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995" yWindow="255" windowWidth="15465" windowHeight="7545" tabRatio="329" activeTab="2"/>
  </bookViews>
  <sheets>
    <sheet name="МО" sheetId="1" r:id="rId1"/>
    <sheet name="КСГ" sheetId="2" r:id="rId2"/>
    <sheet name="Объемы 2016 КС" sheetId="4" r:id="rId3"/>
    <sheet name="Свод" sheetId="6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КСГ!$A$1:$I$427</definedName>
    <definedName name="_xlnm._FilterDatabase" localSheetId="2" hidden="1">'Объемы 2016 КС'!$A$7:$Q$1853</definedName>
    <definedName name="вы">[1]Списки!$I$1:$I$118</definedName>
    <definedName name="дн.стац">[2]Списки!$I$1:$I$118</definedName>
    <definedName name="МО">[2]Списки!$A$1:$A$68</definedName>
    <definedName name="профиль">[2]Списки!$G$1:$G$37</definedName>
    <definedName name="списки">[3]Списки!$G$1:$G$38</definedName>
    <definedName name="стац">[2]Списки!$D$1:$D$308</definedName>
    <definedName name="ыч">[4]Списки!$D$1:$D$308</definedName>
  </definedNames>
  <calcPr calcId="125725"/>
</workbook>
</file>

<file path=xl/calcChain.xml><?xml version="1.0" encoding="utf-8"?>
<calcChain xmlns="http://schemas.openxmlformats.org/spreadsheetml/2006/main">
  <c r="N1854" i="4"/>
  <c r="J1854"/>
  <c r="I1854"/>
  <c r="G1854"/>
  <c r="F1854"/>
  <c r="C1854"/>
  <c r="O1854" s="1"/>
  <c r="B1854"/>
  <c r="N1853"/>
  <c r="J1853"/>
  <c r="I1853"/>
  <c r="G1853"/>
  <c r="F1853"/>
  <c r="C1853"/>
  <c r="B1853"/>
  <c r="E7" i="6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6"/>
  <c r="P1854" i="4" l="1"/>
  <c r="Q1854" s="1"/>
  <c r="H1854"/>
  <c r="O1853"/>
  <c r="H1853"/>
  <c r="P1853"/>
  <c r="N1852"/>
  <c r="J1852"/>
  <c r="I1852"/>
  <c r="F1852"/>
  <c r="C1852"/>
  <c r="B1852"/>
  <c r="Q1853" l="1"/>
  <c r="N1785"/>
  <c r="J1785"/>
  <c r="I1785"/>
  <c r="F1785"/>
  <c r="C1785"/>
  <c r="B1785"/>
  <c r="N392"/>
  <c r="J392"/>
  <c r="I392"/>
  <c r="F392"/>
  <c r="C392"/>
  <c r="B392"/>
  <c r="N780"/>
  <c r="J780"/>
  <c r="I780"/>
  <c r="F780"/>
  <c r="C780"/>
  <c r="B780"/>
  <c r="N798"/>
  <c r="J798"/>
  <c r="I798"/>
  <c r="F798"/>
  <c r="C798"/>
  <c r="B798"/>
  <c r="N797"/>
  <c r="J797"/>
  <c r="I797"/>
  <c r="F797"/>
  <c r="C797"/>
  <c r="B797"/>
  <c r="N792"/>
  <c r="J792"/>
  <c r="I792"/>
  <c r="F792"/>
  <c r="C792"/>
  <c r="B792"/>
  <c r="F769"/>
  <c r="N775"/>
  <c r="J775"/>
  <c r="I775"/>
  <c r="F775"/>
  <c r="C775"/>
  <c r="B775"/>
  <c r="N770"/>
  <c r="J770"/>
  <c r="I770"/>
  <c r="F770"/>
  <c r="C770"/>
  <c r="B770"/>
  <c r="F806"/>
  <c r="C814"/>
  <c r="I182"/>
  <c r="N182"/>
  <c r="J182"/>
  <c r="F182"/>
  <c r="C182"/>
  <c r="B182"/>
  <c r="N1842" l="1"/>
  <c r="J1842"/>
  <c r="I1842"/>
  <c r="F1842"/>
  <c r="C1842"/>
  <c r="B1842"/>
  <c r="N1841"/>
  <c r="J1841"/>
  <c r="I1841"/>
  <c r="F1841"/>
  <c r="C1841"/>
  <c r="B1841"/>
  <c r="N1840"/>
  <c r="J1840"/>
  <c r="I1840"/>
  <c r="F1840"/>
  <c r="C1840"/>
  <c r="B1840"/>
  <c r="B1836"/>
  <c r="N1709"/>
  <c r="I1709"/>
  <c r="F1709"/>
  <c r="C1709"/>
  <c r="B1709"/>
  <c r="N1686"/>
  <c r="J1686"/>
  <c r="I1686"/>
  <c r="F1686"/>
  <c r="C1686"/>
  <c r="B1686"/>
  <c r="F1670"/>
  <c r="N1668"/>
  <c r="J1668"/>
  <c r="I1668"/>
  <c r="F1668"/>
  <c r="C1668"/>
  <c r="B1668"/>
  <c r="N1632"/>
  <c r="J1632"/>
  <c r="I1632"/>
  <c r="F1632"/>
  <c r="C1632"/>
  <c r="B1632"/>
  <c r="N1630"/>
  <c r="J1630"/>
  <c r="I1630"/>
  <c r="F1630"/>
  <c r="C1630"/>
  <c r="B1630"/>
  <c r="N1628"/>
  <c r="J1628"/>
  <c r="I1628"/>
  <c r="F1628"/>
  <c r="C1628"/>
  <c r="B1628"/>
  <c r="N1625"/>
  <c r="J1625"/>
  <c r="I1625"/>
  <c r="F1625"/>
  <c r="C1625"/>
  <c r="B1625"/>
  <c r="N1619"/>
  <c r="J1619"/>
  <c r="I1619"/>
  <c r="F1619"/>
  <c r="C1619"/>
  <c r="B1619"/>
  <c r="N1607"/>
  <c r="J1607"/>
  <c r="I1607"/>
  <c r="F1607"/>
  <c r="C1607"/>
  <c r="B1607"/>
  <c r="N1605"/>
  <c r="J1605"/>
  <c r="I1605"/>
  <c r="F1605"/>
  <c r="C1605"/>
  <c r="B1605"/>
  <c r="N645"/>
  <c r="J645"/>
  <c r="I645"/>
  <c r="F645"/>
  <c r="C645"/>
  <c r="B645"/>
  <c r="N638"/>
  <c r="J638"/>
  <c r="I638"/>
  <c r="F638"/>
  <c r="C638"/>
  <c r="B638"/>
  <c r="N618"/>
  <c r="J618"/>
  <c r="I618"/>
  <c r="F618"/>
  <c r="C618"/>
  <c r="B618"/>
  <c r="N525"/>
  <c r="J525"/>
  <c r="I525"/>
  <c r="F525"/>
  <c r="C525"/>
  <c r="B525"/>
  <c r="N198" l="1"/>
  <c r="I198"/>
  <c r="F198"/>
  <c r="C198"/>
  <c r="B198"/>
  <c r="N200"/>
  <c r="I200"/>
  <c r="F200"/>
  <c r="C200"/>
  <c r="B200"/>
  <c r="F180"/>
  <c r="N173"/>
  <c r="J173"/>
  <c r="I173"/>
  <c r="F173"/>
  <c r="C173"/>
  <c r="B173"/>
  <c r="N168"/>
  <c r="J168"/>
  <c r="I168"/>
  <c r="F168"/>
  <c r="C168"/>
  <c r="B168"/>
  <c r="N68"/>
  <c r="J68"/>
  <c r="I68"/>
  <c r="F68"/>
  <c r="C68"/>
  <c r="B68"/>
  <c r="N54"/>
  <c r="J54"/>
  <c r="I54"/>
  <c r="F54"/>
  <c r="C54"/>
  <c r="B54"/>
  <c r="N1813"/>
  <c r="J1813"/>
  <c r="I1813"/>
  <c r="F1813"/>
  <c r="C1813"/>
  <c r="B1813"/>
  <c r="N887"/>
  <c r="I887"/>
  <c r="F887"/>
  <c r="C887"/>
  <c r="B887"/>
  <c r="N881"/>
  <c r="J881"/>
  <c r="I881"/>
  <c r="F881"/>
  <c r="C881"/>
  <c r="B881"/>
  <c r="N878"/>
  <c r="J878"/>
  <c r="I878"/>
  <c r="F878"/>
  <c r="C878"/>
  <c r="B878"/>
  <c r="N869"/>
  <c r="J869"/>
  <c r="I869"/>
  <c r="F869"/>
  <c r="C869"/>
  <c r="B869"/>
  <c r="N867"/>
  <c r="J867"/>
  <c r="I867"/>
  <c r="F867"/>
  <c r="C867"/>
  <c r="B867"/>
  <c r="N863"/>
  <c r="J863"/>
  <c r="I863"/>
  <c r="F863"/>
  <c r="C863"/>
  <c r="B863"/>
  <c r="N859"/>
  <c r="J859"/>
  <c r="I859"/>
  <c r="F859"/>
  <c r="C859"/>
  <c r="B859"/>
  <c r="I858"/>
  <c r="N851"/>
  <c r="J851"/>
  <c r="I851"/>
  <c r="F851"/>
  <c r="C851"/>
  <c r="B851"/>
  <c r="N850"/>
  <c r="J850"/>
  <c r="I850"/>
  <c r="F850"/>
  <c r="C850"/>
  <c r="B850"/>
  <c r="N1805"/>
  <c r="J1805"/>
  <c r="I1805"/>
  <c r="F1805"/>
  <c r="C1805"/>
  <c r="B1805"/>
  <c r="N515"/>
  <c r="J515"/>
  <c r="I515"/>
  <c r="F515"/>
  <c r="C515"/>
  <c r="B515"/>
  <c r="N479"/>
  <c r="J479"/>
  <c r="I479"/>
  <c r="F479"/>
  <c r="C479"/>
  <c r="B479"/>
  <c r="N472"/>
  <c r="J472"/>
  <c r="I472"/>
  <c r="F472"/>
  <c r="C472"/>
  <c r="B472"/>
  <c r="N446"/>
  <c r="J446"/>
  <c r="I446"/>
  <c r="F446"/>
  <c r="C446"/>
  <c r="B446"/>
  <c r="N433"/>
  <c r="J433"/>
  <c r="I433"/>
  <c r="F433"/>
  <c r="C433"/>
  <c r="B433"/>
  <c r="N429"/>
  <c r="J429"/>
  <c r="I429"/>
  <c r="F429"/>
  <c r="C429"/>
  <c r="B429"/>
  <c r="N426"/>
  <c r="J426"/>
  <c r="I426"/>
  <c r="F426"/>
  <c r="C426"/>
  <c r="B426"/>
  <c r="N422"/>
  <c r="J422"/>
  <c r="I422"/>
  <c r="F422"/>
  <c r="C422"/>
  <c r="B422"/>
  <c r="N421"/>
  <c r="J421"/>
  <c r="I421"/>
  <c r="F421"/>
  <c r="C421"/>
  <c r="B421"/>
  <c r="N1523" l="1"/>
  <c r="J1523"/>
  <c r="I1523"/>
  <c r="F1523"/>
  <c r="C1523"/>
  <c r="B1523"/>
  <c r="N1511"/>
  <c r="J1511"/>
  <c r="I1511"/>
  <c r="F1511"/>
  <c r="C1511"/>
  <c r="B1511"/>
  <c r="N1510"/>
  <c r="J1510"/>
  <c r="I1510"/>
  <c r="F1510"/>
  <c r="C1510"/>
  <c r="B1510"/>
  <c r="N1508"/>
  <c r="J1508"/>
  <c r="I1508"/>
  <c r="F1508"/>
  <c r="C1508"/>
  <c r="B1508"/>
  <c r="N1503"/>
  <c r="J1503"/>
  <c r="I1503"/>
  <c r="F1503"/>
  <c r="C1503"/>
  <c r="B1503"/>
  <c r="N1495"/>
  <c r="J1495"/>
  <c r="I1495"/>
  <c r="F1495"/>
  <c r="C1495"/>
  <c r="B1495"/>
  <c r="N1484"/>
  <c r="J1484"/>
  <c r="I1484"/>
  <c r="F1484"/>
  <c r="C1484"/>
  <c r="B1484"/>
  <c r="N1474"/>
  <c r="J1474"/>
  <c r="I1474"/>
  <c r="F1474"/>
  <c r="C1474"/>
  <c r="B1474"/>
  <c r="N750" l="1"/>
  <c r="J750"/>
  <c r="I750"/>
  <c r="F750"/>
  <c r="C750"/>
  <c r="B750"/>
  <c r="N727"/>
  <c r="J727"/>
  <c r="I727"/>
  <c r="F727"/>
  <c r="C727"/>
  <c r="B727"/>
  <c r="N705"/>
  <c r="J705"/>
  <c r="I705"/>
  <c r="F705"/>
  <c r="C705"/>
  <c r="B705"/>
  <c r="N717"/>
  <c r="J717"/>
  <c r="I717"/>
  <c r="F717"/>
  <c r="C717"/>
  <c r="B717"/>
  <c r="N710"/>
  <c r="J710"/>
  <c r="I710"/>
  <c r="F710"/>
  <c r="C710"/>
  <c r="B710"/>
  <c r="N709"/>
  <c r="J709"/>
  <c r="I709"/>
  <c r="F709"/>
  <c r="C709"/>
  <c r="B709"/>
  <c r="B1429"/>
  <c r="N243"/>
  <c r="J243"/>
  <c r="I243"/>
  <c r="F243"/>
  <c r="C243"/>
  <c r="B243"/>
  <c r="N226"/>
  <c r="J226"/>
  <c r="I226"/>
  <c r="F226"/>
  <c r="C226"/>
  <c r="B226"/>
  <c r="F1783" l="1"/>
  <c r="N1783"/>
  <c r="J1783"/>
  <c r="I1783"/>
  <c r="C1783"/>
  <c r="B1783"/>
  <c r="N1782" l="1"/>
  <c r="J1782"/>
  <c r="I1782"/>
  <c r="F1782"/>
  <c r="C1782"/>
  <c r="B1782"/>
  <c r="N1781" l="1"/>
  <c r="J1781"/>
  <c r="I1781"/>
  <c r="F1781"/>
  <c r="C1781"/>
  <c r="B1781"/>
  <c r="N1757"/>
  <c r="J1757"/>
  <c r="F1757"/>
  <c r="C1757"/>
  <c r="B1757"/>
  <c r="N1097"/>
  <c r="J1097"/>
  <c r="I1097"/>
  <c r="F1097"/>
  <c r="C1097"/>
  <c r="B1097"/>
  <c r="N1059"/>
  <c r="J1059"/>
  <c r="I1059"/>
  <c r="F1059"/>
  <c r="C1059"/>
  <c r="B1059"/>
  <c r="F250"/>
  <c r="I250"/>
  <c r="J250"/>
  <c r="F274"/>
  <c r="I274"/>
  <c r="J274"/>
  <c r="F288"/>
  <c r="I288"/>
  <c r="J288"/>
  <c r="F292"/>
  <c r="I292"/>
  <c r="J292"/>
  <c r="F300"/>
  <c r="I300"/>
  <c r="J300"/>
  <c r="F310"/>
  <c r="I310"/>
  <c r="J310"/>
  <c r="F332"/>
  <c r="I332"/>
  <c r="J332"/>
  <c r="F334"/>
  <c r="I334"/>
  <c r="J334"/>
  <c r="F342"/>
  <c r="I342"/>
  <c r="J342"/>
  <c r="F346"/>
  <c r="I346"/>
  <c r="J346"/>
  <c r="F347"/>
  <c r="I347"/>
  <c r="J347"/>
  <c r="F349"/>
  <c r="I349"/>
  <c r="J349"/>
  <c r="F350"/>
  <c r="I350"/>
  <c r="J350"/>
  <c r="F353"/>
  <c r="I353"/>
  <c r="J353"/>
  <c r="F370"/>
  <c r="I370"/>
  <c r="J370"/>
  <c r="F371"/>
  <c r="I371"/>
  <c r="J371"/>
  <c r="F1769"/>
  <c r="I1769"/>
  <c r="J1769"/>
  <c r="B250"/>
  <c r="C250"/>
  <c r="B274"/>
  <c r="C274"/>
  <c r="B288"/>
  <c r="C288"/>
  <c r="B292"/>
  <c r="C292"/>
  <c r="B300"/>
  <c r="C300"/>
  <c r="B310"/>
  <c r="C310"/>
  <c r="B332"/>
  <c r="C332"/>
  <c r="B334"/>
  <c r="C334"/>
  <c r="B342"/>
  <c r="C342"/>
  <c r="B346"/>
  <c r="C346"/>
  <c r="B347"/>
  <c r="C347"/>
  <c r="B349"/>
  <c r="C349"/>
  <c r="B350"/>
  <c r="C350"/>
  <c r="B353"/>
  <c r="C353"/>
  <c r="B370"/>
  <c r="C370"/>
  <c r="B371"/>
  <c r="C371"/>
  <c r="B1769"/>
  <c r="C1769"/>
  <c r="N1769"/>
  <c r="N371"/>
  <c r="N370"/>
  <c r="N353"/>
  <c r="N350"/>
  <c r="N349"/>
  <c r="N347"/>
  <c r="N346"/>
  <c r="N342"/>
  <c r="N334"/>
  <c r="N332"/>
  <c r="N310"/>
  <c r="N300"/>
  <c r="N292"/>
  <c r="N288"/>
  <c r="N274"/>
  <c r="N250"/>
  <c r="F228"/>
  <c r="I228"/>
  <c r="J228"/>
  <c r="F240"/>
  <c r="I240"/>
  <c r="J240"/>
  <c r="F241"/>
  <c r="I241"/>
  <c r="J241"/>
  <c r="B241"/>
  <c r="C241"/>
  <c r="N241"/>
  <c r="N240"/>
  <c r="B228"/>
  <c r="C228"/>
  <c r="B240"/>
  <c r="C240"/>
  <c r="N228"/>
  <c r="F225"/>
  <c r="I225"/>
  <c r="J225"/>
  <c r="B225"/>
  <c r="C225"/>
  <c r="N225"/>
  <c r="N1780"/>
  <c r="J1780"/>
  <c r="F1780"/>
  <c r="C1780"/>
  <c r="B1780"/>
  <c r="N1456"/>
  <c r="G27" i="6" l="1"/>
  <c r="G25"/>
  <c r="G24"/>
  <c r="G20"/>
  <c r="G16"/>
  <c r="G12"/>
  <c r="G8"/>
  <c r="G26"/>
  <c r="G21"/>
  <c r="G17"/>
  <c r="G13"/>
  <c r="G9"/>
  <c r="G18"/>
  <c r="G14"/>
  <c r="G30"/>
  <c r="G28"/>
  <c r="G10"/>
  <c r="G22"/>
  <c r="G23"/>
  <c r="G19"/>
  <c r="G15"/>
  <c r="G11"/>
  <c r="G7"/>
  <c r="G29"/>
  <c r="E31"/>
  <c r="J1491" i="4" l="1"/>
  <c r="I1491"/>
  <c r="F1491"/>
  <c r="J1488"/>
  <c r="I1488"/>
  <c r="F1488"/>
  <c r="J1487"/>
  <c r="I1487"/>
  <c r="F1487"/>
  <c r="C1491"/>
  <c r="B1491"/>
  <c r="C1488"/>
  <c r="B1488"/>
  <c r="C1487"/>
  <c r="B1487"/>
  <c r="N1491"/>
  <c r="N1488"/>
  <c r="N1487"/>
  <c r="C53"/>
  <c r="C11"/>
  <c r="C140"/>
  <c r="C35"/>
  <c r="C9"/>
  <c r="C13"/>
  <c r="C77"/>
  <c r="C14"/>
  <c r="C72"/>
  <c r="C121"/>
  <c r="C213"/>
  <c r="C75"/>
  <c r="C70"/>
  <c r="C36"/>
  <c r="C10"/>
  <c r="C40"/>
  <c r="C122"/>
  <c r="C187"/>
  <c r="C51"/>
  <c r="C211"/>
  <c r="C64"/>
  <c r="C76"/>
  <c r="C29"/>
  <c r="C181"/>
  <c r="C107"/>
  <c r="C145"/>
  <c r="C71"/>
  <c r="C55"/>
  <c r="C185"/>
  <c r="C50"/>
  <c r="C1824"/>
  <c r="C116"/>
  <c r="C39"/>
  <c r="C160"/>
  <c r="C222"/>
  <c r="C22"/>
  <c r="C127"/>
  <c r="C45"/>
  <c r="C61"/>
  <c r="C74"/>
  <c r="C143"/>
  <c r="C79"/>
  <c r="C172"/>
  <c r="C86"/>
  <c r="C62"/>
  <c r="C31"/>
  <c r="C146"/>
  <c r="C115"/>
  <c r="C24"/>
  <c r="C26"/>
  <c r="C178"/>
  <c r="C119"/>
  <c r="C179"/>
  <c r="C32"/>
  <c r="C1843"/>
  <c r="C125"/>
  <c r="C73"/>
  <c r="C21"/>
  <c r="C106"/>
  <c r="C1823"/>
  <c r="C215"/>
  <c r="C141"/>
  <c r="C12"/>
  <c r="C170"/>
  <c r="C114"/>
  <c r="C46"/>
  <c r="C108"/>
  <c r="C83"/>
  <c r="C123"/>
  <c r="C104"/>
  <c r="C103"/>
  <c r="C124"/>
  <c r="C169"/>
  <c r="C134"/>
  <c r="C37"/>
  <c r="C23"/>
  <c r="C25"/>
  <c r="C19"/>
  <c r="C159"/>
  <c r="C137"/>
  <c r="C63"/>
  <c r="C175"/>
  <c r="C219"/>
  <c r="C142"/>
  <c r="C38"/>
  <c r="C138"/>
  <c r="C186"/>
  <c r="C210"/>
  <c r="C212"/>
  <c r="C184"/>
  <c r="C144"/>
  <c r="C15"/>
  <c r="C110"/>
  <c r="C113"/>
  <c r="C52"/>
  <c r="C20"/>
  <c r="C48"/>
  <c r="C84"/>
  <c r="C87"/>
  <c r="C201"/>
  <c r="C180"/>
  <c r="C153"/>
  <c r="C33"/>
  <c r="C177"/>
  <c r="C44"/>
  <c r="C197"/>
  <c r="C102"/>
  <c r="C195"/>
  <c r="C136"/>
  <c r="C183"/>
  <c r="C16"/>
  <c r="C1821"/>
  <c r="C135"/>
  <c r="C1820"/>
  <c r="C126"/>
  <c r="C17"/>
  <c r="C217"/>
  <c r="C220"/>
  <c r="C18"/>
  <c r="C88"/>
  <c r="C41"/>
  <c r="C89"/>
  <c r="C161"/>
  <c r="C130"/>
  <c r="C155"/>
  <c r="C163"/>
  <c r="C78"/>
  <c r="C30"/>
  <c r="C129"/>
  <c r="C188"/>
  <c r="C97"/>
  <c r="C149"/>
  <c r="C224"/>
  <c r="C164"/>
  <c r="C196"/>
  <c r="C218"/>
  <c r="C223"/>
  <c r="C118"/>
  <c r="C157"/>
  <c r="C171"/>
  <c r="C82"/>
  <c r="C60"/>
  <c r="C34"/>
  <c r="C165"/>
  <c r="C216"/>
  <c r="C167"/>
  <c r="C154"/>
  <c r="C194"/>
  <c r="C112"/>
  <c r="C42"/>
  <c r="C132"/>
  <c r="C214"/>
  <c r="C162"/>
  <c r="C28"/>
  <c r="C221"/>
  <c r="C99"/>
  <c r="C156"/>
  <c r="C81"/>
  <c r="C150"/>
  <c r="C151"/>
  <c r="C193"/>
  <c r="C27"/>
  <c r="C152"/>
  <c r="C133"/>
  <c r="C85"/>
  <c r="C49"/>
  <c r="C47"/>
  <c r="C80"/>
  <c r="C43"/>
  <c r="C1825"/>
  <c r="C98"/>
  <c r="C96"/>
  <c r="C199"/>
  <c r="C158"/>
  <c r="C190"/>
  <c r="C67"/>
  <c r="C128"/>
  <c r="C117"/>
  <c r="C66"/>
  <c r="C1822"/>
  <c r="C120"/>
  <c r="C58"/>
  <c r="C57"/>
  <c r="C111"/>
  <c r="C139"/>
  <c r="C166"/>
  <c r="C176"/>
  <c r="C101"/>
  <c r="C69"/>
  <c r="C148"/>
  <c r="C92"/>
  <c r="C105"/>
  <c r="C59"/>
  <c r="C147"/>
  <c r="C208"/>
  <c r="C209"/>
  <c r="C90"/>
  <c r="C203"/>
  <c r="C206"/>
  <c r="C174"/>
  <c r="C189"/>
  <c r="C56"/>
  <c r="C65"/>
  <c r="C93"/>
  <c r="C109"/>
  <c r="C100"/>
  <c r="C202"/>
  <c r="C191"/>
  <c r="C192"/>
  <c r="C94"/>
  <c r="C95"/>
  <c r="C131"/>
  <c r="C205"/>
  <c r="C207"/>
  <c r="C91"/>
  <c r="C204"/>
  <c r="C266"/>
  <c r="C303"/>
  <c r="C365"/>
  <c r="C244"/>
  <c r="C348"/>
  <c r="C337"/>
  <c r="C255"/>
  <c r="C1777"/>
  <c r="C307"/>
  <c r="C282"/>
  <c r="C242"/>
  <c r="C271"/>
  <c r="C245"/>
  <c r="C1850"/>
  <c r="C368"/>
  <c r="C317"/>
  <c r="C309"/>
  <c r="C256"/>
  <c r="C335"/>
  <c r="C285"/>
  <c r="C305"/>
  <c r="C326"/>
  <c r="C301"/>
  <c r="C247"/>
  <c r="C378"/>
  <c r="C284"/>
  <c r="C296"/>
  <c r="C270"/>
  <c r="C262"/>
  <c r="C390"/>
  <c r="C306"/>
  <c r="C253"/>
  <c r="C359"/>
  <c r="C344"/>
  <c r="C352"/>
  <c r="C269"/>
  <c r="C258"/>
  <c r="C1778"/>
  <c r="C236"/>
  <c r="C369"/>
  <c r="C343"/>
  <c r="C364"/>
  <c r="C304"/>
  <c r="C252"/>
  <c r="C230"/>
  <c r="C318"/>
  <c r="C248"/>
  <c r="C237"/>
  <c r="C294"/>
  <c r="C259"/>
  <c r="C246"/>
  <c r="C376"/>
  <c r="C316"/>
  <c r="C340"/>
  <c r="C1775"/>
  <c r="C1776"/>
  <c r="C249"/>
  <c r="C260"/>
  <c r="C273"/>
  <c r="C229"/>
  <c r="C283"/>
  <c r="C319"/>
  <c r="C367"/>
  <c r="C239"/>
  <c r="C312"/>
  <c r="C302"/>
  <c r="C314"/>
  <c r="C328"/>
  <c r="C366"/>
  <c r="C257"/>
  <c r="C331"/>
  <c r="C281"/>
  <c r="C1772"/>
  <c r="C374"/>
  <c r="C1851"/>
  <c r="C295"/>
  <c r="C375"/>
  <c r="C327"/>
  <c r="C234"/>
  <c r="C341"/>
  <c r="C278"/>
  <c r="C320"/>
  <c r="C322"/>
  <c r="C389"/>
  <c r="C351"/>
  <c r="C267"/>
  <c r="C313"/>
  <c r="C345"/>
  <c r="C1773"/>
  <c r="C1774"/>
  <c r="C321"/>
  <c r="C308"/>
  <c r="C272"/>
  <c r="C1767"/>
  <c r="C275"/>
  <c r="C276"/>
  <c r="C336"/>
  <c r="C333"/>
  <c r="C386"/>
  <c r="C251"/>
  <c r="C315"/>
  <c r="C263"/>
  <c r="C265"/>
  <c r="C1784"/>
  <c r="C1764"/>
  <c r="C324"/>
  <c r="C325"/>
  <c r="C358"/>
  <c r="C354"/>
  <c r="C254"/>
  <c r="C330"/>
  <c r="C372"/>
  <c r="C373"/>
  <c r="C227"/>
  <c r="C1768"/>
  <c r="C286"/>
  <c r="C360"/>
  <c r="C1766"/>
  <c r="C311"/>
  <c r="C277"/>
  <c r="C232"/>
  <c r="C323"/>
  <c r="C1763"/>
  <c r="C238"/>
  <c r="C1760"/>
  <c r="C338"/>
  <c r="C268"/>
  <c r="C231"/>
  <c r="C385"/>
  <c r="C1759"/>
  <c r="C289"/>
  <c r="C261"/>
  <c r="C280"/>
  <c r="C384"/>
  <c r="C357"/>
  <c r="C339"/>
  <c r="C1761"/>
  <c r="C233"/>
  <c r="C379"/>
  <c r="C388"/>
  <c r="C279"/>
  <c r="C387"/>
  <c r="C293"/>
  <c r="C329"/>
  <c r="C380"/>
  <c r="C1762"/>
  <c r="C355"/>
  <c r="C235"/>
  <c r="C290"/>
  <c r="C287"/>
  <c r="C264"/>
  <c r="C377"/>
  <c r="C291"/>
  <c r="C299"/>
  <c r="C1758"/>
  <c r="C1771"/>
  <c r="C391"/>
  <c r="C298"/>
  <c r="C381"/>
  <c r="C1770"/>
  <c r="C356"/>
  <c r="C382"/>
  <c r="C363"/>
  <c r="C297"/>
  <c r="C361"/>
  <c r="C362"/>
  <c r="C1765"/>
  <c r="C383"/>
  <c r="C457"/>
  <c r="C393"/>
  <c r="C443"/>
  <c r="C1804"/>
  <c r="C409"/>
  <c r="C413"/>
  <c r="C411"/>
  <c r="C415"/>
  <c r="C1803"/>
  <c r="C513"/>
  <c r="C471"/>
  <c r="C528"/>
  <c r="C456"/>
  <c r="C418"/>
  <c r="C460"/>
  <c r="C475"/>
  <c r="C400"/>
  <c r="C1806"/>
  <c r="C524"/>
  <c r="C473"/>
  <c r="C474"/>
  <c r="C484"/>
  <c r="C520"/>
  <c r="C425"/>
  <c r="C514"/>
  <c r="C395"/>
  <c r="C522"/>
  <c r="C449"/>
  <c r="C527"/>
  <c r="C480"/>
  <c r="C519"/>
  <c r="C397"/>
  <c r="C401"/>
  <c r="C419"/>
  <c r="C1807"/>
  <c r="C394"/>
  <c r="C487"/>
  <c r="C499"/>
  <c r="C403"/>
  <c r="C438"/>
  <c r="C523"/>
  <c r="C404"/>
  <c r="C450"/>
  <c r="C424"/>
  <c r="C462"/>
  <c r="C458"/>
  <c r="C466"/>
  <c r="C452"/>
  <c r="C453"/>
  <c r="C1808"/>
  <c r="C511"/>
  <c r="C416"/>
  <c r="C503"/>
  <c r="C507"/>
  <c r="C1801"/>
  <c r="C420"/>
  <c r="C477"/>
  <c r="C445"/>
  <c r="C508"/>
  <c r="C509"/>
  <c r="C493"/>
  <c r="C437"/>
  <c r="C494"/>
  <c r="C1802"/>
  <c r="C412"/>
  <c r="C500"/>
  <c r="C414"/>
  <c r="C518"/>
  <c r="C478"/>
  <c r="C467"/>
  <c r="C410"/>
  <c r="C501"/>
  <c r="C396"/>
  <c r="C407"/>
  <c r="C488"/>
  <c r="C504"/>
  <c r="C405"/>
  <c r="C505"/>
  <c r="C483"/>
  <c r="C442"/>
  <c r="C454"/>
  <c r="C455"/>
  <c r="C402"/>
  <c r="C517"/>
  <c r="C496"/>
  <c r="C444"/>
  <c r="C468"/>
  <c r="C521"/>
  <c r="C516"/>
  <c r="C502"/>
  <c r="C1809"/>
  <c r="C485"/>
  <c r="C406"/>
  <c r="C469"/>
  <c r="C430"/>
  <c r="C428"/>
  <c r="C435"/>
  <c r="C448"/>
  <c r="C431"/>
  <c r="C489"/>
  <c r="C497"/>
  <c r="C498"/>
  <c r="C470"/>
  <c r="C440"/>
  <c r="C432"/>
  <c r="C441"/>
  <c r="C399"/>
  <c r="C398"/>
  <c r="C491"/>
  <c r="C526"/>
  <c r="C436"/>
  <c r="C408"/>
  <c r="C464"/>
  <c r="C481"/>
  <c r="C447"/>
  <c r="C506"/>
  <c r="C427"/>
  <c r="C486"/>
  <c r="C423"/>
  <c r="C1826"/>
  <c r="C417"/>
  <c r="C439"/>
  <c r="C459"/>
  <c r="C512"/>
  <c r="C495"/>
  <c r="C1800"/>
  <c r="C463"/>
  <c r="C434"/>
  <c r="C490"/>
  <c r="C461"/>
  <c r="C492"/>
  <c r="C510"/>
  <c r="C465"/>
  <c r="C482"/>
  <c r="C476"/>
  <c r="C451"/>
  <c r="C529"/>
  <c r="C531"/>
  <c r="C530"/>
  <c r="C565"/>
  <c r="C549"/>
  <c r="C557"/>
  <c r="C564"/>
  <c r="C535"/>
  <c r="C533"/>
  <c r="C532"/>
  <c r="C555"/>
  <c r="C592"/>
  <c r="C559"/>
  <c r="C538"/>
  <c r="C543"/>
  <c r="C568"/>
  <c r="C556"/>
  <c r="C558"/>
  <c r="C571"/>
  <c r="C542"/>
  <c r="C545"/>
  <c r="C587"/>
  <c r="C562"/>
  <c r="C567"/>
  <c r="C578"/>
  <c r="C593"/>
  <c r="C536"/>
  <c r="C591"/>
  <c r="C563"/>
  <c r="C551"/>
  <c r="C583"/>
  <c r="C588"/>
  <c r="C553"/>
  <c r="C554"/>
  <c r="C552"/>
  <c r="C570"/>
  <c r="C577"/>
  <c r="C540"/>
  <c r="C539"/>
  <c r="C579"/>
  <c r="C560"/>
  <c r="C581"/>
  <c r="C586"/>
  <c r="C589"/>
  <c r="C574"/>
  <c r="C550"/>
  <c r="C566"/>
  <c r="C576"/>
  <c r="C590"/>
  <c r="C575"/>
  <c r="C541"/>
  <c r="C582"/>
  <c r="C561"/>
  <c r="C534"/>
  <c r="C585"/>
  <c r="C573"/>
  <c r="C569"/>
  <c r="C572"/>
  <c r="C537"/>
  <c r="C580"/>
  <c r="C548"/>
  <c r="C547"/>
  <c r="C584"/>
  <c r="C546"/>
  <c r="C544"/>
  <c r="C594"/>
  <c r="C662"/>
  <c r="C683"/>
  <c r="C621"/>
  <c r="C598"/>
  <c r="C664"/>
  <c r="C680"/>
  <c r="C675"/>
  <c r="C620"/>
  <c r="C631"/>
  <c r="C595"/>
  <c r="C696"/>
  <c r="C648"/>
  <c r="C601"/>
  <c r="C599"/>
  <c r="C661"/>
  <c r="C647"/>
  <c r="C596"/>
  <c r="C640"/>
  <c r="C666"/>
  <c r="C665"/>
  <c r="C698"/>
  <c r="C649"/>
  <c r="C677"/>
  <c r="C605"/>
  <c r="C629"/>
  <c r="C682"/>
  <c r="C685"/>
  <c r="C597"/>
  <c r="C651"/>
  <c r="C615"/>
  <c r="C646"/>
  <c r="C693"/>
  <c r="C611"/>
  <c r="C607"/>
  <c r="C656"/>
  <c r="C1828"/>
  <c r="C603"/>
  <c r="C703"/>
  <c r="C639"/>
  <c r="C694"/>
  <c r="C670"/>
  <c r="C699"/>
  <c r="C697"/>
  <c r="C1829"/>
  <c r="C676"/>
  <c r="C624"/>
  <c r="C604"/>
  <c r="C673"/>
  <c r="C630"/>
  <c r="C686"/>
  <c r="C688"/>
  <c r="C655"/>
  <c r="C612"/>
  <c r="C702"/>
  <c r="C628"/>
  <c r="C658"/>
  <c r="C625"/>
  <c r="C627"/>
  <c r="C660"/>
  <c r="C635"/>
  <c r="C632"/>
  <c r="C667"/>
  <c r="C672"/>
  <c r="C684"/>
  <c r="C650"/>
  <c r="C663"/>
  <c r="C609"/>
  <c r="C701"/>
  <c r="C704"/>
  <c r="C679"/>
  <c r="C671"/>
  <c r="C654"/>
  <c r="C644"/>
  <c r="C691"/>
  <c r="C1827"/>
  <c r="C602"/>
  <c r="C678"/>
  <c r="C610"/>
  <c r="C700"/>
  <c r="C606"/>
  <c r="C668"/>
  <c r="C600"/>
  <c r="C690"/>
  <c r="C641"/>
  <c r="C642"/>
  <c r="C692"/>
  <c r="C636"/>
  <c r="C657"/>
  <c r="C695"/>
  <c r="C617"/>
  <c r="C659"/>
  <c r="C614"/>
  <c r="C616"/>
  <c r="C674"/>
  <c r="C608"/>
  <c r="C613"/>
  <c r="C653"/>
  <c r="C643"/>
  <c r="C622"/>
  <c r="C623"/>
  <c r="C687"/>
  <c r="C681"/>
  <c r="C637"/>
  <c r="C652"/>
  <c r="C633"/>
  <c r="C634"/>
  <c r="C626"/>
  <c r="C619"/>
  <c r="C689"/>
  <c r="C669"/>
  <c r="C747"/>
  <c r="C720"/>
  <c r="C734"/>
  <c r="C735"/>
  <c r="C746"/>
  <c r="C751"/>
  <c r="C718"/>
  <c r="C752"/>
  <c r="C721"/>
  <c r="C749"/>
  <c r="C715"/>
  <c r="C1790"/>
  <c r="C708"/>
  <c r="C762"/>
  <c r="C738"/>
  <c r="C1788"/>
  <c r="C741"/>
  <c r="C716"/>
  <c r="C740"/>
  <c r="C1787"/>
  <c r="C711"/>
  <c r="C706"/>
  <c r="C736"/>
  <c r="C724"/>
  <c r="C742"/>
  <c r="C743"/>
  <c r="C744"/>
  <c r="C763"/>
  <c r="C1791"/>
  <c r="C712"/>
  <c r="C764"/>
  <c r="C1786"/>
  <c r="C733"/>
  <c r="C732"/>
  <c r="C719"/>
  <c r="C754"/>
  <c r="C707"/>
  <c r="C737"/>
  <c r="C726"/>
  <c r="C767"/>
  <c r="C758"/>
  <c r="C760"/>
  <c r="C766"/>
  <c r="C1789"/>
  <c r="C722"/>
  <c r="C739"/>
  <c r="C755"/>
  <c r="C748"/>
  <c r="C765"/>
  <c r="C745"/>
  <c r="C728"/>
  <c r="C725"/>
  <c r="C759"/>
  <c r="C757"/>
  <c r="C731"/>
  <c r="C723"/>
  <c r="C713"/>
  <c r="C729"/>
  <c r="C756"/>
  <c r="C761"/>
  <c r="C730"/>
  <c r="C714"/>
  <c r="C753"/>
  <c r="C808"/>
  <c r="C768"/>
  <c r="C802"/>
  <c r="C786"/>
  <c r="C771"/>
  <c r="C807"/>
  <c r="C795"/>
  <c r="C769"/>
  <c r="C796"/>
  <c r="C1844"/>
  <c r="C783"/>
  <c r="C810"/>
  <c r="C784"/>
  <c r="C785"/>
  <c r="C818"/>
  <c r="C794"/>
  <c r="C801"/>
  <c r="C793"/>
  <c r="C1846"/>
  <c r="C812"/>
  <c r="C800"/>
  <c r="C816"/>
  <c r="C824"/>
  <c r="C791"/>
  <c r="C1849"/>
  <c r="C819"/>
  <c r="C787"/>
  <c r="C811"/>
  <c r="C805"/>
  <c r="C1845"/>
  <c r="C822"/>
  <c r="C779"/>
  <c r="C790"/>
  <c r="C774"/>
  <c r="C772"/>
  <c r="C820"/>
  <c r="C823"/>
  <c r="C799"/>
  <c r="C821"/>
  <c r="C1848"/>
  <c r="C781"/>
  <c r="C778"/>
  <c r="C1847"/>
  <c r="C817"/>
  <c r="C803"/>
  <c r="C806"/>
  <c r="C815"/>
  <c r="C789"/>
  <c r="C825"/>
  <c r="C773"/>
  <c r="C809"/>
  <c r="C776"/>
  <c r="C782"/>
  <c r="C813"/>
  <c r="C804"/>
  <c r="C788"/>
  <c r="C777"/>
  <c r="C829"/>
  <c r="C872"/>
  <c r="C873"/>
  <c r="C830"/>
  <c r="C853"/>
  <c r="C831"/>
  <c r="C852"/>
  <c r="C857"/>
  <c r="C837"/>
  <c r="C891"/>
  <c r="C836"/>
  <c r="C827"/>
  <c r="C835"/>
  <c r="C1814"/>
  <c r="C861"/>
  <c r="C849"/>
  <c r="C832"/>
  <c r="C833"/>
  <c r="C826"/>
  <c r="C1815"/>
  <c r="C866"/>
  <c r="C845"/>
  <c r="C860"/>
  <c r="C885"/>
  <c r="C839"/>
  <c r="C875"/>
  <c r="C858"/>
  <c r="C1819"/>
  <c r="C1811"/>
  <c r="C892"/>
  <c r="C864"/>
  <c r="C865"/>
  <c r="C843"/>
  <c r="C834"/>
  <c r="C874"/>
  <c r="C1810"/>
  <c r="C840"/>
  <c r="C1817"/>
  <c r="C856"/>
  <c r="C879"/>
  <c r="C846"/>
  <c r="C876"/>
  <c r="C841"/>
  <c r="C848"/>
  <c r="C883"/>
  <c r="C855"/>
  <c r="C1816"/>
  <c r="C870"/>
  <c r="C847"/>
  <c r="C862"/>
  <c r="C1818"/>
  <c r="C882"/>
  <c r="C888"/>
  <c r="C889"/>
  <c r="C871"/>
  <c r="C842"/>
  <c r="C877"/>
  <c r="C844"/>
  <c r="C890"/>
  <c r="C854"/>
  <c r="C828"/>
  <c r="C1812"/>
  <c r="C868"/>
  <c r="C838"/>
  <c r="C884"/>
  <c r="C880"/>
  <c r="C886"/>
  <c r="C896"/>
  <c r="C993"/>
  <c r="C903"/>
  <c r="C926"/>
  <c r="C942"/>
  <c r="C992"/>
  <c r="C927"/>
  <c r="C893"/>
  <c r="C897"/>
  <c r="C894"/>
  <c r="C904"/>
  <c r="C996"/>
  <c r="C990"/>
  <c r="C925"/>
  <c r="C969"/>
  <c r="C919"/>
  <c r="C943"/>
  <c r="C918"/>
  <c r="C970"/>
  <c r="C997"/>
  <c r="C921"/>
  <c r="C935"/>
  <c r="C941"/>
  <c r="C999"/>
  <c r="C1007"/>
  <c r="C899"/>
  <c r="C911"/>
  <c r="C971"/>
  <c r="C900"/>
  <c r="C939"/>
  <c r="C1038"/>
  <c r="C906"/>
  <c r="C987"/>
  <c r="C1037"/>
  <c r="C1032"/>
  <c r="C895"/>
  <c r="C940"/>
  <c r="C988"/>
  <c r="C946"/>
  <c r="C995"/>
  <c r="C944"/>
  <c r="C901"/>
  <c r="C924"/>
  <c r="C907"/>
  <c r="C928"/>
  <c r="C1004"/>
  <c r="C914"/>
  <c r="C937"/>
  <c r="C929"/>
  <c r="C931"/>
  <c r="C1018"/>
  <c r="C951"/>
  <c r="C998"/>
  <c r="C1022"/>
  <c r="C983"/>
  <c r="C952"/>
  <c r="C1025"/>
  <c r="C947"/>
  <c r="C898"/>
  <c r="C954"/>
  <c r="C1039"/>
  <c r="C1048"/>
  <c r="C977"/>
  <c r="C938"/>
  <c r="C915"/>
  <c r="C948"/>
  <c r="C980"/>
  <c r="C994"/>
  <c r="C991"/>
  <c r="C1049"/>
  <c r="C1033"/>
  <c r="C908"/>
  <c r="C1009"/>
  <c r="C916"/>
  <c r="C979"/>
  <c r="C945"/>
  <c r="C930"/>
  <c r="C972"/>
  <c r="C1020"/>
  <c r="C1001"/>
  <c r="C912"/>
  <c r="C1027"/>
  <c r="C932"/>
  <c r="C984"/>
  <c r="C1016"/>
  <c r="C1014"/>
  <c r="C909"/>
  <c r="C962"/>
  <c r="C1017"/>
  <c r="C1042"/>
  <c r="C933"/>
  <c r="C1031"/>
  <c r="C963"/>
  <c r="C1036"/>
  <c r="C917"/>
  <c r="C922"/>
  <c r="C964"/>
  <c r="C1028"/>
  <c r="C1021"/>
  <c r="C905"/>
  <c r="C923"/>
  <c r="C1015"/>
  <c r="C1005"/>
  <c r="C961"/>
  <c r="C966"/>
  <c r="C985"/>
  <c r="C959"/>
  <c r="C1029"/>
  <c r="C1034"/>
  <c r="C981"/>
  <c r="C986"/>
  <c r="C957"/>
  <c r="C1008"/>
  <c r="C936"/>
  <c r="C1046"/>
  <c r="C934"/>
  <c r="C920"/>
  <c r="C960"/>
  <c r="C974"/>
  <c r="C958"/>
  <c r="C910"/>
  <c r="C1006"/>
  <c r="C975"/>
  <c r="C955"/>
  <c r="C956"/>
  <c r="C949"/>
  <c r="C1013"/>
  <c r="C1019"/>
  <c r="C978"/>
  <c r="C1002"/>
  <c r="C973"/>
  <c r="C1050"/>
  <c r="C913"/>
  <c r="C1043"/>
  <c r="C1041"/>
  <c r="C1035"/>
  <c r="C1040"/>
  <c r="C1051"/>
  <c r="C953"/>
  <c r="C1047"/>
  <c r="C965"/>
  <c r="C968"/>
  <c r="C1044"/>
  <c r="C976"/>
  <c r="C967"/>
  <c r="C1030"/>
  <c r="C982"/>
  <c r="C1012"/>
  <c r="C1045"/>
  <c r="C1026"/>
  <c r="C1010"/>
  <c r="C1003"/>
  <c r="C1024"/>
  <c r="C1023"/>
  <c r="C989"/>
  <c r="C1011"/>
  <c r="C950"/>
  <c r="C902"/>
  <c r="C1052"/>
  <c r="C1000"/>
  <c r="C1086"/>
  <c r="C1067"/>
  <c r="C8"/>
  <c r="C1079"/>
  <c r="C1068"/>
  <c r="C1108"/>
  <c r="C1094"/>
  <c r="C1078"/>
  <c r="C1107"/>
  <c r="C1092"/>
  <c r="C1100"/>
  <c r="C1118"/>
  <c r="C1093"/>
  <c r="C1058"/>
  <c r="C1085"/>
  <c r="C1056"/>
  <c r="C1090"/>
  <c r="C1105"/>
  <c r="C1053"/>
  <c r="C1099"/>
  <c r="C1057"/>
  <c r="C1075"/>
  <c r="C1081"/>
  <c r="C1112"/>
  <c r="C1083"/>
  <c r="C1096"/>
  <c r="C1069"/>
  <c r="C1114"/>
  <c r="C1779"/>
  <c r="C1109"/>
  <c r="C1073"/>
  <c r="C1074"/>
  <c r="C1084"/>
  <c r="C1095"/>
  <c r="C1071"/>
  <c r="C1077"/>
  <c r="C1070"/>
  <c r="C1102"/>
  <c r="C1063"/>
  <c r="C1055"/>
  <c r="C1064"/>
  <c r="C1088"/>
  <c r="C1087"/>
  <c r="C1076"/>
  <c r="C1080"/>
  <c r="C1054"/>
  <c r="C1065"/>
  <c r="C1106"/>
  <c r="C1072"/>
  <c r="C1116"/>
  <c r="C1115"/>
  <c r="C1110"/>
  <c r="C1082"/>
  <c r="C1062"/>
  <c r="C1104"/>
  <c r="C1098"/>
  <c r="C1091"/>
  <c r="C1121"/>
  <c r="C1117"/>
  <c r="C1113"/>
  <c r="C1119"/>
  <c r="C1111"/>
  <c r="C1066"/>
  <c r="C1120"/>
  <c r="C1101"/>
  <c r="C1061"/>
  <c r="C1103"/>
  <c r="C1060"/>
  <c r="C1089"/>
  <c r="C1222"/>
  <c r="C1221"/>
  <c r="C1122"/>
  <c r="C1203"/>
  <c r="C1161"/>
  <c r="C1126"/>
  <c r="C1127"/>
  <c r="C1187"/>
  <c r="C1123"/>
  <c r="C1225"/>
  <c r="C1181"/>
  <c r="C1162"/>
  <c r="C1227"/>
  <c r="C1128"/>
  <c r="C1217"/>
  <c r="C1133"/>
  <c r="C1258"/>
  <c r="C1263"/>
  <c r="C1210"/>
  <c r="C1212"/>
  <c r="C1251"/>
  <c r="C1129"/>
  <c r="C1204"/>
  <c r="C1178"/>
  <c r="C1220"/>
  <c r="C1139"/>
  <c r="C1248"/>
  <c r="C1149"/>
  <c r="C1130"/>
  <c r="C1272"/>
  <c r="C1172"/>
  <c r="C1232"/>
  <c r="C1180"/>
  <c r="C1257"/>
  <c r="C1138"/>
  <c r="C1226"/>
  <c r="C1173"/>
  <c r="C1143"/>
  <c r="C1214"/>
  <c r="C1218"/>
  <c r="C1144"/>
  <c r="C1215"/>
  <c r="C1151"/>
  <c r="C1188"/>
  <c r="C1131"/>
  <c r="C1206"/>
  <c r="C1273"/>
  <c r="C1183"/>
  <c r="C1124"/>
  <c r="C1191"/>
  <c r="C1134"/>
  <c r="C1229"/>
  <c r="C1175"/>
  <c r="C1136"/>
  <c r="C1233"/>
  <c r="C1261"/>
  <c r="C1147"/>
  <c r="C1185"/>
  <c r="C1174"/>
  <c r="C1247"/>
  <c r="C1137"/>
  <c r="C1259"/>
  <c r="C1252"/>
  <c r="C1135"/>
  <c r="C1152"/>
  <c r="C1163"/>
  <c r="C1192"/>
  <c r="C1224"/>
  <c r="C1153"/>
  <c r="C1253"/>
  <c r="C1242"/>
  <c r="C1230"/>
  <c r="C1184"/>
  <c r="C1125"/>
  <c r="C1196"/>
  <c r="C1216"/>
  <c r="C1186"/>
  <c r="C1219"/>
  <c r="C1158"/>
  <c r="C1254"/>
  <c r="C1255"/>
  <c r="C1176"/>
  <c r="C1177"/>
  <c r="C1241"/>
  <c r="C1239"/>
  <c r="C1228"/>
  <c r="C1270"/>
  <c r="C1154"/>
  <c r="C1156"/>
  <c r="C1267"/>
  <c r="C1179"/>
  <c r="C1213"/>
  <c r="C1223"/>
  <c r="C1166"/>
  <c r="C1170"/>
  <c r="C1182"/>
  <c r="C1250"/>
  <c r="C1234"/>
  <c r="C1235"/>
  <c r="C1171"/>
  <c r="C1269"/>
  <c r="C1141"/>
  <c r="C1169"/>
  <c r="C1207"/>
  <c r="C1260"/>
  <c r="C1198"/>
  <c r="C1262"/>
  <c r="C1193"/>
  <c r="C1256"/>
  <c r="C1209"/>
  <c r="C1271"/>
  <c r="C1264"/>
  <c r="C1194"/>
  <c r="C1189"/>
  <c r="C1164"/>
  <c r="C1249"/>
  <c r="C1168"/>
  <c r="C1211"/>
  <c r="C1208"/>
  <c r="C1145"/>
  <c r="C1231"/>
  <c r="C1205"/>
  <c r="C1165"/>
  <c r="C1199"/>
  <c r="C1274"/>
  <c r="C1268"/>
  <c r="C1245"/>
  <c r="C1266"/>
  <c r="C1159"/>
  <c r="C1140"/>
  <c r="C1265"/>
  <c r="C1132"/>
  <c r="C1157"/>
  <c r="C1155"/>
  <c r="C1244"/>
  <c r="C1150"/>
  <c r="C1240"/>
  <c r="C1246"/>
  <c r="C1243"/>
  <c r="C1202"/>
  <c r="C1167"/>
  <c r="C1190"/>
  <c r="C1237"/>
  <c r="C1238"/>
  <c r="C1148"/>
  <c r="C1195"/>
  <c r="C1146"/>
  <c r="C1160"/>
  <c r="C1201"/>
  <c r="C1236"/>
  <c r="C1142"/>
  <c r="C1200"/>
  <c r="C1197"/>
  <c r="C1275"/>
  <c r="C1277"/>
  <c r="C1276"/>
  <c r="C1278"/>
  <c r="C1336"/>
  <c r="C1310"/>
  <c r="C1311"/>
  <c r="C1297"/>
  <c r="C1355"/>
  <c r="C1327"/>
  <c r="C1286"/>
  <c r="C1296"/>
  <c r="C1313"/>
  <c r="C1335"/>
  <c r="C1334"/>
  <c r="C1295"/>
  <c r="C1308"/>
  <c r="C1325"/>
  <c r="C1343"/>
  <c r="C1283"/>
  <c r="C1305"/>
  <c r="C1340"/>
  <c r="C1354"/>
  <c r="C1361"/>
  <c r="C1323"/>
  <c r="C1333"/>
  <c r="C1317"/>
  <c r="C1290"/>
  <c r="C1326"/>
  <c r="C1358"/>
  <c r="C1304"/>
  <c r="C1360"/>
  <c r="C1362"/>
  <c r="C1282"/>
  <c r="C1285"/>
  <c r="C1291"/>
  <c r="C1301"/>
  <c r="C1338"/>
  <c r="C1328"/>
  <c r="C1284"/>
  <c r="C1322"/>
  <c r="C1303"/>
  <c r="C1349"/>
  <c r="C1330"/>
  <c r="C1341"/>
  <c r="C1293"/>
  <c r="C1299"/>
  <c r="C1342"/>
  <c r="C1309"/>
  <c r="C1348"/>
  <c r="C1314"/>
  <c r="C1332"/>
  <c r="C1302"/>
  <c r="C1344"/>
  <c r="C1318"/>
  <c r="C1350"/>
  <c r="C1316"/>
  <c r="C1287"/>
  <c r="C1321"/>
  <c r="C1320"/>
  <c r="C1353"/>
  <c r="C1364"/>
  <c r="C1294"/>
  <c r="C1363"/>
  <c r="C1281"/>
  <c r="C1312"/>
  <c r="C1345"/>
  <c r="C1337"/>
  <c r="C1307"/>
  <c r="C1339"/>
  <c r="C1346"/>
  <c r="C1288"/>
  <c r="C1306"/>
  <c r="C1357"/>
  <c r="C1351"/>
  <c r="C1329"/>
  <c r="C1289"/>
  <c r="C1359"/>
  <c r="C1356"/>
  <c r="C1298"/>
  <c r="C1292"/>
  <c r="C1352"/>
  <c r="C1280"/>
  <c r="C1315"/>
  <c r="C1300"/>
  <c r="C1324"/>
  <c r="C1319"/>
  <c r="C1279"/>
  <c r="C1331"/>
  <c r="C1347"/>
  <c r="C1371"/>
  <c r="C1368"/>
  <c r="C1372"/>
  <c r="C1369"/>
  <c r="C1367"/>
  <c r="C1365"/>
  <c r="C1370"/>
  <c r="C1366"/>
  <c r="C1374"/>
  <c r="C1373"/>
  <c r="C1378"/>
  <c r="C1375"/>
  <c r="C1380"/>
  <c r="C1379"/>
  <c r="C1376"/>
  <c r="C1377"/>
  <c r="C1382"/>
  <c r="C1383"/>
  <c r="C1381"/>
  <c r="C1390"/>
  <c r="C1394"/>
  <c r="C1392"/>
  <c r="C1389"/>
  <c r="C1391"/>
  <c r="C1387"/>
  <c r="C1388"/>
  <c r="C1384"/>
  <c r="C1386"/>
  <c r="C1385"/>
  <c r="C1393"/>
  <c r="C1395"/>
  <c r="C1396"/>
  <c r="C1397"/>
  <c r="C1425"/>
  <c r="C1427"/>
  <c r="C1426"/>
  <c r="C1428"/>
  <c r="C1403"/>
  <c r="C1431"/>
  <c r="C1413"/>
  <c r="C1430"/>
  <c r="C1449"/>
  <c r="C1424"/>
  <c r="C1416"/>
  <c r="C1406"/>
  <c r="C1399"/>
  <c r="C1407"/>
  <c r="C1440"/>
  <c r="C1435"/>
  <c r="C1417"/>
  <c r="C1445"/>
  <c r="C1402"/>
  <c r="C1429"/>
  <c r="C1436"/>
  <c r="C1405"/>
  <c r="C1410"/>
  <c r="C1404"/>
  <c r="C1409"/>
  <c r="C1446"/>
  <c r="C1444"/>
  <c r="C1400"/>
  <c r="C1401"/>
  <c r="C1412"/>
  <c r="C1414"/>
  <c r="C1408"/>
  <c r="C1421"/>
  <c r="C1419"/>
  <c r="C1434"/>
  <c r="C1423"/>
  <c r="C1447"/>
  <c r="C1433"/>
  <c r="C1441"/>
  <c r="C1411"/>
  <c r="C1437"/>
  <c r="C1422"/>
  <c r="C1448"/>
  <c r="C1439"/>
  <c r="C1418"/>
  <c r="C1432"/>
  <c r="C1420"/>
  <c r="C1438"/>
  <c r="C1443"/>
  <c r="C1442"/>
  <c r="C1451"/>
  <c r="C1450"/>
  <c r="C1415"/>
  <c r="C1452"/>
  <c r="C1398"/>
  <c r="C1459"/>
  <c r="C1460"/>
  <c r="C1461"/>
  <c r="C1458"/>
  <c r="C1453"/>
  <c r="C1455"/>
  <c r="C1454"/>
  <c r="C1456"/>
  <c r="C1457"/>
  <c r="C1462"/>
  <c r="C1463"/>
  <c r="C1464"/>
  <c r="C1465"/>
  <c r="C1466"/>
  <c r="C1509"/>
  <c r="C1797"/>
  <c r="C1754"/>
  <c r="C1798"/>
  <c r="C1514"/>
  <c r="C1536"/>
  <c r="C1468"/>
  <c r="C1507"/>
  <c r="C1796"/>
  <c r="C1478"/>
  <c r="C1485"/>
  <c r="C1526"/>
  <c r="C1534"/>
  <c r="C1506"/>
  <c r="C1517"/>
  <c r="C1543"/>
  <c r="C1489"/>
  <c r="C1479"/>
  <c r="C1470"/>
  <c r="C1528"/>
  <c r="C1518"/>
  <c r="C1467"/>
  <c r="C1483"/>
  <c r="C1482"/>
  <c r="C1516"/>
  <c r="C1550"/>
  <c r="C1471"/>
  <c r="C1481"/>
  <c r="C1522"/>
  <c r="C1527"/>
  <c r="C1501"/>
  <c r="C1486"/>
  <c r="C1561"/>
  <c r="C1477"/>
  <c r="C1531"/>
  <c r="C1549"/>
  <c r="C1476"/>
  <c r="C1505"/>
  <c r="C1535"/>
  <c r="C1521"/>
  <c r="C1546"/>
  <c r="C1500"/>
  <c r="C1547"/>
  <c r="C1469"/>
  <c r="C1555"/>
  <c r="C1553"/>
  <c r="C1497"/>
  <c r="C1493"/>
  <c r="C1490"/>
  <c r="C1540"/>
  <c r="C1473"/>
  <c r="C1502"/>
  <c r="C1494"/>
  <c r="C1551"/>
  <c r="C1499"/>
  <c r="C1755"/>
  <c r="C1519"/>
  <c r="C1472"/>
  <c r="C1539"/>
  <c r="C1537"/>
  <c r="C1475"/>
  <c r="C1524"/>
  <c r="C1504"/>
  <c r="C1544"/>
  <c r="C1799"/>
  <c r="C1756"/>
  <c r="C1498"/>
  <c r="C1548"/>
  <c r="C1533"/>
  <c r="C1512"/>
  <c r="C1520"/>
  <c r="C1556"/>
  <c r="C1792"/>
  <c r="C1562"/>
  <c r="C1480"/>
  <c r="C1552"/>
  <c r="C1530"/>
  <c r="C1492"/>
  <c r="C1515"/>
  <c r="C1529"/>
  <c r="C1563"/>
  <c r="C1554"/>
  <c r="C1525"/>
  <c r="C1565"/>
  <c r="C1545"/>
  <c r="C1542"/>
  <c r="C1564"/>
  <c r="C1496"/>
  <c r="C1513"/>
  <c r="C1541"/>
  <c r="C1795"/>
  <c r="C1532"/>
  <c r="C1794"/>
  <c r="C1538"/>
  <c r="C1793"/>
  <c r="C1560"/>
  <c r="C1558"/>
  <c r="C1559"/>
  <c r="C1557"/>
  <c r="C1566"/>
  <c r="C1567"/>
  <c r="C1574"/>
  <c r="C1571"/>
  <c r="C1572"/>
  <c r="C1570"/>
  <c r="C1575"/>
  <c r="C1568"/>
  <c r="C1569"/>
  <c r="C1573"/>
  <c r="C1576"/>
  <c r="C1580"/>
  <c r="C1682"/>
  <c r="C1637"/>
  <c r="C1685"/>
  <c r="C1581"/>
  <c r="C1666"/>
  <c r="C1667"/>
  <c r="C1838"/>
  <c r="C1638"/>
  <c r="C1577"/>
  <c r="C1641"/>
  <c r="C1611"/>
  <c r="C1623"/>
  <c r="C1578"/>
  <c r="C1680"/>
  <c r="C1610"/>
  <c r="C1586"/>
  <c r="C1633"/>
  <c r="C1673"/>
  <c r="C1620"/>
  <c r="C1689"/>
  <c r="C1621"/>
  <c r="C1681"/>
  <c r="C1582"/>
  <c r="C1671"/>
  <c r="C1687"/>
  <c r="C1691"/>
  <c r="C1683"/>
  <c r="C1636"/>
  <c r="C1597"/>
  <c r="C1615"/>
  <c r="C1599"/>
  <c r="C1663"/>
  <c r="C1678"/>
  <c r="C1839"/>
  <c r="C1830"/>
  <c r="C1650"/>
  <c r="C1584"/>
  <c r="C1642"/>
  <c r="C1679"/>
  <c r="C1616"/>
  <c r="C1708"/>
  <c r="C1669"/>
  <c r="C1602"/>
  <c r="C1674"/>
  <c r="C1622"/>
  <c r="C1629"/>
  <c r="C1836"/>
  <c r="C1585"/>
  <c r="C1635"/>
  <c r="C1690"/>
  <c r="C1649"/>
  <c r="C1675"/>
  <c r="C1627"/>
  <c r="C1634"/>
  <c r="C1833"/>
  <c r="C1648"/>
  <c r="C1583"/>
  <c r="C1662"/>
  <c r="C1618"/>
  <c r="C1644"/>
  <c r="C1579"/>
  <c r="C1653"/>
  <c r="C1831"/>
  <c r="C1626"/>
  <c r="C1834"/>
  <c r="C1603"/>
  <c r="C1684"/>
  <c r="C1614"/>
  <c r="C1646"/>
  <c r="C1702"/>
  <c r="C1835"/>
  <c r="C1595"/>
  <c r="C1704"/>
  <c r="C1608"/>
  <c r="C1647"/>
  <c r="C1600"/>
  <c r="C1624"/>
  <c r="C1695"/>
  <c r="C1651"/>
  <c r="C1645"/>
  <c r="C1697"/>
  <c r="C1694"/>
  <c r="C1676"/>
  <c r="C1700"/>
  <c r="C1837"/>
  <c r="C1703"/>
  <c r="C1592"/>
  <c r="C1589"/>
  <c r="C1639"/>
  <c r="C1606"/>
  <c r="C1670"/>
  <c r="C1660"/>
  <c r="C1655"/>
  <c r="C1654"/>
  <c r="C1652"/>
  <c r="C1658"/>
  <c r="C1832"/>
  <c r="C1698"/>
  <c r="C1631"/>
  <c r="C1656"/>
  <c r="C1601"/>
  <c r="C1590"/>
  <c r="C1696"/>
  <c r="C1640"/>
  <c r="C1707"/>
  <c r="C1661"/>
  <c r="C1604"/>
  <c r="C1617"/>
  <c r="C1664"/>
  <c r="C1598"/>
  <c r="C1705"/>
  <c r="C1706"/>
  <c r="C1688"/>
  <c r="C1672"/>
  <c r="C1593"/>
  <c r="C1594"/>
  <c r="C1677"/>
  <c r="C1693"/>
  <c r="C1643"/>
  <c r="C1710"/>
  <c r="C1613"/>
  <c r="C1587"/>
  <c r="C1609"/>
  <c r="C1657"/>
  <c r="C1659"/>
  <c r="C1699"/>
  <c r="C1665"/>
  <c r="C1596"/>
  <c r="C1701"/>
  <c r="C1612"/>
  <c r="C1692"/>
  <c r="C1591"/>
  <c r="C1588"/>
  <c r="C1752"/>
  <c r="C1741"/>
  <c r="C1748"/>
  <c r="C1721"/>
  <c r="C1722"/>
  <c r="C1751"/>
  <c r="C1728"/>
  <c r="C1723"/>
  <c r="C1732"/>
  <c r="C1729"/>
  <c r="C1731"/>
  <c r="C1749"/>
  <c r="C1720"/>
  <c r="C1750"/>
  <c r="C1753"/>
  <c r="C1739"/>
  <c r="C1727"/>
  <c r="C1745"/>
  <c r="C1736"/>
  <c r="C1746"/>
  <c r="C1740"/>
  <c r="C1734"/>
  <c r="C1735"/>
  <c r="C1730"/>
  <c r="C1737"/>
  <c r="C1744"/>
  <c r="C1714"/>
  <c r="C1738"/>
  <c r="C1724"/>
  <c r="C1733"/>
  <c r="C1725"/>
  <c r="C1743"/>
  <c r="C1715"/>
  <c r="C1726"/>
  <c r="C1747"/>
  <c r="C1718"/>
  <c r="C1742"/>
  <c r="C1719"/>
  <c r="C1711"/>
  <c r="C1716"/>
  <c r="C1713"/>
  <c r="C1717"/>
  <c r="C1712"/>
  <c r="C3" i="2"/>
  <c r="G1576" i="4" s="1"/>
  <c r="C4" i="2"/>
  <c r="C5"/>
  <c r="C6"/>
  <c r="C7"/>
  <c r="G1713" i="4" s="1"/>
  <c r="C8" i="2"/>
  <c r="C9"/>
  <c r="G1714" i="4" s="1"/>
  <c r="C10" i="2"/>
  <c r="C11"/>
  <c r="C12"/>
  <c r="C13"/>
  <c r="G1398" i="4" s="1"/>
  <c r="C14" i="2"/>
  <c r="C15"/>
  <c r="C16"/>
  <c r="C17"/>
  <c r="C18"/>
  <c r="G1590" i="4" s="1"/>
  <c r="C19" i="2"/>
  <c r="G1592" i="4" s="1"/>
  <c r="C20" i="2"/>
  <c r="C21"/>
  <c r="C22"/>
  <c r="C23"/>
  <c r="G1599" i="4" s="1"/>
  <c r="C24" i="2"/>
  <c r="C25"/>
  <c r="C26"/>
  <c r="C27"/>
  <c r="C28"/>
  <c r="C29"/>
  <c r="G240" i="4" s="1"/>
  <c r="C30" i="2"/>
  <c r="C31"/>
  <c r="C32"/>
  <c r="G244" i="4" s="1"/>
  <c r="H244" s="1"/>
  <c r="C33" i="2"/>
  <c r="G245" i="4" s="1"/>
  <c r="H245" s="1"/>
  <c r="C34" i="2"/>
  <c r="G246" i="4" s="1"/>
  <c r="C35" i="2"/>
  <c r="G247" i="4" s="1"/>
  <c r="H247" s="1"/>
  <c r="C36" i="2"/>
  <c r="G248" i="4" s="1"/>
  <c r="C37" i="2"/>
  <c r="G249" i="4" s="1"/>
  <c r="H249" s="1"/>
  <c r="C38" i="2"/>
  <c r="G250" i="4" s="1"/>
  <c r="C39" i="2"/>
  <c r="G251" i="4" s="1"/>
  <c r="H251" s="1"/>
  <c r="C40" i="2"/>
  <c r="C41"/>
  <c r="G253" i="4" s="1"/>
  <c r="H253" s="1"/>
  <c r="C42" i="2"/>
  <c r="G254" i="4" s="1"/>
  <c r="C43" i="2"/>
  <c r="C44"/>
  <c r="C45"/>
  <c r="G255" i="4" s="1"/>
  <c r="C46" i="2"/>
  <c r="G256" i="4" s="1"/>
  <c r="C47" i="2"/>
  <c r="G257" i="4" s="1"/>
  <c r="C48" i="2"/>
  <c r="G258" i="4" s="1"/>
  <c r="C49" i="2"/>
  <c r="G259" i="4" s="1"/>
  <c r="C50" i="2"/>
  <c r="G260" i="4" s="1"/>
  <c r="C51" i="2"/>
  <c r="G261" i="4" s="1"/>
  <c r="H261" s="1"/>
  <c r="C52" i="2"/>
  <c r="G262" i="4" s="1"/>
  <c r="C53" i="2"/>
  <c r="G263" i="4" s="1"/>
  <c r="C54" i="2"/>
  <c r="G264" i="4" s="1"/>
  <c r="C55" i="2"/>
  <c r="G265" i="4" s="1"/>
  <c r="C56" i="2"/>
  <c r="C57"/>
  <c r="C58"/>
  <c r="G1613" i="4" s="1"/>
  <c r="C59" i="2"/>
  <c r="G717" i="4" s="1"/>
  <c r="C60" i="2"/>
  <c r="G417" i="4" s="1"/>
  <c r="C61" i="2"/>
  <c r="G269" i="4" s="1"/>
  <c r="H269" s="1"/>
  <c r="C62" i="2"/>
  <c r="C63"/>
  <c r="C64"/>
  <c r="G1619" i="4" s="1"/>
  <c r="C65" i="2"/>
  <c r="G1621" i="4" s="1"/>
  <c r="C66" i="2"/>
  <c r="C67"/>
  <c r="G1467" i="4" s="1"/>
  <c r="C68" i="2"/>
  <c r="C69"/>
  <c r="C70"/>
  <c r="C71"/>
  <c r="C72"/>
  <c r="C73"/>
  <c r="C74"/>
  <c r="C75"/>
  <c r="G1474" i="4" s="1"/>
  <c r="C76" i="2"/>
  <c r="C77"/>
  <c r="C78"/>
  <c r="G278" i="4" s="1"/>
  <c r="C79" i="2"/>
  <c r="C80"/>
  <c r="G1628" i="4" s="1"/>
  <c r="C81" i="2"/>
  <c r="C82"/>
  <c r="C83"/>
  <c r="C84"/>
  <c r="C85"/>
  <c r="G1479" i="4" s="1"/>
  <c r="C86" i="2"/>
  <c r="C87"/>
  <c r="C88"/>
  <c r="G851" i="4" s="1"/>
  <c r="C89" i="2"/>
  <c r="G1721" i="4" s="1"/>
  <c r="C90" i="2"/>
  <c r="C91"/>
  <c r="C92"/>
  <c r="G54" i="4" s="1"/>
  <c r="C93" i="2"/>
  <c r="C94"/>
  <c r="G1639" i="4" s="1"/>
  <c r="C95" i="2"/>
  <c r="C96"/>
  <c r="C97"/>
  <c r="C98"/>
  <c r="C99"/>
  <c r="G1647" i="4" s="1"/>
  <c r="C100" i="2"/>
  <c r="G1488" i="4" s="1"/>
  <c r="C101" i="2"/>
  <c r="C102"/>
  <c r="C103"/>
  <c r="C104"/>
  <c r="C105"/>
  <c r="G68" i="4" s="1"/>
  <c r="C106" i="2"/>
  <c r="C107"/>
  <c r="C108"/>
  <c r="C109"/>
  <c r="C110"/>
  <c r="C111"/>
  <c r="G1652" i="4" s="1"/>
  <c r="C112" i="2"/>
  <c r="G1842" i="4" s="1"/>
  <c r="C113" i="2"/>
  <c r="C114"/>
  <c r="G78" i="4" s="1"/>
  <c r="C115" i="2"/>
  <c r="G1654" i="4" s="1"/>
  <c r="C116" i="2"/>
  <c r="C117"/>
  <c r="G1407" i="4" s="1"/>
  <c r="C118" i="2"/>
  <c r="G1492" i="4" s="1"/>
  <c r="C119" i="2"/>
  <c r="C120"/>
  <c r="C121"/>
  <c r="C122"/>
  <c r="G1495" i="4" s="1"/>
  <c r="C123" i="2"/>
  <c r="G1413" i="4" s="1"/>
  <c r="C124" i="2"/>
  <c r="G1414" i="4" s="1"/>
  <c r="C125" i="2"/>
  <c r="G1415" i="4" s="1"/>
  <c r="C126" i="2"/>
  <c r="G1416" i="4" s="1"/>
  <c r="C127" i="2"/>
  <c r="G1417" i="4" s="1"/>
  <c r="C128" i="2"/>
  <c r="C129"/>
  <c r="C130"/>
  <c r="G1420" i="4" s="1"/>
  <c r="C131" i="2"/>
  <c r="C132"/>
  <c r="G857" i="4" s="1"/>
  <c r="C133" i="2"/>
  <c r="C134"/>
  <c r="C135"/>
  <c r="C136"/>
  <c r="C137"/>
  <c r="G1424" i="4" s="1"/>
  <c r="C138" i="2"/>
  <c r="C139"/>
  <c r="G1426" i="4" s="1"/>
  <c r="C140" i="2"/>
  <c r="G1427" i="4" s="1"/>
  <c r="O1427" s="1"/>
  <c r="C141" i="2"/>
  <c r="C142"/>
  <c r="G1429" i="4" s="1"/>
  <c r="C143" i="2"/>
  <c r="G1430" i="4" s="1"/>
  <c r="C144" i="2"/>
  <c r="G1431" i="4" s="1"/>
  <c r="O1431" s="1"/>
  <c r="C145" i="2"/>
  <c r="C146"/>
  <c r="G1659" i="4" s="1"/>
  <c r="C147" i="2"/>
  <c r="G1661" i="4" s="1"/>
  <c r="C148" i="2"/>
  <c r="C149"/>
  <c r="C150"/>
  <c r="G1728" i="4" s="1"/>
  <c r="C151" i="2"/>
  <c r="C152"/>
  <c r="G859" i="4" s="1"/>
  <c r="C153" i="2"/>
  <c r="C154"/>
  <c r="C155"/>
  <c r="G320" i="4" s="1"/>
  <c r="C156" i="2"/>
  <c r="G321" i="4" s="1"/>
  <c r="C157" i="2"/>
  <c r="C158"/>
  <c r="G323" i="4" s="1"/>
  <c r="C159" i="2"/>
  <c r="G1572" i="4" s="1"/>
  <c r="C160" i="2"/>
  <c r="C161"/>
  <c r="C162"/>
  <c r="C163"/>
  <c r="G328" i="4" s="1"/>
  <c r="H328" s="1"/>
  <c r="C164" i="2"/>
  <c r="C165"/>
  <c r="G330" i="4" s="1"/>
  <c r="C166" i="2"/>
  <c r="G331" i="4" s="1"/>
  <c r="C167" i="2"/>
  <c r="G332" i="4" s="1"/>
  <c r="C168" i="2"/>
  <c r="G333" i="4" s="1"/>
  <c r="C169" i="2"/>
  <c r="G334" i="4" s="1"/>
  <c r="C170" i="2"/>
  <c r="C171"/>
  <c r="G1669" i="4" s="1"/>
  <c r="C172" i="2"/>
  <c r="C173"/>
  <c r="C174"/>
  <c r="C175"/>
  <c r="G1672" i="4" s="1"/>
  <c r="C176" i="2"/>
  <c r="G1209" i="4" s="1"/>
  <c r="O1209" s="1"/>
  <c r="C177" i="2"/>
  <c r="C178"/>
  <c r="C179"/>
  <c r="G1508" i="4" s="1"/>
  <c r="C180" i="2"/>
  <c r="C181"/>
  <c r="G1512" i="4" s="1"/>
  <c r="C182" i="2"/>
  <c r="G1513" i="4" s="1"/>
  <c r="C183" i="2"/>
  <c r="G1514" i="4" s="1"/>
  <c r="C184" i="2"/>
  <c r="C185"/>
  <c r="C186"/>
  <c r="G342" i="4" s="1"/>
  <c r="C187" i="2"/>
  <c r="G124" i="4" s="1"/>
  <c r="H124" s="1"/>
  <c r="C188" i="2"/>
  <c r="C189"/>
  <c r="C190"/>
  <c r="C191"/>
  <c r="C192"/>
  <c r="G869" i="4" s="1"/>
  <c r="C193" i="2"/>
  <c r="C194"/>
  <c r="C195"/>
  <c r="G1683" i="4" s="1"/>
  <c r="C196" i="2"/>
  <c r="C197"/>
  <c r="C198"/>
  <c r="C199"/>
  <c r="C200"/>
  <c r="G349" i="4" s="1"/>
  <c r="C201" i="2"/>
  <c r="G350" i="4" s="1"/>
  <c r="C202" i="2"/>
  <c r="G1097" i="4" s="1"/>
  <c r="C203" i="2"/>
  <c r="G1690" i="4" s="1"/>
  <c r="C204" i="2"/>
  <c r="C205"/>
  <c r="G353" i="4" s="1"/>
  <c r="C206" i="2"/>
  <c r="C207"/>
  <c r="G1693" i="4" s="1"/>
  <c r="C208" i="2"/>
  <c r="C209"/>
  <c r="C210"/>
  <c r="G358" i="4" s="1"/>
  <c r="H358" s="1"/>
  <c r="C211" i="2"/>
  <c r="C212"/>
  <c r="C213"/>
  <c r="C214"/>
  <c r="G1695" i="4" s="1"/>
  <c r="C215" i="2"/>
  <c r="G1696" i="4" s="1"/>
  <c r="C216" i="2"/>
  <c r="G878" i="4" s="1"/>
  <c r="C217" i="2"/>
  <c r="C218"/>
  <c r="C219"/>
  <c r="G1524" i="4" s="1"/>
  <c r="C220" i="2"/>
  <c r="C221"/>
  <c r="C222"/>
  <c r="G1527" i="4" s="1"/>
  <c r="C223" i="2"/>
  <c r="C224"/>
  <c r="C225"/>
  <c r="C226"/>
  <c r="C227"/>
  <c r="G1441" i="4" s="1"/>
  <c r="C228" i="2"/>
  <c r="C229"/>
  <c r="G180" i="4" s="1"/>
  <c r="C230" i="2"/>
  <c r="G182" i="4" s="1"/>
  <c r="C231" i="2"/>
  <c r="G1532" i="4" s="1"/>
  <c r="C232" i="2"/>
  <c r="C233"/>
  <c r="C234"/>
  <c r="G1746" i="4" s="1"/>
  <c r="C235" i="2"/>
  <c r="G187" i="4" s="1"/>
  <c r="C236" i="2"/>
  <c r="C237"/>
  <c r="G1706" i="4" s="1"/>
  <c r="C238" i="2"/>
  <c r="G1707" i="4" s="1"/>
  <c r="C239" i="2"/>
  <c r="C240"/>
  <c r="C241"/>
  <c r="C242"/>
  <c r="C243"/>
  <c r="G1541" i="4" s="1"/>
  <c r="C244" i="2"/>
  <c r="G381" i="4" s="1"/>
  <c r="C245" i="2"/>
  <c r="C246"/>
  <c r="C247"/>
  <c r="C248"/>
  <c r="C249"/>
  <c r="C250"/>
  <c r="C251"/>
  <c r="G387" i="4" s="1"/>
  <c r="C252" i="2"/>
  <c r="C253"/>
  <c r="C254"/>
  <c r="G1834" i="4" s="1"/>
  <c r="C255" i="2"/>
  <c r="G1449" i="4" s="1"/>
  <c r="H1449" s="1"/>
  <c r="C256" i="2"/>
  <c r="C257"/>
  <c r="C258"/>
  <c r="C259"/>
  <c r="G1551" i="4" s="1"/>
  <c r="C260" i="2"/>
  <c r="C261"/>
  <c r="C262"/>
  <c r="G1749" i="4" s="1"/>
  <c r="C263" i="2"/>
  <c r="G1554" i="4" s="1"/>
  <c r="C264" i="2"/>
  <c r="C265"/>
  <c r="C266"/>
  <c r="C267"/>
  <c r="G1751" i="4" s="1"/>
  <c r="C268" i="2"/>
  <c r="G1813" i="4" s="1"/>
  <c r="C269" i="2"/>
  <c r="G1560" i="4" s="1"/>
  <c r="C270" i="2"/>
  <c r="G525" i="4" s="1"/>
  <c r="C271" i="2"/>
  <c r="G1562" i="4" s="1"/>
  <c r="C272" i="2"/>
  <c r="C273"/>
  <c r="C274"/>
  <c r="G1800" i="4" s="1"/>
  <c r="C275" i="2"/>
  <c r="C276"/>
  <c r="C277"/>
  <c r="G1837" i="4" s="1"/>
  <c r="C278" i="2"/>
  <c r="G1804" i="4" s="1"/>
  <c r="H1804" s="1"/>
  <c r="C279" i="2"/>
  <c r="G1805" i="4" s="1"/>
  <c r="C280" i="2"/>
  <c r="G1806" i="4" s="1"/>
  <c r="C281" i="2"/>
  <c r="C282"/>
  <c r="C283"/>
  <c r="C284"/>
  <c r="G1767" i="4" s="1"/>
  <c r="C285" i="2"/>
  <c r="G1768" i="4" s="1"/>
  <c r="C286" i="2"/>
  <c r="G1839" i="4" s="1"/>
  <c r="C287" i="2"/>
  <c r="C288"/>
  <c r="C289"/>
  <c r="C290"/>
  <c r="G1792" i="4" s="1"/>
  <c r="C291" i="2"/>
  <c r="G1793" i="4" s="1"/>
  <c r="C292" i="2"/>
  <c r="C293"/>
  <c r="G1771" i="4" s="1"/>
  <c r="H1771" s="1"/>
  <c r="C294" i="2"/>
  <c r="G1772" i="4" s="1"/>
  <c r="C295" i="2"/>
  <c r="C296"/>
  <c r="C297"/>
  <c r="C298"/>
  <c r="C299"/>
  <c r="C300"/>
  <c r="C301"/>
  <c r="C302"/>
  <c r="G1797" i="4" s="1"/>
  <c r="C303" i="2"/>
  <c r="C304"/>
  <c r="G1784" i="4" s="1"/>
  <c r="C305" i="2"/>
  <c r="G1785" i="4" s="1"/>
  <c r="C306" i="2"/>
  <c r="C307"/>
  <c r="C308"/>
  <c r="G1850" i="4" s="1"/>
  <c r="C309" i="2"/>
  <c r="G1851" i="4" s="1"/>
  <c r="C310" i="2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2"/>
  <c r="I1275" i="4"/>
  <c r="J1275"/>
  <c r="I529"/>
  <c r="J529"/>
  <c r="I1371"/>
  <c r="J1371"/>
  <c r="I1425"/>
  <c r="J1425"/>
  <c r="I266"/>
  <c r="J266"/>
  <c r="I53"/>
  <c r="J53"/>
  <c r="I457"/>
  <c r="J457"/>
  <c r="I11"/>
  <c r="J11"/>
  <c r="I1509"/>
  <c r="J1509"/>
  <c r="I140"/>
  <c r="J140"/>
  <c r="I1427"/>
  <c r="J1427"/>
  <c r="I1086"/>
  <c r="J1086"/>
  <c r="I303"/>
  <c r="J303"/>
  <c r="I35"/>
  <c r="J35"/>
  <c r="I1067"/>
  <c r="J1067"/>
  <c r="I1382"/>
  <c r="J1382"/>
  <c r="I9"/>
  <c r="J9"/>
  <c r="I13"/>
  <c r="J13"/>
  <c r="I1426"/>
  <c r="J1426"/>
  <c r="I1428"/>
  <c r="J1428"/>
  <c r="I1797"/>
  <c r="J1797"/>
  <c r="I1374"/>
  <c r="J1374"/>
  <c r="I77"/>
  <c r="J77"/>
  <c r="I1383"/>
  <c r="J1383"/>
  <c r="I1576"/>
  <c r="J1576"/>
  <c r="I829"/>
  <c r="J829"/>
  <c r="I1381"/>
  <c r="J1381"/>
  <c r="I365"/>
  <c r="J365"/>
  <c r="I393"/>
  <c r="J393"/>
  <c r="I14"/>
  <c r="J14"/>
  <c r="I8"/>
  <c r="J8"/>
  <c r="I1079"/>
  <c r="J1079"/>
  <c r="I1566"/>
  <c r="J1566"/>
  <c r="I1754"/>
  <c r="J1754"/>
  <c r="I1373"/>
  <c r="J1373"/>
  <c r="I1574"/>
  <c r="J1574"/>
  <c r="I72"/>
  <c r="J72"/>
  <c r="I121"/>
  <c r="J121"/>
  <c r="I531"/>
  <c r="J531"/>
  <c r="I1580"/>
  <c r="J1580"/>
  <c r="I1222"/>
  <c r="J1222"/>
  <c r="I1798"/>
  <c r="J1798"/>
  <c r="I443"/>
  <c r="J443"/>
  <c r="I1466"/>
  <c r="J1466"/>
  <c r="I244"/>
  <c r="J244"/>
  <c r="I1403"/>
  <c r="J1403"/>
  <c r="I1431"/>
  <c r="J1431"/>
  <c r="I213"/>
  <c r="J213"/>
  <c r="I1395"/>
  <c r="J1395"/>
  <c r="I1804"/>
  <c r="J1804"/>
  <c r="I409"/>
  <c r="J409"/>
  <c r="I1571"/>
  <c r="J1571"/>
  <c r="I896"/>
  <c r="J896"/>
  <c r="I348"/>
  <c r="J348"/>
  <c r="I75"/>
  <c r="J75"/>
  <c r="I1390"/>
  <c r="J1390"/>
  <c r="I70"/>
  <c r="J70"/>
  <c r="I1682"/>
  <c r="J1682"/>
  <c r="I413"/>
  <c r="J413"/>
  <c r="I36"/>
  <c r="J36"/>
  <c r="I337"/>
  <c r="J337"/>
  <c r="I1637"/>
  <c r="J1637"/>
  <c r="I1368"/>
  <c r="J1368"/>
  <c r="I1514"/>
  <c r="J1514"/>
  <c r="I411"/>
  <c r="J411"/>
  <c r="I1572"/>
  <c r="J1572"/>
  <c r="I565"/>
  <c r="J565"/>
  <c r="I1536"/>
  <c r="J1536"/>
  <c r="I1468"/>
  <c r="J1468"/>
  <c r="I255"/>
  <c r="J255"/>
  <c r="I1378"/>
  <c r="J1378"/>
  <c r="I10"/>
  <c r="J10"/>
  <c r="I1777"/>
  <c r="J1777"/>
  <c r="I40"/>
  <c r="J40"/>
  <c r="I307"/>
  <c r="J307"/>
  <c r="I1507"/>
  <c r="J1507"/>
  <c r="I1221"/>
  <c r="J1221"/>
  <c r="I122"/>
  <c r="J122"/>
  <c r="I282"/>
  <c r="J282"/>
  <c r="I1685"/>
  <c r="J1685"/>
  <c r="I1413"/>
  <c r="J1413"/>
  <c r="I1068"/>
  <c r="J1068"/>
  <c r="I187"/>
  <c r="J187"/>
  <c r="I242"/>
  <c r="J242"/>
  <c r="I1430"/>
  <c r="J1430"/>
  <c r="I415"/>
  <c r="J415"/>
  <c r="I1796"/>
  <c r="J1796"/>
  <c r="I51"/>
  <c r="J51"/>
  <c r="I211"/>
  <c r="J211"/>
  <c r="I64"/>
  <c r="J64"/>
  <c r="I1449"/>
  <c r="I1424"/>
  <c r="J1424"/>
  <c r="I1803"/>
  <c r="J1803"/>
  <c r="I1478"/>
  <c r="J1478"/>
  <c r="I513"/>
  <c r="J513"/>
  <c r="I1122"/>
  <c r="J1122"/>
  <c r="I76"/>
  <c r="J76"/>
  <c r="I1485"/>
  <c r="J1485"/>
  <c r="I471"/>
  <c r="J471"/>
  <c r="I271"/>
  <c r="J271"/>
  <c r="I1526"/>
  <c r="J1526"/>
  <c r="I29"/>
  <c r="J29"/>
  <c r="I181"/>
  <c r="J181"/>
  <c r="I1108"/>
  <c r="J1108"/>
  <c r="I245"/>
  <c r="J245"/>
  <c r="I1850"/>
  <c r="J1850"/>
  <c r="I107"/>
  <c r="J107"/>
  <c r="I368"/>
  <c r="J368"/>
  <c r="I1534"/>
  <c r="J1534"/>
  <c r="I1506"/>
  <c r="J1506"/>
  <c r="I317"/>
  <c r="J317"/>
  <c r="I145"/>
  <c r="J145"/>
  <c r="I1394"/>
  <c r="J1394"/>
  <c r="I309"/>
  <c r="J309"/>
  <c r="I71"/>
  <c r="J71"/>
  <c r="I528"/>
  <c r="J528"/>
  <c r="I456"/>
  <c r="J456"/>
  <c r="I418"/>
  <c r="J418"/>
  <c r="I256"/>
  <c r="J256"/>
  <c r="I55"/>
  <c r="J55"/>
  <c r="I1517"/>
  <c r="J1517"/>
  <c r="I185"/>
  <c r="J185"/>
  <c r="I1094"/>
  <c r="J1094"/>
  <c r="I1416"/>
  <c r="J1416"/>
  <c r="I993"/>
  <c r="J993"/>
  <c r="I1078"/>
  <c r="J1078"/>
  <c r="I460"/>
  <c r="J460"/>
  <c r="I1372"/>
  <c r="J1372"/>
  <c r="I903"/>
  <c r="J903"/>
  <c r="I926"/>
  <c r="J926"/>
  <c r="I942"/>
  <c r="J942"/>
  <c r="I1543"/>
  <c r="I335"/>
  <c r="J335"/>
  <c r="I285"/>
  <c r="J285"/>
  <c r="I1489"/>
  <c r="J1489"/>
  <c r="I1479"/>
  <c r="J1479"/>
  <c r="I1107"/>
  <c r="J1107"/>
  <c r="I50"/>
  <c r="J50"/>
  <c r="I1581"/>
  <c r="J1581"/>
  <c r="I1470"/>
  <c r="J1470"/>
  <c r="I1824"/>
  <c r="J1824"/>
  <c r="I305"/>
  <c r="J305"/>
  <c r="I475"/>
  <c r="J475"/>
  <c r="I808"/>
  <c r="J808"/>
  <c r="I116"/>
  <c r="J116"/>
  <c r="I530"/>
  <c r="J530"/>
  <c r="I1092"/>
  <c r="J1092"/>
  <c r="I39"/>
  <c r="J39"/>
  <c r="I1406"/>
  <c r="J1406"/>
  <c r="I400"/>
  <c r="J400"/>
  <c r="I1528"/>
  <c r="J1528"/>
  <c r="I594"/>
  <c r="J594"/>
  <c r="I1399"/>
  <c r="J1399"/>
  <c r="I1666"/>
  <c r="J1666"/>
  <c r="I160"/>
  <c r="J160"/>
  <c r="I222"/>
  <c r="J222"/>
  <c r="I1518"/>
  <c r="J1518"/>
  <c r="I326"/>
  <c r="J326"/>
  <c r="I1375"/>
  <c r="J1375"/>
  <c r="I662"/>
  <c r="J662"/>
  <c r="I1806"/>
  <c r="J1806"/>
  <c r="I301"/>
  <c r="J301"/>
  <c r="I524"/>
  <c r="J524"/>
  <c r="I22"/>
  <c r="J22"/>
  <c r="I683"/>
  <c r="J683"/>
  <c r="I1203"/>
  <c r="J1203"/>
  <c r="I1667"/>
  <c r="J1667"/>
  <c r="I1467"/>
  <c r="J1467"/>
  <c r="I1483"/>
  <c r="J1483"/>
  <c r="I473"/>
  <c r="J473"/>
  <c r="I474"/>
  <c r="J474"/>
  <c r="I484"/>
  <c r="J484"/>
  <c r="I247"/>
  <c r="J247"/>
  <c r="I1277"/>
  <c r="J1277"/>
  <c r="I1100"/>
  <c r="J1100"/>
  <c r="I992"/>
  <c r="J992"/>
  <c r="I621"/>
  <c r="J621"/>
  <c r="I1407"/>
  <c r="J1407"/>
  <c r="I1336"/>
  <c r="J1336"/>
  <c r="I1838"/>
  <c r="J1838"/>
  <c r="I549"/>
  <c r="J549"/>
  <c r="I1392"/>
  <c r="J1392"/>
  <c r="I378"/>
  <c r="I520"/>
  <c r="J520"/>
  <c r="I284"/>
  <c r="J284"/>
  <c r="I127"/>
  <c r="J127"/>
  <c r="I1396"/>
  <c r="J1396"/>
  <c r="I45"/>
  <c r="J45"/>
  <c r="I1638"/>
  <c r="J1638"/>
  <c r="I1577"/>
  <c r="J1577"/>
  <c r="I61"/>
  <c r="J61"/>
  <c r="I557"/>
  <c r="J557"/>
  <c r="I74"/>
  <c r="J74"/>
  <c r="I296"/>
  <c r="J296"/>
  <c r="I425"/>
  <c r="J425"/>
  <c r="I143"/>
  <c r="J143"/>
  <c r="I1310"/>
  <c r="J1310"/>
  <c r="I927"/>
  <c r="J927"/>
  <c r="I893"/>
  <c r="J893"/>
  <c r="I897"/>
  <c r="J897"/>
  <c r="I1118"/>
  <c r="J1118"/>
  <c r="I514"/>
  <c r="J514"/>
  <c r="I1369"/>
  <c r="J1369"/>
  <c r="I270"/>
  <c r="J270"/>
  <c r="I395"/>
  <c r="J395"/>
  <c r="I522"/>
  <c r="J522"/>
  <c r="I1482"/>
  <c r="J1482"/>
  <c r="I1093"/>
  <c r="J1093"/>
  <c r="I262"/>
  <c r="J262"/>
  <c r="I564"/>
  <c r="J564"/>
  <c r="I1440"/>
  <c r="J1440"/>
  <c r="I768"/>
  <c r="J768"/>
  <c r="I802"/>
  <c r="J802"/>
  <c r="I1058"/>
  <c r="J1058"/>
  <c r="I390"/>
  <c r="I1311"/>
  <c r="J1311"/>
  <c r="I79"/>
  <c r="J79"/>
  <c r="I786"/>
  <c r="J786"/>
  <c r="I172"/>
  <c r="J172"/>
  <c r="I1085"/>
  <c r="J1085"/>
  <c r="I1516"/>
  <c r="J1516"/>
  <c r="I1161"/>
  <c r="J1161"/>
  <c r="I1435"/>
  <c r="J1435"/>
  <c r="I1550"/>
  <c r="J1550"/>
  <c r="I1056"/>
  <c r="J1056"/>
  <c r="I306"/>
  <c r="J306"/>
  <c r="I1417"/>
  <c r="J1417"/>
  <c r="I535"/>
  <c r="J535"/>
  <c r="I1445"/>
  <c r="I1471"/>
  <c r="J1471"/>
  <c r="I894"/>
  <c r="J894"/>
  <c r="I86"/>
  <c r="J86"/>
  <c r="I1641"/>
  <c r="J1641"/>
  <c r="I62"/>
  <c r="J62"/>
  <c r="I1090"/>
  <c r="J1090"/>
  <c r="I598"/>
  <c r="J598"/>
  <c r="I1402"/>
  <c r="J1402"/>
  <c r="I1481"/>
  <c r="J1481"/>
  <c r="I747"/>
  <c r="J747"/>
  <c r="I1611"/>
  <c r="J1611"/>
  <c r="I31"/>
  <c r="J31"/>
  <c r="I872"/>
  <c r="J872"/>
  <c r="I1126"/>
  <c r="J1126"/>
  <c r="I873"/>
  <c r="J873"/>
  <c r="I449"/>
  <c r="J449"/>
  <c r="I527"/>
  <c r="J527"/>
  <c r="I253"/>
  <c r="J253"/>
  <c r="I480"/>
  <c r="J480"/>
  <c r="I146"/>
  <c r="J146"/>
  <c r="I1127"/>
  <c r="J1127"/>
  <c r="I1187"/>
  <c r="J1187"/>
  <c r="I359"/>
  <c r="J359"/>
  <c r="I344"/>
  <c r="J344"/>
  <c r="I830"/>
  <c r="J830"/>
  <c r="I1567"/>
  <c r="J1567"/>
  <c r="I904"/>
  <c r="J904"/>
  <c r="I115"/>
  <c r="J115"/>
  <c r="I1522"/>
  <c r="J1522"/>
  <c r="I352"/>
  <c r="J352"/>
  <c r="I1105"/>
  <c r="I1527"/>
  <c r="J1527"/>
  <c r="I1123"/>
  <c r="J1123"/>
  <c r="I269"/>
  <c r="J269"/>
  <c r="I258"/>
  <c r="J258"/>
  <c r="I1501"/>
  <c r="J1501"/>
  <c r="I1778"/>
  <c r="J1778"/>
  <c r="I853"/>
  <c r="J853"/>
  <c r="I236"/>
  <c r="J236"/>
  <c r="I24"/>
  <c r="J24"/>
  <c r="I831"/>
  <c r="J831"/>
  <c r="I369"/>
  <c r="J369"/>
  <c r="I26"/>
  <c r="J26"/>
  <c r="I1486"/>
  <c r="J1486"/>
  <c r="I178"/>
  <c r="J178"/>
  <c r="I119"/>
  <c r="J119"/>
  <c r="I852"/>
  <c r="J852"/>
  <c r="I664"/>
  <c r="J664"/>
  <c r="I519"/>
  <c r="J519"/>
  <c r="I179"/>
  <c r="J179"/>
  <c r="I1561"/>
  <c r="J1561"/>
  <c r="I680"/>
  <c r="J680"/>
  <c r="I1623"/>
  <c r="J1623"/>
  <c r="I32"/>
  <c r="J32"/>
  <c r="I675"/>
  <c r="J675"/>
  <c r="I996"/>
  <c r="J996"/>
  <c r="I397"/>
  <c r="J397"/>
  <c r="I401"/>
  <c r="J401"/>
  <c r="I343"/>
  <c r="J343"/>
  <c r="I1429"/>
  <c r="J1429"/>
  <c r="I419"/>
  <c r="J419"/>
  <c r="I364"/>
  <c r="J364"/>
  <c r="I1843"/>
  <c r="J1843"/>
  <c r="I1570"/>
  <c r="J1570"/>
  <c r="I125"/>
  <c r="J125"/>
  <c r="I1225"/>
  <c r="J1225"/>
  <c r="I304"/>
  <c r="J304"/>
  <c r="I73"/>
  <c r="J73"/>
  <c r="I1578"/>
  <c r="J1578"/>
  <c r="I1053"/>
  <c r="J1053"/>
  <c r="I21"/>
  <c r="J21"/>
  <c r="I1807"/>
  <c r="J1807"/>
  <c r="I1436"/>
  <c r="J1436"/>
  <c r="I252"/>
  <c r="J252"/>
  <c r="I1680"/>
  <c r="J1680"/>
  <c r="I1610"/>
  <c r="J1610"/>
  <c r="I106"/>
  <c r="J106"/>
  <c r="I230"/>
  <c r="J230"/>
  <c r="I533"/>
  <c r="J533"/>
  <c r="I857"/>
  <c r="J857"/>
  <c r="I1575"/>
  <c r="J1575"/>
  <c r="I1181"/>
  <c r="J1181"/>
  <c r="I394"/>
  <c r="J394"/>
  <c r="I1477"/>
  <c r="J1477"/>
  <c r="I1586"/>
  <c r="J1586"/>
  <c r="I487"/>
  <c r="J487"/>
  <c r="I499"/>
  <c r="I403"/>
  <c r="J403"/>
  <c r="I1823"/>
  <c r="J1823"/>
  <c r="I438"/>
  <c r="J438"/>
  <c r="I1405"/>
  <c r="J1405"/>
  <c r="I215"/>
  <c r="J215"/>
  <c r="I141"/>
  <c r="J141"/>
  <c r="I1380"/>
  <c r="J1380"/>
  <c r="I532"/>
  <c r="J532"/>
  <c r="I1099"/>
  <c r="J1099"/>
  <c r="I523"/>
  <c r="J523"/>
  <c r="I12"/>
  <c r="J12"/>
  <c r="I771"/>
  <c r="J771"/>
  <c r="I170"/>
  <c r="J170"/>
  <c r="I1531"/>
  <c r="J1531"/>
  <c r="I1633"/>
  <c r="J1633"/>
  <c r="I1568"/>
  <c r="J1568"/>
  <c r="I1162"/>
  <c r="J1162"/>
  <c r="I114"/>
  <c r="J114"/>
  <c r="I318"/>
  <c r="J318"/>
  <c r="I555"/>
  <c r="J555"/>
  <c r="I1673"/>
  <c r="J1673"/>
  <c r="I248"/>
  <c r="J248"/>
  <c r="I46"/>
  <c r="J46"/>
  <c r="I237"/>
  <c r="J237"/>
  <c r="I294"/>
  <c r="J294"/>
  <c r="I807"/>
  <c r="J807"/>
  <c r="I1620"/>
  <c r="J1620"/>
  <c r="I259"/>
  <c r="J259"/>
  <c r="I108"/>
  <c r="J108"/>
  <c r="I246"/>
  <c r="J246"/>
  <c r="I376"/>
  <c r="I1689"/>
  <c r="J1689"/>
  <c r="I404"/>
  <c r="J404"/>
  <c r="I450"/>
  <c r="J450"/>
  <c r="I424"/>
  <c r="J424"/>
  <c r="I316"/>
  <c r="J316"/>
  <c r="I462"/>
  <c r="J462"/>
  <c r="I1621"/>
  <c r="J1621"/>
  <c r="I1057"/>
  <c r="J1057"/>
  <c r="I1681"/>
  <c r="J1681"/>
  <c r="I83"/>
  <c r="J83"/>
  <c r="I340"/>
  <c r="J340"/>
  <c r="I1075"/>
  <c r="J1075"/>
  <c r="I990"/>
  <c r="J990"/>
  <c r="I1297"/>
  <c r="J1297"/>
  <c r="I1081"/>
  <c r="J1081"/>
  <c r="I1410"/>
  <c r="J1410"/>
  <c r="I123"/>
  <c r="J123"/>
  <c r="I1404"/>
  <c r="J1404"/>
  <c r="I620"/>
  <c r="J620"/>
  <c r="I1227"/>
  <c r="J1227"/>
  <c r="I104"/>
  <c r="J104"/>
  <c r="I1582"/>
  <c r="J1582"/>
  <c r="I631"/>
  <c r="J631"/>
  <c r="I1409"/>
  <c r="J1409"/>
  <c r="I837"/>
  <c r="J837"/>
  <c r="I1446"/>
  <c r="I103"/>
  <c r="J103"/>
  <c r="I1444"/>
  <c r="J1444"/>
  <c r="I124"/>
  <c r="J124"/>
  <c r="I1112"/>
  <c r="J1112"/>
  <c r="I1775"/>
  <c r="J1775"/>
  <c r="I1776"/>
  <c r="J1776"/>
  <c r="I1671"/>
  <c r="J1671"/>
  <c r="I1687"/>
  <c r="J1687"/>
  <c r="I592"/>
  <c r="J592"/>
  <c r="I559"/>
  <c r="J559"/>
  <c r="I1691"/>
  <c r="J1691"/>
  <c r="I538"/>
  <c r="J538"/>
  <c r="I1549"/>
  <c r="J1549"/>
  <c r="I1683"/>
  <c r="J1683"/>
  <c r="I1462"/>
  <c r="J1462"/>
  <c r="I1083"/>
  <c r="J1083"/>
  <c r="I543"/>
  <c r="J543"/>
  <c r="I720"/>
  <c r="J720"/>
  <c r="I458"/>
  <c r="J458"/>
  <c r="I249"/>
  <c r="J249"/>
  <c r="I1636"/>
  <c r="J1636"/>
  <c r="I1128"/>
  <c r="J1128"/>
  <c r="I925"/>
  <c r="J925"/>
  <c r="I1597"/>
  <c r="J1597"/>
  <c r="I595"/>
  <c r="J595"/>
  <c r="I466"/>
  <c r="J466"/>
  <c r="I260"/>
  <c r="J260"/>
  <c r="I795"/>
  <c r="J795"/>
  <c r="I1615"/>
  <c r="J1615"/>
  <c r="I1217"/>
  <c r="J1217"/>
  <c r="I169"/>
  <c r="J169"/>
  <c r="I1400"/>
  <c r="J1400"/>
  <c r="I696"/>
  <c r="I134"/>
  <c r="J134"/>
  <c r="I452"/>
  <c r="J452"/>
  <c r="I453"/>
  <c r="J453"/>
  <c r="I1389"/>
  <c r="J1389"/>
  <c r="I273"/>
  <c r="J273"/>
  <c r="I229"/>
  <c r="J229"/>
  <c r="I1355"/>
  <c r="I1599"/>
  <c r="J1599"/>
  <c r="I1463"/>
  <c r="J1463"/>
  <c r="I283"/>
  <c r="J283"/>
  <c r="I1663"/>
  <c r="J1663"/>
  <c r="I1133"/>
  <c r="J1133"/>
  <c r="I319"/>
  <c r="J319"/>
  <c r="I37"/>
  <c r="J37"/>
  <c r="I1258"/>
  <c r="J1258"/>
  <c r="I1808"/>
  <c r="J1808"/>
  <c r="I1401"/>
  <c r="J1401"/>
  <c r="I1327"/>
  <c r="J1327"/>
  <c r="I648"/>
  <c r="J648"/>
  <c r="I969"/>
  <c r="J969"/>
  <c r="I23"/>
  <c r="J23"/>
  <c r="I919"/>
  <c r="J919"/>
  <c r="I25"/>
  <c r="J25"/>
  <c r="I511"/>
  <c r="I367"/>
  <c r="J367"/>
  <c r="I19"/>
  <c r="J19"/>
  <c r="I568"/>
  <c r="J568"/>
  <c r="I1391"/>
  <c r="J1391"/>
  <c r="I239"/>
  <c r="J239"/>
  <c r="I1678"/>
  <c r="J1678"/>
  <c r="I416"/>
  <c r="J416"/>
  <c r="I503"/>
  <c r="I1263"/>
  <c r="J1263"/>
  <c r="I891"/>
  <c r="J891"/>
  <c r="I1839"/>
  <c r="J1839"/>
  <c r="I507"/>
  <c r="I1096"/>
  <c r="J1096"/>
  <c r="I601"/>
  <c r="J601"/>
  <c r="I1069"/>
  <c r="J1069"/>
  <c r="I943"/>
  <c r="J943"/>
  <c r="I1830"/>
  <c r="I1476"/>
  <c r="J1476"/>
  <c r="I1412"/>
  <c r="J1412"/>
  <c r="I1210"/>
  <c r="J1210"/>
  <c r="I312"/>
  <c r="J312"/>
  <c r="I1505"/>
  <c r="J1505"/>
  <c r="I1650"/>
  <c r="J1650"/>
  <c r="I1414"/>
  <c r="J1414"/>
  <c r="I159"/>
  <c r="J159"/>
  <c r="I137"/>
  <c r="J137"/>
  <c r="I1212"/>
  <c r="J1212"/>
  <c r="I1801"/>
  <c r="J1801"/>
  <c r="I302"/>
  <c r="J302"/>
  <c r="I63"/>
  <c r="J63"/>
  <c r="I1535"/>
  <c r="J1535"/>
  <c r="I175"/>
  <c r="J175"/>
  <c r="I219"/>
  <c r="J219"/>
  <c r="I1584"/>
  <c r="J1584"/>
  <c r="I314"/>
  <c r="J314"/>
  <c r="I420"/>
  <c r="J420"/>
  <c r="I1251"/>
  <c r="I1286"/>
  <c r="J1286"/>
  <c r="I836"/>
  <c r="J836"/>
  <c r="I1408"/>
  <c r="J1408"/>
  <c r="I556"/>
  <c r="J556"/>
  <c r="I1296"/>
  <c r="J1296"/>
  <c r="I827"/>
  <c r="J827"/>
  <c r="I558"/>
  <c r="J558"/>
  <c r="I328"/>
  <c r="J328"/>
  <c r="I477"/>
  <c r="J477"/>
  <c r="I366"/>
  <c r="J366"/>
  <c r="I918"/>
  <c r="J918"/>
  <c r="I142"/>
  <c r="J142"/>
  <c r="I769"/>
  <c r="J769"/>
  <c r="I1521"/>
  <c r="J1521"/>
  <c r="I1421"/>
  <c r="J1421"/>
  <c r="I257"/>
  <c r="J257"/>
  <c r="I599"/>
  <c r="J599"/>
  <c r="I1546"/>
  <c r="I1642"/>
  <c r="J1642"/>
  <c r="I445"/>
  <c r="J445"/>
  <c r="I331"/>
  <c r="J331"/>
  <c r="I508"/>
  <c r="I509"/>
  <c r="I38"/>
  <c r="J38"/>
  <c r="I1500"/>
  <c r="J1500"/>
  <c r="I1129"/>
  <c r="J1129"/>
  <c r="I1679"/>
  <c r="J1679"/>
  <c r="I1616"/>
  <c r="J1616"/>
  <c r="I1547"/>
  <c r="I1114"/>
  <c r="J1114"/>
  <c r="I1367"/>
  <c r="J1367"/>
  <c r="I1204"/>
  <c r="J1204"/>
  <c r="I138"/>
  <c r="J138"/>
  <c r="I1779"/>
  <c r="J1779"/>
  <c r="I1469"/>
  <c r="J1469"/>
  <c r="I734"/>
  <c r="J734"/>
  <c r="I1109"/>
  <c r="J1109"/>
  <c r="I1379"/>
  <c r="J1379"/>
  <c r="I1419"/>
  <c r="J1419"/>
  <c r="I1434"/>
  <c r="J1434"/>
  <c r="I1708"/>
  <c r="I281"/>
  <c r="J281"/>
  <c r="I1772"/>
  <c r="J1772"/>
  <c r="I493"/>
  <c r="I1073"/>
  <c r="J1073"/>
  <c r="I437"/>
  <c r="J437"/>
  <c r="I1669"/>
  <c r="J1669"/>
  <c r="I186"/>
  <c r="J186"/>
  <c r="I796"/>
  <c r="J796"/>
  <c r="I374"/>
  <c r="I494"/>
  <c r="I1569"/>
  <c r="J1569"/>
  <c r="I1851"/>
  <c r="J1851"/>
  <c r="I571"/>
  <c r="J571"/>
  <c r="I1602"/>
  <c r="J1602"/>
  <c r="I835"/>
  <c r="J835"/>
  <c r="I1573"/>
  <c r="J1573"/>
  <c r="I1802"/>
  <c r="J1802"/>
  <c r="I412"/>
  <c r="J412"/>
  <c r="I542"/>
  <c r="J542"/>
  <c r="I1674"/>
  <c r="J1674"/>
  <c r="I210"/>
  <c r="J210"/>
  <c r="I661"/>
  <c r="J661"/>
  <c r="I1844"/>
  <c r="J1844"/>
  <c r="I500"/>
  <c r="I735"/>
  <c r="J735"/>
  <c r="I295"/>
  <c r="J295"/>
  <c r="I783"/>
  <c r="J783"/>
  <c r="I212"/>
  <c r="J212"/>
  <c r="I1814"/>
  <c r="J1814"/>
  <c r="I184"/>
  <c r="J184"/>
  <c r="I144"/>
  <c r="J144"/>
  <c r="I1313"/>
  <c r="J1313"/>
  <c r="I15"/>
  <c r="J15"/>
  <c r="I375"/>
  <c r="I1622"/>
  <c r="J1622"/>
  <c r="I810"/>
  <c r="J810"/>
  <c r="I1178"/>
  <c r="J1178"/>
  <c r="I784"/>
  <c r="J784"/>
  <c r="I1335"/>
  <c r="J1335"/>
  <c r="I110"/>
  <c r="J110"/>
  <c r="I1555"/>
  <c r="J1555"/>
  <c r="I327"/>
  <c r="J327"/>
  <c r="I234"/>
  <c r="J234"/>
  <c r="I341"/>
  <c r="J341"/>
  <c r="I1276"/>
  <c r="J1276"/>
  <c r="I1629"/>
  <c r="J1629"/>
  <c r="I1836"/>
  <c r="J1836"/>
  <c r="I414"/>
  <c r="J414"/>
  <c r="I278"/>
  <c r="J278"/>
  <c r="I1334"/>
  <c r="J1334"/>
  <c r="I861"/>
  <c r="J861"/>
  <c r="I1585"/>
  <c r="J1585"/>
  <c r="I518"/>
  <c r="J518"/>
  <c r="I849"/>
  <c r="J849"/>
  <c r="I113"/>
  <c r="J113"/>
  <c r="I785"/>
  <c r="J785"/>
  <c r="I1635"/>
  <c r="J1635"/>
  <c r="I1295"/>
  <c r="J1295"/>
  <c r="I970"/>
  <c r="J970"/>
  <c r="I320"/>
  <c r="J320"/>
  <c r="I1308"/>
  <c r="J1308"/>
  <c r="I1553"/>
  <c r="J1553"/>
  <c r="I52"/>
  <c r="J52"/>
  <c r="I1074"/>
  <c r="J1074"/>
  <c r="I20"/>
  <c r="J20"/>
  <c r="I478"/>
  <c r="J478"/>
  <c r="I322"/>
  <c r="J322"/>
  <c r="I48"/>
  <c r="J48"/>
  <c r="I467"/>
  <c r="J467"/>
  <c r="I389"/>
  <c r="I1325"/>
  <c r="J1325"/>
  <c r="I84"/>
  <c r="J84"/>
  <c r="I818"/>
  <c r="I1690"/>
  <c r="J1690"/>
  <c r="I832"/>
  <c r="J832"/>
  <c r="I351"/>
  <c r="J351"/>
  <c r="I267"/>
  <c r="J267"/>
  <c r="I1497"/>
  <c r="J1497"/>
  <c r="I746"/>
  <c r="J746"/>
  <c r="I1220"/>
  <c r="J1220"/>
  <c r="I1649"/>
  <c r="J1649"/>
  <c r="I833"/>
  <c r="J833"/>
  <c r="I997"/>
  <c r="J997"/>
  <c r="I313"/>
  <c r="J313"/>
  <c r="I87"/>
  <c r="J87"/>
  <c r="I545"/>
  <c r="J545"/>
  <c r="I410"/>
  <c r="J410"/>
  <c r="I1675"/>
  <c r="J1675"/>
  <c r="I587"/>
  <c r="I826"/>
  <c r="J826"/>
  <c r="I501"/>
  <c r="I1493"/>
  <c r="J1493"/>
  <c r="I396"/>
  <c r="J396"/>
  <c r="I1490"/>
  <c r="J1490"/>
  <c r="I1540"/>
  <c r="I562"/>
  <c r="J562"/>
  <c r="I345"/>
  <c r="J345"/>
  <c r="I1139"/>
  <c r="J1139"/>
  <c r="I201"/>
  <c r="I1773"/>
  <c r="J1773"/>
  <c r="I1774"/>
  <c r="J1774"/>
  <c r="I1473"/>
  <c r="J1473"/>
  <c r="I647"/>
  <c r="J647"/>
  <c r="I1397"/>
  <c r="J1397"/>
  <c r="I751"/>
  <c r="J751"/>
  <c r="I921"/>
  <c r="J921"/>
  <c r="I180"/>
  <c r="J180"/>
  <c r="I1343"/>
  <c r="J1343"/>
  <c r="I153"/>
  <c r="J153"/>
  <c r="I407"/>
  <c r="J407"/>
  <c r="I33"/>
  <c r="J33"/>
  <c r="I1502"/>
  <c r="J1502"/>
  <c r="I321"/>
  <c r="J321"/>
  <c r="I488"/>
  <c r="J488"/>
  <c r="I1494"/>
  <c r="J1494"/>
  <c r="I935"/>
  <c r="J935"/>
  <c r="I177"/>
  <c r="J177"/>
  <c r="I1627"/>
  <c r="J1627"/>
  <c r="I941"/>
  <c r="J941"/>
  <c r="I44"/>
  <c r="J44"/>
  <c r="I308"/>
  <c r="J308"/>
  <c r="I794"/>
  <c r="J794"/>
  <c r="I567"/>
  <c r="J567"/>
  <c r="I999"/>
  <c r="J999"/>
  <c r="I197"/>
  <c r="I102"/>
  <c r="J102"/>
  <c r="I596"/>
  <c r="J596"/>
  <c r="I1376"/>
  <c r="J1376"/>
  <c r="I195"/>
  <c r="I1084"/>
  <c r="J1084"/>
  <c r="I1634"/>
  <c r="J1634"/>
  <c r="I136"/>
  <c r="J136"/>
  <c r="I183"/>
  <c r="J183"/>
  <c r="I16"/>
  <c r="J16"/>
  <c r="I504"/>
  <c r="I1833"/>
  <c r="I1821"/>
  <c r="J1821"/>
  <c r="I135"/>
  <c r="J135"/>
  <c r="I1248"/>
  <c r="I1551"/>
  <c r="J1551"/>
  <c r="I1007"/>
  <c r="J1007"/>
  <c r="I1648"/>
  <c r="J1648"/>
  <c r="I1499"/>
  <c r="J1499"/>
  <c r="I1755"/>
  <c r="J1755"/>
  <c r="I1583"/>
  <c r="J1583"/>
  <c r="I1519"/>
  <c r="J1519"/>
  <c r="I1662"/>
  <c r="J1662"/>
  <c r="I1472"/>
  <c r="J1472"/>
  <c r="I1539"/>
  <c r="I1423"/>
  <c r="J1423"/>
  <c r="I1447"/>
  <c r="I578"/>
  <c r="J578"/>
  <c r="I1095"/>
  <c r="J1095"/>
  <c r="I1618"/>
  <c r="J1618"/>
  <c r="I1537"/>
  <c r="J1537"/>
  <c r="I801"/>
  <c r="J801"/>
  <c r="I272"/>
  <c r="J272"/>
  <c r="I405"/>
  <c r="J405"/>
  <c r="I1459"/>
  <c r="J1459"/>
  <c r="I1433"/>
  <c r="J1433"/>
  <c r="I505"/>
  <c r="I1820"/>
  <c r="J1820"/>
  <c r="I1149"/>
  <c r="J1149"/>
  <c r="I593"/>
  <c r="J593"/>
  <c r="I1767"/>
  <c r="J1767"/>
  <c r="I1475"/>
  <c r="J1475"/>
  <c r="I1460"/>
  <c r="J1460"/>
  <c r="I275"/>
  <c r="J275"/>
  <c r="I126"/>
  <c r="J126"/>
  <c r="I17"/>
  <c r="J17"/>
  <c r="I1130"/>
  <c r="J1130"/>
  <c r="I1644"/>
  <c r="J1644"/>
  <c r="I1071"/>
  <c r="J1071"/>
  <c r="I483"/>
  <c r="J483"/>
  <c r="I899"/>
  <c r="J899"/>
  <c r="I442"/>
  <c r="J442"/>
  <c r="I1272"/>
  <c r="J1272"/>
  <c r="I217"/>
  <c r="J217"/>
  <c r="I1077"/>
  <c r="J1077"/>
  <c r="I1172"/>
  <c r="J1172"/>
  <c r="I1461"/>
  <c r="J1461"/>
  <c r="I1579"/>
  <c r="J1579"/>
  <c r="I640"/>
  <c r="J640"/>
  <c r="I454"/>
  <c r="J454"/>
  <c r="I455"/>
  <c r="J455"/>
  <c r="I1653"/>
  <c r="J1653"/>
  <c r="I793"/>
  <c r="J793"/>
  <c r="I402"/>
  <c r="J402"/>
  <c r="I220"/>
  <c r="J220"/>
  <c r="I517"/>
  <c r="J517"/>
  <c r="I1846"/>
  <c r="J1846"/>
  <c r="I1524"/>
  <c r="J1524"/>
  <c r="I666"/>
  <c r="J666"/>
  <c r="I18"/>
  <c r="J18"/>
  <c r="I911"/>
  <c r="J911"/>
  <c r="I1283"/>
  <c r="J1283"/>
  <c r="I665"/>
  <c r="J665"/>
  <c r="I1232"/>
  <c r="J1232"/>
  <c r="I496"/>
  <c r="I1815"/>
  <c r="J1815"/>
  <c r="I1305"/>
  <c r="J1305"/>
  <c r="I276"/>
  <c r="J276"/>
  <c r="I1831"/>
  <c r="I1441"/>
  <c r="J1441"/>
  <c r="I1626"/>
  <c r="J1626"/>
  <c r="I336"/>
  <c r="J336"/>
  <c r="I444"/>
  <c r="J444"/>
  <c r="I88"/>
  <c r="J88"/>
  <c r="I1411"/>
  <c r="J1411"/>
  <c r="I1834"/>
  <c r="I971"/>
  <c r="J971"/>
  <c r="I1504"/>
  <c r="J1504"/>
  <c r="I718"/>
  <c r="J718"/>
  <c r="I468"/>
  <c r="J468"/>
  <c r="I41"/>
  <c r="J41"/>
  <c r="I89"/>
  <c r="J89"/>
  <c r="I333"/>
  <c r="J333"/>
  <c r="I1180"/>
  <c r="J1180"/>
  <c r="I1387"/>
  <c r="J1387"/>
  <c r="I1603"/>
  <c r="J1603"/>
  <c r="I1458"/>
  <c r="J1458"/>
  <c r="I521"/>
  <c r="J521"/>
  <c r="I386"/>
  <c r="I752"/>
  <c r="J752"/>
  <c r="I536"/>
  <c r="J536"/>
  <c r="I516"/>
  <c r="J516"/>
  <c r="I502"/>
  <c r="I1684"/>
  <c r="J1684"/>
  <c r="I1257"/>
  <c r="I1437"/>
  <c r="J1437"/>
  <c r="I161"/>
  <c r="J161"/>
  <c r="I591"/>
  <c r="J591"/>
  <c r="I563"/>
  <c r="J563"/>
  <c r="I1340"/>
  <c r="J1340"/>
  <c r="I900"/>
  <c r="J900"/>
  <c r="I551"/>
  <c r="J551"/>
  <c r="I698"/>
  <c r="I1138"/>
  <c r="J1138"/>
  <c r="I939"/>
  <c r="J939"/>
  <c r="I130"/>
  <c r="J130"/>
  <c r="I583"/>
  <c r="I251"/>
  <c r="J251"/>
  <c r="I588"/>
  <c r="J588"/>
  <c r="I553"/>
  <c r="J553"/>
  <c r="I155"/>
  <c r="J155"/>
  <c r="I1226"/>
  <c r="J1226"/>
  <c r="I1038"/>
  <c r="J1038"/>
  <c r="I649"/>
  <c r="J649"/>
  <c r="I315"/>
  <c r="J315"/>
  <c r="I263"/>
  <c r="J263"/>
  <c r="I265"/>
  <c r="J265"/>
  <c r="I1784"/>
  <c r="J1784"/>
  <c r="I1614"/>
  <c r="J1614"/>
  <c r="I1809"/>
  <c r="J1809"/>
  <c r="I721"/>
  <c r="J721"/>
  <c r="I1422"/>
  <c r="J1422"/>
  <c r="I163"/>
  <c r="J163"/>
  <c r="I749"/>
  <c r="J749"/>
  <c r="I1354"/>
  <c r="I1173"/>
  <c r="J1173"/>
  <c r="I78"/>
  <c r="J78"/>
  <c r="I906"/>
  <c r="J906"/>
  <c r="I1143"/>
  <c r="J1143"/>
  <c r="I30"/>
  <c r="J30"/>
  <c r="I1214"/>
  <c r="J1214"/>
  <c r="I129"/>
  <c r="J129"/>
  <c r="I1646"/>
  <c r="J1646"/>
  <c r="I677"/>
  <c r="J677"/>
  <c r="I1702"/>
  <c r="J1702"/>
  <c r="I1835"/>
  <c r="J1835"/>
  <c r="I1544"/>
  <c r="I1595"/>
  <c r="J1595"/>
  <c r="I1764"/>
  <c r="J1764"/>
  <c r="I1704"/>
  <c r="J1704"/>
  <c r="I987"/>
  <c r="J987"/>
  <c r="I324"/>
  <c r="J324"/>
  <c r="I1361"/>
  <c r="J1361"/>
  <c r="I1070"/>
  <c r="J1070"/>
  <c r="I325"/>
  <c r="J325"/>
  <c r="I866"/>
  <c r="J866"/>
  <c r="I1323"/>
  <c r="J1323"/>
  <c r="I812"/>
  <c r="J812"/>
  <c r="I845"/>
  <c r="J845"/>
  <c r="I1102"/>
  <c r="I1037"/>
  <c r="J1037"/>
  <c r="I188"/>
  <c r="J188"/>
  <c r="I605"/>
  <c r="J605"/>
  <c r="I358"/>
  <c r="J358"/>
  <c r="I1799"/>
  <c r="J1799"/>
  <c r="I485"/>
  <c r="J485"/>
  <c r="I1063"/>
  <c r="J1063"/>
  <c r="I860"/>
  <c r="J860"/>
  <c r="I354"/>
  <c r="J354"/>
  <c r="I1608"/>
  <c r="J1608"/>
  <c r="I1647"/>
  <c r="J1647"/>
  <c r="I629"/>
  <c r="J629"/>
  <c r="I1032"/>
  <c r="J1032"/>
  <c r="I895"/>
  <c r="J895"/>
  <c r="I406"/>
  <c r="J406"/>
  <c r="I1055"/>
  <c r="J1055"/>
  <c r="I254"/>
  <c r="J254"/>
  <c r="I800"/>
  <c r="J800"/>
  <c r="I97"/>
  <c r="J97"/>
  <c r="I149"/>
  <c r="J149"/>
  <c r="I940"/>
  <c r="J940"/>
  <c r="I1448"/>
  <c r="I469"/>
  <c r="J469"/>
  <c r="I988"/>
  <c r="J988"/>
  <c r="I1600"/>
  <c r="J1600"/>
  <c r="I1624"/>
  <c r="J1624"/>
  <c r="I1695"/>
  <c r="J1695"/>
  <c r="I1218"/>
  <c r="J1218"/>
  <c r="I430"/>
  <c r="J430"/>
  <c r="I946"/>
  <c r="J946"/>
  <c r="I1388"/>
  <c r="J1388"/>
  <c r="I682"/>
  <c r="J682"/>
  <c r="I1651"/>
  <c r="J1651"/>
  <c r="I1645"/>
  <c r="J1645"/>
  <c r="I685"/>
  <c r="J685"/>
  <c r="I224"/>
  <c r="J224"/>
  <c r="I1144"/>
  <c r="J1144"/>
  <c r="I1333"/>
  <c r="J1333"/>
  <c r="I1697"/>
  <c r="J1697"/>
  <c r="I995"/>
  <c r="J995"/>
  <c r="I885"/>
  <c r="I944"/>
  <c r="J944"/>
  <c r="I597"/>
  <c r="J597"/>
  <c r="I651"/>
  <c r="J651"/>
  <c r="I164"/>
  <c r="J164"/>
  <c r="I330"/>
  <c r="J330"/>
  <c r="I196"/>
  <c r="I1756"/>
  <c r="J1756"/>
  <c r="I1317"/>
  <c r="J1317"/>
  <c r="I1694"/>
  <c r="J1694"/>
  <c r="I901"/>
  <c r="J901"/>
  <c r="I1498"/>
  <c r="J1498"/>
  <c r="I1752"/>
  <c r="J1752"/>
  <c r="I715"/>
  <c r="J715"/>
  <c r="I1676"/>
  <c r="J1676"/>
  <c r="I1215"/>
  <c r="J1215"/>
  <c r="I1700"/>
  <c r="J1700"/>
  <c r="I372"/>
  <c r="J372"/>
  <c r="I1453"/>
  <c r="J1453"/>
  <c r="I924"/>
  <c r="J924"/>
  <c r="I1837"/>
  <c r="J1837"/>
  <c r="I1151"/>
  <c r="J1151"/>
  <c r="I428"/>
  <c r="J428"/>
  <c r="I554"/>
  <c r="J554"/>
  <c r="I1703"/>
  <c r="J1703"/>
  <c r="I1592"/>
  <c r="J1592"/>
  <c r="I615"/>
  <c r="J615"/>
  <c r="I1790"/>
  <c r="J1790"/>
  <c r="I1589"/>
  <c r="J1589"/>
  <c r="I907"/>
  <c r="J907"/>
  <c r="I839"/>
  <c r="J839"/>
  <c r="I373"/>
  <c r="J373"/>
  <c r="I1639"/>
  <c r="J1639"/>
  <c r="I227"/>
  <c r="J227"/>
  <c r="I218"/>
  <c r="J218"/>
  <c r="I1606"/>
  <c r="J1606"/>
  <c r="I435"/>
  <c r="J435"/>
  <c r="I1768"/>
  <c r="J1768"/>
  <c r="I1439"/>
  <c r="J1439"/>
  <c r="I223"/>
  <c r="J223"/>
  <c r="I1464"/>
  <c r="J1464"/>
  <c r="I1548"/>
  <c r="J1548"/>
  <c r="I1290"/>
  <c r="J1290"/>
  <c r="I928"/>
  <c r="J928"/>
  <c r="I118"/>
  <c r="J118"/>
  <c r="I448"/>
  <c r="J448"/>
  <c r="I157"/>
  <c r="J157"/>
  <c r="I1004"/>
  <c r="J1004"/>
  <c r="I1326"/>
  <c r="J1326"/>
  <c r="I431"/>
  <c r="J431"/>
  <c r="I1670"/>
  <c r="J1670"/>
  <c r="I1064"/>
  <c r="J1064"/>
  <c r="I1533"/>
  <c r="J1533"/>
  <c r="I914"/>
  <c r="J914"/>
  <c r="I1188"/>
  <c r="J1188"/>
  <c r="I1384"/>
  <c r="J1384"/>
  <c r="I816"/>
  <c r="I824"/>
  <c r="J824"/>
  <c r="I1660"/>
  <c r="J1660"/>
  <c r="I1131"/>
  <c r="J1131"/>
  <c r="I286"/>
  <c r="J286"/>
  <c r="I791"/>
  <c r="J791"/>
  <c r="I1849"/>
  <c r="J1849"/>
  <c r="I1206"/>
  <c r="J1206"/>
  <c r="I1088"/>
  <c r="J1088"/>
  <c r="I171"/>
  <c r="J171"/>
  <c r="I489"/>
  <c r="J489"/>
  <c r="I1455"/>
  <c r="J1455"/>
  <c r="I82"/>
  <c r="J82"/>
  <c r="I819"/>
  <c r="I1512"/>
  <c r="J1512"/>
  <c r="I1273"/>
  <c r="J1273"/>
  <c r="I1655"/>
  <c r="J1655"/>
  <c r="I1418"/>
  <c r="J1418"/>
  <c r="I1087"/>
  <c r="J1087"/>
  <c r="I1386"/>
  <c r="J1386"/>
  <c r="I1432"/>
  <c r="J1432"/>
  <c r="I646"/>
  <c r="J646"/>
  <c r="I360"/>
  <c r="J360"/>
  <c r="I60"/>
  <c r="J60"/>
  <c r="I1654"/>
  <c r="J1654"/>
  <c r="I693"/>
  <c r="I1652"/>
  <c r="J1652"/>
  <c r="I1076"/>
  <c r="J1076"/>
  <c r="I1183"/>
  <c r="J1183"/>
  <c r="I1741"/>
  <c r="J1741"/>
  <c r="I611"/>
  <c r="J611"/>
  <c r="I787"/>
  <c r="J787"/>
  <c r="I1658"/>
  <c r="J1658"/>
  <c r="I1832"/>
  <c r="I1124"/>
  <c r="J1124"/>
  <c r="I708"/>
  <c r="J708"/>
  <c r="I607"/>
  <c r="J607"/>
  <c r="I656"/>
  <c r="J656"/>
  <c r="I811"/>
  <c r="J811"/>
  <c r="I875"/>
  <c r="J875"/>
  <c r="I1191"/>
  <c r="J1191"/>
  <c r="I552"/>
  <c r="J552"/>
  <c r="I1520"/>
  <c r="J1520"/>
  <c r="I805"/>
  <c r="J805"/>
  <c r="I1556"/>
  <c r="J1556"/>
  <c r="I1828"/>
  <c r="J1828"/>
  <c r="I1080"/>
  <c r="J1080"/>
  <c r="I1845"/>
  <c r="J1845"/>
  <c r="I1134"/>
  <c r="J1134"/>
  <c r="I603"/>
  <c r="J603"/>
  <c r="I822"/>
  <c r="J822"/>
  <c r="I1358"/>
  <c r="J1358"/>
  <c r="I1748"/>
  <c r="J1748"/>
  <c r="I34"/>
  <c r="J34"/>
  <c r="I937"/>
  <c r="J937"/>
  <c r="I1766"/>
  <c r="J1766"/>
  <c r="I165"/>
  <c r="J165"/>
  <c r="I1698"/>
  <c r="J1698"/>
  <c r="I216"/>
  <c r="J216"/>
  <c r="I929"/>
  <c r="J929"/>
  <c r="I931"/>
  <c r="J931"/>
  <c r="I1377"/>
  <c r="J1377"/>
  <c r="I497"/>
  <c r="I498"/>
  <c r="I1018"/>
  <c r="J1018"/>
  <c r="I570"/>
  <c r="J570"/>
  <c r="I1229"/>
  <c r="J1229"/>
  <c r="I167"/>
  <c r="J167"/>
  <c r="I951"/>
  <c r="J951"/>
  <c r="I1054"/>
  <c r="J1054"/>
  <c r="I1304"/>
  <c r="J1304"/>
  <c r="I1631"/>
  <c r="J1631"/>
  <c r="I779"/>
  <c r="J779"/>
  <c r="I762"/>
  <c r="I1420"/>
  <c r="J1420"/>
  <c r="I1175"/>
  <c r="J1175"/>
  <c r="I1136"/>
  <c r="J1136"/>
  <c r="I1360"/>
  <c r="J1360"/>
  <c r="I1656"/>
  <c r="J1656"/>
  <c r="I998"/>
  <c r="J998"/>
  <c r="I311"/>
  <c r="J311"/>
  <c r="I1362"/>
  <c r="J1362"/>
  <c r="I1601"/>
  <c r="J1601"/>
  <c r="I1233"/>
  <c r="J1233"/>
  <c r="I738"/>
  <c r="J738"/>
  <c r="I1282"/>
  <c r="J1282"/>
  <c r="I1590"/>
  <c r="J1590"/>
  <c r="I1696"/>
  <c r="J1696"/>
  <c r="I1640"/>
  <c r="J1640"/>
  <c r="I1261"/>
  <c r="J1261"/>
  <c r="I470"/>
  <c r="J470"/>
  <c r="I1022"/>
  <c r="J1022"/>
  <c r="I440"/>
  <c r="J440"/>
  <c r="I1285"/>
  <c r="J1285"/>
  <c r="I154"/>
  <c r="J154"/>
  <c r="I194"/>
  <c r="I112"/>
  <c r="J112"/>
  <c r="I42"/>
  <c r="J42"/>
  <c r="I432"/>
  <c r="J432"/>
  <c r="I577"/>
  <c r="J577"/>
  <c r="I1788"/>
  <c r="J1788"/>
  <c r="I703"/>
  <c r="J703"/>
  <c r="I1291"/>
  <c r="J1291"/>
  <c r="I277"/>
  <c r="J277"/>
  <c r="I132"/>
  <c r="J132"/>
  <c r="I441"/>
  <c r="J441"/>
  <c r="I639"/>
  <c r="J639"/>
  <c r="I741"/>
  <c r="J741"/>
  <c r="I983"/>
  <c r="J983"/>
  <c r="J858"/>
  <c r="I1065"/>
  <c r="J1065"/>
  <c r="I952"/>
  <c r="J952"/>
  <c r="I694"/>
  <c r="I1792"/>
  <c r="J1792"/>
  <c r="I716"/>
  <c r="J716"/>
  <c r="I670"/>
  <c r="J670"/>
  <c r="I540"/>
  <c r="J540"/>
  <c r="I214"/>
  <c r="J214"/>
  <c r="I232"/>
  <c r="J232"/>
  <c r="I740"/>
  <c r="J740"/>
  <c r="I1819"/>
  <c r="J1819"/>
  <c r="I699"/>
  <c r="I697"/>
  <c r="I1025"/>
  <c r="I323"/>
  <c r="J323"/>
  <c r="I1763"/>
  <c r="J1763"/>
  <c r="I1811"/>
  <c r="J1811"/>
  <c r="I162"/>
  <c r="J162"/>
  <c r="I1106"/>
  <c r="J1106"/>
  <c r="I1829"/>
  <c r="J1829"/>
  <c r="I1438"/>
  <c r="J1438"/>
  <c r="I1562"/>
  <c r="J1562"/>
  <c r="I1147"/>
  <c r="J1147"/>
  <c r="I399"/>
  <c r="J399"/>
  <c r="I539"/>
  <c r="J539"/>
  <c r="I676"/>
  <c r="J676"/>
  <c r="I1721"/>
  <c r="J1721"/>
  <c r="I947"/>
  <c r="J947"/>
  <c r="I898"/>
  <c r="J898"/>
  <c r="I790"/>
  <c r="J790"/>
  <c r="I954"/>
  <c r="J954"/>
  <c r="I28"/>
  <c r="J28"/>
  <c r="I774"/>
  <c r="J774"/>
  <c r="I1301"/>
  <c r="J1301"/>
  <c r="I772"/>
  <c r="J772"/>
  <c r="I1338"/>
  <c r="J1338"/>
  <c r="I1072"/>
  <c r="J1072"/>
  <c r="I1116"/>
  <c r="J1116"/>
  <c r="I1039"/>
  <c r="J1039"/>
  <c r="I221"/>
  <c r="J221"/>
  <c r="I238"/>
  <c r="J238"/>
  <c r="I1328"/>
  <c r="J1328"/>
  <c r="I820"/>
  <c r="I1480"/>
  <c r="J1480"/>
  <c r="I1115"/>
  <c r="J1115"/>
  <c r="I892"/>
  <c r="J892"/>
  <c r="I1185"/>
  <c r="J1185"/>
  <c r="I99"/>
  <c r="J99"/>
  <c r="I1707"/>
  <c r="I1661"/>
  <c r="J1661"/>
  <c r="I624"/>
  <c r="J624"/>
  <c r="I1787"/>
  <c r="J1787"/>
  <c r="I1454"/>
  <c r="J1454"/>
  <c r="I1284"/>
  <c r="J1284"/>
  <c r="I1110"/>
  <c r="J1110"/>
  <c r="I1552"/>
  <c r="J1552"/>
  <c r="I1174"/>
  <c r="J1174"/>
  <c r="I1604"/>
  <c r="J1604"/>
  <c r="I711"/>
  <c r="J711"/>
  <c r="I1048"/>
  <c r="J1048"/>
  <c r="I977"/>
  <c r="J977"/>
  <c r="I1278"/>
  <c r="J1278"/>
  <c r="I938"/>
  <c r="J938"/>
  <c r="I706"/>
  <c r="J706"/>
  <c r="I736"/>
  <c r="J736"/>
  <c r="I1530"/>
  <c r="J1530"/>
  <c r="I156"/>
  <c r="J156"/>
  <c r="I604"/>
  <c r="J604"/>
  <c r="I1385"/>
  <c r="J1385"/>
  <c r="I81"/>
  <c r="J81"/>
  <c r="I864"/>
  <c r="J864"/>
  <c r="I150"/>
  <c r="J150"/>
  <c r="I151"/>
  <c r="J151"/>
  <c r="I1247"/>
  <c r="I193"/>
  <c r="I1365"/>
  <c r="J1365"/>
  <c r="I1137"/>
  <c r="J1137"/>
  <c r="I1492"/>
  <c r="J1492"/>
  <c r="I673"/>
  <c r="J673"/>
  <c r="I1393"/>
  <c r="J1393"/>
  <c r="I1722"/>
  <c r="J1722"/>
  <c r="I865"/>
  <c r="J865"/>
  <c r="I579"/>
  <c r="J579"/>
  <c r="I27"/>
  <c r="J27"/>
  <c r="I1082"/>
  <c r="J1082"/>
  <c r="I630"/>
  <c r="J630"/>
  <c r="I1751"/>
  <c r="J1751"/>
  <c r="I1259"/>
  <c r="J1259"/>
  <c r="I1322"/>
  <c r="J1322"/>
  <c r="I1760"/>
  <c r="J1760"/>
  <c r="I398"/>
  <c r="J398"/>
  <c r="I1443"/>
  <c r="J1443"/>
  <c r="I843"/>
  <c r="J843"/>
  <c r="I1252"/>
  <c r="I724"/>
  <c r="J724"/>
  <c r="I152"/>
  <c r="J152"/>
  <c r="I823"/>
  <c r="J823"/>
  <c r="I742"/>
  <c r="J742"/>
  <c r="I834"/>
  <c r="J834"/>
  <c r="I874"/>
  <c r="J874"/>
  <c r="I1810"/>
  <c r="J1810"/>
  <c r="I1442"/>
  <c r="J1442"/>
  <c r="I1303"/>
  <c r="J1303"/>
  <c r="I1135"/>
  <c r="J1135"/>
  <c r="I799"/>
  <c r="J799"/>
  <c r="I743"/>
  <c r="J743"/>
  <c r="I133"/>
  <c r="J133"/>
  <c r="I744"/>
  <c r="J744"/>
  <c r="I491"/>
  <c r="I526"/>
  <c r="J526"/>
  <c r="I821"/>
  <c r="J821"/>
  <c r="I85"/>
  <c r="J85"/>
  <c r="I1152"/>
  <c r="J1152"/>
  <c r="I1163"/>
  <c r="J1163"/>
  <c r="I763"/>
  <c r="I49"/>
  <c r="J49"/>
  <c r="I338"/>
  <c r="J338"/>
  <c r="I1062"/>
  <c r="J1062"/>
  <c r="I915"/>
  <c r="J915"/>
  <c r="I268"/>
  <c r="J268"/>
  <c r="I47"/>
  <c r="J47"/>
  <c r="I560"/>
  <c r="J560"/>
  <c r="I1349"/>
  <c r="J1349"/>
  <c r="I1848"/>
  <c r="J1848"/>
  <c r="I1791"/>
  <c r="J1791"/>
  <c r="I1515"/>
  <c r="J1515"/>
  <c r="I1529"/>
  <c r="J1529"/>
  <c r="I781"/>
  <c r="J781"/>
  <c r="I712"/>
  <c r="J712"/>
  <c r="I1728"/>
  <c r="J1728"/>
  <c r="I1563"/>
  <c r="J1563"/>
  <c r="I778"/>
  <c r="J778"/>
  <c r="I840"/>
  <c r="J840"/>
  <c r="I1330"/>
  <c r="J1330"/>
  <c r="I948"/>
  <c r="J948"/>
  <c r="I1192"/>
  <c r="J1192"/>
  <c r="I436"/>
  <c r="J436"/>
  <c r="I1617"/>
  <c r="J1617"/>
  <c r="I1224"/>
  <c r="J1224"/>
  <c r="I1664"/>
  <c r="J1664"/>
  <c r="I231"/>
  <c r="J231"/>
  <c r="I408"/>
  <c r="J408"/>
  <c r="I464"/>
  <c r="J464"/>
  <c r="I1456"/>
  <c r="J1456"/>
  <c r="I581"/>
  <c r="J581"/>
  <c r="I1817"/>
  <c r="J1817"/>
  <c r="I80"/>
  <c r="J80"/>
  <c r="I1554"/>
  <c r="J1554"/>
  <c r="I1847"/>
  <c r="J1847"/>
  <c r="I43"/>
  <c r="J43"/>
  <c r="I980"/>
  <c r="J980"/>
  <c r="I1341"/>
  <c r="J1341"/>
  <c r="I686"/>
  <c r="J686"/>
  <c r="I1153"/>
  <c r="J1153"/>
  <c r="I688"/>
  <c r="J688"/>
  <c r="I856"/>
  <c r="J856"/>
  <c r="I994"/>
  <c r="J994"/>
  <c r="I655"/>
  <c r="J655"/>
  <c r="I991"/>
  <c r="J991"/>
  <c r="I612"/>
  <c r="J612"/>
  <c r="I1525"/>
  <c r="J1525"/>
  <c r="I1598"/>
  <c r="J1598"/>
  <c r="I764"/>
  <c r="I1253"/>
  <c r="I1786"/>
  <c r="J1786"/>
  <c r="I1825"/>
  <c r="J1825"/>
  <c r="I1705"/>
  <c r="I1706"/>
  <c r="I733"/>
  <c r="J733"/>
  <c r="I1104"/>
  <c r="I1723"/>
  <c r="J1723"/>
  <c r="I586"/>
  <c r="I481"/>
  <c r="J481"/>
  <c r="I1049"/>
  <c r="J1049"/>
  <c r="I702"/>
  <c r="J702"/>
  <c r="I1688"/>
  <c r="J1688"/>
  <c r="I1293"/>
  <c r="J1293"/>
  <c r="I628"/>
  <c r="J628"/>
  <c r="I732"/>
  <c r="J732"/>
  <c r="I658"/>
  <c r="J658"/>
  <c r="I589"/>
  <c r="J589"/>
  <c r="I1242"/>
  <c r="J1242"/>
  <c r="I719"/>
  <c r="J719"/>
  <c r="I98"/>
  <c r="J98"/>
  <c r="I625"/>
  <c r="J625"/>
  <c r="I1299"/>
  <c r="J1299"/>
  <c r="I1672"/>
  <c r="J1672"/>
  <c r="I447"/>
  <c r="J447"/>
  <c r="I1732"/>
  <c r="J1732"/>
  <c r="I879"/>
  <c r="J879"/>
  <c r="I1342"/>
  <c r="J1342"/>
  <c r="I1593"/>
  <c r="J1593"/>
  <c r="I1594"/>
  <c r="J1594"/>
  <c r="I1230"/>
  <c r="J1230"/>
  <c r="I96"/>
  <c r="J96"/>
  <c r="I1565"/>
  <c r="J1565"/>
  <c r="I1184"/>
  <c r="J1184"/>
  <c r="I846"/>
  <c r="J846"/>
  <c r="I1309"/>
  <c r="J1309"/>
  <c r="I817"/>
  <c r="I199"/>
  <c r="I506"/>
  <c r="I1545"/>
  <c r="I754"/>
  <c r="J754"/>
  <c r="I158"/>
  <c r="J158"/>
  <c r="I1125"/>
  <c r="J1125"/>
  <c r="I1370"/>
  <c r="J1370"/>
  <c r="I1098"/>
  <c r="J1098"/>
  <c r="I1196"/>
  <c r="J1196"/>
  <c r="I190"/>
  <c r="I67"/>
  <c r="J67"/>
  <c r="I385"/>
  <c r="I1677"/>
  <c r="J1677"/>
  <c r="I1216"/>
  <c r="J1216"/>
  <c r="I1729"/>
  <c r="J1729"/>
  <c r="I1186"/>
  <c r="J1186"/>
  <c r="I574"/>
  <c r="J574"/>
  <c r="I1348"/>
  <c r="J1348"/>
  <c r="I876"/>
  <c r="J876"/>
  <c r="I427"/>
  <c r="J427"/>
  <c r="I128"/>
  <c r="J128"/>
  <c r="I627"/>
  <c r="J627"/>
  <c r="I1314"/>
  <c r="J1314"/>
  <c r="I1332"/>
  <c r="J1332"/>
  <c r="I1219"/>
  <c r="J1219"/>
  <c r="I1158"/>
  <c r="J1158"/>
  <c r="I1465"/>
  <c r="J1465"/>
  <c r="I1302"/>
  <c r="J1302"/>
  <c r="I1033"/>
  <c r="J1033"/>
  <c r="I707"/>
  <c r="J707"/>
  <c r="I908"/>
  <c r="J908"/>
  <c r="I737"/>
  <c r="J737"/>
  <c r="I803"/>
  <c r="J803"/>
  <c r="I1759"/>
  <c r="J1759"/>
  <c r="I1731"/>
  <c r="J1731"/>
  <c r="I1091"/>
  <c r="J1091"/>
  <c r="I289"/>
  <c r="J289"/>
  <c r="I486"/>
  <c r="J486"/>
  <c r="I1009"/>
  <c r="J1009"/>
  <c r="I1344"/>
  <c r="J1344"/>
  <c r="I1693"/>
  <c r="J1693"/>
  <c r="I660"/>
  <c r="J660"/>
  <c r="I814"/>
  <c r="J814"/>
  <c r="I423"/>
  <c r="J423"/>
  <c r="I635"/>
  <c r="J635"/>
  <c r="I1643"/>
  <c r="J1643"/>
  <c r="I726"/>
  <c r="J726"/>
  <c r="I1749"/>
  <c r="J1749"/>
  <c r="I1318"/>
  <c r="J1318"/>
  <c r="I117"/>
  <c r="J117"/>
  <c r="I66"/>
  <c r="J66"/>
  <c r="I1720"/>
  <c r="J1720"/>
  <c r="I916"/>
  <c r="J916"/>
  <c r="I632"/>
  <c r="J632"/>
  <c r="I979"/>
  <c r="J979"/>
  <c r="I1710"/>
  <c r="I1826"/>
  <c r="J1826"/>
  <c r="I1822"/>
  <c r="J1822"/>
  <c r="I1451"/>
  <c r="J1451"/>
  <c r="I1350"/>
  <c r="J1350"/>
  <c r="I1542"/>
  <c r="I1750"/>
  <c r="J1750"/>
  <c r="I1564"/>
  <c r="J1564"/>
  <c r="I1121"/>
  <c r="J1121"/>
  <c r="I550"/>
  <c r="J550"/>
  <c r="I261"/>
  <c r="J261"/>
  <c r="I417"/>
  <c r="J417"/>
  <c r="I566"/>
  <c r="J566"/>
  <c r="I841"/>
  <c r="J841"/>
  <c r="I1613"/>
  <c r="J1613"/>
  <c r="I1316"/>
  <c r="J1316"/>
  <c r="I667"/>
  <c r="J667"/>
  <c r="I439"/>
  <c r="J439"/>
  <c r="I1117"/>
  <c r="J1117"/>
  <c r="I848"/>
  <c r="J848"/>
  <c r="I672"/>
  <c r="J672"/>
  <c r="I945"/>
  <c r="J945"/>
  <c r="I684"/>
  <c r="J684"/>
  <c r="I120"/>
  <c r="J120"/>
  <c r="I58"/>
  <c r="J58"/>
  <c r="I1496"/>
  <c r="J1496"/>
  <c r="I57"/>
  <c r="J57"/>
  <c r="I1587"/>
  <c r="J1587"/>
  <c r="I1287"/>
  <c r="J1287"/>
  <c r="I930"/>
  <c r="J930"/>
  <c r="I576"/>
  <c r="J576"/>
  <c r="I111"/>
  <c r="J111"/>
  <c r="I972"/>
  <c r="J972"/>
  <c r="I1513"/>
  <c r="J1513"/>
  <c r="I1254"/>
  <c r="I1753"/>
  <c r="J1753"/>
  <c r="I1020"/>
  <c r="J1020"/>
  <c r="I883"/>
  <c r="J883"/>
  <c r="I767"/>
  <c r="J767"/>
  <c r="I650"/>
  <c r="J650"/>
  <c r="I1321"/>
  <c r="J1321"/>
  <c r="I1320"/>
  <c r="J1320"/>
  <c r="I806"/>
  <c r="J806"/>
  <c r="I1255"/>
  <c r="I1450"/>
  <c r="J1450"/>
  <c r="I590"/>
  <c r="J590"/>
  <c r="I1001"/>
  <c r="J1001"/>
  <c r="I1176"/>
  <c r="J1176"/>
  <c r="I1177"/>
  <c r="J1177"/>
  <c r="I663"/>
  <c r="J663"/>
  <c r="I139"/>
  <c r="J139"/>
  <c r="I166"/>
  <c r="J166"/>
  <c r="I1241"/>
  <c r="J1241"/>
  <c r="I1353"/>
  <c r="I1541"/>
  <c r="I575"/>
  <c r="J575"/>
  <c r="I176"/>
  <c r="J176"/>
  <c r="I912"/>
  <c r="J912"/>
  <c r="I1609"/>
  <c r="J1609"/>
  <c r="I280"/>
  <c r="J280"/>
  <c r="I609"/>
  <c r="J609"/>
  <c r="I101"/>
  <c r="J101"/>
  <c r="I1364"/>
  <c r="J1364"/>
  <c r="I1027"/>
  <c r="I384"/>
  <c r="I1294"/>
  <c r="J1294"/>
  <c r="I932"/>
  <c r="J932"/>
  <c r="I701"/>
  <c r="J701"/>
  <c r="I357"/>
  <c r="J357"/>
  <c r="I1113"/>
  <c r="J1113"/>
  <c r="I1795"/>
  <c r="J1795"/>
  <c r="I69"/>
  <c r="J69"/>
  <c r="I984"/>
  <c r="J984"/>
  <c r="I1239"/>
  <c r="J1239"/>
  <c r="I1228"/>
  <c r="J1228"/>
  <c r="I339"/>
  <c r="J339"/>
  <c r="I758"/>
  <c r="J758"/>
  <c r="I1016"/>
  <c r="J1016"/>
  <c r="I148"/>
  <c r="J148"/>
  <c r="I704"/>
  <c r="J704"/>
  <c r="I1119"/>
  <c r="J1119"/>
  <c r="I855"/>
  <c r="J855"/>
  <c r="I1761"/>
  <c r="J1761"/>
  <c r="I1270"/>
  <c r="J1270"/>
  <c r="I679"/>
  <c r="J679"/>
  <c r="I1014"/>
  <c r="J1014"/>
  <c r="I815"/>
  <c r="I1816"/>
  <c r="J1816"/>
  <c r="I1532"/>
  <c r="J1532"/>
  <c r="I1154"/>
  <c r="J1154"/>
  <c r="I870"/>
  <c r="J870"/>
  <c r="I1156"/>
  <c r="J1156"/>
  <c r="I760"/>
  <c r="J760"/>
  <c r="I1794"/>
  <c r="J1794"/>
  <c r="I541"/>
  <c r="J541"/>
  <c r="I1267"/>
  <c r="J1267"/>
  <c r="I233"/>
  <c r="J233"/>
  <c r="I1179"/>
  <c r="J1179"/>
  <c r="I671"/>
  <c r="J671"/>
  <c r="I909"/>
  <c r="J909"/>
  <c r="I766"/>
  <c r="J766"/>
  <c r="I847"/>
  <c r="J847"/>
  <c r="I1363"/>
  <c r="J1363"/>
  <c r="I92"/>
  <c r="J92"/>
  <c r="I862"/>
  <c r="J862"/>
  <c r="I1789"/>
  <c r="J1789"/>
  <c r="I654"/>
  <c r="J654"/>
  <c r="I1213"/>
  <c r="J1213"/>
  <c r="I962"/>
  <c r="J962"/>
  <c r="I1657"/>
  <c r="J1657"/>
  <c r="I722"/>
  <c r="J722"/>
  <c r="I1281"/>
  <c r="J1281"/>
  <c r="I1223"/>
  <c r="J1223"/>
  <c r="I644"/>
  <c r="J644"/>
  <c r="I1312"/>
  <c r="J1312"/>
  <c r="I379"/>
  <c r="I691"/>
  <c r="J691"/>
  <c r="I105"/>
  <c r="J105"/>
  <c r="I1827"/>
  <c r="J1827"/>
  <c r="I388"/>
  <c r="I279"/>
  <c r="J279"/>
  <c r="I1345"/>
  <c r="J1345"/>
  <c r="I1457"/>
  <c r="J1457"/>
  <c r="I789"/>
  <c r="J789"/>
  <c r="I1166"/>
  <c r="J1166"/>
  <c r="I1659"/>
  <c r="J1659"/>
  <c r="I1017"/>
  <c r="J1017"/>
  <c r="I1337"/>
  <c r="J1337"/>
  <c r="I1415"/>
  <c r="J1415"/>
  <c r="I1699"/>
  <c r="J1699"/>
  <c r="I1818"/>
  <c r="J1818"/>
  <c r="I739"/>
  <c r="J739"/>
  <c r="I1170"/>
  <c r="J1170"/>
  <c r="I1739"/>
  <c r="J1739"/>
  <c r="I59"/>
  <c r="J59"/>
  <c r="I1182"/>
  <c r="J1182"/>
  <c r="I387"/>
  <c r="I293"/>
  <c r="J293"/>
  <c r="I147"/>
  <c r="J147"/>
  <c r="I1111"/>
  <c r="J1111"/>
  <c r="I602"/>
  <c r="J602"/>
  <c r="I1307"/>
  <c r="J1307"/>
  <c r="I329"/>
  <c r="J329"/>
  <c r="I582"/>
  <c r="I1250"/>
  <c r="I755"/>
  <c r="J755"/>
  <c r="I678"/>
  <c r="J678"/>
  <c r="I610"/>
  <c r="J610"/>
  <c r="I1538"/>
  <c r="I1042"/>
  <c r="J1042"/>
  <c r="I1727"/>
  <c r="J1727"/>
  <c r="I933"/>
  <c r="J933"/>
  <c r="I1452"/>
  <c r="J1452"/>
  <c r="I1339"/>
  <c r="J1339"/>
  <c r="I459"/>
  <c r="J459"/>
  <c r="I748"/>
  <c r="J748"/>
  <c r="I380"/>
  <c r="I825"/>
  <c r="J825"/>
  <c r="I700"/>
  <c r="I765"/>
  <c r="I1031"/>
  <c r="I512"/>
  <c r="I208"/>
  <c r="I209"/>
  <c r="I561"/>
  <c r="J561"/>
  <c r="I1745"/>
  <c r="J1745"/>
  <c r="I495"/>
  <c r="I963"/>
  <c r="J963"/>
  <c r="I1066"/>
  <c r="J1066"/>
  <c r="I1800"/>
  <c r="J1800"/>
  <c r="I90"/>
  <c r="J90"/>
  <c r="I1120"/>
  <c r="J1120"/>
  <c r="I1736"/>
  <c r="J1736"/>
  <c r="I1036"/>
  <c r="J1036"/>
  <c r="I1665"/>
  <c r="J1665"/>
  <c r="I1762"/>
  <c r="J1762"/>
  <c r="I203"/>
  <c r="I534"/>
  <c r="J534"/>
  <c r="I585"/>
  <c r="I1793"/>
  <c r="J1793"/>
  <c r="I606"/>
  <c r="J606"/>
  <c r="I668"/>
  <c r="J668"/>
  <c r="I1346"/>
  <c r="J1346"/>
  <c r="I573"/>
  <c r="J573"/>
  <c r="I1234"/>
  <c r="J1234"/>
  <c r="I1235"/>
  <c r="J1235"/>
  <c r="I600"/>
  <c r="J600"/>
  <c r="I917"/>
  <c r="J917"/>
  <c r="I1288"/>
  <c r="J1288"/>
  <c r="I1306"/>
  <c r="J1306"/>
  <c r="I1357"/>
  <c r="I206"/>
  <c r="I1171"/>
  <c r="J1171"/>
  <c r="I1269"/>
  <c r="J1269"/>
  <c r="I745"/>
  <c r="J745"/>
  <c r="I569"/>
  <c r="J569"/>
  <c r="I1141"/>
  <c r="J1141"/>
  <c r="I1101"/>
  <c r="I728"/>
  <c r="J728"/>
  <c r="I1596"/>
  <c r="J1596"/>
  <c r="I174"/>
  <c r="J174"/>
  <c r="I572"/>
  <c r="J572"/>
  <c r="I690"/>
  <c r="J690"/>
  <c r="I463"/>
  <c r="J463"/>
  <c r="I1746"/>
  <c r="J1746"/>
  <c r="I922"/>
  <c r="J922"/>
  <c r="I964"/>
  <c r="J964"/>
  <c r="I355"/>
  <c r="J355"/>
  <c r="I434"/>
  <c r="J434"/>
  <c r="I1169"/>
  <c r="J1169"/>
  <c r="I189"/>
  <c r="I490"/>
  <c r="I1028"/>
  <c r="I235"/>
  <c r="J235"/>
  <c r="I290"/>
  <c r="J290"/>
  <c r="I1740"/>
  <c r="J1740"/>
  <c r="I1021"/>
  <c r="J1021"/>
  <c r="I1351"/>
  <c r="J1351"/>
  <c r="I537"/>
  <c r="J537"/>
  <c r="I1061"/>
  <c r="J1061"/>
  <c r="I1734"/>
  <c r="J1734"/>
  <c r="I56"/>
  <c r="J56"/>
  <c r="I641"/>
  <c r="J641"/>
  <c r="I642"/>
  <c r="J642"/>
  <c r="I725"/>
  <c r="J725"/>
  <c r="I773"/>
  <c r="J773"/>
  <c r="I882"/>
  <c r="J882"/>
  <c r="I580"/>
  <c r="J580"/>
  <c r="I1735"/>
  <c r="J1735"/>
  <c r="I905"/>
  <c r="J905"/>
  <c r="I1207"/>
  <c r="J1207"/>
  <c r="I1701"/>
  <c r="J1701"/>
  <c r="I1730"/>
  <c r="J1730"/>
  <c r="I888"/>
  <c r="I287"/>
  <c r="J287"/>
  <c r="I65"/>
  <c r="J65"/>
  <c r="I548"/>
  <c r="J548"/>
  <c r="I1260"/>
  <c r="J1260"/>
  <c r="I264"/>
  <c r="J264"/>
  <c r="I377"/>
  <c r="I1612"/>
  <c r="J1612"/>
  <c r="I1198"/>
  <c r="J1198"/>
  <c r="I461"/>
  <c r="J461"/>
  <c r="I692"/>
  <c r="I492"/>
  <c r="I1103"/>
  <c r="I1262"/>
  <c r="J1262"/>
  <c r="I636"/>
  <c r="J636"/>
  <c r="I1193"/>
  <c r="J1193"/>
  <c r="I291"/>
  <c r="J291"/>
  <c r="I889"/>
  <c r="I510"/>
  <c r="I1256"/>
  <c r="I759"/>
  <c r="J759"/>
  <c r="I1060"/>
  <c r="J1060"/>
  <c r="I923"/>
  <c r="J923"/>
  <c r="I757"/>
  <c r="J757"/>
  <c r="I1209"/>
  <c r="J1209"/>
  <c r="I93"/>
  <c r="J93"/>
  <c r="I809"/>
  <c r="J809"/>
  <c r="I1271"/>
  <c r="J1271"/>
  <c r="I1737"/>
  <c r="J1737"/>
  <c r="I1560"/>
  <c r="J1560"/>
  <c r="I1264"/>
  <c r="J1264"/>
  <c r="I1194"/>
  <c r="J1194"/>
  <c r="I299"/>
  <c r="J299"/>
  <c r="I1758"/>
  <c r="J1758"/>
  <c r="I1015"/>
  <c r="J1015"/>
  <c r="I731"/>
  <c r="J731"/>
  <c r="I871"/>
  <c r="J871"/>
  <c r="I547"/>
  <c r="J547"/>
  <c r="I1189"/>
  <c r="J1189"/>
  <c r="I1771"/>
  <c r="J1771"/>
  <c r="I391"/>
  <c r="J391"/>
  <c r="I1744"/>
  <c r="J1744"/>
  <c r="I1714"/>
  <c r="J1714"/>
  <c r="I1005"/>
  <c r="J1005"/>
  <c r="I776"/>
  <c r="J776"/>
  <c r="I1164"/>
  <c r="J1164"/>
  <c r="I961"/>
  <c r="J961"/>
  <c r="I966"/>
  <c r="J966"/>
  <c r="I1738"/>
  <c r="J1738"/>
  <c r="I1249"/>
  <c r="I109"/>
  <c r="J109"/>
  <c r="I298"/>
  <c r="J298"/>
  <c r="I657"/>
  <c r="J657"/>
  <c r="I985"/>
  <c r="J985"/>
  <c r="I1329"/>
  <c r="J1329"/>
  <c r="I959"/>
  <c r="J959"/>
  <c r="I1692"/>
  <c r="J1692"/>
  <c r="I381"/>
  <c r="I1029"/>
  <c r="I1034"/>
  <c r="J1034"/>
  <c r="I695"/>
  <c r="I1168"/>
  <c r="J1168"/>
  <c r="I1770"/>
  <c r="J1770"/>
  <c r="I617"/>
  <c r="J617"/>
  <c r="I659"/>
  <c r="J659"/>
  <c r="I1211"/>
  <c r="J1211"/>
  <c r="I981"/>
  <c r="J981"/>
  <c r="I1208"/>
  <c r="J1208"/>
  <c r="I842"/>
  <c r="J842"/>
  <c r="I1145"/>
  <c r="J1145"/>
  <c r="I1231"/>
  <c r="J1231"/>
  <c r="I1205"/>
  <c r="J1205"/>
  <c r="I1165"/>
  <c r="J1165"/>
  <c r="I1724"/>
  <c r="J1724"/>
  <c r="I1199"/>
  <c r="J1199"/>
  <c r="I1274"/>
  <c r="J1274"/>
  <c r="I782"/>
  <c r="J782"/>
  <c r="I100"/>
  <c r="J100"/>
  <c r="I614"/>
  <c r="J614"/>
  <c r="I723"/>
  <c r="J723"/>
  <c r="I877"/>
  <c r="J877"/>
  <c r="I465"/>
  <c r="J465"/>
  <c r="I616"/>
  <c r="J616"/>
  <c r="I844"/>
  <c r="J844"/>
  <c r="I584"/>
  <c r="I1268"/>
  <c r="J1268"/>
  <c r="I356"/>
  <c r="J356"/>
  <c r="I1245"/>
  <c r="J1245"/>
  <c r="I1266"/>
  <c r="J1266"/>
  <c r="I1398"/>
  <c r="J1398"/>
  <c r="I546"/>
  <c r="J546"/>
  <c r="I1159"/>
  <c r="J1159"/>
  <c r="I1733"/>
  <c r="J1733"/>
  <c r="I1140"/>
  <c r="J1140"/>
  <c r="I986"/>
  <c r="J986"/>
  <c r="I1366"/>
  <c r="J1366"/>
  <c r="I957"/>
  <c r="J957"/>
  <c r="I890"/>
  <c r="I382"/>
  <c r="I1008"/>
  <c r="J1008"/>
  <c r="I1265"/>
  <c r="J1265"/>
  <c r="I936"/>
  <c r="J936"/>
  <c r="I1046"/>
  <c r="J1046"/>
  <c r="I1558"/>
  <c r="J1558"/>
  <c r="I1132"/>
  <c r="J1132"/>
  <c r="I1157"/>
  <c r="J1157"/>
  <c r="I1289"/>
  <c r="J1289"/>
  <c r="I674"/>
  <c r="J674"/>
  <c r="I608"/>
  <c r="J608"/>
  <c r="I1155"/>
  <c r="J1155"/>
  <c r="I1359"/>
  <c r="J1359"/>
  <c r="I934"/>
  <c r="J934"/>
  <c r="I1559"/>
  <c r="J1559"/>
  <c r="I202"/>
  <c r="I613"/>
  <c r="J613"/>
  <c r="I920"/>
  <c r="J920"/>
  <c r="I713"/>
  <c r="J713"/>
  <c r="I1725"/>
  <c r="J1725"/>
  <c r="I191"/>
  <c r="I192"/>
  <c r="I854"/>
  <c r="J854"/>
  <c r="I1244"/>
  <c r="J1244"/>
  <c r="I960"/>
  <c r="J960"/>
  <c r="I729"/>
  <c r="J729"/>
  <c r="I482"/>
  <c r="J482"/>
  <c r="I828"/>
  <c r="J828"/>
  <c r="I653"/>
  <c r="J653"/>
  <c r="I974"/>
  <c r="J974"/>
  <c r="I958"/>
  <c r="J958"/>
  <c r="I910"/>
  <c r="J910"/>
  <c r="I1006"/>
  <c r="J1006"/>
  <c r="I643"/>
  <c r="J643"/>
  <c r="I94"/>
  <c r="J94"/>
  <c r="I95"/>
  <c r="J95"/>
  <c r="I1150"/>
  <c r="J1150"/>
  <c r="I1240"/>
  <c r="J1240"/>
  <c r="I622"/>
  <c r="J622"/>
  <c r="I623"/>
  <c r="J623"/>
  <c r="I813"/>
  <c r="J813"/>
  <c r="I1356"/>
  <c r="I363"/>
  <c r="J363"/>
  <c r="I975"/>
  <c r="J975"/>
  <c r="I955"/>
  <c r="J955"/>
  <c r="I956"/>
  <c r="J956"/>
  <c r="I1246"/>
  <c r="I476"/>
  <c r="J476"/>
  <c r="I687"/>
  <c r="J687"/>
  <c r="I1557"/>
  <c r="J1557"/>
  <c r="I1743"/>
  <c r="J1743"/>
  <c r="I1812"/>
  <c r="J1812"/>
  <c r="I1243"/>
  <c r="J1243"/>
  <c r="I1715"/>
  <c r="J1715"/>
  <c r="I868"/>
  <c r="J868"/>
  <c r="I297"/>
  <c r="J297"/>
  <c r="I681"/>
  <c r="J681"/>
  <c r="I131"/>
  <c r="J131"/>
  <c r="I361"/>
  <c r="J361"/>
  <c r="I804"/>
  <c r="J804"/>
  <c r="I1202"/>
  <c r="J1202"/>
  <c r="I1167"/>
  <c r="J1167"/>
  <c r="I637"/>
  <c r="J637"/>
  <c r="I949"/>
  <c r="J949"/>
  <c r="I205"/>
  <c r="I1726"/>
  <c r="J1726"/>
  <c r="I1013"/>
  <c r="J1013"/>
  <c r="I1019"/>
  <c r="J1019"/>
  <c r="I1298"/>
  <c r="J1298"/>
  <c r="I756"/>
  <c r="J756"/>
  <c r="I1292"/>
  <c r="J1292"/>
  <c r="I1190"/>
  <c r="J1190"/>
  <c r="I1237"/>
  <c r="J1237"/>
  <c r="I978"/>
  <c r="J978"/>
  <c r="I1238"/>
  <c r="J1238"/>
  <c r="I1747"/>
  <c r="I362"/>
  <c r="J362"/>
  <c r="I544"/>
  <c r="J544"/>
  <c r="I1002"/>
  <c r="J1002"/>
  <c r="I652"/>
  <c r="J652"/>
  <c r="I973"/>
  <c r="J973"/>
  <c r="I1050"/>
  <c r="J1050"/>
  <c r="I207"/>
  <c r="I838"/>
  <c r="J838"/>
  <c r="I1352"/>
  <c r="I1718"/>
  <c r="J1718"/>
  <c r="I913"/>
  <c r="J913"/>
  <c r="I1043"/>
  <c r="J1043"/>
  <c r="I1041"/>
  <c r="J1041"/>
  <c r="I1742"/>
  <c r="J1742"/>
  <c r="I1035"/>
  <c r="J1035"/>
  <c r="I91"/>
  <c r="J91"/>
  <c r="I1040"/>
  <c r="J1040"/>
  <c r="I884"/>
  <c r="I1148"/>
  <c r="J1148"/>
  <c r="I761"/>
  <c r="I1280"/>
  <c r="J1280"/>
  <c r="I730"/>
  <c r="J730"/>
  <c r="I1051"/>
  <c r="J1051"/>
  <c r="I953"/>
  <c r="J953"/>
  <c r="I1047"/>
  <c r="J1047"/>
  <c r="I1315"/>
  <c r="J1315"/>
  <c r="I965"/>
  <c r="J965"/>
  <c r="I1591"/>
  <c r="J1591"/>
  <c r="I633"/>
  <c r="J633"/>
  <c r="I634"/>
  <c r="J634"/>
  <c r="I1300"/>
  <c r="J1300"/>
  <c r="I714"/>
  <c r="J714"/>
  <c r="I1195"/>
  <c r="J1195"/>
  <c r="I968"/>
  <c r="J968"/>
  <c r="I1044"/>
  <c r="J1044"/>
  <c r="I1719"/>
  <c r="J1719"/>
  <c r="I788"/>
  <c r="J788"/>
  <c r="I976"/>
  <c r="J976"/>
  <c r="I1324"/>
  <c r="J1324"/>
  <c r="I967"/>
  <c r="J967"/>
  <c r="I1319"/>
  <c r="J1319"/>
  <c r="I880"/>
  <c r="J880"/>
  <c r="I1711"/>
  <c r="J1711"/>
  <c r="I626"/>
  <c r="J626"/>
  <c r="I1030"/>
  <c r="I1765"/>
  <c r="J1765"/>
  <c r="I1716"/>
  <c r="J1716"/>
  <c r="I383"/>
  <c r="I1279"/>
  <c r="J1279"/>
  <c r="I1588"/>
  <c r="J1588"/>
  <c r="I1089"/>
  <c r="J1089"/>
  <c r="I982"/>
  <c r="J982"/>
  <c r="I451"/>
  <c r="J451"/>
  <c r="I1146"/>
  <c r="J1146"/>
  <c r="I204"/>
  <c r="I1012"/>
  <c r="J1012"/>
  <c r="I1045"/>
  <c r="J1045"/>
  <c r="I1026"/>
  <c r="I753"/>
  <c r="J753"/>
  <c r="I619"/>
  <c r="J619"/>
  <c r="I1010"/>
  <c r="J1010"/>
  <c r="I1331"/>
  <c r="J1331"/>
  <c r="I1713"/>
  <c r="J1713"/>
  <c r="I689"/>
  <c r="J689"/>
  <c r="I886"/>
  <c r="I1347"/>
  <c r="J1347"/>
  <c r="I1160"/>
  <c r="J1160"/>
  <c r="I669"/>
  <c r="J669"/>
  <c r="I1003"/>
  <c r="J1003"/>
  <c r="I1024"/>
  <c r="I1023"/>
  <c r="I1201"/>
  <c r="J1201"/>
  <c r="I989"/>
  <c r="J989"/>
  <c r="I1011"/>
  <c r="J1011"/>
  <c r="I1717"/>
  <c r="J1717"/>
  <c r="I1236"/>
  <c r="J1236"/>
  <c r="I1142"/>
  <c r="J1142"/>
  <c r="I777"/>
  <c r="J777"/>
  <c r="I1200"/>
  <c r="J1200"/>
  <c r="I950"/>
  <c r="J950"/>
  <c r="I902"/>
  <c r="J902"/>
  <c r="I1197"/>
  <c r="J1197"/>
  <c r="I1052"/>
  <c r="J1052"/>
  <c r="I1000"/>
  <c r="J1000"/>
  <c r="I1712"/>
  <c r="J1712"/>
  <c r="F255" i="2"/>
  <c r="J1449" i="4" s="1"/>
  <c r="F254" i="2"/>
  <c r="J511" i="4" s="1"/>
  <c r="F253" i="2"/>
  <c r="J204" i="4" s="1"/>
  <c r="F252" i="2"/>
  <c r="J1030" i="4" s="1"/>
  <c r="F251" i="2"/>
  <c r="J387" i="4" s="1"/>
  <c r="F250" i="2"/>
  <c r="J509" i="4" s="1"/>
  <c r="F249" i="2"/>
  <c r="J507" i="4" s="1"/>
  <c r="F248" i="2"/>
  <c r="F247"/>
  <c r="J1710" i="4" s="1"/>
  <c r="F246" i="2"/>
  <c r="F245"/>
  <c r="J1543" i="4" s="1"/>
  <c r="F244" i="2"/>
  <c r="J381" i="4" s="1"/>
  <c r="F243" i="2"/>
  <c r="J1448" i="4" s="1"/>
  <c r="F242" i="2"/>
  <c r="J1447" i="4" s="1"/>
  <c r="F241" i="2"/>
  <c r="J499" i="4" s="1"/>
  <c r="F240" i="2"/>
  <c r="J498" i="4" s="1"/>
  <c r="F239" i="2"/>
  <c r="F238"/>
  <c r="J375" i="4" s="1"/>
  <c r="F237" i="2"/>
  <c r="J1706" i="4" s="1"/>
  <c r="N1275"/>
  <c r="N529"/>
  <c r="N1371"/>
  <c r="N1425"/>
  <c r="N266"/>
  <c r="N53"/>
  <c r="N457"/>
  <c r="N11"/>
  <c r="N1509"/>
  <c r="N140"/>
  <c r="N1427"/>
  <c r="N1086"/>
  <c r="N303"/>
  <c r="N35"/>
  <c r="N1067"/>
  <c r="N1382"/>
  <c r="N9"/>
  <c r="N13"/>
  <c r="N1426"/>
  <c r="N1428"/>
  <c r="N1797"/>
  <c r="N1374"/>
  <c r="N77"/>
  <c r="N1383"/>
  <c r="N1576"/>
  <c r="N829"/>
  <c r="N1381"/>
  <c r="N365"/>
  <c r="N393"/>
  <c r="N14"/>
  <c r="N8"/>
  <c r="N1079"/>
  <c r="N1566"/>
  <c r="N1754"/>
  <c r="N1373"/>
  <c r="N1574"/>
  <c r="N72"/>
  <c r="N121"/>
  <c r="N531"/>
  <c r="N1580"/>
  <c r="N1222"/>
  <c r="N1798"/>
  <c r="N443"/>
  <c r="N1466"/>
  <c r="N244"/>
  <c r="N1403"/>
  <c r="N1431"/>
  <c r="N213"/>
  <c r="N1395"/>
  <c r="N1804"/>
  <c r="N409"/>
  <c r="N1571"/>
  <c r="N896"/>
  <c r="N348"/>
  <c r="N75"/>
  <c r="N1390"/>
  <c r="N70"/>
  <c r="N1682"/>
  <c r="N413"/>
  <c r="N36"/>
  <c r="N337"/>
  <c r="N1637"/>
  <c r="N1368"/>
  <c r="N1514"/>
  <c r="N411"/>
  <c r="N1572"/>
  <c r="N565"/>
  <c r="N1536"/>
  <c r="N1468"/>
  <c r="N255"/>
  <c r="N1378"/>
  <c r="N10"/>
  <c r="N1777"/>
  <c r="N40"/>
  <c r="N307"/>
  <c r="N1507"/>
  <c r="N1221"/>
  <c r="N122"/>
  <c r="N282"/>
  <c r="N1685"/>
  <c r="N1413"/>
  <c r="N1068"/>
  <c r="N187"/>
  <c r="N242"/>
  <c r="N1430"/>
  <c r="N415"/>
  <c r="N1796"/>
  <c r="N51"/>
  <c r="N211"/>
  <c r="N64"/>
  <c r="N1449"/>
  <c r="N1424"/>
  <c r="N1803"/>
  <c r="N1478"/>
  <c r="N513"/>
  <c r="N1122"/>
  <c r="N76"/>
  <c r="N1485"/>
  <c r="N471"/>
  <c r="N271"/>
  <c r="N1526"/>
  <c r="N29"/>
  <c r="N181"/>
  <c r="N1108"/>
  <c r="N245"/>
  <c r="N1850"/>
  <c r="N107"/>
  <c r="N368"/>
  <c r="N1534"/>
  <c r="N1506"/>
  <c r="N317"/>
  <c r="N145"/>
  <c r="N1394"/>
  <c r="N309"/>
  <c r="N71"/>
  <c r="N528"/>
  <c r="N456"/>
  <c r="N418"/>
  <c r="N256"/>
  <c r="N55"/>
  <c r="N1517"/>
  <c r="N185"/>
  <c r="N1094"/>
  <c r="N1416"/>
  <c r="N993"/>
  <c r="N1078"/>
  <c r="N460"/>
  <c r="N1372"/>
  <c r="N903"/>
  <c r="N926"/>
  <c r="N942"/>
  <c r="N1543"/>
  <c r="N335"/>
  <c r="N285"/>
  <c r="N1489"/>
  <c r="N1479"/>
  <c r="N1107"/>
  <c r="N50"/>
  <c r="N1581"/>
  <c r="N1470"/>
  <c r="N1824"/>
  <c r="N305"/>
  <c r="N475"/>
  <c r="N808"/>
  <c r="N116"/>
  <c r="N530"/>
  <c r="N1092"/>
  <c r="N39"/>
  <c r="N1406"/>
  <c r="N400"/>
  <c r="N1528"/>
  <c r="N594"/>
  <c r="N1399"/>
  <c r="N1666"/>
  <c r="N160"/>
  <c r="N222"/>
  <c r="N1518"/>
  <c r="N326"/>
  <c r="N1375"/>
  <c r="N662"/>
  <c r="N1806"/>
  <c r="N301"/>
  <c r="N524"/>
  <c r="N22"/>
  <c r="N683"/>
  <c r="N1203"/>
  <c r="N1667"/>
  <c r="N1467"/>
  <c r="N1483"/>
  <c r="N473"/>
  <c r="N474"/>
  <c r="N484"/>
  <c r="N247"/>
  <c r="N1277"/>
  <c r="N1100"/>
  <c r="N992"/>
  <c r="N621"/>
  <c r="N1407"/>
  <c r="N1336"/>
  <c r="N1838"/>
  <c r="N549"/>
  <c r="N1392"/>
  <c r="N378"/>
  <c r="N520"/>
  <c r="N284"/>
  <c r="N127"/>
  <c r="N1396"/>
  <c r="N45"/>
  <c r="N1638"/>
  <c r="N1577"/>
  <c r="N61"/>
  <c r="N557"/>
  <c r="N74"/>
  <c r="N296"/>
  <c r="N425"/>
  <c r="N143"/>
  <c r="N1310"/>
  <c r="N927"/>
  <c r="N893"/>
  <c r="N897"/>
  <c r="N1118"/>
  <c r="N514"/>
  <c r="N1369"/>
  <c r="N270"/>
  <c r="N395"/>
  <c r="N522"/>
  <c r="N1482"/>
  <c r="N1093"/>
  <c r="N262"/>
  <c r="N564"/>
  <c r="N1440"/>
  <c r="N768"/>
  <c r="N802"/>
  <c r="N1058"/>
  <c r="N390"/>
  <c r="N1311"/>
  <c r="N79"/>
  <c r="N786"/>
  <c r="N172"/>
  <c r="N1085"/>
  <c r="N1516"/>
  <c r="N1161"/>
  <c r="N1435"/>
  <c r="N1550"/>
  <c r="N1056"/>
  <c r="N306"/>
  <c r="N1417"/>
  <c r="N535"/>
  <c r="N1445"/>
  <c r="N1471"/>
  <c r="N894"/>
  <c r="N86"/>
  <c r="N1641"/>
  <c r="N62"/>
  <c r="N1090"/>
  <c r="N598"/>
  <c r="N1402"/>
  <c r="N1481"/>
  <c r="N747"/>
  <c r="N1611"/>
  <c r="N31"/>
  <c r="N872"/>
  <c r="N1126"/>
  <c r="N873"/>
  <c r="N449"/>
  <c r="N527"/>
  <c r="N253"/>
  <c r="N480"/>
  <c r="N146"/>
  <c r="N1127"/>
  <c r="N1187"/>
  <c r="N359"/>
  <c r="N344"/>
  <c r="N830"/>
  <c r="N1567"/>
  <c r="N904"/>
  <c r="N115"/>
  <c r="N1522"/>
  <c r="N352"/>
  <c r="N1105"/>
  <c r="N1527"/>
  <c r="N1123"/>
  <c r="N269"/>
  <c r="N258"/>
  <c r="N1501"/>
  <c r="N1778"/>
  <c r="N853"/>
  <c r="N236"/>
  <c r="N24"/>
  <c r="N831"/>
  <c r="N369"/>
  <c r="N26"/>
  <c r="N1486"/>
  <c r="N178"/>
  <c r="N119"/>
  <c r="N852"/>
  <c r="N664"/>
  <c r="N519"/>
  <c r="N179"/>
  <c r="N1561"/>
  <c r="N680"/>
  <c r="N1623"/>
  <c r="N32"/>
  <c r="N675"/>
  <c r="N996"/>
  <c r="N397"/>
  <c r="N401"/>
  <c r="N343"/>
  <c r="N1429"/>
  <c r="N419"/>
  <c r="N364"/>
  <c r="N1843"/>
  <c r="N1570"/>
  <c r="N125"/>
  <c r="N1225"/>
  <c r="N304"/>
  <c r="N73"/>
  <c r="N1578"/>
  <c r="N1053"/>
  <c r="N21"/>
  <c r="N1807"/>
  <c r="N1436"/>
  <c r="N252"/>
  <c r="N1680"/>
  <c r="N1610"/>
  <c r="N106"/>
  <c r="N230"/>
  <c r="N533"/>
  <c r="N857"/>
  <c r="N1575"/>
  <c r="N1181"/>
  <c r="N394"/>
  <c r="N1477"/>
  <c r="N1586"/>
  <c r="N487"/>
  <c r="N499"/>
  <c r="N403"/>
  <c r="N1823"/>
  <c r="N438"/>
  <c r="N1405"/>
  <c r="N215"/>
  <c r="N141"/>
  <c r="N1380"/>
  <c r="N532"/>
  <c r="N1099"/>
  <c r="N523"/>
  <c r="N12"/>
  <c r="N771"/>
  <c r="N170"/>
  <c r="N1531"/>
  <c r="N1633"/>
  <c r="N1568"/>
  <c r="N1162"/>
  <c r="N114"/>
  <c r="N318"/>
  <c r="N555"/>
  <c r="N1673"/>
  <c r="N248"/>
  <c r="N46"/>
  <c r="N237"/>
  <c r="N294"/>
  <c r="N807"/>
  <c r="N1620"/>
  <c r="N259"/>
  <c r="N108"/>
  <c r="N246"/>
  <c r="N376"/>
  <c r="N1689"/>
  <c r="N404"/>
  <c r="N450"/>
  <c r="N424"/>
  <c r="N316"/>
  <c r="N462"/>
  <c r="N1621"/>
  <c r="N1057"/>
  <c r="N1681"/>
  <c r="N83"/>
  <c r="N340"/>
  <c r="N1075"/>
  <c r="N990"/>
  <c r="N1297"/>
  <c r="N1081"/>
  <c r="N1410"/>
  <c r="N123"/>
  <c r="N1404"/>
  <c r="N620"/>
  <c r="N1227"/>
  <c r="N104"/>
  <c r="N1582"/>
  <c r="N631"/>
  <c r="N1409"/>
  <c r="N837"/>
  <c r="N1446"/>
  <c r="N103"/>
  <c r="N1444"/>
  <c r="N124"/>
  <c r="N1112"/>
  <c r="N1775"/>
  <c r="N1776"/>
  <c r="N1671"/>
  <c r="N1687"/>
  <c r="N592"/>
  <c r="N559"/>
  <c r="N1691"/>
  <c r="N538"/>
  <c r="N1549"/>
  <c r="N1683"/>
  <c r="N1462"/>
  <c r="N1083"/>
  <c r="N543"/>
  <c r="N720"/>
  <c r="N458"/>
  <c r="N249"/>
  <c r="N1636"/>
  <c r="N1128"/>
  <c r="N925"/>
  <c r="N1597"/>
  <c r="N595"/>
  <c r="N466"/>
  <c r="N260"/>
  <c r="N795"/>
  <c r="N1615"/>
  <c r="N1217"/>
  <c r="N169"/>
  <c r="N1400"/>
  <c r="N696"/>
  <c r="N134"/>
  <c r="N452"/>
  <c r="N453"/>
  <c r="N1389"/>
  <c r="N273"/>
  <c r="N229"/>
  <c r="N1355"/>
  <c r="N1599"/>
  <c r="N1463"/>
  <c r="N283"/>
  <c r="N1663"/>
  <c r="N1133"/>
  <c r="N319"/>
  <c r="N37"/>
  <c r="N1258"/>
  <c r="N1808"/>
  <c r="N1401"/>
  <c r="N1327"/>
  <c r="N648"/>
  <c r="N969"/>
  <c r="N23"/>
  <c r="N919"/>
  <c r="N25"/>
  <c r="N511"/>
  <c r="N367"/>
  <c r="N19"/>
  <c r="N568"/>
  <c r="N1391"/>
  <c r="N239"/>
  <c r="N1678"/>
  <c r="N416"/>
  <c r="N503"/>
  <c r="N1263"/>
  <c r="N891"/>
  <c r="N1839"/>
  <c r="N507"/>
  <c r="N1096"/>
  <c r="N601"/>
  <c r="N1069"/>
  <c r="N943"/>
  <c r="N1830"/>
  <c r="N1476"/>
  <c r="N1412"/>
  <c r="N1210"/>
  <c r="N312"/>
  <c r="N1505"/>
  <c r="N1650"/>
  <c r="N1414"/>
  <c r="N159"/>
  <c r="N137"/>
  <c r="N1212"/>
  <c r="N1801"/>
  <c r="N302"/>
  <c r="N63"/>
  <c r="N1535"/>
  <c r="N175"/>
  <c r="N219"/>
  <c r="N1584"/>
  <c r="N314"/>
  <c r="N420"/>
  <c r="N1251"/>
  <c r="N1286"/>
  <c r="N836"/>
  <c r="N1408"/>
  <c r="N556"/>
  <c r="N1296"/>
  <c r="N827"/>
  <c r="N558"/>
  <c r="N328"/>
  <c r="N477"/>
  <c r="N366"/>
  <c r="N918"/>
  <c r="N142"/>
  <c r="N769"/>
  <c r="N1521"/>
  <c r="N1421"/>
  <c r="N257"/>
  <c r="N599"/>
  <c r="N1546"/>
  <c r="N1642"/>
  <c r="N445"/>
  <c r="N331"/>
  <c r="N508"/>
  <c r="N509"/>
  <c r="N38"/>
  <c r="N1500"/>
  <c r="N1129"/>
  <c r="N1679"/>
  <c r="N1616"/>
  <c r="N1547"/>
  <c r="N1114"/>
  <c r="N1367"/>
  <c r="N1204"/>
  <c r="N138"/>
  <c r="N1779"/>
  <c r="N1469"/>
  <c r="N734"/>
  <c r="N1109"/>
  <c r="N1379"/>
  <c r="N1419"/>
  <c r="N1434"/>
  <c r="N1708"/>
  <c r="N281"/>
  <c r="N1772"/>
  <c r="N493"/>
  <c r="N1073"/>
  <c r="N437"/>
  <c r="N1669"/>
  <c r="N186"/>
  <c r="N796"/>
  <c r="N374"/>
  <c r="N494"/>
  <c r="N1569"/>
  <c r="N1851"/>
  <c r="N571"/>
  <c r="N1602"/>
  <c r="N835"/>
  <c r="N1573"/>
  <c r="N1802"/>
  <c r="N412"/>
  <c r="N542"/>
  <c r="N1674"/>
  <c r="N210"/>
  <c r="N661"/>
  <c r="N1844"/>
  <c r="N500"/>
  <c r="N735"/>
  <c r="N295"/>
  <c r="N783"/>
  <c r="N212"/>
  <c r="N1814"/>
  <c r="N184"/>
  <c r="N144"/>
  <c r="N1313"/>
  <c r="N15"/>
  <c r="N375"/>
  <c r="N1622"/>
  <c r="N810"/>
  <c r="N1178"/>
  <c r="N784"/>
  <c r="N1335"/>
  <c r="N110"/>
  <c r="N1555"/>
  <c r="N327"/>
  <c r="N234"/>
  <c r="N341"/>
  <c r="N1276"/>
  <c r="N1629"/>
  <c r="N1836"/>
  <c r="N414"/>
  <c r="N278"/>
  <c r="N1334"/>
  <c r="N861"/>
  <c r="N1585"/>
  <c r="N518"/>
  <c r="N849"/>
  <c r="N113"/>
  <c r="N785"/>
  <c r="N1635"/>
  <c r="N1295"/>
  <c r="N970"/>
  <c r="N320"/>
  <c r="N1308"/>
  <c r="N1553"/>
  <c r="N52"/>
  <c r="N1074"/>
  <c r="N20"/>
  <c r="N478"/>
  <c r="N322"/>
  <c r="N48"/>
  <c r="N467"/>
  <c r="N389"/>
  <c r="N1325"/>
  <c r="N84"/>
  <c r="N818"/>
  <c r="N1690"/>
  <c r="N832"/>
  <c r="N351"/>
  <c r="N267"/>
  <c r="N1497"/>
  <c r="N746"/>
  <c r="N1220"/>
  <c r="N1649"/>
  <c r="N833"/>
  <c r="N997"/>
  <c r="N313"/>
  <c r="N87"/>
  <c r="N545"/>
  <c r="N410"/>
  <c r="N1675"/>
  <c r="N587"/>
  <c r="N826"/>
  <c r="N501"/>
  <c r="N1493"/>
  <c r="N396"/>
  <c r="N1490"/>
  <c r="N1540"/>
  <c r="N562"/>
  <c r="N345"/>
  <c r="N1139"/>
  <c r="N201"/>
  <c r="N1773"/>
  <c r="N1774"/>
  <c r="N1473"/>
  <c r="N647"/>
  <c r="N1397"/>
  <c r="N751"/>
  <c r="N921"/>
  <c r="N180"/>
  <c r="N1343"/>
  <c r="N153"/>
  <c r="N407"/>
  <c r="N33"/>
  <c r="N1502"/>
  <c r="N321"/>
  <c r="N488"/>
  <c r="N1494"/>
  <c r="N935"/>
  <c r="N177"/>
  <c r="N1627"/>
  <c r="N941"/>
  <c r="N44"/>
  <c r="N308"/>
  <c r="N794"/>
  <c r="N567"/>
  <c r="N999"/>
  <c r="N197"/>
  <c r="N102"/>
  <c r="N596"/>
  <c r="N1376"/>
  <c r="N195"/>
  <c r="N1084"/>
  <c r="N1634"/>
  <c r="N136"/>
  <c r="N183"/>
  <c r="N16"/>
  <c r="N504"/>
  <c r="N1833"/>
  <c r="N1821"/>
  <c r="N135"/>
  <c r="N1248"/>
  <c r="N1551"/>
  <c r="N1007"/>
  <c r="N1648"/>
  <c r="N1499"/>
  <c r="N1755"/>
  <c r="N1583"/>
  <c r="N1519"/>
  <c r="N1662"/>
  <c r="N1472"/>
  <c r="N1539"/>
  <c r="N1423"/>
  <c r="N1447"/>
  <c r="N578"/>
  <c r="N1095"/>
  <c r="N1618"/>
  <c r="N1537"/>
  <c r="N801"/>
  <c r="N272"/>
  <c r="N405"/>
  <c r="N1459"/>
  <c r="N1433"/>
  <c r="N505"/>
  <c r="N1820"/>
  <c r="N1149"/>
  <c r="N593"/>
  <c r="N1767"/>
  <c r="N1475"/>
  <c r="N1460"/>
  <c r="N275"/>
  <c r="N126"/>
  <c r="N17"/>
  <c r="N1130"/>
  <c r="N1644"/>
  <c r="N1071"/>
  <c r="N483"/>
  <c r="N899"/>
  <c r="N442"/>
  <c r="N1272"/>
  <c r="N217"/>
  <c r="N1077"/>
  <c r="N1172"/>
  <c r="N1461"/>
  <c r="N1579"/>
  <c r="N640"/>
  <c r="N454"/>
  <c r="N455"/>
  <c r="N1653"/>
  <c r="N793"/>
  <c r="N402"/>
  <c r="N220"/>
  <c r="N517"/>
  <c r="N1846"/>
  <c r="N1524"/>
  <c r="N666"/>
  <c r="N18"/>
  <c r="N911"/>
  <c r="N1283"/>
  <c r="N665"/>
  <c r="N1232"/>
  <c r="N496"/>
  <c r="N1815"/>
  <c r="N1305"/>
  <c r="N276"/>
  <c r="N1831"/>
  <c r="N1441"/>
  <c r="N1626"/>
  <c r="N336"/>
  <c r="N444"/>
  <c r="N88"/>
  <c r="N1411"/>
  <c r="N1834"/>
  <c r="N971"/>
  <c r="N1504"/>
  <c r="N718"/>
  <c r="N468"/>
  <c r="N41"/>
  <c r="N89"/>
  <c r="N333"/>
  <c r="N1180"/>
  <c r="N1387"/>
  <c r="N1603"/>
  <c r="N1458"/>
  <c r="N521"/>
  <c r="N386"/>
  <c r="N752"/>
  <c r="N536"/>
  <c r="N516"/>
  <c r="N502"/>
  <c r="N1684"/>
  <c r="N1257"/>
  <c r="N1437"/>
  <c r="N161"/>
  <c r="N591"/>
  <c r="N563"/>
  <c r="N1340"/>
  <c r="N900"/>
  <c r="N551"/>
  <c r="N698"/>
  <c r="N1138"/>
  <c r="N939"/>
  <c r="N130"/>
  <c r="N583"/>
  <c r="N251"/>
  <c r="N588"/>
  <c r="N553"/>
  <c r="N155"/>
  <c r="N1226"/>
  <c r="N1038"/>
  <c r="N649"/>
  <c r="N315"/>
  <c r="N263"/>
  <c r="N265"/>
  <c r="N1784"/>
  <c r="N1614"/>
  <c r="N1809"/>
  <c r="N721"/>
  <c r="N1422"/>
  <c r="N163"/>
  <c r="N749"/>
  <c r="N1354"/>
  <c r="N1173"/>
  <c r="N78"/>
  <c r="N906"/>
  <c r="N1143"/>
  <c r="N30"/>
  <c r="N1214"/>
  <c r="N129"/>
  <c r="N1646"/>
  <c r="N677"/>
  <c r="N1702"/>
  <c r="N1835"/>
  <c r="N1544"/>
  <c r="N1595"/>
  <c r="N1764"/>
  <c r="N1704"/>
  <c r="N987"/>
  <c r="N324"/>
  <c r="N1361"/>
  <c r="N1070"/>
  <c r="N325"/>
  <c r="N866"/>
  <c r="N1323"/>
  <c r="N812"/>
  <c r="N845"/>
  <c r="N1102"/>
  <c r="N1037"/>
  <c r="N188"/>
  <c r="N605"/>
  <c r="N358"/>
  <c r="N1799"/>
  <c r="N485"/>
  <c r="N1063"/>
  <c r="N860"/>
  <c r="N354"/>
  <c r="N1608"/>
  <c r="N1647"/>
  <c r="N629"/>
  <c r="N1032"/>
  <c r="N895"/>
  <c r="N406"/>
  <c r="N1055"/>
  <c r="N254"/>
  <c r="N800"/>
  <c r="N97"/>
  <c r="N149"/>
  <c r="N940"/>
  <c r="N1448"/>
  <c r="N469"/>
  <c r="N988"/>
  <c r="N1600"/>
  <c r="N1624"/>
  <c r="N1695"/>
  <c r="N1218"/>
  <c r="N430"/>
  <c r="N946"/>
  <c r="N1388"/>
  <c r="N682"/>
  <c r="N1651"/>
  <c r="N1645"/>
  <c r="N685"/>
  <c r="N224"/>
  <c r="N1144"/>
  <c r="N1333"/>
  <c r="N1697"/>
  <c r="N995"/>
  <c r="N885"/>
  <c r="N944"/>
  <c r="N597"/>
  <c r="N651"/>
  <c r="N164"/>
  <c r="N330"/>
  <c r="N196"/>
  <c r="N1756"/>
  <c r="N1317"/>
  <c r="N1694"/>
  <c r="N901"/>
  <c r="N1498"/>
  <c r="N1752"/>
  <c r="N715"/>
  <c r="N1676"/>
  <c r="N1215"/>
  <c r="N1700"/>
  <c r="N372"/>
  <c r="N1453"/>
  <c r="N924"/>
  <c r="N1837"/>
  <c r="N1151"/>
  <c r="N428"/>
  <c r="N554"/>
  <c r="N1703"/>
  <c r="N1592"/>
  <c r="N615"/>
  <c r="N1790"/>
  <c r="N1589"/>
  <c r="N907"/>
  <c r="N839"/>
  <c r="N373"/>
  <c r="N1639"/>
  <c r="N227"/>
  <c r="N218"/>
  <c r="N1606"/>
  <c r="N435"/>
  <c r="N1768"/>
  <c r="N1439"/>
  <c r="N223"/>
  <c r="N1464"/>
  <c r="N1548"/>
  <c r="N1290"/>
  <c r="N928"/>
  <c r="N118"/>
  <c r="N448"/>
  <c r="N157"/>
  <c r="N1004"/>
  <c r="N1326"/>
  <c r="N431"/>
  <c r="N1670"/>
  <c r="N1064"/>
  <c r="N1533"/>
  <c r="N914"/>
  <c r="N1188"/>
  <c r="N1384"/>
  <c r="N816"/>
  <c r="N824"/>
  <c r="N1660"/>
  <c r="N1131"/>
  <c r="N286"/>
  <c r="N791"/>
  <c r="N1849"/>
  <c r="N1206"/>
  <c r="N1088"/>
  <c r="N171"/>
  <c r="N489"/>
  <c r="N1455"/>
  <c r="N82"/>
  <c r="N819"/>
  <c r="N1512"/>
  <c r="N1273"/>
  <c r="N1655"/>
  <c r="N1418"/>
  <c r="N1087"/>
  <c r="N1386"/>
  <c r="N1432"/>
  <c r="N646"/>
  <c r="N360"/>
  <c r="N60"/>
  <c r="N1654"/>
  <c r="N693"/>
  <c r="N1652"/>
  <c r="N1076"/>
  <c r="N1183"/>
  <c r="N1741"/>
  <c r="N611"/>
  <c r="N787"/>
  <c r="N1658"/>
  <c r="N1832"/>
  <c r="N1124"/>
  <c r="N708"/>
  <c r="N607"/>
  <c r="N656"/>
  <c r="N811"/>
  <c r="N875"/>
  <c r="N1191"/>
  <c r="N552"/>
  <c r="N1520"/>
  <c r="N805"/>
  <c r="N1556"/>
  <c r="N1828"/>
  <c r="N1080"/>
  <c r="N1845"/>
  <c r="N1134"/>
  <c r="N603"/>
  <c r="N822"/>
  <c r="N1358"/>
  <c r="N1748"/>
  <c r="N34"/>
  <c r="N937"/>
  <c r="N1766"/>
  <c r="N165"/>
  <c r="N1698"/>
  <c r="N216"/>
  <c r="N929"/>
  <c r="N931"/>
  <c r="N1377"/>
  <c r="N497"/>
  <c r="N498"/>
  <c r="N1018"/>
  <c r="N570"/>
  <c r="N1229"/>
  <c r="N167"/>
  <c r="N951"/>
  <c r="N1054"/>
  <c r="N1304"/>
  <c r="N1631"/>
  <c r="N779"/>
  <c r="N762"/>
  <c r="N1420"/>
  <c r="N1175"/>
  <c r="N1136"/>
  <c r="N1360"/>
  <c r="N1656"/>
  <c r="N998"/>
  <c r="N311"/>
  <c r="N1362"/>
  <c r="N1601"/>
  <c r="N1233"/>
  <c r="N738"/>
  <c r="N1282"/>
  <c r="N1590"/>
  <c r="N1696"/>
  <c r="N1640"/>
  <c r="N1261"/>
  <c r="N470"/>
  <c r="N1022"/>
  <c r="N440"/>
  <c r="N1285"/>
  <c r="N154"/>
  <c r="N194"/>
  <c r="N112"/>
  <c r="N42"/>
  <c r="N432"/>
  <c r="N577"/>
  <c r="N1788"/>
  <c r="N703"/>
  <c r="N1291"/>
  <c r="N277"/>
  <c r="N132"/>
  <c r="N441"/>
  <c r="N639"/>
  <c r="N741"/>
  <c r="N983"/>
  <c r="N858"/>
  <c r="N1065"/>
  <c r="N952"/>
  <c r="N694"/>
  <c r="N1792"/>
  <c r="N716"/>
  <c r="N670"/>
  <c r="N540"/>
  <c r="N214"/>
  <c r="N232"/>
  <c r="N740"/>
  <c r="N1819"/>
  <c r="N699"/>
  <c r="N697"/>
  <c r="N1025"/>
  <c r="N323"/>
  <c r="N1763"/>
  <c r="N1811"/>
  <c r="N162"/>
  <c r="N1106"/>
  <c r="N1829"/>
  <c r="N1438"/>
  <c r="N1562"/>
  <c r="N1147"/>
  <c r="N399"/>
  <c r="N539"/>
  <c r="N676"/>
  <c r="N1721"/>
  <c r="N947"/>
  <c r="N898"/>
  <c r="N790"/>
  <c r="N954"/>
  <c r="N28"/>
  <c r="N774"/>
  <c r="N1301"/>
  <c r="N772"/>
  <c r="N1338"/>
  <c r="N1072"/>
  <c r="N1116"/>
  <c r="N1039"/>
  <c r="N221"/>
  <c r="N238"/>
  <c r="N1328"/>
  <c r="N820"/>
  <c r="N1480"/>
  <c r="N1115"/>
  <c r="N892"/>
  <c r="N1185"/>
  <c r="N99"/>
  <c r="N1707"/>
  <c r="N1661"/>
  <c r="N624"/>
  <c r="N1787"/>
  <c r="N1454"/>
  <c r="N1284"/>
  <c r="N1110"/>
  <c r="N1552"/>
  <c r="N1174"/>
  <c r="N1604"/>
  <c r="N711"/>
  <c r="N1048"/>
  <c r="N977"/>
  <c r="N1278"/>
  <c r="N938"/>
  <c r="N706"/>
  <c r="N736"/>
  <c r="N1530"/>
  <c r="N156"/>
  <c r="N604"/>
  <c r="N1385"/>
  <c r="N81"/>
  <c r="N864"/>
  <c r="N150"/>
  <c r="N151"/>
  <c r="N1247"/>
  <c r="N193"/>
  <c r="N1365"/>
  <c r="N1137"/>
  <c r="N1492"/>
  <c r="N673"/>
  <c r="N1393"/>
  <c r="N1722"/>
  <c r="N865"/>
  <c r="N579"/>
  <c r="N27"/>
  <c r="N1082"/>
  <c r="N630"/>
  <c r="N1751"/>
  <c r="N1259"/>
  <c r="N1322"/>
  <c r="N1760"/>
  <c r="N398"/>
  <c r="N1443"/>
  <c r="N843"/>
  <c r="N1252"/>
  <c r="N724"/>
  <c r="N152"/>
  <c r="N823"/>
  <c r="N742"/>
  <c r="N834"/>
  <c r="N874"/>
  <c r="N1810"/>
  <c r="N1442"/>
  <c r="N1303"/>
  <c r="N1135"/>
  <c r="N799"/>
  <c r="N743"/>
  <c r="N133"/>
  <c r="N744"/>
  <c r="N491"/>
  <c r="N526"/>
  <c r="N821"/>
  <c r="N85"/>
  <c r="N1152"/>
  <c r="N1163"/>
  <c r="N763"/>
  <c r="N49"/>
  <c r="N338"/>
  <c r="N1062"/>
  <c r="N915"/>
  <c r="N268"/>
  <c r="N47"/>
  <c r="N560"/>
  <c r="N1349"/>
  <c r="N1848"/>
  <c r="N1791"/>
  <c r="N1515"/>
  <c r="N1529"/>
  <c r="N781"/>
  <c r="N712"/>
  <c r="N1728"/>
  <c r="N1563"/>
  <c r="N778"/>
  <c r="N840"/>
  <c r="N1330"/>
  <c r="N948"/>
  <c r="N1192"/>
  <c r="N436"/>
  <c r="N1617"/>
  <c r="N1224"/>
  <c r="N1664"/>
  <c r="N231"/>
  <c r="N408"/>
  <c r="N464"/>
  <c r="N581"/>
  <c r="N1817"/>
  <c r="N80"/>
  <c r="N1554"/>
  <c r="N1847"/>
  <c r="N43"/>
  <c r="N980"/>
  <c r="N1341"/>
  <c r="N686"/>
  <c r="N1153"/>
  <c r="N688"/>
  <c r="N856"/>
  <c r="N994"/>
  <c r="N655"/>
  <c r="N991"/>
  <c r="N612"/>
  <c r="N1525"/>
  <c r="N1598"/>
  <c r="N764"/>
  <c r="N1253"/>
  <c r="N1786"/>
  <c r="N1825"/>
  <c r="N1705"/>
  <c r="N1706"/>
  <c r="N733"/>
  <c r="N1104"/>
  <c r="N1723"/>
  <c r="N586"/>
  <c r="N481"/>
  <c r="N1049"/>
  <c r="N702"/>
  <c r="N1688"/>
  <c r="N1293"/>
  <c r="N628"/>
  <c r="N732"/>
  <c r="N658"/>
  <c r="N589"/>
  <c r="N1242"/>
  <c r="N719"/>
  <c r="N98"/>
  <c r="N625"/>
  <c r="N1299"/>
  <c r="N1672"/>
  <c r="N447"/>
  <c r="N1732"/>
  <c r="N879"/>
  <c r="N1342"/>
  <c r="N1593"/>
  <c r="N1594"/>
  <c r="N1230"/>
  <c r="N96"/>
  <c r="N1565"/>
  <c r="N1184"/>
  <c r="N846"/>
  <c r="N1309"/>
  <c r="N817"/>
  <c r="N199"/>
  <c r="N506"/>
  <c r="N1545"/>
  <c r="N754"/>
  <c r="N158"/>
  <c r="N1125"/>
  <c r="N1370"/>
  <c r="N1098"/>
  <c r="N1196"/>
  <c r="N190"/>
  <c r="N67"/>
  <c r="N385"/>
  <c r="N1677"/>
  <c r="N1216"/>
  <c r="N1729"/>
  <c r="N1186"/>
  <c r="N574"/>
  <c r="N1348"/>
  <c r="N876"/>
  <c r="N427"/>
  <c r="N128"/>
  <c r="N627"/>
  <c r="N1314"/>
  <c r="N1332"/>
  <c r="N1219"/>
  <c r="N1158"/>
  <c r="N1465"/>
  <c r="N1302"/>
  <c r="N1033"/>
  <c r="N707"/>
  <c r="N908"/>
  <c r="N737"/>
  <c r="N803"/>
  <c r="N1759"/>
  <c r="N1731"/>
  <c r="N1091"/>
  <c r="N289"/>
  <c r="N486"/>
  <c r="N1009"/>
  <c r="N1344"/>
  <c r="N1693"/>
  <c r="N660"/>
  <c r="N814"/>
  <c r="N423"/>
  <c r="N635"/>
  <c r="N1643"/>
  <c r="N726"/>
  <c r="N1749"/>
  <c r="N1318"/>
  <c r="N117"/>
  <c r="N66"/>
  <c r="N1720"/>
  <c r="N916"/>
  <c r="N632"/>
  <c r="N979"/>
  <c r="N1710"/>
  <c r="N1826"/>
  <c r="N1822"/>
  <c r="N1451"/>
  <c r="N1350"/>
  <c r="N1542"/>
  <c r="N1750"/>
  <c r="N1564"/>
  <c r="N1121"/>
  <c r="N550"/>
  <c r="N261"/>
  <c r="N417"/>
  <c r="N566"/>
  <c r="N841"/>
  <c r="N1613"/>
  <c r="N1316"/>
  <c r="N667"/>
  <c r="N439"/>
  <c r="N1117"/>
  <c r="N848"/>
  <c r="N672"/>
  <c r="N945"/>
  <c r="N684"/>
  <c r="N120"/>
  <c r="N58"/>
  <c r="N1496"/>
  <c r="N57"/>
  <c r="N1587"/>
  <c r="N1287"/>
  <c r="N930"/>
  <c r="N576"/>
  <c r="N111"/>
  <c r="N972"/>
  <c r="N1513"/>
  <c r="N1254"/>
  <c r="N1753"/>
  <c r="N1020"/>
  <c r="N883"/>
  <c r="N767"/>
  <c r="N650"/>
  <c r="N1321"/>
  <c r="N1320"/>
  <c r="N806"/>
  <c r="N1255"/>
  <c r="N1450"/>
  <c r="N590"/>
  <c r="N1001"/>
  <c r="N1176"/>
  <c r="N1177"/>
  <c r="N663"/>
  <c r="N139"/>
  <c r="N166"/>
  <c r="N1241"/>
  <c r="N1353"/>
  <c r="N1541"/>
  <c r="N575"/>
  <c r="N176"/>
  <c r="N912"/>
  <c r="N1609"/>
  <c r="N280"/>
  <c r="N609"/>
  <c r="N101"/>
  <c r="N1364"/>
  <c r="N1027"/>
  <c r="N384"/>
  <c r="N1294"/>
  <c r="N932"/>
  <c r="N701"/>
  <c r="N357"/>
  <c r="N1113"/>
  <c r="N1795"/>
  <c r="N69"/>
  <c r="N984"/>
  <c r="N1239"/>
  <c r="N1228"/>
  <c r="N339"/>
  <c r="N758"/>
  <c r="N1016"/>
  <c r="N148"/>
  <c r="N704"/>
  <c r="N1119"/>
  <c r="N855"/>
  <c r="N1761"/>
  <c r="N1270"/>
  <c r="N679"/>
  <c r="N1014"/>
  <c r="N815"/>
  <c r="N1816"/>
  <c r="N1532"/>
  <c r="N1154"/>
  <c r="N870"/>
  <c r="N1156"/>
  <c r="N760"/>
  <c r="N1794"/>
  <c r="N541"/>
  <c r="N1267"/>
  <c r="N233"/>
  <c r="N1179"/>
  <c r="N671"/>
  <c r="N909"/>
  <c r="N766"/>
  <c r="N847"/>
  <c r="N1363"/>
  <c r="N92"/>
  <c r="N862"/>
  <c r="N1789"/>
  <c r="N654"/>
  <c r="N1213"/>
  <c r="N962"/>
  <c r="N1657"/>
  <c r="N722"/>
  <c r="N1281"/>
  <c r="N1223"/>
  <c r="N644"/>
  <c r="N1312"/>
  <c r="N379"/>
  <c r="N691"/>
  <c r="N105"/>
  <c r="N1827"/>
  <c r="N388"/>
  <c r="N279"/>
  <c r="N1345"/>
  <c r="N1457"/>
  <c r="N789"/>
  <c r="N1166"/>
  <c r="N1659"/>
  <c r="N1017"/>
  <c r="N1337"/>
  <c r="N1415"/>
  <c r="N1699"/>
  <c r="N1818"/>
  <c r="N739"/>
  <c r="N1170"/>
  <c r="N1739"/>
  <c r="N59"/>
  <c r="N1182"/>
  <c r="N387"/>
  <c r="N293"/>
  <c r="N147"/>
  <c r="N1111"/>
  <c r="N602"/>
  <c r="N1307"/>
  <c r="N329"/>
  <c r="N582"/>
  <c r="N1250"/>
  <c r="N755"/>
  <c r="N678"/>
  <c r="N610"/>
  <c r="N1538"/>
  <c r="N1042"/>
  <c r="N1727"/>
  <c r="N933"/>
  <c r="N1452"/>
  <c r="N1339"/>
  <c r="N459"/>
  <c r="N748"/>
  <c r="N380"/>
  <c r="N825"/>
  <c r="N700"/>
  <c r="N765"/>
  <c r="N1031"/>
  <c r="N512"/>
  <c r="N208"/>
  <c r="N209"/>
  <c r="N561"/>
  <c r="N1745"/>
  <c r="N495"/>
  <c r="N963"/>
  <c r="N1066"/>
  <c r="N1800"/>
  <c r="N90"/>
  <c r="N1120"/>
  <c r="N1736"/>
  <c r="N1036"/>
  <c r="N1665"/>
  <c r="N1762"/>
  <c r="N203"/>
  <c r="N534"/>
  <c r="N585"/>
  <c r="N1793"/>
  <c r="N606"/>
  <c r="N668"/>
  <c r="N1346"/>
  <c r="N573"/>
  <c r="N1234"/>
  <c r="N1235"/>
  <c r="N600"/>
  <c r="N917"/>
  <c r="N1288"/>
  <c r="N1306"/>
  <c r="N1357"/>
  <c r="N206"/>
  <c r="N1171"/>
  <c r="N1269"/>
  <c r="N745"/>
  <c r="N569"/>
  <c r="N1141"/>
  <c r="N1101"/>
  <c r="N728"/>
  <c r="N1596"/>
  <c r="N174"/>
  <c r="N572"/>
  <c r="N690"/>
  <c r="N463"/>
  <c r="N1746"/>
  <c r="N922"/>
  <c r="N964"/>
  <c r="N355"/>
  <c r="N434"/>
  <c r="N1169"/>
  <c r="N189"/>
  <c r="N490"/>
  <c r="N1028"/>
  <c r="N235"/>
  <c r="N290"/>
  <c r="N1740"/>
  <c r="N1021"/>
  <c r="N1351"/>
  <c r="N537"/>
  <c r="N1061"/>
  <c r="N1734"/>
  <c r="N56"/>
  <c r="N641"/>
  <c r="N642"/>
  <c r="N725"/>
  <c r="N773"/>
  <c r="N882"/>
  <c r="N580"/>
  <c r="N1735"/>
  <c r="N905"/>
  <c r="N1207"/>
  <c r="N1701"/>
  <c r="N1730"/>
  <c r="N888"/>
  <c r="N287"/>
  <c r="N65"/>
  <c r="N548"/>
  <c r="N1260"/>
  <c r="N264"/>
  <c r="N377"/>
  <c r="N1612"/>
  <c r="N1198"/>
  <c r="N461"/>
  <c r="N692"/>
  <c r="N492"/>
  <c r="N1103"/>
  <c r="N1262"/>
  <c r="N636"/>
  <c r="N1193"/>
  <c r="N291"/>
  <c r="N889"/>
  <c r="N510"/>
  <c r="N1256"/>
  <c r="N759"/>
  <c r="N1060"/>
  <c r="N923"/>
  <c r="N757"/>
  <c r="N1209"/>
  <c r="N93"/>
  <c r="N809"/>
  <c r="N1271"/>
  <c r="N1737"/>
  <c r="N1560"/>
  <c r="N1264"/>
  <c r="N1194"/>
  <c r="N299"/>
  <c r="N1758"/>
  <c r="N1015"/>
  <c r="N731"/>
  <c r="N871"/>
  <c r="N547"/>
  <c r="N1189"/>
  <c r="N1771"/>
  <c r="N391"/>
  <c r="N1744"/>
  <c r="N1714"/>
  <c r="N1005"/>
  <c r="N776"/>
  <c r="N1164"/>
  <c r="N961"/>
  <c r="N966"/>
  <c r="N1738"/>
  <c r="N1249"/>
  <c r="N109"/>
  <c r="N298"/>
  <c r="N657"/>
  <c r="N985"/>
  <c r="N1329"/>
  <c r="N959"/>
  <c r="N1692"/>
  <c r="N381"/>
  <c r="N1029"/>
  <c r="N1034"/>
  <c r="N695"/>
  <c r="N1168"/>
  <c r="N1770"/>
  <c r="N617"/>
  <c r="N659"/>
  <c r="N1211"/>
  <c r="N981"/>
  <c r="N1208"/>
  <c r="N842"/>
  <c r="N1145"/>
  <c r="N1231"/>
  <c r="N1205"/>
  <c r="N1165"/>
  <c r="N1724"/>
  <c r="N1199"/>
  <c r="N1274"/>
  <c r="N782"/>
  <c r="N100"/>
  <c r="N614"/>
  <c r="N723"/>
  <c r="N877"/>
  <c r="N465"/>
  <c r="N616"/>
  <c r="N844"/>
  <c r="N584"/>
  <c r="N1268"/>
  <c r="N356"/>
  <c r="N1245"/>
  <c r="N1266"/>
  <c r="N1398"/>
  <c r="N546"/>
  <c r="N1159"/>
  <c r="N1733"/>
  <c r="N1140"/>
  <c r="N986"/>
  <c r="N1366"/>
  <c r="N957"/>
  <c r="N890"/>
  <c r="N382"/>
  <c r="N1008"/>
  <c r="N1265"/>
  <c r="N936"/>
  <c r="N1046"/>
  <c r="N1558"/>
  <c r="N1132"/>
  <c r="N1157"/>
  <c r="N1289"/>
  <c r="N674"/>
  <c r="N608"/>
  <c r="N1155"/>
  <c r="N1359"/>
  <c r="N934"/>
  <c r="N1559"/>
  <c r="N202"/>
  <c r="N613"/>
  <c r="N920"/>
  <c r="N713"/>
  <c r="N1725"/>
  <c r="N191"/>
  <c r="N192"/>
  <c r="N854"/>
  <c r="N1244"/>
  <c r="N960"/>
  <c r="N729"/>
  <c r="N482"/>
  <c r="N828"/>
  <c r="N653"/>
  <c r="N974"/>
  <c r="N958"/>
  <c r="N910"/>
  <c r="N1006"/>
  <c r="N643"/>
  <c r="N94"/>
  <c r="N95"/>
  <c r="N1150"/>
  <c r="N1240"/>
  <c r="N622"/>
  <c r="N623"/>
  <c r="N813"/>
  <c r="N1356"/>
  <c r="N363"/>
  <c r="N975"/>
  <c r="N955"/>
  <c r="N956"/>
  <c r="N1246"/>
  <c r="N476"/>
  <c r="N687"/>
  <c r="N1557"/>
  <c r="N1743"/>
  <c r="N1812"/>
  <c r="N1243"/>
  <c r="N1715"/>
  <c r="N868"/>
  <c r="N297"/>
  <c r="N681"/>
  <c r="N131"/>
  <c r="N361"/>
  <c r="N804"/>
  <c r="N1202"/>
  <c r="N1167"/>
  <c r="N637"/>
  <c r="N949"/>
  <c r="N205"/>
  <c r="N1726"/>
  <c r="N1013"/>
  <c r="N1019"/>
  <c r="N1298"/>
  <c r="N756"/>
  <c r="N1292"/>
  <c r="N1190"/>
  <c r="N1237"/>
  <c r="N978"/>
  <c r="N1238"/>
  <c r="N1747"/>
  <c r="N362"/>
  <c r="N544"/>
  <c r="N1002"/>
  <c r="N652"/>
  <c r="N973"/>
  <c r="N1050"/>
  <c r="N207"/>
  <c r="N838"/>
  <c r="N1352"/>
  <c r="N1718"/>
  <c r="N913"/>
  <c r="N1043"/>
  <c r="N1041"/>
  <c r="N1742"/>
  <c r="N1035"/>
  <c r="N91"/>
  <c r="N1040"/>
  <c r="N884"/>
  <c r="N1148"/>
  <c r="N761"/>
  <c r="N1280"/>
  <c r="N730"/>
  <c r="N1051"/>
  <c r="N953"/>
  <c r="N1047"/>
  <c r="N1315"/>
  <c r="N965"/>
  <c r="N1591"/>
  <c r="N633"/>
  <c r="N634"/>
  <c r="N1300"/>
  <c r="N714"/>
  <c r="N1195"/>
  <c r="N968"/>
  <c r="N1044"/>
  <c r="N1719"/>
  <c r="N788"/>
  <c r="N976"/>
  <c r="N1324"/>
  <c r="N967"/>
  <c r="N1319"/>
  <c r="N880"/>
  <c r="N1711"/>
  <c r="N626"/>
  <c r="N1030"/>
  <c r="N1765"/>
  <c r="N1716"/>
  <c r="N383"/>
  <c r="N1279"/>
  <c r="N1588"/>
  <c r="N1089"/>
  <c r="N982"/>
  <c r="N451"/>
  <c r="N1146"/>
  <c r="N204"/>
  <c r="N1012"/>
  <c r="N1045"/>
  <c r="N1026"/>
  <c r="N753"/>
  <c r="N619"/>
  <c r="N1010"/>
  <c r="N1331"/>
  <c r="N1713"/>
  <c r="N689"/>
  <c r="N886"/>
  <c r="N1347"/>
  <c r="N1160"/>
  <c r="N669"/>
  <c r="N1003"/>
  <c r="N1024"/>
  <c r="N1023"/>
  <c r="N1201"/>
  <c r="N989"/>
  <c r="N1011"/>
  <c r="N1717"/>
  <c r="N1236"/>
  <c r="N1142"/>
  <c r="N777"/>
  <c r="N1200"/>
  <c r="N950"/>
  <c r="N902"/>
  <c r="N1197"/>
  <c r="N1052"/>
  <c r="N1000"/>
  <c r="N1712"/>
  <c r="L6"/>
  <c r="B1453"/>
  <c r="B1454"/>
  <c r="B1455"/>
  <c r="B1456"/>
  <c r="B1457"/>
  <c r="B1458"/>
  <c r="B1459"/>
  <c r="B1460"/>
  <c r="B1461"/>
  <c r="F1453"/>
  <c r="F1454"/>
  <c r="F1455"/>
  <c r="F1456"/>
  <c r="F1457"/>
  <c r="F1458"/>
  <c r="F1459"/>
  <c r="F1460"/>
  <c r="F1461"/>
  <c r="B1711"/>
  <c r="B1712"/>
  <c r="B1713"/>
  <c r="B1714"/>
  <c r="B1715"/>
  <c r="B1716"/>
  <c r="B1717"/>
  <c r="B1718"/>
  <c r="B1719"/>
  <c r="B1720"/>
  <c r="B1721"/>
  <c r="B1722"/>
  <c r="B1723"/>
  <c r="B1724"/>
  <c r="B1725"/>
  <c r="B1726"/>
  <c r="B1727"/>
  <c r="B1728"/>
  <c r="B1729"/>
  <c r="B1730"/>
  <c r="B1731"/>
  <c r="B1732"/>
  <c r="B1733"/>
  <c r="B1734"/>
  <c r="B1735"/>
  <c r="B1736"/>
  <c r="B1737"/>
  <c r="B1738"/>
  <c r="B1739"/>
  <c r="B1740"/>
  <c r="B1741"/>
  <c r="B1742"/>
  <c r="B1743"/>
  <c r="B1744"/>
  <c r="B1745"/>
  <c r="B1746"/>
  <c r="B1747"/>
  <c r="B1748"/>
  <c r="B1749"/>
  <c r="B1750"/>
  <c r="B1751"/>
  <c r="B1752"/>
  <c r="B1753"/>
  <c r="F1711"/>
  <c r="F1712"/>
  <c r="F1713"/>
  <c r="F1714"/>
  <c r="F1715"/>
  <c r="F1716"/>
  <c r="F1717"/>
  <c r="F1718"/>
  <c r="F1719"/>
  <c r="F1720"/>
  <c r="F1721"/>
  <c r="F1722"/>
  <c r="F1723"/>
  <c r="F1724"/>
  <c r="F1725"/>
  <c r="F1726"/>
  <c r="F1727"/>
  <c r="F1728"/>
  <c r="F1729"/>
  <c r="F1730"/>
  <c r="F1731"/>
  <c r="F1732"/>
  <c r="F1733"/>
  <c r="F1734"/>
  <c r="F1735"/>
  <c r="F1736"/>
  <c r="F1737"/>
  <c r="F1738"/>
  <c r="F1739"/>
  <c r="F1740"/>
  <c r="F1741"/>
  <c r="F1742"/>
  <c r="F1743"/>
  <c r="F1744"/>
  <c r="F1745"/>
  <c r="F1746"/>
  <c r="F1747"/>
  <c r="F1748"/>
  <c r="F1749"/>
  <c r="F1750"/>
  <c r="F1751"/>
  <c r="F1752"/>
  <c r="F1753"/>
  <c r="B1576"/>
  <c r="B1577"/>
  <c r="B1578"/>
  <c r="B1579"/>
  <c r="B1580"/>
  <c r="B1581"/>
  <c r="B1582"/>
  <c r="B1583"/>
  <c r="B1584"/>
  <c r="B1585"/>
  <c r="B1586"/>
  <c r="B1587"/>
  <c r="B1588"/>
  <c r="B1589"/>
  <c r="B1590"/>
  <c r="B1591"/>
  <c r="B1592"/>
  <c r="B1593"/>
  <c r="B1594"/>
  <c r="B1595"/>
  <c r="B1596"/>
  <c r="B1598"/>
  <c r="B1597"/>
  <c r="B1599"/>
  <c r="B1600"/>
  <c r="B1601"/>
  <c r="B1602"/>
  <c r="B1604"/>
  <c r="B1603"/>
  <c r="B1606"/>
  <c r="B1608"/>
  <c r="B1609"/>
  <c r="B1610"/>
  <c r="B1611"/>
  <c r="B1612"/>
  <c r="B1613"/>
  <c r="B1614"/>
  <c r="B1615"/>
  <c r="B1616"/>
  <c r="B1617"/>
  <c r="B1618"/>
  <c r="B1621"/>
  <c r="B1622"/>
  <c r="B1620"/>
  <c r="B1623"/>
  <c r="B1624"/>
  <c r="B1626"/>
  <c r="B1627"/>
  <c r="B1629"/>
  <c r="B1631"/>
  <c r="B1633"/>
  <c r="B1634"/>
  <c r="B1635"/>
  <c r="B1636"/>
  <c r="B1637"/>
  <c r="B1638"/>
  <c r="B1640"/>
  <c r="B1639"/>
  <c r="B1641"/>
  <c r="B1643"/>
  <c r="B1642"/>
  <c r="B1644"/>
  <c r="B1645"/>
  <c r="B1646"/>
  <c r="B1647"/>
  <c r="B1648"/>
  <c r="B1649"/>
  <c r="B1650"/>
  <c r="B1651"/>
  <c r="B1652"/>
  <c r="B1653"/>
  <c r="B1654"/>
  <c r="B1657"/>
  <c r="B1655"/>
  <c r="B1656"/>
  <c r="B1658"/>
  <c r="B1659"/>
  <c r="B1660"/>
  <c r="B1661"/>
  <c r="B1662"/>
  <c r="B1663"/>
  <c r="B1664"/>
  <c r="B1665"/>
  <c r="B1666"/>
  <c r="B1667"/>
  <c r="B1669"/>
  <c r="B1670"/>
  <c r="B1671"/>
  <c r="B1672"/>
  <c r="B1673"/>
  <c r="B1674"/>
  <c r="B1677"/>
  <c r="B1675"/>
  <c r="B1676"/>
  <c r="B1678"/>
  <c r="B1679"/>
  <c r="B1681"/>
  <c r="B1680"/>
  <c r="B1682"/>
  <c r="B1683"/>
  <c r="B1684"/>
  <c r="B1685"/>
  <c r="B1687"/>
  <c r="B1688"/>
  <c r="B1689"/>
  <c r="B1690"/>
  <c r="B1691"/>
  <c r="B1692"/>
  <c r="B1693"/>
  <c r="B1694"/>
  <c r="B1695"/>
  <c r="B1696"/>
  <c r="B1697"/>
  <c r="B1698"/>
  <c r="B1699"/>
  <c r="B1700"/>
  <c r="B1701"/>
  <c r="B1702"/>
  <c r="B1703"/>
  <c r="B1704"/>
  <c r="B1705"/>
  <c r="B1706"/>
  <c r="B1707"/>
  <c r="B1708"/>
  <c r="B1710"/>
  <c r="B1832"/>
  <c r="B1830"/>
  <c r="B1831"/>
  <c r="B1833"/>
  <c r="B1834"/>
  <c r="B1835"/>
  <c r="B1837"/>
  <c r="B1839"/>
  <c r="B1838"/>
  <c r="F1576"/>
  <c r="F1577"/>
  <c r="F1578"/>
  <c r="F1579"/>
  <c r="F1580"/>
  <c r="F1581"/>
  <c r="F1582"/>
  <c r="F1583"/>
  <c r="F1584"/>
  <c r="F1585"/>
  <c r="F1586"/>
  <c r="F1587"/>
  <c r="F1588"/>
  <c r="F1589"/>
  <c r="F1590"/>
  <c r="F1591"/>
  <c r="F1592"/>
  <c r="F1593"/>
  <c r="F1594"/>
  <c r="F1595"/>
  <c r="F1596"/>
  <c r="F1598"/>
  <c r="F1597"/>
  <c r="F1599"/>
  <c r="F1600"/>
  <c r="F1601"/>
  <c r="F1602"/>
  <c r="F1604"/>
  <c r="F1603"/>
  <c r="F1606"/>
  <c r="F1608"/>
  <c r="F1609"/>
  <c r="F1610"/>
  <c r="F1611"/>
  <c r="F1612"/>
  <c r="F1613"/>
  <c r="F1614"/>
  <c r="F1615"/>
  <c r="F1616"/>
  <c r="F1617"/>
  <c r="F1618"/>
  <c r="F1621"/>
  <c r="F1622"/>
  <c r="F1620"/>
  <c r="F1623"/>
  <c r="F1624"/>
  <c r="F1626"/>
  <c r="F1627"/>
  <c r="F1629"/>
  <c r="F1631"/>
  <c r="F1633"/>
  <c r="F1634"/>
  <c r="F1635"/>
  <c r="F1636"/>
  <c r="F1637"/>
  <c r="F1638"/>
  <c r="F1640"/>
  <c r="F1639"/>
  <c r="F1641"/>
  <c r="F1643"/>
  <c r="F1642"/>
  <c r="F1644"/>
  <c r="F1645"/>
  <c r="F1646"/>
  <c r="F1647"/>
  <c r="F1648"/>
  <c r="F1649"/>
  <c r="F1650"/>
  <c r="F1651"/>
  <c r="F1652"/>
  <c r="F1653"/>
  <c r="F1654"/>
  <c r="F1657"/>
  <c r="F1655"/>
  <c r="F1656"/>
  <c r="F1658"/>
  <c r="F1659"/>
  <c r="F1660"/>
  <c r="F1661"/>
  <c r="F1662"/>
  <c r="F1663"/>
  <c r="F1664"/>
  <c r="F1665"/>
  <c r="F1666"/>
  <c r="F1667"/>
  <c r="F1669"/>
  <c r="F1671"/>
  <c r="F1672"/>
  <c r="F1673"/>
  <c r="F1674"/>
  <c r="F1677"/>
  <c r="F1675"/>
  <c r="F1676"/>
  <c r="F1678"/>
  <c r="F1679"/>
  <c r="F1681"/>
  <c r="F1680"/>
  <c r="F1682"/>
  <c r="F1683"/>
  <c r="F1684"/>
  <c r="F1685"/>
  <c r="F1687"/>
  <c r="F1688"/>
  <c r="F1689"/>
  <c r="F1690"/>
  <c r="F1691"/>
  <c r="F1692"/>
  <c r="F1693"/>
  <c r="F1694"/>
  <c r="F1695"/>
  <c r="F1696"/>
  <c r="F1697"/>
  <c r="F1698"/>
  <c r="F1699"/>
  <c r="F1700"/>
  <c r="F1701"/>
  <c r="F1702"/>
  <c r="F1703"/>
  <c r="F1704"/>
  <c r="F1705"/>
  <c r="F1706"/>
  <c r="F1707"/>
  <c r="F1708"/>
  <c r="F1710"/>
  <c r="F1832"/>
  <c r="F1830"/>
  <c r="F1831"/>
  <c r="F1833"/>
  <c r="F1834"/>
  <c r="F1835"/>
  <c r="F1836"/>
  <c r="F1837"/>
  <c r="F1839"/>
  <c r="F1838"/>
  <c r="B1568"/>
  <c r="B1569"/>
  <c r="B1570"/>
  <c r="B1571"/>
  <c r="B1572"/>
  <c r="B1573"/>
  <c r="B1574"/>
  <c r="B1575"/>
  <c r="F1568"/>
  <c r="F1569"/>
  <c r="F1570"/>
  <c r="F1571"/>
  <c r="F1572"/>
  <c r="F1573"/>
  <c r="F1574"/>
  <c r="F1575"/>
  <c r="B1566"/>
  <c r="B1567"/>
  <c r="F1567"/>
  <c r="F1566"/>
  <c r="B1467"/>
  <c r="B1469"/>
  <c r="B1468"/>
  <c r="B1470"/>
  <c r="B1471"/>
  <c r="B1472"/>
  <c r="B1473"/>
  <c r="B1475"/>
  <c r="B1476"/>
  <c r="B1477"/>
  <c r="B1478"/>
  <c r="B1479"/>
  <c r="B1480"/>
  <c r="B1481"/>
  <c r="B1482"/>
  <c r="B1483"/>
  <c r="B1485"/>
  <c r="B1486"/>
  <c r="B1489"/>
  <c r="B1490"/>
  <c r="B1492"/>
  <c r="B1493"/>
  <c r="B1494"/>
  <c r="B1496"/>
  <c r="B1497"/>
  <c r="B1498"/>
  <c r="B1499"/>
  <c r="B1500"/>
  <c r="B1501"/>
  <c r="B1502"/>
  <c r="B1504"/>
  <c r="B1505"/>
  <c r="B1506"/>
  <c r="B1507"/>
  <c r="B1509"/>
  <c r="B1512"/>
  <c r="B1513"/>
  <c r="B1514"/>
  <c r="B1515"/>
  <c r="B1516"/>
  <c r="B1517"/>
  <c r="B1518"/>
  <c r="B1519"/>
  <c r="B1520"/>
  <c r="B1521"/>
  <c r="B1522"/>
  <c r="B1524"/>
  <c r="B1525"/>
  <c r="B1526"/>
  <c r="B1527"/>
  <c r="B1528"/>
  <c r="B1529"/>
  <c r="B1530"/>
  <c r="B1531"/>
  <c r="B1532"/>
  <c r="B1533"/>
  <c r="B1534"/>
  <c r="B1535"/>
  <c r="B1536"/>
  <c r="B1537"/>
  <c r="B1538"/>
  <c r="B1539"/>
  <c r="B1540"/>
  <c r="B1541"/>
  <c r="B1542"/>
  <c r="B1543"/>
  <c r="B1544"/>
  <c r="B1545"/>
  <c r="B1546"/>
  <c r="B1547"/>
  <c r="B1548"/>
  <c r="B1549"/>
  <c r="B1550"/>
  <c r="B1551"/>
  <c r="B1552"/>
  <c r="B1553"/>
  <c r="B1554"/>
  <c r="B1555"/>
  <c r="B1556"/>
  <c r="B1557"/>
  <c r="B1558"/>
  <c r="B1559"/>
  <c r="B1560"/>
  <c r="B1561"/>
  <c r="B1562"/>
  <c r="B1563"/>
  <c r="B1564"/>
  <c r="B1565"/>
  <c r="B1754"/>
  <c r="B1755"/>
  <c r="B1756"/>
  <c r="B1792"/>
  <c r="B1793"/>
  <c r="B1794"/>
  <c r="B1795"/>
  <c r="B1796"/>
  <c r="B1797"/>
  <c r="B1798"/>
  <c r="B1799"/>
  <c r="F1467"/>
  <c r="F1469"/>
  <c r="F1468"/>
  <c r="F1470"/>
  <c r="F1471"/>
  <c r="F1472"/>
  <c r="F1473"/>
  <c r="F1475"/>
  <c r="F1476"/>
  <c r="F1477"/>
  <c r="F1478"/>
  <c r="F1479"/>
  <c r="F1480"/>
  <c r="F1481"/>
  <c r="F1482"/>
  <c r="F1483"/>
  <c r="F1485"/>
  <c r="F1486"/>
  <c r="F1489"/>
  <c r="F1490"/>
  <c r="F1492"/>
  <c r="F1493"/>
  <c r="F1494"/>
  <c r="F1496"/>
  <c r="F1497"/>
  <c r="F1498"/>
  <c r="F1499"/>
  <c r="F1500"/>
  <c r="F1501"/>
  <c r="F1502"/>
  <c r="F1504"/>
  <c r="F1505"/>
  <c r="F1506"/>
  <c r="F1507"/>
  <c r="F1509"/>
  <c r="F1512"/>
  <c r="F1513"/>
  <c r="F1514"/>
  <c r="F1515"/>
  <c r="F1516"/>
  <c r="F1517"/>
  <c r="F1518"/>
  <c r="F1519"/>
  <c r="F1520"/>
  <c r="F1521"/>
  <c r="F1522"/>
  <c r="F1524"/>
  <c r="F1525"/>
  <c r="F1526"/>
  <c r="F1527"/>
  <c r="F1528"/>
  <c r="F1529"/>
  <c r="F1530"/>
  <c r="F1531"/>
  <c r="F1532"/>
  <c r="F1533"/>
  <c r="F1534"/>
  <c r="F1535"/>
  <c r="F1536"/>
  <c r="F1537"/>
  <c r="F1538"/>
  <c r="F1539"/>
  <c r="F1540"/>
  <c r="F1541"/>
  <c r="F1542"/>
  <c r="F1543"/>
  <c r="F1544"/>
  <c r="F1545"/>
  <c r="F1546"/>
  <c r="F1547"/>
  <c r="F1548"/>
  <c r="F1549"/>
  <c r="F1550"/>
  <c r="F1551"/>
  <c r="F1552"/>
  <c r="F1553"/>
  <c r="F1554"/>
  <c r="F1555"/>
  <c r="F1556"/>
  <c r="F1557"/>
  <c r="F1558"/>
  <c r="F1559"/>
  <c r="F1560"/>
  <c r="F1561"/>
  <c r="F1562"/>
  <c r="F1563"/>
  <c r="F1564"/>
  <c r="F1565"/>
  <c r="F1754"/>
  <c r="F1755"/>
  <c r="F1756"/>
  <c r="F1792"/>
  <c r="F1793"/>
  <c r="F1794"/>
  <c r="F1795"/>
  <c r="F1796"/>
  <c r="F1797"/>
  <c r="F1798"/>
  <c r="F1799"/>
  <c r="B1466"/>
  <c r="F1466"/>
  <c r="B1465"/>
  <c r="B1463"/>
  <c r="B1462"/>
  <c r="B1464"/>
  <c r="F1465"/>
  <c r="F1463"/>
  <c r="F1462"/>
  <c r="F1464"/>
  <c r="B1398"/>
  <c r="B1399"/>
  <c r="B1400"/>
  <c r="B1401"/>
  <c r="B1402"/>
  <c r="B1403"/>
  <c r="B1404"/>
  <c r="B1405"/>
  <c r="B1406"/>
  <c r="B1407"/>
  <c r="B1408"/>
  <c r="B1409"/>
  <c r="B1410"/>
  <c r="B1411"/>
  <c r="B1412"/>
  <c r="B1413"/>
  <c r="B1414"/>
  <c r="B1415"/>
  <c r="B1416"/>
  <c r="B1417"/>
  <c r="B1418"/>
  <c r="B1419"/>
  <c r="B1420"/>
  <c r="B1421"/>
  <c r="B1422"/>
  <c r="B1423"/>
  <c r="B1424"/>
  <c r="B1425"/>
  <c r="B1426"/>
  <c r="B1427"/>
  <c r="B1428"/>
  <c r="B1430"/>
  <c r="B1431"/>
  <c r="B1432"/>
  <c r="B1433"/>
  <c r="B1434"/>
  <c r="B1435"/>
  <c r="B1436"/>
  <c r="B1437"/>
  <c r="B1438"/>
  <c r="B1439"/>
  <c r="B1440"/>
  <c r="B1441"/>
  <c r="B1442"/>
  <c r="B1443"/>
  <c r="B1444"/>
  <c r="B1445"/>
  <c r="B1446"/>
  <c r="B1447"/>
  <c r="B1448"/>
  <c r="B1449"/>
  <c r="B1450"/>
  <c r="B1451"/>
  <c r="B1452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447"/>
  <c r="F1448"/>
  <c r="F1449"/>
  <c r="F1450"/>
  <c r="F1451"/>
  <c r="F1452"/>
  <c r="B1395"/>
  <c r="B1396"/>
  <c r="B1397"/>
  <c r="F1395"/>
  <c r="F1396"/>
  <c r="F1397"/>
  <c r="B1381"/>
  <c r="B1382"/>
  <c r="B1383"/>
  <c r="B1384"/>
  <c r="B1385"/>
  <c r="B1386"/>
  <c r="B1387"/>
  <c r="B1388"/>
  <c r="B1389"/>
  <c r="B1390"/>
  <c r="B1391"/>
  <c r="B1392"/>
  <c r="B1393"/>
  <c r="B1394"/>
  <c r="F1381"/>
  <c r="F1382"/>
  <c r="F1383"/>
  <c r="F1384"/>
  <c r="F1385"/>
  <c r="F1386"/>
  <c r="F1387"/>
  <c r="F1388"/>
  <c r="F1389"/>
  <c r="F1390"/>
  <c r="F1391"/>
  <c r="F1392"/>
  <c r="F1393"/>
  <c r="F1394"/>
  <c r="B1374"/>
  <c r="B1375"/>
  <c r="B1373"/>
  <c r="B1376"/>
  <c r="B1377"/>
  <c r="B1379"/>
  <c r="B1380"/>
  <c r="B1378"/>
  <c r="F1374"/>
  <c r="F1375"/>
  <c r="F1373"/>
  <c r="F1376"/>
  <c r="F1377"/>
  <c r="F1379"/>
  <c r="F1380"/>
  <c r="F1378"/>
  <c r="B1365"/>
  <c r="B1366"/>
  <c r="B1367"/>
  <c r="B1369"/>
  <c r="B1368"/>
  <c r="B1370"/>
  <c r="B1371"/>
  <c r="B1372"/>
  <c r="F1365"/>
  <c r="F1366"/>
  <c r="F1367"/>
  <c r="F1369"/>
  <c r="F1368"/>
  <c r="F1370"/>
  <c r="F1371"/>
  <c r="F1372"/>
  <c r="B1288"/>
  <c r="B1289"/>
  <c r="B1290"/>
  <c r="B1291"/>
  <c r="B1292"/>
  <c r="B1293"/>
  <c r="B1294"/>
  <c r="B1295"/>
  <c r="B1296"/>
  <c r="B1297"/>
  <c r="B1298"/>
  <c r="B1299"/>
  <c r="B1300"/>
  <c r="B1301"/>
  <c r="B1302"/>
  <c r="B1303"/>
  <c r="B1304"/>
  <c r="B1305"/>
  <c r="B1306"/>
  <c r="B1307"/>
  <c r="B1308"/>
  <c r="B1309"/>
  <c r="B1310"/>
  <c r="B1311"/>
  <c r="B1312"/>
  <c r="B1313"/>
  <c r="B1314"/>
  <c r="B1315"/>
  <c r="B1316"/>
  <c r="B1317"/>
  <c r="B1318"/>
  <c r="B1319"/>
  <c r="B1321"/>
  <c r="B1320"/>
  <c r="B1322"/>
  <c r="B1323"/>
  <c r="B1324"/>
  <c r="B1325"/>
  <c r="B1326"/>
  <c r="B1329"/>
  <c r="B1328"/>
  <c r="B1330"/>
  <c r="B1327"/>
  <c r="B1331"/>
  <c r="B1333"/>
  <c r="B1332"/>
  <c r="B1334"/>
  <c r="B1335"/>
  <c r="B1336"/>
  <c r="B1337"/>
  <c r="B1339"/>
  <c r="B1338"/>
  <c r="B1340"/>
  <c r="B1341"/>
  <c r="B1342"/>
  <c r="B1343"/>
  <c r="B1344"/>
  <c r="B1345"/>
  <c r="B1346"/>
  <c r="B1347"/>
  <c r="B1348"/>
  <c r="B1349"/>
  <c r="B1350"/>
  <c r="B1351"/>
  <c r="B1352"/>
  <c r="B1353"/>
  <c r="B1354"/>
  <c r="B1355"/>
  <c r="B1356"/>
  <c r="B1357"/>
  <c r="B1358"/>
  <c r="B1359"/>
  <c r="B1360"/>
  <c r="B1361"/>
  <c r="B1362"/>
  <c r="B1363"/>
  <c r="B1364"/>
  <c r="B1280"/>
  <c r="B1279"/>
  <c r="B1282"/>
  <c r="B1281"/>
  <c r="B1283"/>
  <c r="B1284"/>
  <c r="B1285"/>
  <c r="B1286"/>
  <c r="B1287"/>
  <c r="F1280"/>
  <c r="F1279"/>
  <c r="F1282"/>
  <c r="F1281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1"/>
  <c r="F1320"/>
  <c r="F1322"/>
  <c r="F1323"/>
  <c r="F1324"/>
  <c r="F1325"/>
  <c r="F1326"/>
  <c r="F1329"/>
  <c r="F1328"/>
  <c r="F1330"/>
  <c r="F1327"/>
  <c r="F1331"/>
  <c r="F1333"/>
  <c r="F1332"/>
  <c r="F1334"/>
  <c r="F1335"/>
  <c r="F1336"/>
  <c r="F1337"/>
  <c r="F1339"/>
  <c r="F1338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B1275"/>
  <c r="B1276"/>
  <c r="B1277"/>
  <c r="B1278"/>
  <c r="F1275"/>
  <c r="F1276"/>
  <c r="F1277"/>
  <c r="F1278"/>
  <c r="B1122"/>
  <c r="B1124"/>
  <c r="B1123"/>
  <c r="B1125"/>
  <c r="B1127"/>
  <c r="B1126"/>
  <c r="B1128"/>
  <c r="B1129"/>
  <c r="B1131"/>
  <c r="B1130"/>
  <c r="B1132"/>
  <c r="B1133"/>
  <c r="B1134"/>
  <c r="B1135"/>
  <c r="B1136"/>
  <c r="B1137"/>
  <c r="B1138"/>
  <c r="B1139"/>
  <c r="B1140"/>
  <c r="B1142"/>
  <c r="B1141"/>
  <c r="B1143"/>
  <c r="B1144"/>
  <c r="B1146"/>
  <c r="B1145"/>
  <c r="B1148"/>
  <c r="B1147"/>
  <c r="B1149"/>
  <c r="B1150"/>
  <c r="B1151"/>
  <c r="B1152"/>
  <c r="B1153"/>
  <c r="B1154"/>
  <c r="B1155"/>
  <c r="B1156"/>
  <c r="B1157"/>
  <c r="B1158"/>
  <c r="B1159"/>
  <c r="B1160"/>
  <c r="B1161"/>
  <c r="B1162"/>
  <c r="B1163"/>
  <c r="B1164"/>
  <c r="B1165"/>
  <c r="B1166"/>
  <c r="B1167"/>
  <c r="B1168"/>
  <c r="B1169"/>
  <c r="B1170"/>
  <c r="B1171"/>
  <c r="B1173"/>
  <c r="B1174"/>
  <c r="B1172"/>
  <c r="B1176"/>
  <c r="B1177"/>
  <c r="B1175"/>
  <c r="B1178"/>
  <c r="B1179"/>
  <c r="B1180"/>
  <c r="B1181"/>
  <c r="B1182"/>
  <c r="B1183"/>
  <c r="B1184"/>
  <c r="B1185"/>
  <c r="B1186"/>
  <c r="B1187"/>
  <c r="B1188"/>
  <c r="B1189"/>
  <c r="B1190"/>
  <c r="B1193"/>
  <c r="B1191"/>
  <c r="B1192"/>
  <c r="B1194"/>
  <c r="B1195"/>
  <c r="B1196"/>
  <c r="B1197"/>
  <c r="B1198"/>
  <c r="B1200"/>
  <c r="B1199"/>
  <c r="B1201"/>
  <c r="B1202"/>
  <c r="B1205"/>
  <c r="B1204"/>
  <c r="B1203"/>
  <c r="B1206"/>
  <c r="B1207"/>
  <c r="B1208"/>
  <c r="B1209"/>
  <c r="B1210"/>
  <c r="B1211"/>
  <c r="B1212"/>
  <c r="B1213"/>
  <c r="B1214"/>
  <c r="B1215"/>
  <c r="B1216"/>
  <c r="B1217"/>
  <c r="B1218"/>
  <c r="B1219"/>
  <c r="B1220"/>
  <c r="B1221"/>
  <c r="B1222"/>
  <c r="B1223"/>
  <c r="B1224"/>
  <c r="B1225"/>
  <c r="B1226"/>
  <c r="B1227"/>
  <c r="B1228"/>
  <c r="B1231"/>
  <c r="B1229"/>
  <c r="B1230"/>
  <c r="B1232"/>
  <c r="B1234"/>
  <c r="B1233"/>
  <c r="B1235"/>
  <c r="B1236"/>
  <c r="B1237"/>
  <c r="B1238"/>
  <c r="B1239"/>
  <c r="B1240"/>
  <c r="B1241"/>
  <c r="B1242"/>
  <c r="B1243"/>
  <c r="B1244"/>
  <c r="B1245"/>
  <c r="B1246"/>
  <c r="B1247"/>
  <c r="B1248"/>
  <c r="B1249"/>
  <c r="B1250"/>
  <c r="B1251"/>
  <c r="B1252"/>
  <c r="B1253"/>
  <c r="B1254"/>
  <c r="B1255"/>
  <c r="B1256"/>
  <c r="B1257"/>
  <c r="B1258"/>
  <c r="B1259"/>
  <c r="B1260"/>
  <c r="B1261"/>
  <c r="B1262"/>
  <c r="B1263"/>
  <c r="B1264"/>
  <c r="B1265"/>
  <c r="B1266"/>
  <c r="B1267"/>
  <c r="B1268"/>
  <c r="B1269"/>
  <c r="B1270"/>
  <c r="B1271"/>
  <c r="B1272"/>
  <c r="B1273"/>
  <c r="B1274"/>
  <c r="F1122"/>
  <c r="F1124"/>
  <c r="F1123"/>
  <c r="F1125"/>
  <c r="F1127"/>
  <c r="F1126"/>
  <c r="F1128"/>
  <c r="F1129"/>
  <c r="F1131"/>
  <c r="F1130"/>
  <c r="F1132"/>
  <c r="F1133"/>
  <c r="F1134"/>
  <c r="F1135"/>
  <c r="F1136"/>
  <c r="F1137"/>
  <c r="F1138"/>
  <c r="F1139"/>
  <c r="F1140"/>
  <c r="F1142"/>
  <c r="F1141"/>
  <c r="F1143"/>
  <c r="F1144"/>
  <c r="F1146"/>
  <c r="F1145"/>
  <c r="F1148"/>
  <c r="F1147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3"/>
  <c r="F1174"/>
  <c r="F1172"/>
  <c r="F1176"/>
  <c r="F1177"/>
  <c r="F1175"/>
  <c r="F1178"/>
  <c r="F1179"/>
  <c r="F1180"/>
  <c r="F1181"/>
  <c r="F1182"/>
  <c r="F1183"/>
  <c r="F1184"/>
  <c r="F1185"/>
  <c r="F1186"/>
  <c r="F1187"/>
  <c r="F1188"/>
  <c r="F1189"/>
  <c r="F1190"/>
  <c r="F1193"/>
  <c r="F1191"/>
  <c r="F1192"/>
  <c r="F1194"/>
  <c r="F1195"/>
  <c r="F1196"/>
  <c r="F1197"/>
  <c r="F1198"/>
  <c r="F1200"/>
  <c r="F1199"/>
  <c r="F1201"/>
  <c r="F1202"/>
  <c r="F1205"/>
  <c r="F1204"/>
  <c r="F1203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31"/>
  <c r="F1229"/>
  <c r="F1230"/>
  <c r="F1232"/>
  <c r="F1234"/>
  <c r="F1233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B8"/>
  <c r="B1053"/>
  <c r="B1054"/>
  <c r="B1055"/>
  <c r="B1056"/>
  <c r="B1057"/>
  <c r="B1058"/>
  <c r="B1060"/>
  <c r="B1061"/>
  <c r="B1062"/>
  <c r="B1063"/>
  <c r="B1064"/>
  <c r="B1065"/>
  <c r="B1066"/>
  <c r="B1067"/>
  <c r="B1068"/>
  <c r="B1069"/>
  <c r="B1070"/>
  <c r="B1071"/>
  <c r="B1072"/>
  <c r="B1073"/>
  <c r="B1074"/>
  <c r="B1075"/>
  <c r="B1076"/>
  <c r="B1077"/>
  <c r="B1078"/>
  <c r="B1079"/>
  <c r="B1080"/>
  <c r="B1081"/>
  <c r="B1082"/>
  <c r="B1083"/>
  <c r="B1084"/>
  <c r="B1085"/>
  <c r="B1086"/>
  <c r="B1087"/>
  <c r="B1088"/>
  <c r="B1089"/>
  <c r="B1090"/>
  <c r="B1091"/>
  <c r="B1092"/>
  <c r="B1093"/>
  <c r="B1095"/>
  <c r="B1094"/>
  <c r="B1096"/>
  <c r="B1098"/>
  <c r="B1099"/>
  <c r="B1100"/>
  <c r="B1101"/>
  <c r="B1102"/>
  <c r="B1103"/>
  <c r="B1104"/>
  <c r="B1105"/>
  <c r="B1106"/>
  <c r="B1107"/>
  <c r="B1108"/>
  <c r="B1109"/>
  <c r="B1110"/>
  <c r="B1111"/>
  <c r="B1112"/>
  <c r="B1113"/>
  <c r="B1114"/>
  <c r="B1115"/>
  <c r="B1116"/>
  <c r="B1117"/>
  <c r="B1118"/>
  <c r="B1119"/>
  <c r="B1120"/>
  <c r="B1121"/>
  <c r="B1779"/>
  <c r="F8"/>
  <c r="F1053"/>
  <c r="F1054"/>
  <c r="F1055"/>
  <c r="F1056"/>
  <c r="F1057"/>
  <c r="F1058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5"/>
  <c r="F1094"/>
  <c r="F1096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779"/>
  <c r="B893"/>
  <c r="B894"/>
  <c r="B895"/>
  <c r="B896"/>
  <c r="B897"/>
  <c r="B898"/>
  <c r="B899"/>
  <c r="B900"/>
  <c r="B901"/>
  <c r="B902"/>
  <c r="B903"/>
  <c r="B904"/>
  <c r="B905"/>
  <c r="B908"/>
  <c r="B907"/>
  <c r="B906"/>
  <c r="B909"/>
  <c r="B910"/>
  <c r="B912"/>
  <c r="B911"/>
  <c r="B913"/>
  <c r="B914"/>
  <c r="B915"/>
  <c r="B917"/>
  <c r="B916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8"/>
  <c r="B937"/>
  <c r="B939"/>
  <c r="B940"/>
  <c r="B941"/>
  <c r="B942"/>
  <c r="B943"/>
  <c r="B944"/>
  <c r="B945"/>
  <c r="B946"/>
  <c r="B947"/>
  <c r="B948"/>
  <c r="B949"/>
  <c r="B950"/>
  <c r="B952"/>
  <c r="B951"/>
  <c r="B953"/>
  <c r="B954"/>
  <c r="B955"/>
  <c r="B956"/>
  <c r="B957"/>
  <c r="B958"/>
  <c r="B959"/>
  <c r="B960"/>
  <c r="B961"/>
  <c r="B964"/>
  <c r="B965"/>
  <c r="B962"/>
  <c r="B963"/>
  <c r="B967"/>
  <c r="B966"/>
  <c r="B968"/>
  <c r="B971"/>
  <c r="B970"/>
  <c r="B969"/>
  <c r="B972"/>
  <c r="B973"/>
  <c r="B974"/>
  <c r="B975"/>
  <c r="B976"/>
  <c r="B977"/>
  <c r="B978"/>
  <c r="B979"/>
  <c r="B980"/>
  <c r="B981"/>
  <c r="B982"/>
  <c r="B985"/>
  <c r="B984"/>
  <c r="B983"/>
  <c r="B986"/>
  <c r="B987"/>
  <c r="B989"/>
  <c r="B988"/>
  <c r="B991"/>
  <c r="B990"/>
  <c r="B992"/>
  <c r="B993"/>
  <c r="B994"/>
  <c r="B995"/>
  <c r="B997"/>
  <c r="B996"/>
  <c r="B998"/>
  <c r="B999"/>
  <c r="B1000"/>
  <c r="B1002"/>
  <c r="B1001"/>
  <c r="B1003"/>
  <c r="B1006"/>
  <c r="B1005"/>
  <c r="B1004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025"/>
  <c r="B1026"/>
  <c r="B1028"/>
  <c r="B1027"/>
  <c r="B1029"/>
  <c r="B1030"/>
  <c r="B1031"/>
  <c r="B1032"/>
  <c r="B1033"/>
  <c r="B1034"/>
  <c r="B1035"/>
  <c r="B1036"/>
  <c r="B1037"/>
  <c r="B1038"/>
  <c r="B1039"/>
  <c r="B1040"/>
  <c r="B1041"/>
  <c r="B1042"/>
  <c r="B1043"/>
  <c r="B1044"/>
  <c r="B1045"/>
  <c r="B1046"/>
  <c r="B1047"/>
  <c r="B1049"/>
  <c r="B1048"/>
  <c r="B1050"/>
  <c r="B1051"/>
  <c r="B1052"/>
  <c r="F893"/>
  <c r="F894"/>
  <c r="F895"/>
  <c r="F896"/>
  <c r="F897"/>
  <c r="F898"/>
  <c r="F899"/>
  <c r="F900"/>
  <c r="F901"/>
  <c r="F902"/>
  <c r="F903"/>
  <c r="F904"/>
  <c r="F905"/>
  <c r="F908"/>
  <c r="F907"/>
  <c r="F906"/>
  <c r="F909"/>
  <c r="F910"/>
  <c r="F912"/>
  <c r="F911"/>
  <c r="F913"/>
  <c r="F914"/>
  <c r="F915"/>
  <c r="F917"/>
  <c r="F916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8"/>
  <c r="F937"/>
  <c r="F939"/>
  <c r="F940"/>
  <c r="F941"/>
  <c r="F942"/>
  <c r="F943"/>
  <c r="F944"/>
  <c r="F945"/>
  <c r="F946"/>
  <c r="F947"/>
  <c r="F948"/>
  <c r="F949"/>
  <c r="F950"/>
  <c r="F952"/>
  <c r="F951"/>
  <c r="F953"/>
  <c r="F954"/>
  <c r="F955"/>
  <c r="F956"/>
  <c r="F957"/>
  <c r="F958"/>
  <c r="F959"/>
  <c r="F960"/>
  <c r="F961"/>
  <c r="F964"/>
  <c r="F965"/>
  <c r="F962"/>
  <c r="F963"/>
  <c r="F967"/>
  <c r="F966"/>
  <c r="F968"/>
  <c r="F971"/>
  <c r="F970"/>
  <c r="F969"/>
  <c r="F972"/>
  <c r="F973"/>
  <c r="F974"/>
  <c r="F975"/>
  <c r="F976"/>
  <c r="F977"/>
  <c r="F978"/>
  <c r="F979"/>
  <c r="F980"/>
  <c r="F981"/>
  <c r="F982"/>
  <c r="F985"/>
  <c r="F984"/>
  <c r="F983"/>
  <c r="F986"/>
  <c r="F987"/>
  <c r="F989"/>
  <c r="F988"/>
  <c r="F991"/>
  <c r="F990"/>
  <c r="F992"/>
  <c r="F993"/>
  <c r="F994"/>
  <c r="F995"/>
  <c r="F997"/>
  <c r="F996"/>
  <c r="F998"/>
  <c r="F999"/>
  <c r="F1000"/>
  <c r="F1002"/>
  <c r="F1001"/>
  <c r="F1003"/>
  <c r="F1006"/>
  <c r="F1005"/>
  <c r="F1004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8"/>
  <c r="F1027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9"/>
  <c r="F1048"/>
  <c r="F1050"/>
  <c r="F1051"/>
  <c r="F1052"/>
  <c r="B826"/>
  <c r="B827"/>
  <c r="B828"/>
  <c r="B829"/>
  <c r="B830"/>
  <c r="B831"/>
  <c r="B832"/>
  <c r="B833"/>
  <c r="B834"/>
  <c r="B835"/>
  <c r="B836"/>
  <c r="B837"/>
  <c r="B838"/>
  <c r="B840"/>
  <c r="B839"/>
  <c r="B842"/>
  <c r="B841"/>
  <c r="B844"/>
  <c r="B843"/>
  <c r="B846"/>
  <c r="B845"/>
  <c r="B847"/>
  <c r="B848"/>
  <c r="B849"/>
  <c r="B852"/>
  <c r="B853"/>
  <c r="B854"/>
  <c r="B855"/>
  <c r="B856"/>
  <c r="B857"/>
  <c r="B858"/>
  <c r="B860"/>
  <c r="B861"/>
  <c r="B862"/>
  <c r="B864"/>
  <c r="B865"/>
  <c r="B866"/>
  <c r="B868"/>
  <c r="B871"/>
  <c r="B870"/>
  <c r="B872"/>
  <c r="B873"/>
  <c r="B874"/>
  <c r="B875"/>
  <c r="B876"/>
  <c r="B877"/>
  <c r="B879"/>
  <c r="B880"/>
  <c r="B882"/>
  <c r="B883"/>
  <c r="B884"/>
  <c r="B885"/>
  <c r="B886"/>
  <c r="B888"/>
  <c r="B889"/>
  <c r="B890"/>
  <c r="B891"/>
  <c r="B892"/>
  <c r="B1810"/>
  <c r="B1811"/>
  <c r="B1812"/>
  <c r="B1814"/>
  <c r="B1815"/>
  <c r="B1816"/>
  <c r="B1817"/>
  <c r="B1818"/>
  <c r="B1819"/>
  <c r="F826"/>
  <c r="F827"/>
  <c r="F828"/>
  <c r="F829"/>
  <c r="F830"/>
  <c r="F831"/>
  <c r="F832"/>
  <c r="F833"/>
  <c r="F834"/>
  <c r="F835"/>
  <c r="F836"/>
  <c r="F837"/>
  <c r="F838"/>
  <c r="F840"/>
  <c r="F839"/>
  <c r="F842"/>
  <c r="F841"/>
  <c r="F844"/>
  <c r="F843"/>
  <c r="F846"/>
  <c r="F845"/>
  <c r="F847"/>
  <c r="F848"/>
  <c r="F849"/>
  <c r="F852"/>
  <c r="F853"/>
  <c r="F854"/>
  <c r="F855"/>
  <c r="F856"/>
  <c r="F857"/>
  <c r="F858"/>
  <c r="F860"/>
  <c r="F861"/>
  <c r="F862"/>
  <c r="F864"/>
  <c r="F865"/>
  <c r="F866"/>
  <c r="F868"/>
  <c r="F871"/>
  <c r="F870"/>
  <c r="F872"/>
  <c r="F873"/>
  <c r="F874"/>
  <c r="F875"/>
  <c r="F876"/>
  <c r="F877"/>
  <c r="F879"/>
  <c r="F880"/>
  <c r="F882"/>
  <c r="F883"/>
  <c r="F884"/>
  <c r="F885"/>
  <c r="F886"/>
  <c r="F888"/>
  <c r="F889"/>
  <c r="F890"/>
  <c r="F891"/>
  <c r="F892"/>
  <c r="F1810"/>
  <c r="F1811"/>
  <c r="F1812"/>
  <c r="F1814"/>
  <c r="F1815"/>
  <c r="F1816"/>
  <c r="F1817"/>
  <c r="F1818"/>
  <c r="F1819"/>
  <c r="B768"/>
  <c r="B773"/>
  <c r="B774"/>
  <c r="B776"/>
  <c r="B771"/>
  <c r="B772"/>
  <c r="B769"/>
  <c r="B777"/>
  <c r="B778"/>
  <c r="B779"/>
  <c r="B781"/>
  <c r="B782"/>
  <c r="B784"/>
  <c r="B785"/>
  <c r="B786"/>
  <c r="B787"/>
  <c r="B788"/>
  <c r="B789"/>
  <c r="B790"/>
  <c r="B791"/>
  <c r="B793"/>
  <c r="B794"/>
  <c r="B795"/>
  <c r="B796"/>
  <c r="B802"/>
  <c r="B803"/>
  <c r="B804"/>
  <c r="B805"/>
  <c r="B806"/>
  <c r="B807"/>
  <c r="B808"/>
  <c r="B809"/>
  <c r="B811"/>
  <c r="B812"/>
  <c r="B813"/>
  <c r="B814"/>
  <c r="B1849"/>
  <c r="B815"/>
  <c r="B816"/>
  <c r="B817"/>
  <c r="B818"/>
  <c r="B819"/>
  <c r="B820"/>
  <c r="B821"/>
  <c r="B822"/>
  <c r="B823"/>
  <c r="B824"/>
  <c r="B825"/>
  <c r="B1844"/>
  <c r="B1845"/>
  <c r="B1846"/>
  <c r="B1847"/>
  <c r="B1848"/>
  <c r="B810"/>
  <c r="B801"/>
  <c r="B799"/>
  <c r="B800"/>
  <c r="B783"/>
  <c r="F768"/>
  <c r="F773"/>
  <c r="F774"/>
  <c r="F776"/>
  <c r="F771"/>
  <c r="F772"/>
  <c r="F777"/>
  <c r="F778"/>
  <c r="F779"/>
  <c r="F781"/>
  <c r="F782"/>
  <c r="F784"/>
  <c r="F785"/>
  <c r="F786"/>
  <c r="F787"/>
  <c r="F788"/>
  <c r="F789"/>
  <c r="F790"/>
  <c r="F791"/>
  <c r="F793"/>
  <c r="F794"/>
  <c r="F795"/>
  <c r="F796"/>
  <c r="F802"/>
  <c r="F803"/>
  <c r="F804"/>
  <c r="F805"/>
  <c r="F807"/>
  <c r="F808"/>
  <c r="F809"/>
  <c r="F811"/>
  <c r="F812"/>
  <c r="F813"/>
  <c r="F814"/>
  <c r="F1849"/>
  <c r="F815"/>
  <c r="F816"/>
  <c r="F817"/>
  <c r="F818"/>
  <c r="F819"/>
  <c r="F820"/>
  <c r="F821"/>
  <c r="F822"/>
  <c r="F823"/>
  <c r="F824"/>
  <c r="F825"/>
  <c r="F1844"/>
  <c r="F1845"/>
  <c r="F1846"/>
  <c r="F1847"/>
  <c r="F1848"/>
  <c r="F810"/>
  <c r="F801"/>
  <c r="F799"/>
  <c r="F800"/>
  <c r="F783"/>
  <c r="B732"/>
  <c r="B733"/>
  <c r="B735"/>
  <c r="B749"/>
  <c r="B752"/>
  <c r="B736"/>
  <c r="B737"/>
  <c r="B738"/>
  <c r="B739"/>
  <c r="B753"/>
  <c r="B1790"/>
  <c r="B1791"/>
  <c r="B707"/>
  <c r="B742"/>
  <c r="B708"/>
  <c r="B744"/>
  <c r="B745"/>
  <c r="B711"/>
  <c r="B713"/>
  <c r="B714"/>
  <c r="B746"/>
  <c r="B747"/>
  <c r="B721"/>
  <c r="B722"/>
  <c r="B720"/>
  <c r="B718"/>
  <c r="B719"/>
  <c r="B715"/>
  <c r="B716"/>
  <c r="B723"/>
  <c r="B724"/>
  <c r="B725"/>
  <c r="B728"/>
  <c r="B729"/>
  <c r="B730"/>
  <c r="B731"/>
  <c r="B740"/>
  <c r="B741"/>
  <c r="B756"/>
  <c r="B761"/>
  <c r="B757"/>
  <c r="B754"/>
  <c r="B755"/>
  <c r="B758"/>
  <c r="B759"/>
  <c r="B760"/>
  <c r="B762"/>
  <c r="B763"/>
  <c r="B765"/>
  <c r="B766"/>
  <c r="B767"/>
  <c r="B1786"/>
  <c r="B1787"/>
  <c r="B1788"/>
  <c r="B1789"/>
  <c r="B764"/>
  <c r="B726"/>
  <c r="B751"/>
  <c r="B734"/>
  <c r="B712"/>
  <c r="B743"/>
  <c r="B706"/>
  <c r="B748"/>
  <c r="F748"/>
  <c r="F732"/>
  <c r="F733"/>
  <c r="F735"/>
  <c r="F749"/>
  <c r="F752"/>
  <c r="F736"/>
  <c r="F737"/>
  <c r="F738"/>
  <c r="F739"/>
  <c r="F753"/>
  <c r="F1790"/>
  <c r="F1791"/>
  <c r="F707"/>
  <c r="F742"/>
  <c r="F708"/>
  <c r="F744"/>
  <c r="F745"/>
  <c r="F711"/>
  <c r="F713"/>
  <c r="F714"/>
  <c r="F746"/>
  <c r="F747"/>
  <c r="F721"/>
  <c r="F722"/>
  <c r="F720"/>
  <c r="F718"/>
  <c r="F719"/>
  <c r="F715"/>
  <c r="F716"/>
  <c r="F723"/>
  <c r="F724"/>
  <c r="F725"/>
  <c r="F728"/>
  <c r="F729"/>
  <c r="F730"/>
  <c r="F731"/>
  <c r="F740"/>
  <c r="F741"/>
  <c r="F756"/>
  <c r="F761"/>
  <c r="F757"/>
  <c r="F754"/>
  <c r="F755"/>
  <c r="F758"/>
  <c r="F759"/>
  <c r="F760"/>
  <c r="F762"/>
  <c r="F763"/>
  <c r="F765"/>
  <c r="F766"/>
  <c r="F767"/>
  <c r="F1786"/>
  <c r="F1787"/>
  <c r="F1788"/>
  <c r="F1789"/>
  <c r="F764"/>
  <c r="F726"/>
  <c r="F751"/>
  <c r="F734"/>
  <c r="F712"/>
  <c r="F743"/>
  <c r="F706"/>
  <c r="B594"/>
  <c r="B597"/>
  <c r="B600"/>
  <c r="B601"/>
  <c r="B602"/>
  <c r="B603"/>
  <c r="B604"/>
  <c r="B605"/>
  <c r="B595"/>
  <c r="B596"/>
  <c r="B598"/>
  <c r="B599"/>
  <c r="B652"/>
  <c r="B649"/>
  <c r="B664"/>
  <c r="B668"/>
  <c r="B617"/>
  <c r="B620"/>
  <c r="B643"/>
  <c r="B647"/>
  <c r="B648"/>
  <c r="B651"/>
  <c r="B653"/>
  <c r="B659"/>
  <c r="B661"/>
  <c r="B662"/>
  <c r="B663"/>
  <c r="B665"/>
  <c r="B666"/>
  <c r="B667"/>
  <c r="B670"/>
  <c r="B606"/>
  <c r="B689"/>
  <c r="B608"/>
  <c r="B637"/>
  <c r="B609"/>
  <c r="B611"/>
  <c r="B613"/>
  <c r="B1829"/>
  <c r="B614"/>
  <c r="B615"/>
  <c r="B619"/>
  <c r="B621"/>
  <c r="B626"/>
  <c r="B627"/>
  <c r="B628"/>
  <c r="B629"/>
  <c r="B630"/>
  <c r="B631"/>
  <c r="B632"/>
  <c r="B636"/>
  <c r="B633"/>
  <c r="B641"/>
  <c r="B654"/>
  <c r="B669"/>
  <c r="B674"/>
  <c r="B675"/>
  <c r="B676"/>
  <c r="B677"/>
  <c r="B678"/>
  <c r="B679"/>
  <c r="B680"/>
  <c r="B682"/>
  <c r="B683"/>
  <c r="B685"/>
  <c r="B686"/>
  <c r="B693"/>
  <c r="B695"/>
  <c r="B696"/>
  <c r="B698"/>
  <c r="B699"/>
  <c r="B634"/>
  <c r="B635"/>
  <c r="B639"/>
  <c r="B640"/>
  <c r="B622"/>
  <c r="B624"/>
  <c r="B646"/>
  <c r="B650"/>
  <c r="B655"/>
  <c r="B656"/>
  <c r="B657"/>
  <c r="B658"/>
  <c r="B660"/>
  <c r="B607"/>
  <c r="B702"/>
  <c r="B610"/>
  <c r="B612"/>
  <c r="B671"/>
  <c r="B672"/>
  <c r="B687"/>
  <c r="B688"/>
  <c r="B642"/>
  <c r="B697"/>
  <c r="B1828"/>
  <c r="B616"/>
  <c r="B623"/>
  <c r="B625"/>
  <c r="B644"/>
  <c r="B701"/>
  <c r="B703"/>
  <c r="B704"/>
  <c r="B1827"/>
  <c r="B684"/>
  <c r="B673"/>
  <c r="B681"/>
  <c r="B690"/>
  <c r="B691"/>
  <c r="B692"/>
  <c r="B694"/>
  <c r="B700"/>
  <c r="F594"/>
  <c r="F597"/>
  <c r="F600"/>
  <c r="F601"/>
  <c r="F602"/>
  <c r="F603"/>
  <c r="F604"/>
  <c r="F605"/>
  <c r="F595"/>
  <c r="F596"/>
  <c r="F598"/>
  <c r="F599"/>
  <c r="F652"/>
  <c r="F649"/>
  <c r="F664"/>
  <c r="F668"/>
  <c r="F617"/>
  <c r="F620"/>
  <c r="F643"/>
  <c r="F647"/>
  <c r="F648"/>
  <c r="F651"/>
  <c r="F653"/>
  <c r="F659"/>
  <c r="F661"/>
  <c r="F662"/>
  <c r="F663"/>
  <c r="F665"/>
  <c r="F666"/>
  <c r="F667"/>
  <c r="F670"/>
  <c r="F606"/>
  <c r="F689"/>
  <c r="F608"/>
  <c r="F637"/>
  <c r="F609"/>
  <c r="F611"/>
  <c r="F613"/>
  <c r="F1829"/>
  <c r="F614"/>
  <c r="F615"/>
  <c r="F619"/>
  <c r="F621"/>
  <c r="F626"/>
  <c r="F627"/>
  <c r="F628"/>
  <c r="F629"/>
  <c r="F630"/>
  <c r="F631"/>
  <c r="F632"/>
  <c r="F636"/>
  <c r="F633"/>
  <c r="F641"/>
  <c r="F654"/>
  <c r="F669"/>
  <c r="F674"/>
  <c r="F675"/>
  <c r="F676"/>
  <c r="F677"/>
  <c r="F678"/>
  <c r="F679"/>
  <c r="F680"/>
  <c r="F682"/>
  <c r="F683"/>
  <c r="F685"/>
  <c r="F686"/>
  <c r="F693"/>
  <c r="F695"/>
  <c r="F696"/>
  <c r="F698"/>
  <c r="F699"/>
  <c r="F634"/>
  <c r="F635"/>
  <c r="F639"/>
  <c r="F640"/>
  <c r="F622"/>
  <c r="F624"/>
  <c r="F646"/>
  <c r="F650"/>
  <c r="F655"/>
  <c r="F656"/>
  <c r="F657"/>
  <c r="F658"/>
  <c r="F660"/>
  <c r="F607"/>
  <c r="F702"/>
  <c r="F610"/>
  <c r="F612"/>
  <c r="F671"/>
  <c r="F672"/>
  <c r="F687"/>
  <c r="F688"/>
  <c r="F642"/>
  <c r="F697"/>
  <c r="F1828"/>
  <c r="F616"/>
  <c r="F623"/>
  <c r="F625"/>
  <c r="F644"/>
  <c r="F701"/>
  <c r="F703"/>
  <c r="F704"/>
  <c r="F1827"/>
  <c r="F684"/>
  <c r="F673"/>
  <c r="F681"/>
  <c r="F690"/>
  <c r="F691"/>
  <c r="F692"/>
  <c r="F694"/>
  <c r="F700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B393"/>
  <c r="B394"/>
  <c r="B395"/>
  <c r="B396"/>
  <c r="B397"/>
  <c r="B398"/>
  <c r="B399"/>
  <c r="B400"/>
  <c r="B401"/>
  <c r="B402"/>
  <c r="B404"/>
  <c r="B403"/>
  <c r="B406"/>
  <c r="B405"/>
  <c r="B407"/>
  <c r="B408"/>
  <c r="B409"/>
  <c r="B410"/>
  <c r="B412"/>
  <c r="B411"/>
  <c r="B413"/>
  <c r="B414"/>
  <c r="B416"/>
  <c r="B415"/>
  <c r="B417"/>
  <c r="B418"/>
  <c r="B419"/>
  <c r="B420"/>
  <c r="B423"/>
  <c r="B424"/>
  <c r="B425"/>
  <c r="B427"/>
  <c r="B428"/>
  <c r="B430"/>
  <c r="B431"/>
  <c r="B432"/>
  <c r="B434"/>
  <c r="B435"/>
  <c r="B436"/>
  <c r="B437"/>
  <c r="B438"/>
  <c r="B439"/>
  <c r="B440"/>
  <c r="B441"/>
  <c r="B442"/>
  <c r="B444"/>
  <c r="B443"/>
  <c r="B445"/>
  <c r="B447"/>
  <c r="B448"/>
  <c r="B449"/>
  <c r="B450"/>
  <c r="B451"/>
  <c r="B452"/>
  <c r="B453"/>
  <c r="B454"/>
  <c r="B455"/>
  <c r="B456"/>
  <c r="B457"/>
  <c r="B458"/>
  <c r="B459"/>
  <c r="B460"/>
  <c r="B461"/>
  <c r="B463"/>
  <c r="B462"/>
  <c r="B464"/>
  <c r="B465"/>
  <c r="B466"/>
  <c r="B468"/>
  <c r="B467"/>
  <c r="B470"/>
  <c r="B469"/>
  <c r="B471"/>
  <c r="B473"/>
  <c r="B474"/>
  <c r="B475"/>
  <c r="B476"/>
  <c r="B477"/>
  <c r="B478"/>
  <c r="B480"/>
  <c r="B481"/>
  <c r="B482"/>
  <c r="B483"/>
  <c r="B484"/>
  <c r="B485"/>
  <c r="B486"/>
  <c r="B487"/>
  <c r="B488"/>
  <c r="B489"/>
  <c r="B490"/>
  <c r="B492"/>
  <c r="B491"/>
  <c r="B493"/>
  <c r="B495"/>
  <c r="B494"/>
  <c r="B497"/>
  <c r="B498"/>
  <c r="B496"/>
  <c r="B502"/>
  <c r="B501"/>
  <c r="B500"/>
  <c r="B499"/>
  <c r="B505"/>
  <c r="B504"/>
  <c r="B506"/>
  <c r="B503"/>
  <c r="B507"/>
  <c r="B508"/>
  <c r="B509"/>
  <c r="B510"/>
  <c r="B511"/>
  <c r="B512"/>
  <c r="B513"/>
  <c r="B514"/>
  <c r="B516"/>
  <c r="B517"/>
  <c r="B518"/>
  <c r="B519"/>
  <c r="B520"/>
  <c r="B521"/>
  <c r="B522"/>
  <c r="B523"/>
  <c r="B524"/>
  <c r="B526"/>
  <c r="B527"/>
  <c r="B528"/>
  <c r="B1800"/>
  <c r="B1801"/>
  <c r="B1802"/>
  <c r="B1803"/>
  <c r="B1804"/>
  <c r="B1806"/>
  <c r="B1809"/>
  <c r="B1807"/>
  <c r="B1808"/>
  <c r="B1826"/>
  <c r="F393"/>
  <c r="F394"/>
  <c r="F395"/>
  <c r="F396"/>
  <c r="F397"/>
  <c r="F398"/>
  <c r="F399"/>
  <c r="F400"/>
  <c r="F401"/>
  <c r="F402"/>
  <c r="F404"/>
  <c r="F403"/>
  <c r="F406"/>
  <c r="F405"/>
  <c r="F407"/>
  <c r="F408"/>
  <c r="F409"/>
  <c r="F410"/>
  <c r="F412"/>
  <c r="F411"/>
  <c r="F413"/>
  <c r="F414"/>
  <c r="F416"/>
  <c r="F415"/>
  <c r="F417"/>
  <c r="F418"/>
  <c r="F419"/>
  <c r="F420"/>
  <c r="F423"/>
  <c r="F424"/>
  <c r="F425"/>
  <c r="F427"/>
  <c r="F428"/>
  <c r="F430"/>
  <c r="F431"/>
  <c r="F432"/>
  <c r="F434"/>
  <c r="F435"/>
  <c r="F436"/>
  <c r="F437"/>
  <c r="F438"/>
  <c r="F439"/>
  <c r="F440"/>
  <c r="F441"/>
  <c r="F442"/>
  <c r="F444"/>
  <c r="F443"/>
  <c r="F445"/>
  <c r="F447"/>
  <c r="F448"/>
  <c r="F449"/>
  <c r="F450"/>
  <c r="F451"/>
  <c r="F452"/>
  <c r="F453"/>
  <c r="F454"/>
  <c r="F455"/>
  <c r="F456"/>
  <c r="F457"/>
  <c r="F458"/>
  <c r="F459"/>
  <c r="F460"/>
  <c r="F461"/>
  <c r="F463"/>
  <c r="F462"/>
  <c r="F464"/>
  <c r="F465"/>
  <c r="F466"/>
  <c r="F468"/>
  <c r="F467"/>
  <c r="F470"/>
  <c r="F469"/>
  <c r="F471"/>
  <c r="F473"/>
  <c r="F474"/>
  <c r="F475"/>
  <c r="F476"/>
  <c r="F477"/>
  <c r="F478"/>
  <c r="F480"/>
  <c r="F481"/>
  <c r="F482"/>
  <c r="F483"/>
  <c r="F484"/>
  <c r="F485"/>
  <c r="F486"/>
  <c r="F487"/>
  <c r="F488"/>
  <c r="F489"/>
  <c r="F490"/>
  <c r="F492"/>
  <c r="F491"/>
  <c r="F493"/>
  <c r="F495"/>
  <c r="F494"/>
  <c r="F497"/>
  <c r="F498"/>
  <c r="F496"/>
  <c r="F502"/>
  <c r="F501"/>
  <c r="F500"/>
  <c r="F499"/>
  <c r="F505"/>
  <c r="F504"/>
  <c r="F506"/>
  <c r="F503"/>
  <c r="F507"/>
  <c r="F508"/>
  <c r="F509"/>
  <c r="F510"/>
  <c r="F511"/>
  <c r="F512"/>
  <c r="F513"/>
  <c r="F514"/>
  <c r="F516"/>
  <c r="F517"/>
  <c r="F518"/>
  <c r="F519"/>
  <c r="F520"/>
  <c r="F521"/>
  <c r="F522"/>
  <c r="F523"/>
  <c r="F524"/>
  <c r="F526"/>
  <c r="F527"/>
  <c r="F528"/>
  <c r="F1800"/>
  <c r="F1801"/>
  <c r="F1802"/>
  <c r="F1803"/>
  <c r="F1804"/>
  <c r="F1806"/>
  <c r="F1809"/>
  <c r="F1807"/>
  <c r="F1808"/>
  <c r="F1826"/>
  <c r="F308"/>
  <c r="F309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3"/>
  <c r="F336"/>
  <c r="F335"/>
  <c r="F337"/>
  <c r="F338"/>
  <c r="F339"/>
  <c r="F340"/>
  <c r="F341"/>
  <c r="F343"/>
  <c r="F344"/>
  <c r="F345"/>
  <c r="F348"/>
  <c r="F351"/>
  <c r="F352"/>
  <c r="F354"/>
  <c r="F355"/>
  <c r="F356"/>
  <c r="F357"/>
  <c r="F358"/>
  <c r="F359"/>
  <c r="F360"/>
  <c r="F361"/>
  <c r="F362"/>
  <c r="F363"/>
  <c r="F364"/>
  <c r="F365"/>
  <c r="F366"/>
  <c r="F367"/>
  <c r="F368"/>
  <c r="F369"/>
  <c r="F373"/>
  <c r="F372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1758"/>
  <c r="F1759"/>
  <c r="F1760"/>
  <c r="F1761"/>
  <c r="F1762"/>
  <c r="F1763"/>
  <c r="F1764"/>
  <c r="F1765"/>
  <c r="F1766"/>
  <c r="F1767"/>
  <c r="F1768"/>
  <c r="F1770"/>
  <c r="F1771"/>
  <c r="F1772"/>
  <c r="F1773"/>
  <c r="F1774"/>
  <c r="F1775"/>
  <c r="F1776"/>
  <c r="F1777"/>
  <c r="F1778"/>
  <c r="F1784"/>
  <c r="F1850"/>
  <c r="F1851"/>
  <c r="B308"/>
  <c r="B309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3"/>
  <c r="B336"/>
  <c r="B335"/>
  <c r="B337"/>
  <c r="B338"/>
  <c r="B339"/>
  <c r="B340"/>
  <c r="B341"/>
  <c r="B343"/>
  <c r="B344"/>
  <c r="B345"/>
  <c r="B348"/>
  <c r="B351"/>
  <c r="B352"/>
  <c r="B354"/>
  <c r="B355"/>
  <c r="B356"/>
  <c r="B357"/>
  <c r="B358"/>
  <c r="B359"/>
  <c r="B360"/>
  <c r="B361"/>
  <c r="B362"/>
  <c r="B363"/>
  <c r="B364"/>
  <c r="B365"/>
  <c r="B366"/>
  <c r="B367"/>
  <c r="B368"/>
  <c r="B369"/>
  <c r="B373"/>
  <c r="B372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1758"/>
  <c r="B1759"/>
  <c r="B1760"/>
  <c r="B1761"/>
  <c r="B1762"/>
  <c r="B1763"/>
  <c r="B1764"/>
  <c r="B1765"/>
  <c r="B1766"/>
  <c r="B1767"/>
  <c r="B1768"/>
  <c r="B1770"/>
  <c r="B1771"/>
  <c r="B1772"/>
  <c r="B1773"/>
  <c r="B1774"/>
  <c r="B1775"/>
  <c r="B1776"/>
  <c r="B1777"/>
  <c r="B1778"/>
  <c r="B1784"/>
  <c r="B1850"/>
  <c r="B1851"/>
  <c r="B307"/>
  <c r="B306"/>
  <c r="F306"/>
  <c r="F307"/>
  <c r="F293"/>
  <c r="F294"/>
  <c r="F295"/>
  <c r="F296"/>
  <c r="F297"/>
  <c r="F298"/>
  <c r="F299"/>
  <c r="F301"/>
  <c r="F302"/>
  <c r="F303"/>
  <c r="F304"/>
  <c r="F305"/>
  <c r="B293"/>
  <c r="B294"/>
  <c r="B295"/>
  <c r="B296"/>
  <c r="B297"/>
  <c r="B298"/>
  <c r="B299"/>
  <c r="B301"/>
  <c r="B302"/>
  <c r="B303"/>
  <c r="B304"/>
  <c r="B305"/>
  <c r="F231"/>
  <c r="F232"/>
  <c r="F233"/>
  <c r="F234"/>
  <c r="F235"/>
  <c r="F236"/>
  <c r="F237"/>
  <c r="F238"/>
  <c r="F239"/>
  <c r="F242"/>
  <c r="F244"/>
  <c r="F245"/>
  <c r="F246"/>
  <c r="F247"/>
  <c r="F248"/>
  <c r="F249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5"/>
  <c r="F276"/>
  <c r="F277"/>
  <c r="F278"/>
  <c r="F279"/>
  <c r="F280"/>
  <c r="F281"/>
  <c r="F282"/>
  <c r="F283"/>
  <c r="F284"/>
  <c r="F285"/>
  <c r="F286"/>
  <c r="F287"/>
  <c r="F289"/>
  <c r="F290"/>
  <c r="F291"/>
  <c r="B232"/>
  <c r="B233"/>
  <c r="B234"/>
  <c r="B235"/>
  <c r="B236"/>
  <c r="B237"/>
  <c r="B238"/>
  <c r="B239"/>
  <c r="B242"/>
  <c r="B244"/>
  <c r="B245"/>
  <c r="B246"/>
  <c r="B247"/>
  <c r="B248"/>
  <c r="B249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5"/>
  <c r="B276"/>
  <c r="B277"/>
  <c r="B278"/>
  <c r="B279"/>
  <c r="B280"/>
  <c r="B281"/>
  <c r="B282"/>
  <c r="B283"/>
  <c r="B284"/>
  <c r="B285"/>
  <c r="B286"/>
  <c r="B287"/>
  <c r="B289"/>
  <c r="B290"/>
  <c r="B291"/>
  <c r="B231"/>
  <c r="F11"/>
  <c r="F10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5"/>
  <c r="F56"/>
  <c r="F57"/>
  <c r="F58"/>
  <c r="F59"/>
  <c r="F60"/>
  <c r="F61"/>
  <c r="F62"/>
  <c r="F63"/>
  <c r="F64"/>
  <c r="F65"/>
  <c r="F66"/>
  <c r="F67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3"/>
  <c r="F122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7"/>
  <c r="F166"/>
  <c r="F169"/>
  <c r="F170"/>
  <c r="F171"/>
  <c r="F174"/>
  <c r="F175"/>
  <c r="F176"/>
  <c r="F177"/>
  <c r="F178"/>
  <c r="F179"/>
  <c r="F181"/>
  <c r="F183"/>
  <c r="F184"/>
  <c r="F185"/>
  <c r="F186"/>
  <c r="F187"/>
  <c r="F188"/>
  <c r="F189"/>
  <c r="F190"/>
  <c r="F191"/>
  <c r="F192"/>
  <c r="F193"/>
  <c r="F194"/>
  <c r="F195"/>
  <c r="F196"/>
  <c r="F197"/>
  <c r="F199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1820"/>
  <c r="F1821"/>
  <c r="F1822"/>
  <c r="F1823"/>
  <c r="F1824"/>
  <c r="F1825"/>
  <c r="F1843"/>
  <c r="F172"/>
  <c r="F529"/>
  <c r="F530"/>
  <c r="F531"/>
  <c r="F227"/>
  <c r="F229"/>
  <c r="F230"/>
  <c r="F9"/>
  <c r="B230"/>
  <c r="B529"/>
  <c r="B530"/>
  <c r="B531"/>
  <c r="B227"/>
  <c r="B229"/>
  <c r="M6"/>
  <c r="B11"/>
  <c r="B10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5"/>
  <c r="B56"/>
  <c r="B57"/>
  <c r="B58"/>
  <c r="B59"/>
  <c r="B60"/>
  <c r="B61"/>
  <c r="B62"/>
  <c r="B63"/>
  <c r="B64"/>
  <c r="B65"/>
  <c r="B66"/>
  <c r="B67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3"/>
  <c r="B122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7"/>
  <c r="B166"/>
  <c r="B169"/>
  <c r="B170"/>
  <c r="B171"/>
  <c r="B174"/>
  <c r="B175"/>
  <c r="B176"/>
  <c r="B177"/>
  <c r="B178"/>
  <c r="B179"/>
  <c r="B180"/>
  <c r="B181"/>
  <c r="B183"/>
  <c r="B184"/>
  <c r="B185"/>
  <c r="B186"/>
  <c r="B187"/>
  <c r="B188"/>
  <c r="B189"/>
  <c r="B190"/>
  <c r="B191"/>
  <c r="B192"/>
  <c r="B193"/>
  <c r="B194"/>
  <c r="B195"/>
  <c r="B196"/>
  <c r="B197"/>
  <c r="B199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1820"/>
  <c r="B1821"/>
  <c r="B1822"/>
  <c r="B1823"/>
  <c r="B1824"/>
  <c r="B1825"/>
  <c r="B1843"/>
  <c r="B172"/>
  <c r="B9"/>
  <c r="H278"/>
  <c r="J886"/>
  <c r="J1352"/>
  <c r="J207"/>
  <c r="J205"/>
  <c r="J1246"/>
  <c r="J191"/>
  <c r="J382"/>
  <c r="J584"/>
  <c r="J695"/>
  <c r="J1029"/>
  <c r="J510"/>
  <c r="J1103"/>
  <c r="J692"/>
  <c r="J377"/>
  <c r="J888"/>
  <c r="J490"/>
  <c r="J1101"/>
  <c r="J206"/>
  <c r="J209"/>
  <c r="J512"/>
  <c r="J765"/>
  <c r="J582"/>
  <c r="J388"/>
  <c r="J379"/>
  <c r="J1027"/>
  <c r="J1353"/>
  <c r="J1255"/>
  <c r="J1542"/>
  <c r="J1545"/>
  <c r="J199"/>
  <c r="J1705"/>
  <c r="J764"/>
  <c r="J763"/>
  <c r="J491"/>
  <c r="J193"/>
  <c r="J1707"/>
  <c r="J820"/>
  <c r="J697"/>
  <c r="J694"/>
  <c r="J497"/>
  <c r="J816"/>
  <c r="J196"/>
  <c r="J885"/>
  <c r="J1544"/>
  <c r="J1354"/>
  <c r="J583"/>
  <c r="J698"/>
  <c r="J1257"/>
  <c r="J502"/>
  <c r="J386"/>
  <c r="J1831"/>
  <c r="J496"/>
  <c r="J505"/>
  <c r="J1539"/>
  <c r="J1248"/>
  <c r="J504"/>
  <c r="J195"/>
  <c r="J197"/>
  <c r="J201"/>
  <c r="J1540"/>
  <c r="J501"/>
  <c r="J587"/>
  <c r="J818"/>
  <c r="J374"/>
  <c r="J493"/>
  <c r="J508"/>
  <c r="J1546"/>
  <c r="J1251"/>
  <c r="J1830"/>
  <c r="J1355"/>
  <c r="J1446"/>
  <c r="J376"/>
  <c r="J1445"/>
  <c r="J390"/>
  <c r="J378"/>
  <c r="J1024"/>
  <c r="J1026"/>
  <c r="J383"/>
  <c r="J761"/>
  <c r="J884"/>
  <c r="J1747"/>
  <c r="J1356"/>
  <c r="J192"/>
  <c r="J202"/>
  <c r="J890"/>
  <c r="J1249"/>
  <c r="J1256"/>
  <c r="J889"/>
  <c r="J492"/>
  <c r="J1028"/>
  <c r="J189"/>
  <c r="J1357"/>
  <c r="J585"/>
  <c r="J495"/>
  <c r="J208"/>
  <c r="J1031"/>
  <c r="J700"/>
  <c r="J380"/>
  <c r="J1538"/>
  <c r="J1250"/>
  <c r="J815"/>
  <c r="J384"/>
  <c r="J1541"/>
  <c r="J1254"/>
  <c r="J385"/>
  <c r="J190"/>
  <c r="J506"/>
  <c r="J817"/>
  <c r="J586"/>
  <c r="J1104"/>
  <c r="J1253"/>
  <c r="J1252"/>
  <c r="J1247"/>
  <c r="J1025"/>
  <c r="J699"/>
  <c r="J194"/>
  <c r="J762"/>
  <c r="J1832"/>
  <c r="J693"/>
  <c r="J819"/>
  <c r="J1102"/>
  <c r="J1834"/>
  <c r="J1833"/>
  <c r="J500"/>
  <c r="J494"/>
  <c r="J1547"/>
  <c r="J503"/>
  <c r="J696"/>
  <c r="J1105" l="1"/>
  <c r="J200"/>
  <c r="J198"/>
  <c r="J887"/>
  <c r="P1785"/>
  <c r="H1785"/>
  <c r="O1785"/>
  <c r="Q1785" s="1"/>
  <c r="G1769"/>
  <c r="G1841"/>
  <c r="G1840"/>
  <c r="H1805"/>
  <c r="O1805"/>
  <c r="P1805"/>
  <c r="G1748"/>
  <c r="G392"/>
  <c r="G1708"/>
  <c r="G1709"/>
  <c r="G370"/>
  <c r="P370" s="1"/>
  <c r="G173"/>
  <c r="G1700"/>
  <c r="G168"/>
  <c r="G1738"/>
  <c r="G472"/>
  <c r="G1685"/>
  <c r="G1686"/>
  <c r="G750"/>
  <c r="H1508"/>
  <c r="P1508"/>
  <c r="O1508"/>
  <c r="G326"/>
  <c r="G1503"/>
  <c r="G798"/>
  <c r="G645"/>
  <c r="P68"/>
  <c r="O68"/>
  <c r="H68"/>
  <c r="G638"/>
  <c r="G433"/>
  <c r="G1852"/>
  <c r="G429"/>
  <c r="G1631"/>
  <c r="G1632"/>
  <c r="G1719"/>
  <c r="G1630"/>
  <c r="G1476"/>
  <c r="G426"/>
  <c r="H1474"/>
  <c r="O1474"/>
  <c r="P1474"/>
  <c r="H717"/>
  <c r="O717"/>
  <c r="P717"/>
  <c r="G242"/>
  <c r="G1605"/>
  <c r="G243"/>
  <c r="G1595"/>
  <c r="G709"/>
  <c r="G1059"/>
  <c r="P1059" s="1"/>
  <c r="G705"/>
  <c r="G1584"/>
  <c r="H1584" s="1"/>
  <c r="G775"/>
  <c r="G226"/>
  <c r="J1708"/>
  <c r="J1709"/>
  <c r="P525"/>
  <c r="H525"/>
  <c r="O525"/>
  <c r="Q525" s="1"/>
  <c r="H1813"/>
  <c r="O1813"/>
  <c r="P1813"/>
  <c r="G1550"/>
  <c r="G515"/>
  <c r="G200"/>
  <c r="G198"/>
  <c r="G887"/>
  <c r="P182"/>
  <c r="H182"/>
  <c r="O182"/>
  <c r="G1703"/>
  <c r="G881"/>
  <c r="G1522"/>
  <c r="G479"/>
  <c r="G1523"/>
  <c r="O878"/>
  <c r="P878"/>
  <c r="H878"/>
  <c r="O869"/>
  <c r="P869"/>
  <c r="H869"/>
  <c r="G1458"/>
  <c r="G867"/>
  <c r="G341"/>
  <c r="H341" s="1"/>
  <c r="G1511"/>
  <c r="G1510"/>
  <c r="G863"/>
  <c r="G446"/>
  <c r="G1506"/>
  <c r="G1668"/>
  <c r="G1782"/>
  <c r="O859"/>
  <c r="P859"/>
  <c r="H859"/>
  <c r="P1495"/>
  <c r="H1495"/>
  <c r="O1495"/>
  <c r="H1842"/>
  <c r="O1842"/>
  <c r="P1842"/>
  <c r="G1487"/>
  <c r="G797"/>
  <c r="P54"/>
  <c r="O54"/>
  <c r="H54"/>
  <c r="G1637"/>
  <c r="G1484"/>
  <c r="G727"/>
  <c r="P851"/>
  <c r="O851"/>
  <c r="H851"/>
  <c r="G1634"/>
  <c r="G792"/>
  <c r="G850"/>
  <c r="H1628"/>
  <c r="O1628"/>
  <c r="P1628"/>
  <c r="G274"/>
  <c r="H274" s="1"/>
  <c r="G1625"/>
  <c r="G422"/>
  <c r="G1624"/>
  <c r="G421"/>
  <c r="P1619"/>
  <c r="O1619"/>
  <c r="H1619"/>
  <c r="G1615"/>
  <c r="H1615" s="1"/>
  <c r="G1783"/>
  <c r="G252"/>
  <c r="H252" s="1"/>
  <c r="G1607"/>
  <c r="G618"/>
  <c r="G1781"/>
  <c r="G1598"/>
  <c r="H1598" s="1"/>
  <c r="G780"/>
  <c r="G710"/>
  <c r="G1712"/>
  <c r="G770"/>
  <c r="H1851"/>
  <c r="H1492"/>
  <c r="H1506"/>
  <c r="H1458"/>
  <c r="H1416"/>
  <c r="H264"/>
  <c r="H330"/>
  <c r="H255"/>
  <c r="H1479"/>
  <c r="H1398"/>
  <c r="H1768"/>
  <c r="H1512"/>
  <c r="O381"/>
  <c r="O321"/>
  <c r="H1414"/>
  <c r="O248"/>
  <c r="H242"/>
  <c r="H180"/>
  <c r="H417"/>
  <c r="H262"/>
  <c r="H258"/>
  <c r="H1562"/>
  <c r="H1751"/>
  <c r="H1554"/>
  <c r="H1551"/>
  <c r="H1541"/>
  <c r="H1441"/>
  <c r="H1524"/>
  <c r="H1696"/>
  <c r="H1685"/>
  <c r="H1683"/>
  <c r="H1426"/>
  <c r="H1413"/>
  <c r="H1467"/>
  <c r="H265"/>
  <c r="H1797"/>
  <c r="H1550"/>
  <c r="H1527"/>
  <c r="H331"/>
  <c r="H78"/>
  <c r="H246"/>
  <c r="H381"/>
  <c r="H1784"/>
  <c r="H857"/>
  <c r="H1634"/>
  <c r="H1209"/>
  <c r="H1407"/>
  <c r="H1424"/>
  <c r="H1431"/>
  <c r="H1427"/>
  <c r="O187"/>
  <c r="H320"/>
  <c r="H257"/>
  <c r="H248"/>
  <c r="H321"/>
  <c r="H1792"/>
  <c r="H1839"/>
  <c r="H1703"/>
  <c r="H1522"/>
  <c r="H1695"/>
  <c r="H1513"/>
  <c r="H1637"/>
  <c r="H1590"/>
  <c r="H254"/>
  <c r="H260"/>
  <c r="H259"/>
  <c r="H387"/>
  <c r="H1772"/>
  <c r="H1767"/>
  <c r="H1850"/>
  <c r="H1837"/>
  <c r="H1800"/>
  <c r="H1806"/>
  <c r="H323"/>
  <c r="H333"/>
  <c r="H326"/>
  <c r="H1639"/>
  <c r="H1672"/>
  <c r="H1669"/>
  <c r="H1654"/>
  <c r="H1652"/>
  <c r="H1647"/>
  <c r="H1631"/>
  <c r="H1599"/>
  <c r="H1592"/>
  <c r="H1713"/>
  <c r="H1576"/>
  <c r="H1572"/>
  <c r="H1693"/>
  <c r="H1690"/>
  <c r="H1514"/>
  <c r="H1661"/>
  <c r="H1476"/>
  <c r="H1430"/>
  <c r="H1659"/>
  <c r="H1613"/>
  <c r="H1707"/>
  <c r="H1624"/>
  <c r="H1834"/>
  <c r="H1708"/>
  <c r="H1621"/>
  <c r="H1560"/>
  <c r="H1532"/>
  <c r="H1415"/>
  <c r="H1417"/>
  <c r="H187"/>
  <c r="H1793"/>
  <c r="H256"/>
  <c r="H1429"/>
  <c r="H1749"/>
  <c r="G1566"/>
  <c r="H1566" s="1"/>
  <c r="G1757"/>
  <c r="P1097"/>
  <c r="O1097"/>
  <c r="H1097"/>
  <c r="O1059"/>
  <c r="H1059"/>
  <c r="P349"/>
  <c r="H349"/>
  <c r="O349"/>
  <c r="P274"/>
  <c r="O274"/>
  <c r="G531"/>
  <c r="H531" s="1"/>
  <c r="G1780"/>
  <c r="G1743"/>
  <c r="P1743" s="1"/>
  <c r="G371"/>
  <c r="O353"/>
  <c r="H353"/>
  <c r="P353"/>
  <c r="H350"/>
  <c r="O350"/>
  <c r="P350"/>
  <c r="G1733"/>
  <c r="P1733" s="1"/>
  <c r="G347"/>
  <c r="O334"/>
  <c r="H334"/>
  <c r="P334"/>
  <c r="G1491"/>
  <c r="O1491" s="1"/>
  <c r="G300"/>
  <c r="G1725"/>
  <c r="O1725" s="1"/>
  <c r="G292"/>
  <c r="G1723"/>
  <c r="P1723" s="1"/>
  <c r="G288"/>
  <c r="H240"/>
  <c r="P240"/>
  <c r="O240"/>
  <c r="G1588"/>
  <c r="O1588" s="1"/>
  <c r="G228"/>
  <c r="G1680"/>
  <c r="H1680" s="1"/>
  <c r="G346"/>
  <c r="P342"/>
  <c r="O342"/>
  <c r="H342"/>
  <c r="P250"/>
  <c r="O250"/>
  <c r="H250"/>
  <c r="G1603"/>
  <c r="H1603" s="1"/>
  <c r="G241"/>
  <c r="G1715"/>
  <c r="H1715" s="1"/>
  <c r="G225"/>
  <c r="P1769"/>
  <c r="O1769"/>
  <c r="H1769"/>
  <c r="H370"/>
  <c r="O332"/>
  <c r="H332"/>
  <c r="P332"/>
  <c r="G1655"/>
  <c r="H1655" s="1"/>
  <c r="G310"/>
  <c r="C31" i="6"/>
  <c r="G6"/>
  <c r="G31" s="1"/>
  <c r="J389" i="4"/>
  <c r="O1488"/>
  <c r="O1851"/>
  <c r="O1768"/>
  <c r="O330"/>
  <c r="O255"/>
  <c r="O1792"/>
  <c r="P1839"/>
  <c r="P1703"/>
  <c r="O1522"/>
  <c r="P1695"/>
  <c r="P1513"/>
  <c r="O331"/>
  <c r="O264"/>
  <c r="O246"/>
  <c r="P1693"/>
  <c r="P1690"/>
  <c r="O1514"/>
  <c r="P1672"/>
  <c r="P1669"/>
  <c r="P1661"/>
  <c r="P1654"/>
  <c r="O1476"/>
  <c r="O265"/>
  <c r="O242"/>
  <c r="O1424"/>
  <c r="O1407"/>
  <c r="P1637"/>
  <c r="O1487"/>
  <c r="N6"/>
  <c r="H263"/>
  <c r="H1746"/>
  <c r="H1487"/>
  <c r="P1487"/>
  <c r="H1420"/>
  <c r="H1488"/>
  <c r="P124"/>
  <c r="P1488"/>
  <c r="H1700"/>
  <c r="H1714"/>
  <c r="O1793"/>
  <c r="G1717"/>
  <c r="H1717" s="1"/>
  <c r="P1634"/>
  <c r="P1615"/>
  <c r="H1738"/>
  <c r="O1415"/>
  <c r="P1598"/>
  <c r="P1590"/>
  <c r="H1721"/>
  <c r="H1719"/>
  <c r="O1748"/>
  <c r="H1748"/>
  <c r="O1706"/>
  <c r="H1706"/>
  <c r="O1595"/>
  <c r="H1595"/>
  <c r="O1728"/>
  <c r="H1728"/>
  <c r="O1712"/>
  <c r="H1712"/>
  <c r="J1023"/>
  <c r="G1596"/>
  <c r="H1596" s="1"/>
  <c r="P1719"/>
  <c r="P1738"/>
  <c r="P1714"/>
  <c r="P1746"/>
  <c r="G1739"/>
  <c r="H1739" s="1"/>
  <c r="G1731"/>
  <c r="P1731" s="1"/>
  <c r="G1591"/>
  <c r="P1591" s="1"/>
  <c r="P1596"/>
  <c r="P1700"/>
  <c r="P1713"/>
  <c r="P1728"/>
  <c r="P1721"/>
  <c r="P1659"/>
  <c r="P1613"/>
  <c r="O1598"/>
  <c r="O1590"/>
  <c r="P1595"/>
  <c r="O1719"/>
  <c r="P1712"/>
  <c r="O1714"/>
  <c r="P1748"/>
  <c r="P1706"/>
  <c r="O1700"/>
  <c r="P1624"/>
  <c r="O1751"/>
  <c r="P1751"/>
  <c r="O1541"/>
  <c r="P1541"/>
  <c r="O1696"/>
  <c r="P1696"/>
  <c r="O1685"/>
  <c r="P1685"/>
  <c r="O1683"/>
  <c r="P1683"/>
  <c r="O1652"/>
  <c r="P1652"/>
  <c r="O1647"/>
  <c r="P1647"/>
  <c r="O1631"/>
  <c r="P1631"/>
  <c r="O1599"/>
  <c r="P1599"/>
  <c r="O1592"/>
  <c r="P1592"/>
  <c r="O1576"/>
  <c r="P1576"/>
  <c r="P1749"/>
  <c r="O1661"/>
  <c r="O1654"/>
  <c r="O1703"/>
  <c r="P1793"/>
  <c r="O1713"/>
  <c r="O1693"/>
  <c r="O1672"/>
  <c r="P1834"/>
  <c r="P1708"/>
  <c r="P1584"/>
  <c r="P1621"/>
  <c r="P1572"/>
  <c r="P1560"/>
  <c r="P1532"/>
  <c r="O1634"/>
  <c r="O1690"/>
  <c r="O1669"/>
  <c r="O1839"/>
  <c r="O1615"/>
  <c r="O1637"/>
  <c r="O1513"/>
  <c r="P1707"/>
  <c r="P1639"/>
  <c r="P1837"/>
  <c r="O1695"/>
  <c r="P1554"/>
  <c r="P1492"/>
  <c r="G532"/>
  <c r="H532" s="1"/>
  <c r="G826"/>
  <c r="H826" s="1"/>
  <c r="P1850"/>
  <c r="O1850"/>
  <c r="G1776"/>
  <c r="H1776" s="1"/>
  <c r="G1775"/>
  <c r="P1775" s="1"/>
  <c r="G1770"/>
  <c r="H1770" s="1"/>
  <c r="G1051"/>
  <c r="G1278"/>
  <c r="G1755"/>
  <c r="G1276"/>
  <c r="H1276" s="1"/>
  <c r="O1767"/>
  <c r="P1767"/>
  <c r="O1806"/>
  <c r="P1806"/>
  <c r="G1043"/>
  <c r="G1268"/>
  <c r="P1268" s="1"/>
  <c r="G527"/>
  <c r="G1820"/>
  <c r="P1820" s="1"/>
  <c r="G1763"/>
  <c r="P1763" s="1"/>
  <c r="G1827"/>
  <c r="H1827" s="1"/>
  <c r="G1816"/>
  <c r="H1816" s="1"/>
  <c r="G1041"/>
  <c r="G1266"/>
  <c r="H1266" s="1"/>
  <c r="G1120"/>
  <c r="H1120" s="1"/>
  <c r="G523"/>
  <c r="G220"/>
  <c r="P220" s="1"/>
  <c r="G592"/>
  <c r="G703"/>
  <c r="P703" s="1"/>
  <c r="G1847"/>
  <c r="G1788"/>
  <c r="H1788" s="1"/>
  <c r="G1038"/>
  <c r="G1263"/>
  <c r="P1263" s="1"/>
  <c r="G1116"/>
  <c r="G1361"/>
  <c r="G217"/>
  <c r="G1760"/>
  <c r="H1760" s="1"/>
  <c r="G520"/>
  <c r="P520" s="1"/>
  <c r="G701"/>
  <c r="G1036"/>
  <c r="G1844"/>
  <c r="H1844" s="1"/>
  <c r="G1810"/>
  <c r="H1810" s="1"/>
  <c r="G1114"/>
  <c r="H1114" s="1"/>
  <c r="G1359"/>
  <c r="H1359" s="1"/>
  <c r="G214"/>
  <c r="G1758"/>
  <c r="P1758" s="1"/>
  <c r="G516"/>
  <c r="G589"/>
  <c r="G1034"/>
  <c r="H1034" s="1"/>
  <c r="G767"/>
  <c r="H767" s="1"/>
  <c r="G823"/>
  <c r="H823" s="1"/>
  <c r="G1110"/>
  <c r="H1110" s="1"/>
  <c r="G210"/>
  <c r="O210" s="1"/>
  <c r="G391"/>
  <c r="H391" s="1"/>
  <c r="G513"/>
  <c r="G588"/>
  <c r="G821"/>
  <c r="G766"/>
  <c r="G1032"/>
  <c r="G1258"/>
  <c r="G1548"/>
  <c r="G1106"/>
  <c r="H1106" s="1"/>
  <c r="G203"/>
  <c r="P203" s="1"/>
  <c r="G202"/>
  <c r="P202" s="1"/>
  <c r="G388"/>
  <c r="H388" s="1"/>
  <c r="G585"/>
  <c r="H585" s="1"/>
  <c r="G1030"/>
  <c r="G1356"/>
  <c r="H1356" s="1"/>
  <c r="G503"/>
  <c r="G199"/>
  <c r="G384"/>
  <c r="G505"/>
  <c r="H505" s="1"/>
  <c r="G504"/>
  <c r="G506"/>
  <c r="G1027"/>
  <c r="G1028"/>
  <c r="G1105"/>
  <c r="H1105" s="1"/>
  <c r="G696"/>
  <c r="G697"/>
  <c r="H697" s="1"/>
  <c r="G763"/>
  <c r="H763" s="1"/>
  <c r="G764"/>
  <c r="G817"/>
  <c r="G1253"/>
  <c r="P1253" s="1"/>
  <c r="G1355"/>
  <c r="P1355" s="1"/>
  <c r="G1251"/>
  <c r="G1252"/>
  <c r="H1252" s="1"/>
  <c r="G498"/>
  <c r="H498" s="1"/>
  <c r="G496"/>
  <c r="G497"/>
  <c r="G377"/>
  <c r="H377" s="1"/>
  <c r="G694"/>
  <c r="H694" s="1"/>
  <c r="G1249"/>
  <c r="H1249" s="1"/>
  <c r="G188"/>
  <c r="P188" s="1"/>
  <c r="G1537"/>
  <c r="G184"/>
  <c r="P184" s="1"/>
  <c r="G1021"/>
  <c r="G1443"/>
  <c r="G1351"/>
  <c r="H1351" s="1"/>
  <c r="G179"/>
  <c r="G883"/>
  <c r="G1019"/>
  <c r="H1019" s="1"/>
  <c r="G174"/>
  <c r="H174" s="1"/>
  <c r="G757"/>
  <c r="G1347"/>
  <c r="H1347" s="1"/>
  <c r="G165"/>
  <c r="G367"/>
  <c r="P367" s="1"/>
  <c r="G164"/>
  <c r="P164" s="1"/>
  <c r="G682"/>
  <c r="P682" s="1"/>
  <c r="G483"/>
  <c r="H483" s="1"/>
  <c r="G880"/>
  <c r="G1240"/>
  <c r="G1346"/>
  <c r="H1346" s="1"/>
  <c r="G1525"/>
  <c r="H1525" s="1"/>
  <c r="G159"/>
  <c r="H159" s="1"/>
  <c r="G364"/>
  <c r="G577"/>
  <c r="G475"/>
  <c r="H475" s="1"/>
  <c r="G476"/>
  <c r="H476" s="1"/>
  <c r="G678"/>
  <c r="G1013"/>
  <c r="G1238"/>
  <c r="H1238" s="1"/>
  <c r="G155"/>
  <c r="G360"/>
  <c r="O360" s="1"/>
  <c r="G471"/>
  <c r="P471" s="1"/>
  <c r="G675"/>
  <c r="G356"/>
  <c r="H356" s="1"/>
  <c r="G153"/>
  <c r="P153" s="1"/>
  <c r="G152"/>
  <c r="O152" s="1"/>
  <c r="G467"/>
  <c r="G468"/>
  <c r="H468" s="1"/>
  <c r="G673"/>
  <c r="G146"/>
  <c r="H146" s="1"/>
  <c r="G465"/>
  <c r="G571"/>
  <c r="H571" s="1"/>
  <c r="G877"/>
  <c r="G672"/>
  <c r="H672" s="1"/>
  <c r="G1007"/>
  <c r="H1007" s="1"/>
  <c r="G755"/>
  <c r="G1232"/>
  <c r="H1232" s="1"/>
  <c r="G1343"/>
  <c r="H1343" s="1"/>
  <c r="G143"/>
  <c r="G460"/>
  <c r="P460" s="1"/>
  <c r="G568"/>
  <c r="G751"/>
  <c r="G666"/>
  <c r="G752"/>
  <c r="H752" s="1"/>
  <c r="G999"/>
  <c r="H999" s="1"/>
  <c r="G812"/>
  <c r="G876"/>
  <c r="G1372"/>
  <c r="P1372" s="1"/>
  <c r="G1096"/>
  <c r="G1227"/>
  <c r="G1371"/>
  <c r="H1371" s="1"/>
  <c r="G1340"/>
  <c r="H1340" s="1"/>
  <c r="G457"/>
  <c r="H457" s="1"/>
  <c r="G662"/>
  <c r="O662" s="1"/>
  <c r="G993"/>
  <c r="G808"/>
  <c r="H808" s="1"/>
  <c r="G133"/>
  <c r="G453"/>
  <c r="G134"/>
  <c r="P134" s="1"/>
  <c r="G345"/>
  <c r="H345" s="1"/>
  <c r="G452"/>
  <c r="O452" s="1"/>
  <c r="G562"/>
  <c r="H562" s="1"/>
  <c r="G658"/>
  <c r="G743"/>
  <c r="G806"/>
  <c r="G659"/>
  <c r="H659" s="1"/>
  <c r="G987"/>
  <c r="H987" s="1"/>
  <c r="G868"/>
  <c r="H868" s="1"/>
  <c r="G744"/>
  <c r="G1219"/>
  <c r="P1219" s="1"/>
  <c r="G1332"/>
  <c r="G1089"/>
  <c r="H1089" s="1"/>
  <c r="G1218"/>
  <c r="H1218" s="1"/>
  <c r="G1465"/>
  <c r="O1465" s="1"/>
  <c r="G1217"/>
  <c r="H1217" s="1"/>
  <c r="G1333"/>
  <c r="H1333" s="1"/>
  <c r="G125"/>
  <c r="O125" s="1"/>
  <c r="G126"/>
  <c r="H126" s="1"/>
  <c r="G127"/>
  <c r="G120"/>
  <c r="G1515"/>
  <c r="H1515" s="1"/>
  <c r="G337"/>
  <c r="G652"/>
  <c r="G973"/>
  <c r="G1323"/>
  <c r="P1323" s="1"/>
  <c r="O333"/>
  <c r="P333"/>
  <c r="G329"/>
  <c r="H329" s="1"/>
  <c r="G799"/>
  <c r="H799" s="1"/>
  <c r="G325"/>
  <c r="P325" s="1"/>
  <c r="G1502"/>
  <c r="G110"/>
  <c r="G319"/>
  <c r="G1438"/>
  <c r="H1438" s="1"/>
  <c r="G105"/>
  <c r="G315"/>
  <c r="H315" s="1"/>
  <c r="G104"/>
  <c r="P104" s="1"/>
  <c r="G314"/>
  <c r="P314" s="1"/>
  <c r="G99"/>
  <c r="G1423"/>
  <c r="H1423" s="1"/>
  <c r="G87"/>
  <c r="H87" s="1"/>
  <c r="G439"/>
  <c r="H439" s="1"/>
  <c r="G1418"/>
  <c r="G84"/>
  <c r="P84" s="1"/>
  <c r="G438"/>
  <c r="O438" s="1"/>
  <c r="G1410"/>
  <c r="H1410" s="1"/>
  <c r="G81"/>
  <c r="P81" s="1"/>
  <c r="G957"/>
  <c r="H957" s="1"/>
  <c r="G855"/>
  <c r="G1406"/>
  <c r="H1406" s="1"/>
  <c r="G76"/>
  <c r="P76" s="1"/>
  <c r="G307"/>
  <c r="H307" s="1"/>
  <c r="G954"/>
  <c r="H954" s="1"/>
  <c r="G72"/>
  <c r="G303"/>
  <c r="G1392"/>
  <c r="G67"/>
  <c r="G299"/>
  <c r="G63"/>
  <c r="G295"/>
  <c r="H295" s="1"/>
  <c r="G291"/>
  <c r="H291" s="1"/>
  <c r="G58"/>
  <c r="P58" s="1"/>
  <c r="G432"/>
  <c r="G431"/>
  <c r="H431" s="1"/>
  <c r="G635"/>
  <c r="G853"/>
  <c r="G947"/>
  <c r="G948"/>
  <c r="G949"/>
  <c r="G636"/>
  <c r="H636" s="1"/>
  <c r="G637"/>
  <c r="H637" s="1"/>
  <c r="G1081"/>
  <c r="P1081" s="1"/>
  <c r="G1191"/>
  <c r="P1191" s="1"/>
  <c r="G1313"/>
  <c r="P1313" s="1"/>
  <c r="G1082"/>
  <c r="H1082" s="1"/>
  <c r="G1193"/>
  <c r="H1193" s="1"/>
  <c r="G1192"/>
  <c r="H1192" s="1"/>
  <c r="G1185"/>
  <c r="P1185" s="1"/>
  <c r="G1186"/>
  <c r="G1485"/>
  <c r="O1485" s="1"/>
  <c r="G50"/>
  <c r="P50" s="1"/>
  <c r="G286"/>
  <c r="H286" s="1"/>
  <c r="G555"/>
  <c r="H555" s="1"/>
  <c r="G939"/>
  <c r="G793"/>
  <c r="H793" s="1"/>
  <c r="G629"/>
  <c r="H629" s="1"/>
  <c r="G1308"/>
  <c r="P1308" s="1"/>
  <c r="G1455"/>
  <c r="G1482"/>
  <c r="G1178"/>
  <c r="H1178" s="1"/>
  <c r="G1179"/>
  <c r="H1179" s="1"/>
  <c r="G44"/>
  <c r="G280"/>
  <c r="H280" s="1"/>
  <c r="G789"/>
  <c r="H789" s="1"/>
  <c r="G1302"/>
  <c r="P1302" s="1"/>
  <c r="G1168"/>
  <c r="G1074"/>
  <c r="H1074" s="1"/>
  <c r="G41"/>
  <c r="G425"/>
  <c r="O425" s="1"/>
  <c r="G277"/>
  <c r="H277" s="1"/>
  <c r="G1072"/>
  <c r="H1072" s="1"/>
  <c r="G38"/>
  <c r="G1069"/>
  <c r="P1069" s="1"/>
  <c r="G1298"/>
  <c r="G1164"/>
  <c r="H1164" s="1"/>
  <c r="G784"/>
  <c r="H784" s="1"/>
  <c r="G1468"/>
  <c r="O1468" s="1"/>
  <c r="G34"/>
  <c r="O34" s="1"/>
  <c r="G419"/>
  <c r="G548"/>
  <c r="G619"/>
  <c r="G924"/>
  <c r="G1296"/>
  <c r="G1295"/>
  <c r="G1160"/>
  <c r="H1160" s="1"/>
  <c r="O417"/>
  <c r="P417"/>
  <c r="G413"/>
  <c r="G542"/>
  <c r="G918"/>
  <c r="G715"/>
  <c r="G1290"/>
  <c r="G239"/>
  <c r="H239" s="1"/>
  <c r="G1395"/>
  <c r="P1395" s="1"/>
  <c r="G235"/>
  <c r="H235" s="1"/>
  <c r="G1153"/>
  <c r="G1388"/>
  <c r="G1154"/>
  <c r="H1154" s="1"/>
  <c r="G1402"/>
  <c r="H1402" s="1"/>
  <c r="G28"/>
  <c r="P28" s="1"/>
  <c r="G407"/>
  <c r="H407" s="1"/>
  <c r="G231"/>
  <c r="H231" s="1"/>
  <c r="G408"/>
  <c r="G609"/>
  <c r="H609" s="1"/>
  <c r="G708"/>
  <c r="H708" s="1"/>
  <c r="G842"/>
  <c r="H842" s="1"/>
  <c r="G910"/>
  <c r="H910" s="1"/>
  <c r="G610"/>
  <c r="H610" s="1"/>
  <c r="G841"/>
  <c r="H841" s="1"/>
  <c r="G779"/>
  <c r="G909"/>
  <c r="G1145"/>
  <c r="H1145" s="1"/>
  <c r="G1146"/>
  <c r="H1146" s="1"/>
  <c r="G227"/>
  <c r="G1140"/>
  <c r="P1140" s="1"/>
  <c r="G20"/>
  <c r="O20" s="1"/>
  <c r="G398"/>
  <c r="G541"/>
  <c r="H541" s="1"/>
  <c r="G902"/>
  <c r="H902" s="1"/>
  <c r="G604"/>
  <c r="H604" s="1"/>
  <c r="G834"/>
  <c r="G1136"/>
  <c r="P1136" s="1"/>
  <c r="G1376"/>
  <c r="P1376" s="1"/>
  <c r="G1385"/>
  <c r="H1385" s="1"/>
  <c r="G1055"/>
  <c r="H1055" s="1"/>
  <c r="G16"/>
  <c r="H16" s="1"/>
  <c r="G898"/>
  <c r="G12"/>
  <c r="H12" s="1"/>
  <c r="G394"/>
  <c r="O394" s="1"/>
  <c r="G828"/>
  <c r="G534"/>
  <c r="H534" s="1"/>
  <c r="G597"/>
  <c r="H597" s="1"/>
  <c r="G895"/>
  <c r="H895" s="1"/>
  <c r="G1125"/>
  <c r="P1125" s="1"/>
  <c r="P1562"/>
  <c r="O1562"/>
  <c r="P1512"/>
  <c r="O1512"/>
  <c r="P1524"/>
  <c r="O1524"/>
  <c r="P1551"/>
  <c r="O1551"/>
  <c r="P1527"/>
  <c r="O1527"/>
  <c r="P1550"/>
  <c r="O1550"/>
  <c r="P1467"/>
  <c r="O1467"/>
  <c r="P1479"/>
  <c r="O1479"/>
  <c r="P1506"/>
  <c r="O1506"/>
  <c r="P1797"/>
  <c r="O1797"/>
  <c r="P1458"/>
  <c r="O1458"/>
  <c r="G1716"/>
  <c r="H1716" s="1"/>
  <c r="G1718"/>
  <c r="H1718" s="1"/>
  <c r="G1730"/>
  <c r="H1730" s="1"/>
  <c r="G1701"/>
  <c r="H1701" s="1"/>
  <c r="G1677"/>
  <c r="H1677" s="1"/>
  <c r="G1688"/>
  <c r="H1688" s="1"/>
  <c r="G1664"/>
  <c r="H1664" s="1"/>
  <c r="G1601"/>
  <c r="H1601" s="1"/>
  <c r="G1832"/>
  <c r="H1832" s="1"/>
  <c r="G1697"/>
  <c r="H1697" s="1"/>
  <c r="G1704"/>
  <c r="H1704" s="1"/>
  <c r="G1646"/>
  <c r="H1646" s="1"/>
  <c r="G1579"/>
  <c r="H1579" s="1"/>
  <c r="G1583"/>
  <c r="H1583" s="1"/>
  <c r="G1627"/>
  <c r="H1627" s="1"/>
  <c r="G1635"/>
  <c r="H1635" s="1"/>
  <c r="G1622"/>
  <c r="H1622" s="1"/>
  <c r="G1678"/>
  <c r="H1678" s="1"/>
  <c r="G1597"/>
  <c r="H1597" s="1"/>
  <c r="G1687"/>
  <c r="H1687" s="1"/>
  <c r="G1633"/>
  <c r="H1633" s="1"/>
  <c r="G1578"/>
  <c r="H1578" s="1"/>
  <c r="G1577"/>
  <c r="H1577" s="1"/>
  <c r="G1666"/>
  <c r="H1666" s="1"/>
  <c r="G1682"/>
  <c r="H1682" s="1"/>
  <c r="G1569"/>
  <c r="H1569" s="1"/>
  <c r="G1496"/>
  <c r="H1496" s="1"/>
  <c r="G1565"/>
  <c r="H1565" s="1"/>
  <c r="O1525"/>
  <c r="G1563"/>
  <c r="H1563" s="1"/>
  <c r="G1529"/>
  <c r="G1530"/>
  <c r="H1530" s="1"/>
  <c r="G1552"/>
  <c r="P1415"/>
  <c r="G1451"/>
  <c r="H1451" s="1"/>
  <c r="G1448"/>
  <c r="H1448" s="1"/>
  <c r="G1434"/>
  <c r="H1434" s="1"/>
  <c r="P1429"/>
  <c r="P1430"/>
  <c r="P1266"/>
  <c r="G1777"/>
  <c r="H1777" s="1"/>
  <c r="G529"/>
  <c r="G1466"/>
  <c r="G1826"/>
  <c r="G1052"/>
  <c r="G1791"/>
  <c r="H1791" s="1"/>
  <c r="G1274"/>
  <c r="G1050"/>
  <c r="H1050" s="1"/>
  <c r="G1277"/>
  <c r="H1277" s="1"/>
  <c r="G1824"/>
  <c r="H1824" s="1"/>
  <c r="G1044"/>
  <c r="G1803"/>
  <c r="H1803" s="1"/>
  <c r="G1269"/>
  <c r="G1823"/>
  <c r="O1823" s="1"/>
  <c r="G1821"/>
  <c r="O1821" s="1"/>
  <c r="G1822"/>
  <c r="O1822" s="1"/>
  <c r="G1764"/>
  <c r="H1764" s="1"/>
  <c r="G528"/>
  <c r="H528" s="1"/>
  <c r="G1042"/>
  <c r="G1817"/>
  <c r="G1362"/>
  <c r="P1362" s="1"/>
  <c r="G1121"/>
  <c r="G221"/>
  <c r="O221" s="1"/>
  <c r="G524"/>
  <c r="P524" s="1"/>
  <c r="G1039"/>
  <c r="H1039" s="1"/>
  <c r="G1814"/>
  <c r="G1117"/>
  <c r="P1117" s="1"/>
  <c r="G1264"/>
  <c r="H1264" s="1"/>
  <c r="G1761"/>
  <c r="H1761" s="1"/>
  <c r="G521"/>
  <c r="G1811"/>
  <c r="G1115"/>
  <c r="P1115" s="1"/>
  <c r="G1556"/>
  <c r="G215"/>
  <c r="G517"/>
  <c r="G892"/>
  <c r="G1111"/>
  <c r="G211"/>
  <c r="O211" s="1"/>
  <c r="G514"/>
  <c r="G822"/>
  <c r="G891"/>
  <c r="G1033"/>
  <c r="G1259"/>
  <c r="P1259" s="1"/>
  <c r="G1549"/>
  <c r="G1107"/>
  <c r="H1107" s="1"/>
  <c r="G1450"/>
  <c r="H1450" s="1"/>
  <c r="G1358"/>
  <c r="H1358" s="1"/>
  <c r="G205"/>
  <c r="H205" s="1"/>
  <c r="G204"/>
  <c r="H204" s="1"/>
  <c r="G389"/>
  <c r="H389" s="1"/>
  <c r="G510"/>
  <c r="G586"/>
  <c r="H586" s="1"/>
  <c r="G819"/>
  <c r="H819" s="1"/>
  <c r="G889"/>
  <c r="G1256"/>
  <c r="G385"/>
  <c r="H385" s="1"/>
  <c r="G507"/>
  <c r="G584"/>
  <c r="H584" s="1"/>
  <c r="G818"/>
  <c r="G698"/>
  <c r="H698" s="1"/>
  <c r="G1029"/>
  <c r="H1029" s="1"/>
  <c r="G1254"/>
  <c r="H1254" s="1"/>
  <c r="G382"/>
  <c r="G1104"/>
  <c r="P1104" s="1"/>
  <c r="G1543"/>
  <c r="G378"/>
  <c r="H378" s="1"/>
  <c r="G502"/>
  <c r="H502" s="1"/>
  <c r="G499"/>
  <c r="G500"/>
  <c r="G501"/>
  <c r="O501" s="1"/>
  <c r="G695"/>
  <c r="G1250"/>
  <c r="G189"/>
  <c r="H189" s="1"/>
  <c r="G190"/>
  <c r="O190" s="1"/>
  <c r="G374"/>
  <c r="G490"/>
  <c r="G582"/>
  <c r="G884"/>
  <c r="G1023"/>
  <c r="H1023" s="1"/>
  <c r="G761"/>
  <c r="H761" s="1"/>
  <c r="G815"/>
  <c r="G1246"/>
  <c r="P1246" s="1"/>
  <c r="G1352"/>
  <c r="H1352" s="1"/>
  <c r="G185"/>
  <c r="G1022"/>
  <c r="G691"/>
  <c r="H691" s="1"/>
  <c r="G1444"/>
  <c r="H1444" s="1"/>
  <c r="P180"/>
  <c r="O180"/>
  <c r="G175"/>
  <c r="P175" s="1"/>
  <c r="G580"/>
  <c r="G758"/>
  <c r="H758" s="1"/>
  <c r="G1016"/>
  <c r="H1016" s="1"/>
  <c r="G687"/>
  <c r="G1243"/>
  <c r="H1243" s="1"/>
  <c r="G1348"/>
  <c r="H1348" s="1"/>
  <c r="G167"/>
  <c r="P167" s="1"/>
  <c r="G166"/>
  <c r="P166" s="1"/>
  <c r="G368"/>
  <c r="P368" s="1"/>
  <c r="G484"/>
  <c r="G486"/>
  <c r="H486" s="1"/>
  <c r="G485"/>
  <c r="G683"/>
  <c r="G684"/>
  <c r="G1015"/>
  <c r="G1526"/>
  <c r="G1100"/>
  <c r="G1241"/>
  <c r="H1241" s="1"/>
  <c r="G160"/>
  <c r="P160" s="1"/>
  <c r="G477"/>
  <c r="G478"/>
  <c r="G365"/>
  <c r="P365" s="1"/>
  <c r="G578"/>
  <c r="G1014"/>
  <c r="G679"/>
  <c r="H679" s="1"/>
  <c r="G361"/>
  <c r="H361" s="1"/>
  <c r="G156"/>
  <c r="G574"/>
  <c r="G1010"/>
  <c r="G154"/>
  <c r="O154" s="1"/>
  <c r="G357"/>
  <c r="P357" s="1"/>
  <c r="G149"/>
  <c r="O149" s="1"/>
  <c r="G148"/>
  <c r="P148" s="1"/>
  <c r="G147"/>
  <c r="P147" s="1"/>
  <c r="G572"/>
  <c r="H572" s="1"/>
  <c r="G1098"/>
  <c r="H1098" s="1"/>
  <c r="G1440"/>
  <c r="H1440" s="1"/>
  <c r="G569"/>
  <c r="G813"/>
  <c r="G461"/>
  <c r="H461" s="1"/>
  <c r="G753"/>
  <c r="G1000"/>
  <c r="H1000" s="1"/>
  <c r="G141"/>
  <c r="P141" s="1"/>
  <c r="G566"/>
  <c r="H566" s="1"/>
  <c r="G663"/>
  <c r="H663" s="1"/>
  <c r="G748"/>
  <c r="H748" s="1"/>
  <c r="G874"/>
  <c r="H874" s="1"/>
  <c r="G994"/>
  <c r="H994" s="1"/>
  <c r="G809"/>
  <c r="G1095"/>
  <c r="G1223"/>
  <c r="G1337"/>
  <c r="G1094"/>
  <c r="G137"/>
  <c r="O137" s="1"/>
  <c r="G136"/>
  <c r="G135"/>
  <c r="G455"/>
  <c r="H455" s="1"/>
  <c r="G454"/>
  <c r="G563"/>
  <c r="G745"/>
  <c r="G988"/>
  <c r="G660"/>
  <c r="H660" s="1"/>
  <c r="G870"/>
  <c r="H870" s="1"/>
  <c r="G871"/>
  <c r="H871" s="1"/>
  <c r="G1220"/>
  <c r="G989"/>
  <c r="G1334"/>
  <c r="H1334" s="1"/>
  <c r="G343"/>
  <c r="H343" s="1"/>
  <c r="G128"/>
  <c r="G981"/>
  <c r="G982"/>
  <c r="G1213"/>
  <c r="H1213" s="1"/>
  <c r="G121"/>
  <c r="P121" s="1"/>
  <c r="G866"/>
  <c r="G980"/>
  <c r="G116"/>
  <c r="O116" s="1"/>
  <c r="G447"/>
  <c r="H447" s="1"/>
  <c r="G655"/>
  <c r="G864"/>
  <c r="H864" s="1"/>
  <c r="G740"/>
  <c r="G977"/>
  <c r="G1210"/>
  <c r="H1210" s="1"/>
  <c r="G1325"/>
  <c r="H1325" s="1"/>
  <c r="G338"/>
  <c r="G737"/>
  <c r="G653"/>
  <c r="G974"/>
  <c r="G1085"/>
  <c r="G1207"/>
  <c r="H1207" s="1"/>
  <c r="G113"/>
  <c r="P113" s="1"/>
  <c r="G968"/>
  <c r="G1366"/>
  <c r="H1366" s="1"/>
  <c r="P326"/>
  <c r="O326"/>
  <c r="G322"/>
  <c r="P322" s="1"/>
  <c r="G1499"/>
  <c r="H1499" s="1"/>
  <c r="G111"/>
  <c r="G1439"/>
  <c r="H1439" s="1"/>
  <c r="G106"/>
  <c r="H106" s="1"/>
  <c r="G316"/>
  <c r="H316" s="1"/>
  <c r="G1435"/>
  <c r="H1435" s="1"/>
  <c r="G101"/>
  <c r="G100"/>
  <c r="G311"/>
  <c r="P311" s="1"/>
  <c r="G647"/>
  <c r="H647" s="1"/>
  <c r="G1428"/>
  <c r="H1428" s="1"/>
  <c r="G88"/>
  <c r="O88" s="1"/>
  <c r="G440"/>
  <c r="G856"/>
  <c r="H856" s="1"/>
  <c r="G961"/>
  <c r="H961" s="1"/>
  <c r="G1419"/>
  <c r="P1419" s="1"/>
  <c r="G1497"/>
  <c r="H1497" s="1"/>
  <c r="G85"/>
  <c r="G960"/>
  <c r="G1411"/>
  <c r="H1411" s="1"/>
  <c r="G77"/>
  <c r="H77" s="1"/>
  <c r="G308"/>
  <c r="H308" s="1"/>
  <c r="G641"/>
  <c r="G732"/>
  <c r="G956"/>
  <c r="H956" s="1"/>
  <c r="G955"/>
  <c r="H955" s="1"/>
  <c r="G642"/>
  <c r="G73"/>
  <c r="G304"/>
  <c r="P304" s="1"/>
  <c r="G1393"/>
  <c r="G69"/>
  <c r="G953"/>
  <c r="G1315"/>
  <c r="G64"/>
  <c r="G296"/>
  <c r="P296" s="1"/>
  <c r="G60"/>
  <c r="P60" s="1"/>
  <c r="G59"/>
  <c r="G729"/>
  <c r="G1195"/>
  <c r="P1195" s="1"/>
  <c r="G1194"/>
  <c r="G55"/>
  <c r="O55" s="1"/>
  <c r="G943"/>
  <c r="H943" s="1"/>
  <c r="G944"/>
  <c r="H944" s="1"/>
  <c r="G558"/>
  <c r="H558" s="1"/>
  <c r="G796"/>
  <c r="H796" s="1"/>
  <c r="G852"/>
  <c r="H852" s="1"/>
  <c r="G632"/>
  <c r="G728"/>
  <c r="G1486"/>
  <c r="G1079"/>
  <c r="H1079" s="1"/>
  <c r="G1187"/>
  <c r="H1187" s="1"/>
  <c r="G1188"/>
  <c r="H1188" s="1"/>
  <c r="G1311"/>
  <c r="H1311" s="1"/>
  <c r="G51"/>
  <c r="H51" s="1"/>
  <c r="G52"/>
  <c r="H52" s="1"/>
  <c r="G287"/>
  <c r="G556"/>
  <c r="G430"/>
  <c r="H430" s="1"/>
  <c r="G940"/>
  <c r="H940" s="1"/>
  <c r="G630"/>
  <c r="G726"/>
  <c r="G794"/>
  <c r="G1309"/>
  <c r="P1309" s="1"/>
  <c r="G1180"/>
  <c r="G1483"/>
  <c r="H1483" s="1"/>
  <c r="G281"/>
  <c r="H281" s="1"/>
  <c r="G552"/>
  <c r="H552" s="1"/>
  <c r="G790"/>
  <c r="H790" s="1"/>
  <c r="G934"/>
  <c r="H934" s="1"/>
  <c r="G1075"/>
  <c r="G1169"/>
  <c r="H1169" s="1"/>
  <c r="G1303"/>
  <c r="H1303" s="1"/>
  <c r="G42"/>
  <c r="P42" s="1"/>
  <c r="G550"/>
  <c r="H550" s="1"/>
  <c r="G788"/>
  <c r="H788" s="1"/>
  <c r="G932"/>
  <c r="G1300"/>
  <c r="P1300" s="1"/>
  <c r="G787"/>
  <c r="G1473"/>
  <c r="H1473" s="1"/>
  <c r="G36"/>
  <c r="P36" s="1"/>
  <c r="G785"/>
  <c r="H785" s="1"/>
  <c r="G1469"/>
  <c r="G271"/>
  <c r="H271" s="1"/>
  <c r="G549"/>
  <c r="G720"/>
  <c r="G783"/>
  <c r="G925"/>
  <c r="G620"/>
  <c r="H620" s="1"/>
  <c r="G1161"/>
  <c r="G266"/>
  <c r="H266" s="1"/>
  <c r="G543"/>
  <c r="H543" s="1"/>
  <c r="G716"/>
  <c r="G920"/>
  <c r="H920" s="1"/>
  <c r="G919"/>
  <c r="H919" s="1"/>
  <c r="G1291"/>
  <c r="O263"/>
  <c r="P263"/>
  <c r="P259"/>
  <c r="O259"/>
  <c r="G615"/>
  <c r="P615" s="1"/>
  <c r="G916"/>
  <c r="G616"/>
  <c r="G917"/>
  <c r="G1156"/>
  <c r="G1157"/>
  <c r="G1288"/>
  <c r="G1396"/>
  <c r="H1396" s="1"/>
  <c r="G236"/>
  <c r="P236" s="1"/>
  <c r="G1389"/>
  <c r="P1389" s="1"/>
  <c r="G1403"/>
  <c r="G30"/>
  <c r="O30" s="1"/>
  <c r="G29"/>
  <c r="H29" s="1"/>
  <c r="G232"/>
  <c r="H232" s="1"/>
  <c r="G409"/>
  <c r="H409" s="1"/>
  <c r="G410"/>
  <c r="P410" s="1"/>
  <c r="G843"/>
  <c r="G912"/>
  <c r="H912" s="1"/>
  <c r="G913"/>
  <c r="H913" s="1"/>
  <c r="G611"/>
  <c r="H611" s="1"/>
  <c r="G844"/>
  <c r="G911"/>
  <c r="G1062"/>
  <c r="G1147"/>
  <c r="G1148"/>
  <c r="G1284"/>
  <c r="G1285"/>
  <c r="H1285" s="1"/>
  <c r="G402"/>
  <c r="H402" s="1"/>
  <c r="G606"/>
  <c r="G777"/>
  <c r="H777" s="1"/>
  <c r="G838"/>
  <c r="H838" s="1"/>
  <c r="G905"/>
  <c r="H905" s="1"/>
  <c r="G1141"/>
  <c r="P1141" s="1"/>
  <c r="G1279"/>
  <c r="G1280"/>
  <c r="H1280" s="1"/>
  <c r="G1142"/>
  <c r="H1142" s="1"/>
  <c r="G21"/>
  <c r="P21" s="1"/>
  <c r="G399"/>
  <c r="H399" s="1"/>
  <c r="G835"/>
  <c r="G776"/>
  <c r="H776" s="1"/>
  <c r="G1137"/>
  <c r="G1056"/>
  <c r="H1056" s="1"/>
  <c r="G1377"/>
  <c r="H1377" s="1"/>
  <c r="G1386"/>
  <c r="H1386" s="1"/>
  <c r="G17"/>
  <c r="O17" s="1"/>
  <c r="G395"/>
  <c r="G601"/>
  <c r="O601" s="1"/>
  <c r="G899"/>
  <c r="G774"/>
  <c r="H774" s="1"/>
  <c r="G538"/>
  <c r="H538" s="1"/>
  <c r="G831"/>
  <c r="G1053"/>
  <c r="G1133"/>
  <c r="H1133" s="1"/>
  <c r="G13"/>
  <c r="P13" s="1"/>
  <c r="G535"/>
  <c r="G829"/>
  <c r="G896"/>
  <c r="H896" s="1"/>
  <c r="G598"/>
  <c r="H598" s="1"/>
  <c r="G771"/>
  <c r="H771" s="1"/>
  <c r="G1126"/>
  <c r="P1126" s="1"/>
  <c r="G1128"/>
  <c r="P1128" s="1"/>
  <c r="G1374"/>
  <c r="H1374" s="1"/>
  <c r="G1382"/>
  <c r="H1382" s="1"/>
  <c r="G1127"/>
  <c r="H1127" s="1"/>
  <c r="J203"/>
  <c r="G1742"/>
  <c r="G1724"/>
  <c r="O1724" s="1"/>
  <c r="O1738"/>
  <c r="G1737"/>
  <c r="G1740"/>
  <c r="O1746"/>
  <c r="G1727"/>
  <c r="O1727" s="1"/>
  <c r="G1720"/>
  <c r="O1720" s="1"/>
  <c r="O1749"/>
  <c r="G1732"/>
  <c r="G1722"/>
  <c r="O1722" s="1"/>
  <c r="O1721"/>
  <c r="G1752"/>
  <c r="G1612"/>
  <c r="O1612" s="1"/>
  <c r="G1699"/>
  <c r="O1659"/>
  <c r="G1587"/>
  <c r="O1613"/>
  <c r="O1707"/>
  <c r="G1698"/>
  <c r="G1606"/>
  <c r="O1606" s="1"/>
  <c r="O1639"/>
  <c r="O1837"/>
  <c r="G1694"/>
  <c r="O1624"/>
  <c r="G1608"/>
  <c r="O1608" s="1"/>
  <c r="G1702"/>
  <c r="O1834"/>
  <c r="G1653"/>
  <c r="G1662"/>
  <c r="O1662" s="1"/>
  <c r="G1629"/>
  <c r="O1629" s="1"/>
  <c r="O1708"/>
  <c r="G1642"/>
  <c r="O1584"/>
  <c r="G1691"/>
  <c r="G1681"/>
  <c r="O1681" s="1"/>
  <c r="O1621"/>
  <c r="G1673"/>
  <c r="G1641"/>
  <c r="G1667"/>
  <c r="G1573"/>
  <c r="O1573" s="1"/>
  <c r="G1570"/>
  <c r="O1570" s="1"/>
  <c r="O1572"/>
  <c r="G1567"/>
  <c r="G1558"/>
  <c r="O1560"/>
  <c r="G1794"/>
  <c r="O1794" s="1"/>
  <c r="O1532"/>
  <c r="G1545"/>
  <c r="P1792"/>
  <c r="G1756"/>
  <c r="H1756" s="1"/>
  <c r="G1472"/>
  <c r="H1472" s="1"/>
  <c r="G1540"/>
  <c r="H1540" s="1"/>
  <c r="G1553"/>
  <c r="H1553" s="1"/>
  <c r="G1500"/>
  <c r="H1500" s="1"/>
  <c r="G1505"/>
  <c r="H1505" s="1"/>
  <c r="P1476"/>
  <c r="G1477"/>
  <c r="H1477" s="1"/>
  <c r="P1522"/>
  <c r="G1478"/>
  <c r="H1478" s="1"/>
  <c r="G1536"/>
  <c r="H1536" s="1"/>
  <c r="P1514"/>
  <c r="G1464"/>
  <c r="H1464" s="1"/>
  <c r="G1456"/>
  <c r="H1456" s="1"/>
  <c r="G593"/>
  <c r="H593" s="1"/>
  <c r="G1790"/>
  <c r="H1790" s="1"/>
  <c r="G1849"/>
  <c r="H1849" s="1"/>
  <c r="G1818"/>
  <c r="H1818" s="1"/>
  <c r="G1046"/>
  <c r="G1363"/>
  <c r="G1047"/>
  <c r="H1047" s="1"/>
  <c r="G1270"/>
  <c r="H1270" s="1"/>
  <c r="G1271"/>
  <c r="H1271" s="1"/>
  <c r="G1825"/>
  <c r="P1825" s="1"/>
  <c r="G1765"/>
  <c r="P1765" s="1"/>
  <c r="G1045"/>
  <c r="H1045" s="1"/>
  <c r="G222"/>
  <c r="H222" s="1"/>
  <c r="G1815"/>
  <c r="H1815" s="1"/>
  <c r="G1118"/>
  <c r="H1118" s="1"/>
  <c r="G218"/>
  <c r="O218" s="1"/>
  <c r="G591"/>
  <c r="G1037"/>
  <c r="G1845"/>
  <c r="H1845" s="1"/>
  <c r="G702"/>
  <c r="H702" s="1"/>
  <c r="G1787"/>
  <c r="H1787" s="1"/>
  <c r="G1812"/>
  <c r="G1261"/>
  <c r="H1261" s="1"/>
  <c r="G518"/>
  <c r="O518" s="1"/>
  <c r="G824"/>
  <c r="G1112"/>
  <c r="H1112" s="1"/>
  <c r="G212"/>
  <c r="G1108"/>
  <c r="H1108" s="1"/>
  <c r="G209"/>
  <c r="G208"/>
  <c r="O208" s="1"/>
  <c r="G206"/>
  <c r="P206" s="1"/>
  <c r="G207"/>
  <c r="G390"/>
  <c r="G511"/>
  <c r="P511" s="1"/>
  <c r="G512"/>
  <c r="G700"/>
  <c r="H700" s="1"/>
  <c r="G765"/>
  <c r="H765" s="1"/>
  <c r="G587"/>
  <c r="H587" s="1"/>
  <c r="G699"/>
  <c r="H699" s="1"/>
  <c r="G890"/>
  <c r="H890" s="1"/>
  <c r="G1031"/>
  <c r="H1031" s="1"/>
  <c r="G820"/>
  <c r="G1257"/>
  <c r="P1257" s="1"/>
  <c r="G1357"/>
  <c r="H1357" s="1"/>
  <c r="G201"/>
  <c r="O201" s="1"/>
  <c r="G386"/>
  <c r="P386" s="1"/>
  <c r="G508"/>
  <c r="P508" s="1"/>
  <c r="G509"/>
  <c r="O509" s="1"/>
  <c r="G888"/>
  <c r="G1255"/>
  <c r="G1547"/>
  <c r="H1547" s="1"/>
  <c r="G379"/>
  <c r="P379" s="1"/>
  <c r="G1447"/>
  <c r="G192"/>
  <c r="H192" s="1"/>
  <c r="G375"/>
  <c r="H375" s="1"/>
  <c r="G191"/>
  <c r="H191" s="1"/>
  <c r="G193"/>
  <c r="G491"/>
  <c r="G492"/>
  <c r="H492" s="1"/>
  <c r="G583"/>
  <c r="H583" s="1"/>
  <c r="G762"/>
  <c r="G816"/>
  <c r="H816" s="1"/>
  <c r="G885"/>
  <c r="H885" s="1"/>
  <c r="G692"/>
  <c r="H692" s="1"/>
  <c r="G1353"/>
  <c r="P1353" s="1"/>
  <c r="G1445"/>
  <c r="P1445" s="1"/>
  <c r="G1024"/>
  <c r="H1024" s="1"/>
  <c r="G1101"/>
  <c r="H1101" s="1"/>
  <c r="G1247"/>
  <c r="H1247" s="1"/>
  <c r="G186"/>
  <c r="H186" s="1"/>
  <c r="G1535"/>
  <c r="H1535" s="1"/>
  <c r="G181"/>
  <c r="O181" s="1"/>
  <c r="G1531"/>
  <c r="H1531" s="1"/>
  <c r="G177"/>
  <c r="O177" s="1"/>
  <c r="G373"/>
  <c r="O373" s="1"/>
  <c r="G176"/>
  <c r="O176" s="1"/>
  <c r="G372"/>
  <c r="H372" s="1"/>
  <c r="G688"/>
  <c r="H688" s="1"/>
  <c r="G759"/>
  <c r="H759" s="1"/>
  <c r="G1017"/>
  <c r="H1017" s="1"/>
  <c r="G581"/>
  <c r="H581" s="1"/>
  <c r="G689"/>
  <c r="G1349"/>
  <c r="H1349" s="1"/>
  <c r="G1244"/>
  <c r="H1244" s="1"/>
  <c r="G170"/>
  <c r="O170" s="1"/>
  <c r="G169"/>
  <c r="G487"/>
  <c r="G369"/>
  <c r="H369" s="1"/>
  <c r="G488"/>
  <c r="H488" s="1"/>
  <c r="G685"/>
  <c r="G1242"/>
  <c r="H1242" s="1"/>
  <c r="G157"/>
  <c r="O157" s="1"/>
  <c r="G362"/>
  <c r="G473"/>
  <c r="H473" s="1"/>
  <c r="G575"/>
  <c r="H575" s="1"/>
  <c r="G676"/>
  <c r="G1236"/>
  <c r="P1236" s="1"/>
  <c r="G1011"/>
  <c r="H1011" s="1"/>
  <c r="G151"/>
  <c r="G354"/>
  <c r="O354" s="1"/>
  <c r="G150"/>
  <c r="O150" s="1"/>
  <c r="G466"/>
  <c r="P466" s="1"/>
  <c r="G573"/>
  <c r="G1008"/>
  <c r="H1008" s="1"/>
  <c r="G1234"/>
  <c r="P1234" s="1"/>
  <c r="G1233"/>
  <c r="H1233" s="1"/>
  <c r="G1235"/>
  <c r="H1235" s="1"/>
  <c r="G351"/>
  <c r="H351" s="1"/>
  <c r="G462"/>
  <c r="G463"/>
  <c r="H463" s="1"/>
  <c r="G1002"/>
  <c r="G667"/>
  <c r="H667" s="1"/>
  <c r="G669"/>
  <c r="H669" s="1"/>
  <c r="G1001"/>
  <c r="H1001" s="1"/>
  <c r="G668"/>
  <c r="G1228"/>
  <c r="P1228" s="1"/>
  <c r="G1003"/>
  <c r="H1003" s="1"/>
  <c r="G458"/>
  <c r="G995"/>
  <c r="H995" s="1"/>
  <c r="G1224"/>
  <c r="H1224" s="1"/>
  <c r="G456"/>
  <c r="H456" s="1"/>
  <c r="G138"/>
  <c r="P138" s="1"/>
  <c r="G139"/>
  <c r="G564"/>
  <c r="H564" s="1"/>
  <c r="G661"/>
  <c r="G746"/>
  <c r="H746" s="1"/>
  <c r="G807"/>
  <c r="H807" s="1"/>
  <c r="G990"/>
  <c r="H990" s="1"/>
  <c r="G991"/>
  <c r="H991" s="1"/>
  <c r="G872"/>
  <c r="G1221"/>
  <c r="P1221" s="1"/>
  <c r="G1090"/>
  <c r="H1090" s="1"/>
  <c r="G1091"/>
  <c r="H1091" s="1"/>
  <c r="G1335"/>
  <c r="H1335" s="1"/>
  <c r="G130"/>
  <c r="O130" s="1"/>
  <c r="G129"/>
  <c r="G344"/>
  <c r="G449"/>
  <c r="O449" s="1"/>
  <c r="G450"/>
  <c r="P450" s="1"/>
  <c r="G561"/>
  <c r="G657"/>
  <c r="G985"/>
  <c r="G742"/>
  <c r="H742" s="1"/>
  <c r="G805"/>
  <c r="H805" s="1"/>
  <c r="G984"/>
  <c r="H984" s="1"/>
  <c r="G983"/>
  <c r="G1215"/>
  <c r="P1215" s="1"/>
  <c r="G1088"/>
  <c r="G1330"/>
  <c r="G1329"/>
  <c r="G1216"/>
  <c r="H1216" s="1"/>
  <c r="G1328"/>
  <c r="H1328" s="1"/>
  <c r="G1214"/>
  <c r="H1214" s="1"/>
  <c r="G1327"/>
  <c r="H1327" s="1"/>
  <c r="G122"/>
  <c r="G123"/>
  <c r="G1517"/>
  <c r="O1517" s="1"/>
  <c r="G117"/>
  <c r="P117" s="1"/>
  <c r="G978"/>
  <c r="H978" s="1"/>
  <c r="G1211"/>
  <c r="P1211" s="1"/>
  <c r="G339"/>
  <c r="H339" s="1"/>
  <c r="G654"/>
  <c r="G738"/>
  <c r="G975"/>
  <c r="G1086"/>
  <c r="H1086" s="1"/>
  <c r="G114"/>
  <c r="G336"/>
  <c r="H336" s="1"/>
  <c r="G335"/>
  <c r="P335" s="1"/>
  <c r="G444"/>
  <c r="H444" s="1"/>
  <c r="G443"/>
  <c r="P443" s="1"/>
  <c r="G559"/>
  <c r="G649"/>
  <c r="P649" s="1"/>
  <c r="G802"/>
  <c r="G648"/>
  <c r="H648" s="1"/>
  <c r="G735"/>
  <c r="H735" s="1"/>
  <c r="G801"/>
  <c r="H801" s="1"/>
  <c r="G861"/>
  <c r="H861" s="1"/>
  <c r="G971"/>
  <c r="H971" s="1"/>
  <c r="G650"/>
  <c r="G734"/>
  <c r="G969"/>
  <c r="G970"/>
  <c r="G1205"/>
  <c r="P1205" s="1"/>
  <c r="G1320"/>
  <c r="G1083"/>
  <c r="H1083" s="1"/>
  <c r="G1203"/>
  <c r="H1203" s="1"/>
  <c r="G1321"/>
  <c r="H1321" s="1"/>
  <c r="G1367"/>
  <c r="H1367" s="1"/>
  <c r="G1204"/>
  <c r="H1204" s="1"/>
  <c r="G327"/>
  <c r="G1201"/>
  <c r="O323"/>
  <c r="P323"/>
  <c r="G107"/>
  <c r="G317"/>
  <c r="H317" s="1"/>
  <c r="G1436"/>
  <c r="G102"/>
  <c r="H102" s="1"/>
  <c r="G312"/>
  <c r="H312" s="1"/>
  <c r="G1432"/>
  <c r="P1432" s="1"/>
  <c r="G646"/>
  <c r="G1425"/>
  <c r="G89"/>
  <c r="P89" s="1"/>
  <c r="G441"/>
  <c r="H441" s="1"/>
  <c r="G1498"/>
  <c r="H1498" s="1"/>
  <c r="G86"/>
  <c r="O86" s="1"/>
  <c r="G1412"/>
  <c r="P1412" s="1"/>
  <c r="G82"/>
  <c r="G436"/>
  <c r="H436" s="1"/>
  <c r="G958"/>
  <c r="H958" s="1"/>
  <c r="G1408"/>
  <c r="H1408" s="1"/>
  <c r="G74"/>
  <c r="O74" s="1"/>
  <c r="G305"/>
  <c r="H305" s="1"/>
  <c r="G1316"/>
  <c r="P1316" s="1"/>
  <c r="G1379"/>
  <c r="G1394"/>
  <c r="H1394" s="1"/>
  <c r="G70"/>
  <c r="G301"/>
  <c r="P301" s="1"/>
  <c r="G1378"/>
  <c r="P1378" s="1"/>
  <c r="G1390"/>
  <c r="H1390" s="1"/>
  <c r="G65"/>
  <c r="P65" s="1"/>
  <c r="G297"/>
  <c r="H297" s="1"/>
  <c r="G61"/>
  <c r="H61" s="1"/>
  <c r="G293"/>
  <c r="P293" s="1"/>
  <c r="G730"/>
  <c r="H730" s="1"/>
  <c r="G854"/>
  <c r="H854" s="1"/>
  <c r="G639"/>
  <c r="G1197"/>
  <c r="G950"/>
  <c r="H950" s="1"/>
  <c r="G1314"/>
  <c r="H1314" s="1"/>
  <c r="G1457"/>
  <c r="O1457" s="1"/>
  <c r="G1196"/>
  <c r="H1196" s="1"/>
  <c r="G56"/>
  <c r="G289"/>
  <c r="P289" s="1"/>
  <c r="G634"/>
  <c r="H634" s="1"/>
  <c r="G945"/>
  <c r="H945" s="1"/>
  <c r="G633"/>
  <c r="G1189"/>
  <c r="P1189" s="1"/>
  <c r="G1080"/>
  <c r="H1080" s="1"/>
  <c r="G1312"/>
  <c r="H1312" s="1"/>
  <c r="G53"/>
  <c r="G631"/>
  <c r="O631" s="1"/>
  <c r="G795"/>
  <c r="G557"/>
  <c r="H557" s="1"/>
  <c r="G941"/>
  <c r="G1182"/>
  <c r="H1182" s="1"/>
  <c r="G1181"/>
  <c r="H1181" s="1"/>
  <c r="G1310"/>
  <c r="H1310" s="1"/>
  <c r="G48"/>
  <c r="G47"/>
  <c r="O47" s="1"/>
  <c r="G284"/>
  <c r="G428"/>
  <c r="G628"/>
  <c r="H628" s="1"/>
  <c r="G554"/>
  <c r="H554" s="1"/>
  <c r="G725"/>
  <c r="H725" s="1"/>
  <c r="G1305"/>
  <c r="P1305" s="1"/>
  <c r="G1307"/>
  <c r="P1307" s="1"/>
  <c r="G1306"/>
  <c r="P1306" s="1"/>
  <c r="G1173"/>
  <c r="G1480"/>
  <c r="H1480" s="1"/>
  <c r="G1077"/>
  <c r="H1077" s="1"/>
  <c r="G1172"/>
  <c r="H1172" s="1"/>
  <c r="G1174"/>
  <c r="H1174" s="1"/>
  <c r="G45"/>
  <c r="P45" s="1"/>
  <c r="G282"/>
  <c r="G935"/>
  <c r="G627"/>
  <c r="H627" s="1"/>
  <c r="G39"/>
  <c r="G275"/>
  <c r="P275" s="1"/>
  <c r="G423"/>
  <c r="H423" s="1"/>
  <c r="G623"/>
  <c r="G622"/>
  <c r="H622" s="1"/>
  <c r="G848"/>
  <c r="H848" s="1"/>
  <c r="G930"/>
  <c r="H930" s="1"/>
  <c r="G1070"/>
  <c r="H1070" s="1"/>
  <c r="G1165"/>
  <c r="H1165" s="1"/>
  <c r="G37"/>
  <c r="H37" s="1"/>
  <c r="G272"/>
  <c r="H272" s="1"/>
  <c r="G722"/>
  <c r="H722" s="1"/>
  <c r="G928"/>
  <c r="H928" s="1"/>
  <c r="G929"/>
  <c r="H929" s="1"/>
  <c r="G1163"/>
  <c r="P1163" s="1"/>
  <c r="G1068"/>
  <c r="H1068" s="1"/>
  <c r="G1470"/>
  <c r="O1470" s="1"/>
  <c r="G418"/>
  <c r="G546"/>
  <c r="G922"/>
  <c r="H922" s="1"/>
  <c r="G718"/>
  <c r="G1159"/>
  <c r="G1294"/>
  <c r="H1294" s="1"/>
  <c r="G267"/>
  <c r="G414"/>
  <c r="P414" s="1"/>
  <c r="G544"/>
  <c r="G1292"/>
  <c r="P1292" s="1"/>
  <c r="P260"/>
  <c r="O260"/>
  <c r="P256"/>
  <c r="O256"/>
  <c r="O254"/>
  <c r="P254"/>
  <c r="G617"/>
  <c r="H617" s="1"/>
  <c r="G1066"/>
  <c r="P1066" s="1"/>
  <c r="G1289"/>
  <c r="P1289" s="1"/>
  <c r="G1397"/>
  <c r="H1397" s="1"/>
  <c r="G1158"/>
  <c r="H1158" s="1"/>
  <c r="G237"/>
  <c r="H237" s="1"/>
  <c r="G713"/>
  <c r="H713" s="1"/>
  <c r="G1065"/>
  <c r="P1065" s="1"/>
  <c r="G1404"/>
  <c r="H1404" s="1"/>
  <c r="G31"/>
  <c r="P31" s="1"/>
  <c r="G412"/>
  <c r="G32"/>
  <c r="P32" s="1"/>
  <c r="G233"/>
  <c r="G411"/>
  <c r="P411" s="1"/>
  <c r="G613"/>
  <c r="G846"/>
  <c r="G612"/>
  <c r="G845"/>
  <c r="G914"/>
  <c r="G1063"/>
  <c r="P1063" s="1"/>
  <c r="G1149"/>
  <c r="H1149" s="1"/>
  <c r="G1150"/>
  <c r="H1150" s="1"/>
  <c r="G1286"/>
  <c r="H1286" s="1"/>
  <c r="G24"/>
  <c r="G25"/>
  <c r="G229"/>
  <c r="H229" s="1"/>
  <c r="G403"/>
  <c r="P403" s="1"/>
  <c r="G404"/>
  <c r="G607"/>
  <c r="P607" s="1"/>
  <c r="G706"/>
  <c r="G839"/>
  <c r="G840"/>
  <c r="G608"/>
  <c r="H608" s="1"/>
  <c r="G707"/>
  <c r="H707" s="1"/>
  <c r="G778"/>
  <c r="H778" s="1"/>
  <c r="G906"/>
  <c r="H906" s="1"/>
  <c r="G907"/>
  <c r="H907" s="1"/>
  <c r="G908"/>
  <c r="H908" s="1"/>
  <c r="G1143"/>
  <c r="P1143" s="1"/>
  <c r="G1281"/>
  <c r="P1281" s="1"/>
  <c r="G1144"/>
  <c r="G1060"/>
  <c r="H1060" s="1"/>
  <c r="G1282"/>
  <c r="H1282" s="1"/>
  <c r="G22"/>
  <c r="O22" s="1"/>
  <c r="G400"/>
  <c r="H400" s="1"/>
  <c r="G605"/>
  <c r="H605" s="1"/>
  <c r="G836"/>
  <c r="H836" s="1"/>
  <c r="G903"/>
  <c r="G1399"/>
  <c r="G1057"/>
  <c r="H1057" s="1"/>
  <c r="G1138"/>
  <c r="H1138" s="1"/>
  <c r="G18"/>
  <c r="H18" s="1"/>
  <c r="G396"/>
  <c r="G539"/>
  <c r="H539" s="1"/>
  <c r="G602"/>
  <c r="G832"/>
  <c r="G900"/>
  <c r="H900" s="1"/>
  <c r="G1134"/>
  <c r="H1134" s="1"/>
  <c r="G14"/>
  <c r="O14" s="1"/>
  <c r="G599"/>
  <c r="G536"/>
  <c r="H536" s="1"/>
  <c r="G772"/>
  <c r="G830"/>
  <c r="H830" s="1"/>
  <c r="G897"/>
  <c r="H897" s="1"/>
  <c r="G1129"/>
  <c r="P1129" s="1"/>
  <c r="G1130"/>
  <c r="G1131"/>
  <c r="G1383"/>
  <c r="G1375"/>
  <c r="H1375" s="1"/>
  <c r="G1726"/>
  <c r="G1744"/>
  <c r="G1734"/>
  <c r="G1745"/>
  <c r="G1750"/>
  <c r="G1729"/>
  <c r="G1741"/>
  <c r="G1692"/>
  <c r="G1665"/>
  <c r="G1609"/>
  <c r="G1643"/>
  <c r="G1593"/>
  <c r="G1705"/>
  <c r="G1604"/>
  <c r="G1670"/>
  <c r="G1676"/>
  <c r="G1651"/>
  <c r="G1835"/>
  <c r="G1684"/>
  <c r="G1831"/>
  <c r="G1618"/>
  <c r="G1833"/>
  <c r="G1649"/>
  <c r="G1836"/>
  <c r="G1602"/>
  <c r="G1679"/>
  <c r="G1830"/>
  <c r="G1582"/>
  <c r="G1620"/>
  <c r="G1610"/>
  <c r="G1611"/>
  <c r="G1838"/>
  <c r="G1575"/>
  <c r="G1574"/>
  <c r="G1559"/>
  <c r="G1538"/>
  <c r="G1542"/>
  <c r="G1533"/>
  <c r="G1799"/>
  <c r="P1799" s="1"/>
  <c r="G1475"/>
  <c r="P1475" s="1"/>
  <c r="G1519"/>
  <c r="G1494"/>
  <c r="G1490"/>
  <c r="G1555"/>
  <c r="P1555" s="1"/>
  <c r="G1546"/>
  <c r="G1561"/>
  <c r="G1516"/>
  <c r="P1516" s="1"/>
  <c r="G1518"/>
  <c r="P1518" s="1"/>
  <c r="G1489"/>
  <c r="G1534"/>
  <c r="P1534" s="1"/>
  <c r="G1796"/>
  <c r="G1509"/>
  <c r="P1509" s="1"/>
  <c r="G1463"/>
  <c r="G1454"/>
  <c r="G1461"/>
  <c r="P1407"/>
  <c r="P1424"/>
  <c r="P1431"/>
  <c r="Q1431" s="1"/>
  <c r="P1427"/>
  <c r="Q1427" s="1"/>
  <c r="P1209"/>
  <c r="Q1209" s="1"/>
  <c r="G1778"/>
  <c r="G530"/>
  <c r="H530" s="1"/>
  <c r="G1798"/>
  <c r="G1773"/>
  <c r="H1773" s="1"/>
  <c r="G1774"/>
  <c r="G1779"/>
  <c r="H1779" s="1"/>
  <c r="G1807"/>
  <c r="P1807" s="1"/>
  <c r="G1808"/>
  <c r="G1809"/>
  <c r="H1809" s="1"/>
  <c r="G1829"/>
  <c r="G1048"/>
  <c r="G1049"/>
  <c r="G1819"/>
  <c r="H1819" s="1"/>
  <c r="G1828"/>
  <c r="H1828" s="1"/>
  <c r="G1272"/>
  <c r="G1275"/>
  <c r="G1754"/>
  <c r="O1754" s="1"/>
  <c r="G1273"/>
  <c r="H1273" s="1"/>
  <c r="G1364"/>
  <c r="H1364" s="1"/>
  <c r="G1843"/>
  <c r="H1843" s="1"/>
  <c r="G1766"/>
  <c r="G1801"/>
  <c r="P1801" s="1"/>
  <c r="G1802"/>
  <c r="O1802" s="1"/>
  <c r="G1267"/>
  <c r="G224"/>
  <c r="G223"/>
  <c r="G1762"/>
  <c r="G526"/>
  <c r="H526" s="1"/>
  <c r="G1040"/>
  <c r="H1040" s="1"/>
  <c r="G1789"/>
  <c r="H1789" s="1"/>
  <c r="G704"/>
  <c r="G1848"/>
  <c r="G1452"/>
  <c r="G1119"/>
  <c r="H1119" s="1"/>
  <c r="G1265"/>
  <c r="H1265" s="1"/>
  <c r="G219"/>
  <c r="H219" s="1"/>
  <c r="G522"/>
  <c r="P522" s="1"/>
  <c r="G1846"/>
  <c r="G1360"/>
  <c r="G1262"/>
  <c r="H1262" s="1"/>
  <c r="G216"/>
  <c r="G1759"/>
  <c r="G519"/>
  <c r="P519" s="1"/>
  <c r="G590"/>
  <c r="G825"/>
  <c r="H825" s="1"/>
  <c r="G1786"/>
  <c r="H1786" s="1"/>
  <c r="G1260"/>
  <c r="G1035"/>
  <c r="H1035" s="1"/>
  <c r="G1113"/>
  <c r="H1113" s="1"/>
  <c r="G213"/>
  <c r="H213" s="1"/>
  <c r="G1109"/>
  <c r="O1449"/>
  <c r="P1449"/>
  <c r="O387"/>
  <c r="P387"/>
  <c r="G383"/>
  <c r="H383" s="1"/>
  <c r="G1026"/>
  <c r="G1544"/>
  <c r="G380"/>
  <c r="H380" s="1"/>
  <c r="G197"/>
  <c r="P197" s="1"/>
  <c r="G1103"/>
  <c r="P1103" s="1"/>
  <c r="G195"/>
  <c r="O195" s="1"/>
  <c r="G194"/>
  <c r="G196"/>
  <c r="H196" s="1"/>
  <c r="G493"/>
  <c r="G376"/>
  <c r="H376" s="1"/>
  <c r="G494"/>
  <c r="P494" s="1"/>
  <c r="G495"/>
  <c r="G1025"/>
  <c r="H1025" s="1"/>
  <c r="G693"/>
  <c r="H693" s="1"/>
  <c r="G886"/>
  <c r="H886" s="1"/>
  <c r="G1446"/>
  <c r="G1102"/>
  <c r="G1354"/>
  <c r="H1354" s="1"/>
  <c r="G1539"/>
  <c r="H1539" s="1"/>
  <c r="G1248"/>
  <c r="H1248" s="1"/>
  <c r="G183"/>
  <c r="P183" s="1"/>
  <c r="G1020"/>
  <c r="G1442"/>
  <c r="P1442" s="1"/>
  <c r="G178"/>
  <c r="H178" s="1"/>
  <c r="G760"/>
  <c r="G690"/>
  <c r="H690" s="1"/>
  <c r="G882"/>
  <c r="H882" s="1"/>
  <c r="G1018"/>
  <c r="G1350"/>
  <c r="G1245"/>
  <c r="H1245" s="1"/>
  <c r="G171"/>
  <c r="G172"/>
  <c r="H172" s="1"/>
  <c r="G489"/>
  <c r="G686"/>
  <c r="H686" s="1"/>
  <c r="G1528"/>
  <c r="G161"/>
  <c r="H161" s="1"/>
  <c r="G366"/>
  <c r="H366" s="1"/>
  <c r="G163"/>
  <c r="P163" s="1"/>
  <c r="G162"/>
  <c r="G481"/>
  <c r="H481" s="1"/>
  <c r="G480"/>
  <c r="G579"/>
  <c r="G680"/>
  <c r="G879"/>
  <c r="H879" s="1"/>
  <c r="G482"/>
  <c r="H482" s="1"/>
  <c r="G681"/>
  <c r="H681" s="1"/>
  <c r="G756"/>
  <c r="G1239"/>
  <c r="G1099"/>
  <c r="H1099" s="1"/>
  <c r="G1345"/>
  <c r="H1345" s="1"/>
  <c r="G474"/>
  <c r="H474" s="1"/>
  <c r="G158"/>
  <c r="P158" s="1"/>
  <c r="G363"/>
  <c r="P363" s="1"/>
  <c r="G576"/>
  <c r="G677"/>
  <c r="G1521"/>
  <c r="G1012"/>
  <c r="H1012" s="1"/>
  <c r="G1237"/>
  <c r="H1237" s="1"/>
  <c r="G359"/>
  <c r="H359" s="1"/>
  <c r="G469"/>
  <c r="H469" s="1"/>
  <c r="G470"/>
  <c r="H470" s="1"/>
  <c r="G674"/>
  <c r="H674" s="1"/>
  <c r="G1520"/>
  <c r="H1520" s="1"/>
  <c r="G355"/>
  <c r="P355" s="1"/>
  <c r="G1009"/>
  <c r="H1009" s="1"/>
  <c r="G1344"/>
  <c r="H1344" s="1"/>
  <c r="G144"/>
  <c r="H144" s="1"/>
  <c r="G145"/>
  <c r="P145" s="1"/>
  <c r="G352"/>
  <c r="P352" s="1"/>
  <c r="G464"/>
  <c r="G570"/>
  <c r="G1004"/>
  <c r="G1006"/>
  <c r="G671"/>
  <c r="H671" s="1"/>
  <c r="G814"/>
  <c r="H814" s="1"/>
  <c r="G670"/>
  <c r="H670" s="1"/>
  <c r="G754"/>
  <c r="H754" s="1"/>
  <c r="G1005"/>
  <c r="G1341"/>
  <c r="G1231"/>
  <c r="G1342"/>
  <c r="G1229"/>
  <c r="H1229" s="1"/>
  <c r="G1230"/>
  <c r="H1230" s="1"/>
  <c r="G142"/>
  <c r="O142" s="1"/>
  <c r="G348"/>
  <c r="H348" s="1"/>
  <c r="G567"/>
  <c r="G459"/>
  <c r="H459" s="1"/>
  <c r="G664"/>
  <c r="O664" s="1"/>
  <c r="G749"/>
  <c r="G998"/>
  <c r="H998" s="1"/>
  <c r="G665"/>
  <c r="H665" s="1"/>
  <c r="G996"/>
  <c r="H996" s="1"/>
  <c r="G997"/>
  <c r="H997" s="1"/>
  <c r="G810"/>
  <c r="G811"/>
  <c r="G875"/>
  <c r="G1225"/>
  <c r="P1225" s="1"/>
  <c r="G1370"/>
  <c r="G1460"/>
  <c r="G1226"/>
  <c r="O1226" s="1"/>
  <c r="G1338"/>
  <c r="H1338" s="1"/>
  <c r="G1339"/>
  <c r="H1339" s="1"/>
  <c r="G140"/>
  <c r="H140" s="1"/>
  <c r="G565"/>
  <c r="G992"/>
  <c r="G1092"/>
  <c r="H1092" s="1"/>
  <c r="G747"/>
  <c r="H747" s="1"/>
  <c r="G873"/>
  <c r="H873" s="1"/>
  <c r="G1336"/>
  <c r="P1336" s="1"/>
  <c r="G1222"/>
  <c r="G1462"/>
  <c r="G1093"/>
  <c r="H1093" s="1"/>
  <c r="G1459"/>
  <c r="H1459" s="1"/>
  <c r="G131"/>
  <c r="H131" s="1"/>
  <c r="G132"/>
  <c r="O132" s="1"/>
  <c r="G451"/>
  <c r="G986"/>
  <c r="G1331"/>
  <c r="G119"/>
  <c r="O119" s="1"/>
  <c r="G118"/>
  <c r="P118" s="1"/>
  <c r="G340"/>
  <c r="G448"/>
  <c r="H448" s="1"/>
  <c r="G741"/>
  <c r="H741" s="1"/>
  <c r="G865"/>
  <c r="H865" s="1"/>
  <c r="G656"/>
  <c r="G979"/>
  <c r="G1326"/>
  <c r="G1212"/>
  <c r="O1212" s="1"/>
  <c r="G739"/>
  <c r="G804"/>
  <c r="G1087"/>
  <c r="G976"/>
  <c r="H976" s="1"/>
  <c r="G1208"/>
  <c r="H1208" s="1"/>
  <c r="G1324"/>
  <c r="H1324" s="1"/>
  <c r="G115"/>
  <c r="O115" s="1"/>
  <c r="G445"/>
  <c r="G560"/>
  <c r="G972"/>
  <c r="G651"/>
  <c r="H651" s="1"/>
  <c r="G803"/>
  <c r="H803" s="1"/>
  <c r="G736"/>
  <c r="G862"/>
  <c r="G1206"/>
  <c r="G1322"/>
  <c r="G1368"/>
  <c r="G1507"/>
  <c r="G1084"/>
  <c r="O1084" s="1"/>
  <c r="G1369"/>
  <c r="H1369" s="1"/>
  <c r="G112"/>
  <c r="G966"/>
  <c r="H966" s="1"/>
  <c r="G967"/>
  <c r="O967" s="1"/>
  <c r="G800"/>
  <c r="H800" s="1"/>
  <c r="G860"/>
  <c r="H860" s="1"/>
  <c r="G1365"/>
  <c r="G1202"/>
  <c r="O1202" s="1"/>
  <c r="G1319"/>
  <c r="O1319" s="1"/>
  <c r="G1504"/>
  <c r="O1504" s="1"/>
  <c r="G324"/>
  <c r="G1501"/>
  <c r="O1501" s="1"/>
  <c r="P320"/>
  <c r="O320"/>
  <c r="G108"/>
  <c r="H108" s="1"/>
  <c r="G109"/>
  <c r="H109" s="1"/>
  <c r="G318"/>
  <c r="G1437"/>
  <c r="G103"/>
  <c r="H103" s="1"/>
  <c r="G313"/>
  <c r="P313" s="1"/>
  <c r="G858"/>
  <c r="H858" s="1"/>
  <c r="G1433"/>
  <c r="G98"/>
  <c r="O98" s="1"/>
  <c r="G1422"/>
  <c r="G96"/>
  <c r="G97"/>
  <c r="H97" s="1"/>
  <c r="G93"/>
  <c r="H93" s="1"/>
  <c r="G92"/>
  <c r="O92" s="1"/>
  <c r="G90"/>
  <c r="G95"/>
  <c r="P95" s="1"/>
  <c r="G91"/>
  <c r="P91" s="1"/>
  <c r="G94"/>
  <c r="G442"/>
  <c r="G963"/>
  <c r="H963" s="1"/>
  <c r="G964"/>
  <c r="H964" s="1"/>
  <c r="G965"/>
  <c r="O965" s="1"/>
  <c r="G962"/>
  <c r="H962" s="1"/>
  <c r="G1421"/>
  <c r="G1199"/>
  <c r="O1199" s="1"/>
  <c r="G1200"/>
  <c r="O1200" s="1"/>
  <c r="G1318"/>
  <c r="O1318" s="1"/>
  <c r="O1417"/>
  <c r="P1417"/>
  <c r="G83"/>
  <c r="O83" s="1"/>
  <c r="G437"/>
  <c r="G644"/>
  <c r="G959"/>
  <c r="G1409"/>
  <c r="G1493"/>
  <c r="G80"/>
  <c r="G79"/>
  <c r="P79" s="1"/>
  <c r="G309"/>
  <c r="H309" s="1"/>
  <c r="G435"/>
  <c r="G733"/>
  <c r="H733" s="1"/>
  <c r="G643"/>
  <c r="H643" s="1"/>
  <c r="G1198"/>
  <c r="G75"/>
  <c r="O75" s="1"/>
  <c r="G306"/>
  <c r="P306" s="1"/>
  <c r="G1317"/>
  <c r="O1317" s="1"/>
  <c r="G1380"/>
  <c r="O1380" s="1"/>
  <c r="G71"/>
  <c r="H71" s="1"/>
  <c r="G302"/>
  <c r="G1391"/>
  <c r="H1391" s="1"/>
  <c r="G66"/>
  <c r="O66" s="1"/>
  <c r="G298"/>
  <c r="G62"/>
  <c r="G294"/>
  <c r="H294" s="1"/>
  <c r="G434"/>
  <c r="G640"/>
  <c r="G951"/>
  <c r="H951" s="1"/>
  <c r="G952"/>
  <c r="H952" s="1"/>
  <c r="G731"/>
  <c r="G290"/>
  <c r="H290" s="1"/>
  <c r="G57"/>
  <c r="O57" s="1"/>
  <c r="G946"/>
  <c r="G1190"/>
  <c r="G942"/>
  <c r="H942" s="1"/>
  <c r="G1184"/>
  <c r="G1183"/>
  <c r="O1183" s="1"/>
  <c r="G285"/>
  <c r="H285" s="1"/>
  <c r="G49"/>
  <c r="P49" s="1"/>
  <c r="G937"/>
  <c r="H937" s="1"/>
  <c r="G938"/>
  <c r="H938" s="1"/>
  <c r="G1176"/>
  <c r="G1175"/>
  <c r="G1481"/>
  <c r="G1078"/>
  <c r="H1078" s="1"/>
  <c r="G1177"/>
  <c r="H1177" s="1"/>
  <c r="G283"/>
  <c r="H283" s="1"/>
  <c r="G46"/>
  <c r="P46" s="1"/>
  <c r="G427"/>
  <c r="G553"/>
  <c r="G936"/>
  <c r="G849"/>
  <c r="H849" s="1"/>
  <c r="G724"/>
  <c r="H724" s="1"/>
  <c r="G791"/>
  <c r="G1171"/>
  <c r="O1171" s="1"/>
  <c r="G1304"/>
  <c r="O1304" s="1"/>
  <c r="G1453"/>
  <c r="O1453" s="1"/>
  <c r="G1076"/>
  <c r="H1076" s="1"/>
  <c r="G1170"/>
  <c r="H1170" s="1"/>
  <c r="G279"/>
  <c r="H279" s="1"/>
  <c r="G43"/>
  <c r="G626"/>
  <c r="H626" s="1"/>
  <c r="G551"/>
  <c r="H551" s="1"/>
  <c r="G723"/>
  <c r="H723" s="1"/>
  <c r="G933"/>
  <c r="G1073"/>
  <c r="G1301"/>
  <c r="G1167"/>
  <c r="G40"/>
  <c r="O40" s="1"/>
  <c r="G424"/>
  <c r="O424" s="1"/>
  <c r="G276"/>
  <c r="H276" s="1"/>
  <c r="G931"/>
  <c r="G624"/>
  <c r="H624" s="1"/>
  <c r="G625"/>
  <c r="G1071"/>
  <c r="G1166"/>
  <c r="G1299"/>
  <c r="O1299" s="1"/>
  <c r="G273"/>
  <c r="P273" s="1"/>
  <c r="G786"/>
  <c r="G1471"/>
  <c r="O1471" s="1"/>
  <c r="G35"/>
  <c r="O35" s="1"/>
  <c r="G420"/>
  <c r="O420" s="1"/>
  <c r="G1067"/>
  <c r="O1067" s="1"/>
  <c r="G621"/>
  <c r="G721"/>
  <c r="H721" s="1"/>
  <c r="G926"/>
  <c r="H926" s="1"/>
  <c r="G927"/>
  <c r="G1297"/>
  <c r="G1162"/>
  <c r="O1162" s="1"/>
  <c r="G270"/>
  <c r="H270" s="1"/>
  <c r="G923"/>
  <c r="H923" s="1"/>
  <c r="G547"/>
  <c r="H547" s="1"/>
  <c r="G719"/>
  <c r="G33"/>
  <c r="H33" s="1"/>
  <c r="G268"/>
  <c r="P268" s="1"/>
  <c r="G416"/>
  <c r="O416" s="1"/>
  <c r="G545"/>
  <c r="G415"/>
  <c r="H415" s="1"/>
  <c r="G782"/>
  <c r="H782" s="1"/>
  <c r="G921"/>
  <c r="H921" s="1"/>
  <c r="G1293"/>
  <c r="H1293" s="1"/>
  <c r="P257"/>
  <c r="O257"/>
  <c r="G238"/>
  <c r="H238" s="1"/>
  <c r="G714"/>
  <c r="G1155"/>
  <c r="G1405"/>
  <c r="G234"/>
  <c r="P234" s="1"/>
  <c r="G614"/>
  <c r="G712"/>
  <c r="G847"/>
  <c r="G711"/>
  <c r="H711" s="1"/>
  <c r="G915"/>
  <c r="H915" s="1"/>
  <c r="G781"/>
  <c r="H781" s="1"/>
  <c r="G1152"/>
  <c r="G1401"/>
  <c r="G1064"/>
  <c r="O1064" s="1"/>
  <c r="G1387"/>
  <c r="O1387" s="1"/>
  <c r="G1151"/>
  <c r="H1151" s="1"/>
  <c r="G1287"/>
  <c r="H1287" s="1"/>
  <c r="G26"/>
  <c r="P26" s="1"/>
  <c r="G230"/>
  <c r="H230" s="1"/>
  <c r="G27"/>
  <c r="P27" s="1"/>
  <c r="G405"/>
  <c r="G406"/>
  <c r="G1061"/>
  <c r="G1283"/>
  <c r="G23"/>
  <c r="O23" s="1"/>
  <c r="G401"/>
  <c r="G837"/>
  <c r="G1058"/>
  <c r="O1058" s="1"/>
  <c r="G904"/>
  <c r="G1139"/>
  <c r="G1400"/>
  <c r="O1400" s="1"/>
  <c r="G19"/>
  <c r="P19" s="1"/>
  <c r="G397"/>
  <c r="O397" s="1"/>
  <c r="G901"/>
  <c r="G540"/>
  <c r="H540" s="1"/>
  <c r="G603"/>
  <c r="H603" s="1"/>
  <c r="G833"/>
  <c r="G1054"/>
  <c r="G1135"/>
  <c r="O1135" s="1"/>
  <c r="G15"/>
  <c r="O15" s="1"/>
  <c r="G537"/>
  <c r="H537" s="1"/>
  <c r="G773"/>
  <c r="G600"/>
  <c r="H600" s="1"/>
  <c r="G1384"/>
  <c r="G1132"/>
  <c r="O1132" s="1"/>
  <c r="G10"/>
  <c r="H10" s="1"/>
  <c r="G11"/>
  <c r="P11" s="1"/>
  <c r="G9"/>
  <c r="G393"/>
  <c r="G533"/>
  <c r="G595"/>
  <c r="G596"/>
  <c r="O596" s="1"/>
  <c r="G894"/>
  <c r="G768"/>
  <c r="H768" s="1"/>
  <c r="G827"/>
  <c r="H827" s="1"/>
  <c r="G594"/>
  <c r="H594" s="1"/>
  <c r="G893"/>
  <c r="H893" s="1"/>
  <c r="G769"/>
  <c r="G1381"/>
  <c r="G1123"/>
  <c r="G1124"/>
  <c r="G1373"/>
  <c r="G8"/>
  <c r="G1122"/>
  <c r="H1122" s="1"/>
  <c r="G1711"/>
  <c r="G1747"/>
  <c r="G1735"/>
  <c r="G1736"/>
  <c r="G1753"/>
  <c r="G1657"/>
  <c r="G1710"/>
  <c r="G1594"/>
  <c r="G1617"/>
  <c r="G1640"/>
  <c r="G1656"/>
  <c r="G1658"/>
  <c r="G1660"/>
  <c r="G1589"/>
  <c r="G1645"/>
  <c r="G1600"/>
  <c r="G1614"/>
  <c r="G1626"/>
  <c r="G1644"/>
  <c r="G1648"/>
  <c r="G1675"/>
  <c r="G1585"/>
  <c r="G1674"/>
  <c r="G1616"/>
  <c r="G1650"/>
  <c r="G1663"/>
  <c r="G1636"/>
  <c r="G1671"/>
  <c r="G1689"/>
  <c r="G1586"/>
  <c r="G1623"/>
  <c r="G1638"/>
  <c r="G1581"/>
  <c r="G1580"/>
  <c r="G1568"/>
  <c r="G1571"/>
  <c r="G1557"/>
  <c r="G1795"/>
  <c r="G1564"/>
  <c r="O1554"/>
  <c r="O1492"/>
  <c r="P1398"/>
  <c r="P1420"/>
  <c r="P1441"/>
  <c r="P1414"/>
  <c r="P1416"/>
  <c r="P1413"/>
  <c r="P1426"/>
  <c r="O857"/>
  <c r="O1398"/>
  <c r="O1420"/>
  <c r="O1441"/>
  <c r="O1414"/>
  <c r="O1416"/>
  <c r="O1413"/>
  <c r="O1426"/>
  <c r="O1429"/>
  <c r="O1430"/>
  <c r="O1182"/>
  <c r="P857"/>
  <c r="P1800"/>
  <c r="O1804"/>
  <c r="P1804"/>
  <c r="O1771"/>
  <c r="P1771"/>
  <c r="O261"/>
  <c r="P261"/>
  <c r="O358"/>
  <c r="P358"/>
  <c r="O1800"/>
  <c r="P278"/>
  <c r="P1772"/>
  <c r="P249"/>
  <c r="P258"/>
  <c r="P262"/>
  <c r="P245"/>
  <c r="P381"/>
  <c r="P264"/>
  <c r="P1768"/>
  <c r="P330"/>
  <c r="P265"/>
  <c r="P321"/>
  <c r="Q321" s="1"/>
  <c r="P1851"/>
  <c r="P331"/>
  <c r="P246"/>
  <c r="P248"/>
  <c r="P242"/>
  <c r="P255"/>
  <c r="O1784"/>
  <c r="O251"/>
  <c r="O341"/>
  <c r="O328"/>
  <c r="O252"/>
  <c r="O269"/>
  <c r="O253"/>
  <c r="O247"/>
  <c r="O244"/>
  <c r="P1784"/>
  <c r="P251"/>
  <c r="O278"/>
  <c r="P341"/>
  <c r="O1772"/>
  <c r="P328"/>
  <c r="O249"/>
  <c r="P252"/>
  <c r="O258"/>
  <c r="P269"/>
  <c r="P253"/>
  <c r="O262"/>
  <c r="P247"/>
  <c r="O245"/>
  <c r="P244"/>
  <c r="O124"/>
  <c r="P187"/>
  <c r="O78"/>
  <c r="P78"/>
  <c r="Q1628" l="1"/>
  <c r="Q859"/>
  <c r="Q878"/>
  <c r="Q1474"/>
  <c r="Q1619"/>
  <c r="Q54"/>
  <c r="Q869"/>
  <c r="Q851"/>
  <c r="Q1805"/>
  <c r="Q182"/>
  <c r="Q1495"/>
  <c r="P770"/>
  <c r="O770"/>
  <c r="H770"/>
  <c r="H710"/>
  <c r="P710"/>
  <c r="O710"/>
  <c r="O618"/>
  <c r="P618"/>
  <c r="H618"/>
  <c r="H421"/>
  <c r="O421"/>
  <c r="P421"/>
  <c r="O422"/>
  <c r="P422"/>
  <c r="H422"/>
  <c r="P850"/>
  <c r="H850"/>
  <c r="O850"/>
  <c r="O727"/>
  <c r="P727"/>
  <c r="H727"/>
  <c r="H797"/>
  <c r="O797"/>
  <c r="P797"/>
  <c r="P1668"/>
  <c r="H1668"/>
  <c r="O1668"/>
  <c r="H446"/>
  <c r="P446"/>
  <c r="O446"/>
  <c r="O1510"/>
  <c r="H1510"/>
  <c r="P1510"/>
  <c r="P479"/>
  <c r="H479"/>
  <c r="O479"/>
  <c r="H881"/>
  <c r="P881"/>
  <c r="O881"/>
  <c r="O198"/>
  <c r="P198"/>
  <c r="H198"/>
  <c r="O515"/>
  <c r="P515"/>
  <c r="H515"/>
  <c r="O226"/>
  <c r="P226"/>
  <c r="H226"/>
  <c r="P1605"/>
  <c r="O1605"/>
  <c r="H1605"/>
  <c r="O426"/>
  <c r="H426"/>
  <c r="P426"/>
  <c r="P1630"/>
  <c r="O1630"/>
  <c r="H1630"/>
  <c r="O1632"/>
  <c r="P1632"/>
  <c r="H1632"/>
  <c r="P429"/>
  <c r="O429"/>
  <c r="H429"/>
  <c r="H433"/>
  <c r="P433"/>
  <c r="O433"/>
  <c r="O798"/>
  <c r="P798"/>
  <c r="H798"/>
  <c r="H750"/>
  <c r="O750"/>
  <c r="P750"/>
  <c r="H1840"/>
  <c r="O1840"/>
  <c r="P1840"/>
  <c r="O370"/>
  <c r="H780"/>
  <c r="O780"/>
  <c r="P780"/>
  <c r="H1781"/>
  <c r="P1781"/>
  <c r="O1781"/>
  <c r="O1607"/>
  <c r="P1607"/>
  <c r="H1607"/>
  <c r="O1783"/>
  <c r="P1783"/>
  <c r="H1783"/>
  <c r="H1625"/>
  <c r="P1625"/>
  <c r="O1625"/>
  <c r="P792"/>
  <c r="O792"/>
  <c r="H792"/>
  <c r="H1484"/>
  <c r="O1484"/>
  <c r="P1484"/>
  <c r="Q1842"/>
  <c r="H1782"/>
  <c r="P1782"/>
  <c r="O1782"/>
  <c r="O863"/>
  <c r="P863"/>
  <c r="H863"/>
  <c r="O1511"/>
  <c r="H1511"/>
  <c r="P1511"/>
  <c r="P867"/>
  <c r="H867"/>
  <c r="O867"/>
  <c r="H1523"/>
  <c r="O1523"/>
  <c r="P1523"/>
  <c r="P887"/>
  <c r="O887"/>
  <c r="H887"/>
  <c r="P200"/>
  <c r="O200"/>
  <c r="H200"/>
  <c r="Q1813"/>
  <c r="P775"/>
  <c r="O775"/>
  <c r="H775"/>
  <c r="H705"/>
  <c r="O705"/>
  <c r="P705"/>
  <c r="O709"/>
  <c r="H709"/>
  <c r="P709"/>
  <c r="P243"/>
  <c r="O243"/>
  <c r="H243"/>
  <c r="Q717"/>
  <c r="H1852"/>
  <c r="O1852"/>
  <c r="P1852"/>
  <c r="O638"/>
  <c r="H638"/>
  <c r="P638"/>
  <c r="Q68"/>
  <c r="P645"/>
  <c r="O645"/>
  <c r="H645"/>
  <c r="H1503"/>
  <c r="O1503"/>
  <c r="P1503"/>
  <c r="Q1508"/>
  <c r="H1686"/>
  <c r="P1686"/>
  <c r="O1686"/>
  <c r="O472"/>
  <c r="P472"/>
  <c r="H472"/>
  <c r="P168"/>
  <c r="H168"/>
  <c r="O168"/>
  <c r="P173"/>
  <c r="O173"/>
  <c r="H173"/>
  <c r="P1709"/>
  <c r="O1709"/>
  <c r="H1709"/>
  <c r="H392"/>
  <c r="P392"/>
  <c r="O392"/>
  <c r="H1841"/>
  <c r="P1841"/>
  <c r="O1841"/>
  <c r="Q1488"/>
  <c r="Q248"/>
  <c r="Q381"/>
  <c r="Q187"/>
  <c r="P444"/>
  <c r="P605"/>
  <c r="O1566"/>
  <c r="P1566"/>
  <c r="P930"/>
  <c r="O694"/>
  <c r="O1770"/>
  <c r="P1788"/>
  <c r="Q1514"/>
  <c r="Q246"/>
  <c r="Q1424"/>
  <c r="Q1738"/>
  <c r="Q1097"/>
  <c r="Q1059"/>
  <c r="H1757"/>
  <c r="P1757"/>
  <c r="O1757"/>
  <c r="Q331"/>
  <c r="O483"/>
  <c r="O852"/>
  <c r="O1358"/>
  <c r="O308"/>
  <c r="P388"/>
  <c r="O1034"/>
  <c r="O1440"/>
  <c r="Q265"/>
  <c r="O407"/>
  <c r="P1120"/>
  <c r="P679"/>
  <c r="P1079"/>
  <c r="P1588"/>
  <c r="Q1588" s="1"/>
  <c r="P476"/>
  <c r="O531"/>
  <c r="Q1407"/>
  <c r="H1588"/>
  <c r="P531"/>
  <c r="Q330"/>
  <c r="O1655"/>
  <c r="Q1851"/>
  <c r="O1743"/>
  <c r="Q1743" s="1"/>
  <c r="P1655"/>
  <c r="O1733"/>
  <c r="Q1733" s="1"/>
  <c r="H1733"/>
  <c r="H1743"/>
  <c r="Q334"/>
  <c r="Q353"/>
  <c r="Q240"/>
  <c r="H1725"/>
  <c r="O1603"/>
  <c r="Q1769"/>
  <c r="O1680"/>
  <c r="P1725"/>
  <c r="Q1725" s="1"/>
  <c r="P1603"/>
  <c r="P1680"/>
  <c r="Q332"/>
  <c r="Q250"/>
  <c r="Q274"/>
  <c r="Q349"/>
  <c r="P759"/>
  <c r="P694"/>
  <c r="Q1713"/>
  <c r="O708"/>
  <c r="O1723"/>
  <c r="Q1723" s="1"/>
  <c r="O1716"/>
  <c r="O409"/>
  <c r="O679"/>
  <c r="O1079"/>
  <c r="O1235"/>
  <c r="H1723"/>
  <c r="P281"/>
  <c r="O281"/>
  <c r="O447"/>
  <c r="P455"/>
  <c r="P897"/>
  <c r="P771"/>
  <c r="P1310"/>
  <c r="P1491"/>
  <c r="Q1491" s="1"/>
  <c r="H241"/>
  <c r="P241"/>
  <c r="O241"/>
  <c r="H346"/>
  <c r="O346"/>
  <c r="P346"/>
  <c r="O292"/>
  <c r="H292"/>
  <c r="P292"/>
  <c r="P12"/>
  <c r="P1715"/>
  <c r="H1491"/>
  <c r="P310"/>
  <c r="O310"/>
  <c r="H310"/>
  <c r="H347"/>
  <c r="O347"/>
  <c r="P347"/>
  <c r="O371"/>
  <c r="H371"/>
  <c r="P371"/>
  <c r="O225"/>
  <c r="P225"/>
  <c r="H225"/>
  <c r="P288"/>
  <c r="H288"/>
  <c r="O288"/>
  <c r="O300"/>
  <c r="H300"/>
  <c r="P300"/>
  <c r="Q370"/>
  <c r="Q342"/>
  <c r="O228"/>
  <c r="H228"/>
  <c r="P228"/>
  <c r="O1780"/>
  <c r="P1780"/>
  <c r="H1780"/>
  <c r="O763"/>
  <c r="O1715"/>
  <c r="Q350"/>
  <c r="O391"/>
  <c r="Q255"/>
  <c r="O431"/>
  <c r="P659"/>
  <c r="P713"/>
  <c r="P767"/>
  <c r="O1810"/>
  <c r="O159"/>
  <c r="O473"/>
  <c r="P541"/>
  <c r="O1154"/>
  <c r="O1815"/>
  <c r="P1106"/>
  <c r="P307"/>
  <c r="P231"/>
  <c r="O377"/>
  <c r="O1816"/>
  <c r="P431"/>
  <c r="P868"/>
  <c r="O1396"/>
  <c r="O315"/>
  <c r="P277"/>
  <c r="O957"/>
  <c r="P585"/>
  <c r="P752"/>
  <c r="O1106"/>
  <c r="O219"/>
  <c r="P174"/>
  <c r="O174"/>
  <c r="O295"/>
  <c r="O356"/>
  <c r="P283"/>
  <c r="O526"/>
  <c r="O231"/>
  <c r="P329"/>
  <c r="O767"/>
  <c r="O868"/>
  <c r="O571"/>
  <c r="O585"/>
  <c r="P758"/>
  <c r="P1810"/>
  <c r="P808"/>
  <c r="P957"/>
  <c r="O1340"/>
  <c r="O842"/>
  <c r="P1333"/>
  <c r="P159"/>
  <c r="O16"/>
  <c r="O307"/>
  <c r="P295"/>
  <c r="O345"/>
  <c r="O385"/>
  <c r="O468"/>
  <c r="P315"/>
  <c r="O277"/>
  <c r="P377"/>
  <c r="P468"/>
  <c r="O752"/>
  <c r="O476"/>
  <c r="O541"/>
  <c r="P356"/>
  <c r="P660"/>
  <c r="P1816"/>
  <c r="O1089"/>
  <c r="O1351"/>
  <c r="O1252"/>
  <c r="P1142"/>
  <c r="Q1492"/>
  <c r="P16"/>
  <c r="P345"/>
  <c r="O361"/>
  <c r="O329"/>
  <c r="O808"/>
  <c r="P571"/>
  <c r="P391"/>
  <c r="P842"/>
  <c r="O1193"/>
  <c r="O1333"/>
  <c r="Q1333" s="1"/>
  <c r="P1252"/>
  <c r="P1357"/>
  <c r="P699"/>
  <c r="O1241"/>
  <c r="Q1476"/>
  <c r="Q1639"/>
  <c r="P1423"/>
  <c r="Q1513"/>
  <c r="Q1672"/>
  <c r="Q1703"/>
  <c r="P196"/>
  <c r="O996"/>
  <c r="P481"/>
  <c r="O928"/>
  <c r="P189"/>
  <c r="O1029"/>
  <c r="O793"/>
  <c r="O1039"/>
  <c r="O380"/>
  <c r="O144"/>
  <c r="P882"/>
  <c r="P140"/>
  <c r="P380"/>
  <c r="O617"/>
  <c r="O1101"/>
  <c r="P1107"/>
  <c r="O1334"/>
  <c r="O1277"/>
  <c r="O1133"/>
  <c r="O1245"/>
  <c r="O774"/>
  <c r="Q1637"/>
  <c r="Q1669"/>
  <c r="Q1693"/>
  <c r="P222"/>
  <c r="P102"/>
  <c r="O423"/>
  <c r="O629"/>
  <c r="P741"/>
  <c r="P814"/>
  <c r="O1254"/>
  <c r="O1356"/>
  <c r="O1134"/>
  <c r="P1347"/>
  <c r="O439"/>
  <c r="O789"/>
  <c r="O1314"/>
  <c r="P1172"/>
  <c r="O359"/>
  <c r="O222"/>
  <c r="P505"/>
  <c r="P439"/>
  <c r="P854"/>
  <c r="P994"/>
  <c r="P1824"/>
  <c r="O12"/>
  <c r="P126"/>
  <c r="O316"/>
  <c r="O336"/>
  <c r="O505"/>
  <c r="P629"/>
  <c r="O610"/>
  <c r="O562"/>
  <c r="P597"/>
  <c r="P672"/>
  <c r="P928"/>
  <c r="P871"/>
  <c r="O1249"/>
  <c r="O1374"/>
  <c r="O1110"/>
  <c r="O1410"/>
  <c r="P1047"/>
  <c r="P1366"/>
  <c r="P1410"/>
  <c r="O1438"/>
  <c r="P146"/>
  <c r="O343"/>
  <c r="P378"/>
  <c r="O538"/>
  <c r="O286"/>
  <c r="O1849"/>
  <c r="O584"/>
  <c r="P604"/>
  <c r="P636"/>
  <c r="P956"/>
  <c r="P735"/>
  <c r="P826"/>
  <c r="P906"/>
  <c r="O1216"/>
  <c r="O1266"/>
  <c r="Q1266" s="1"/>
  <c r="O1310"/>
  <c r="O1347"/>
  <c r="O609"/>
  <c r="O897"/>
  <c r="O956"/>
  <c r="P1110"/>
  <c r="O1565"/>
  <c r="Q1572"/>
  <c r="O126"/>
  <c r="O146"/>
  <c r="P316"/>
  <c r="P375"/>
  <c r="O441"/>
  <c r="P286"/>
  <c r="O597"/>
  <c r="O826"/>
  <c r="O906"/>
  <c r="P562"/>
  <c r="P575"/>
  <c r="P609"/>
  <c r="P742"/>
  <c r="P610"/>
  <c r="P763"/>
  <c r="P784"/>
  <c r="O1145"/>
  <c r="O1321"/>
  <c r="O672"/>
  <c r="P1312"/>
  <c r="P351"/>
  <c r="O530"/>
  <c r="P1008"/>
  <c r="O1244"/>
  <c r="Q1834"/>
  <c r="O1450"/>
  <c r="Q1487"/>
  <c r="O1149"/>
  <c r="O1666"/>
  <c r="Q1707"/>
  <c r="O536"/>
  <c r="P730"/>
  <c r="P900"/>
  <c r="P805"/>
  <c r="O1367"/>
  <c r="O1270"/>
  <c r="O628"/>
  <c r="O1635"/>
  <c r="P131"/>
  <c r="P376"/>
  <c r="O693"/>
  <c r="O686"/>
  <c r="O681"/>
  <c r="P690"/>
  <c r="Q1522"/>
  <c r="O581"/>
  <c r="P297"/>
  <c r="O908"/>
  <c r="P1828"/>
  <c r="P765"/>
  <c r="O647"/>
  <c r="O1091"/>
  <c r="O1285"/>
  <c r="O1181"/>
  <c r="O713"/>
  <c r="O1086"/>
  <c r="P1351"/>
  <c r="P213"/>
  <c r="O229"/>
  <c r="P266"/>
  <c r="P372"/>
  <c r="O1828"/>
  <c r="O1787"/>
  <c r="O938"/>
  <c r="P448"/>
  <c r="P554"/>
  <c r="P1031"/>
  <c r="O1779"/>
  <c r="O1354"/>
  <c r="O1382"/>
  <c r="P913"/>
  <c r="P1273"/>
  <c r="Q1706"/>
  <c r="Q1590"/>
  <c r="O10"/>
  <c r="P998"/>
  <c r="P290"/>
  <c r="Q1654"/>
  <c r="O781"/>
  <c r="Q1839"/>
  <c r="P172"/>
  <c r="O37"/>
  <c r="P369"/>
  <c r="O191"/>
  <c r="Q242"/>
  <c r="Q1768"/>
  <c r="Q264"/>
  <c r="O801"/>
  <c r="O1818"/>
  <c r="O961"/>
  <c r="O583"/>
  <c r="O670"/>
  <c r="P793"/>
  <c r="P865"/>
  <c r="P702"/>
  <c r="P617"/>
  <c r="P823"/>
  <c r="O1224"/>
  <c r="O1451"/>
  <c r="O758"/>
  <c r="O900"/>
  <c r="Q1624"/>
  <c r="O1730"/>
  <c r="P178"/>
  <c r="O161"/>
  <c r="O276"/>
  <c r="P436"/>
  <c r="O1788"/>
  <c r="O748"/>
  <c r="O858"/>
  <c r="O564"/>
  <c r="P498"/>
  <c r="P1803"/>
  <c r="P628"/>
  <c r="P879"/>
  <c r="P761"/>
  <c r="P801"/>
  <c r="P907"/>
  <c r="P1035"/>
  <c r="O1276"/>
  <c r="O1328"/>
  <c r="O1428"/>
  <c r="O1375"/>
  <c r="O608"/>
  <c r="O730"/>
  <c r="P1000"/>
  <c r="P1114"/>
  <c r="P1244"/>
  <c r="Q1792"/>
  <c r="O1627"/>
  <c r="P71"/>
  <c r="O1843"/>
  <c r="P191"/>
  <c r="O369"/>
  <c r="O400"/>
  <c r="P305"/>
  <c r="O383"/>
  <c r="O890"/>
  <c r="O907"/>
  <c r="O611"/>
  <c r="P799"/>
  <c r="P667"/>
  <c r="O1187"/>
  <c r="O1077"/>
  <c r="O1262"/>
  <c r="O799"/>
  <c r="O848"/>
  <c r="O940"/>
  <c r="P1158"/>
  <c r="P1451"/>
  <c r="O1498"/>
  <c r="P1072"/>
  <c r="P93"/>
  <c r="O952"/>
  <c r="O108"/>
  <c r="Q278"/>
  <c r="P109"/>
  <c r="Q1695"/>
  <c r="O103"/>
  <c r="P964"/>
  <c r="Q1690"/>
  <c r="Q1661"/>
  <c r="P29"/>
  <c r="P106"/>
  <c r="O102"/>
  <c r="O189"/>
  <c r="P204"/>
  <c r="O1777"/>
  <c r="O1761"/>
  <c r="O272"/>
  <c r="O486"/>
  <c r="O572"/>
  <c r="O372"/>
  <c r="O297"/>
  <c r="P488"/>
  <c r="P423"/>
  <c r="O669"/>
  <c r="O984"/>
  <c r="P407"/>
  <c r="P456"/>
  <c r="P581"/>
  <c r="P819"/>
  <c r="P870"/>
  <c r="P1016"/>
  <c r="P861"/>
  <c r="O1003"/>
  <c r="O1057"/>
  <c r="O1150"/>
  <c r="O1204"/>
  <c r="O1271"/>
  <c r="O707"/>
  <c r="O991"/>
  <c r="P1055"/>
  <c r="P1060"/>
  <c r="P1214"/>
  <c r="P1277"/>
  <c r="O1682"/>
  <c r="O1677"/>
  <c r="O29"/>
  <c r="P1777"/>
  <c r="P237"/>
  <c r="P229"/>
  <c r="O204"/>
  <c r="O237"/>
  <c r="O456"/>
  <c r="O488"/>
  <c r="P1764"/>
  <c r="O554"/>
  <c r="O339"/>
  <c r="O790"/>
  <c r="O861"/>
  <c r="O555"/>
  <c r="P539"/>
  <c r="P1761"/>
  <c r="P593"/>
  <c r="P572"/>
  <c r="P637"/>
  <c r="P987"/>
  <c r="P991"/>
  <c r="P1034"/>
  <c r="P669"/>
  <c r="P1787"/>
  <c r="P864"/>
  <c r="P984"/>
  <c r="P1019"/>
  <c r="O1105"/>
  <c r="O1060"/>
  <c r="O1214"/>
  <c r="O765"/>
  <c r="O819"/>
  <c r="O854"/>
  <c r="O1016"/>
  <c r="P1204"/>
  <c r="P1134"/>
  <c r="P1325"/>
  <c r="O106"/>
  <c r="P272"/>
  <c r="O1764"/>
  <c r="O444"/>
  <c r="O593"/>
  <c r="P339"/>
  <c r="O605"/>
  <c r="O874"/>
  <c r="O1031"/>
  <c r="O958"/>
  <c r="O539"/>
  <c r="P1760"/>
  <c r="P707"/>
  <c r="P774"/>
  <c r="P1039"/>
  <c r="P620"/>
  <c r="P908"/>
  <c r="P958"/>
  <c r="P1086"/>
  <c r="O1083"/>
  <c r="O1247"/>
  <c r="O1160"/>
  <c r="O1294"/>
  <c r="O1172"/>
  <c r="O1325"/>
  <c r="O930"/>
  <c r="P1003"/>
  <c r="O1107"/>
  <c r="P1217"/>
  <c r="P1271"/>
  <c r="P1434"/>
  <c r="O1531"/>
  <c r="P1105"/>
  <c r="O1832"/>
  <c r="P18"/>
  <c r="P336"/>
  <c r="P348"/>
  <c r="O455"/>
  <c r="O482"/>
  <c r="O550"/>
  <c r="P447"/>
  <c r="O699"/>
  <c r="O735"/>
  <c r="O771"/>
  <c r="O856"/>
  <c r="O995"/>
  <c r="O955"/>
  <c r="P441"/>
  <c r="P622"/>
  <c r="P943"/>
  <c r="P647"/>
  <c r="P995"/>
  <c r="P945"/>
  <c r="O1261"/>
  <c r="O1207"/>
  <c r="O1280"/>
  <c r="O1394"/>
  <c r="O1023"/>
  <c r="O1242"/>
  <c r="O1312"/>
  <c r="O913"/>
  <c r="O622"/>
  <c r="O1845"/>
  <c r="O943"/>
  <c r="O1024"/>
  <c r="P1235"/>
  <c r="P1243"/>
  <c r="P1444"/>
  <c r="O1535"/>
  <c r="O1646"/>
  <c r="P1438"/>
  <c r="P1343"/>
  <c r="P1406"/>
  <c r="O366"/>
  <c r="O375"/>
  <c r="P308"/>
  <c r="O317"/>
  <c r="O502"/>
  <c r="O557"/>
  <c r="O663"/>
  <c r="O919"/>
  <c r="P492"/>
  <c r="P409"/>
  <c r="P557"/>
  <c r="P550"/>
  <c r="P807"/>
  <c r="P885"/>
  <c r="P838"/>
  <c r="P663"/>
  <c r="P1849"/>
  <c r="P852"/>
  <c r="P856"/>
  <c r="P919"/>
  <c r="O1178"/>
  <c r="O1397"/>
  <c r="O1435"/>
  <c r="O1165"/>
  <c r="O1352"/>
  <c r="O1390"/>
  <c r="O659"/>
  <c r="O742"/>
  <c r="O759"/>
  <c r="O838"/>
  <c r="O978"/>
  <c r="O1047"/>
  <c r="P1196"/>
  <c r="P1165"/>
  <c r="P1358"/>
  <c r="P1352"/>
  <c r="P1390"/>
  <c r="P1440"/>
  <c r="P1249"/>
  <c r="O51"/>
  <c r="P317"/>
  <c r="P51"/>
  <c r="O18"/>
  <c r="O97"/>
  <c r="O266"/>
  <c r="O430"/>
  <c r="O551"/>
  <c r="O575"/>
  <c r="P430"/>
  <c r="O784"/>
  <c r="O945"/>
  <c r="O492"/>
  <c r="P502"/>
  <c r="P1845"/>
  <c r="P978"/>
  <c r="P789"/>
  <c r="P955"/>
  <c r="P1024"/>
  <c r="O1118"/>
  <c r="O1343"/>
  <c r="O1349"/>
  <c r="O1346"/>
  <c r="O1385"/>
  <c r="O1406"/>
  <c r="O1196"/>
  <c r="O1243"/>
  <c r="O1359"/>
  <c r="O1377"/>
  <c r="O1444"/>
  <c r="O604"/>
  <c r="O636"/>
  <c r="O807"/>
  <c r="O885"/>
  <c r="P1118"/>
  <c r="P1242"/>
  <c r="P1359"/>
  <c r="P1377"/>
  <c r="O1547"/>
  <c r="O1687"/>
  <c r="O1701"/>
  <c r="Q1749"/>
  <c r="P1178"/>
  <c r="P1346"/>
  <c r="Q1415"/>
  <c r="Q1595"/>
  <c r="P77"/>
  <c r="O87"/>
  <c r="P97"/>
  <c r="O61"/>
  <c r="O348"/>
  <c r="P389"/>
  <c r="O280"/>
  <c r="O291"/>
  <c r="O457"/>
  <c r="P343"/>
  <c r="P366"/>
  <c r="O461"/>
  <c r="O532"/>
  <c r="O534"/>
  <c r="O238"/>
  <c r="P1770"/>
  <c r="O528"/>
  <c r="P1809"/>
  <c r="P399"/>
  <c r="O754"/>
  <c r="O999"/>
  <c r="O937"/>
  <c r="O994"/>
  <c r="O934"/>
  <c r="P566"/>
  <c r="P280"/>
  <c r="P291"/>
  <c r="P482"/>
  <c r="P538"/>
  <c r="P1791"/>
  <c r="P785"/>
  <c r="P777"/>
  <c r="P910"/>
  <c r="P598"/>
  <c r="P796"/>
  <c r="P999"/>
  <c r="P954"/>
  <c r="O1218"/>
  <c r="O1213"/>
  <c r="O902"/>
  <c r="O1192"/>
  <c r="O1402"/>
  <c r="O697"/>
  <c r="O1791"/>
  <c r="O785"/>
  <c r="O912"/>
  <c r="O910"/>
  <c r="P1138"/>
  <c r="P1233"/>
  <c r="P1164"/>
  <c r="P1402"/>
  <c r="P902"/>
  <c r="Q1532"/>
  <c r="O1577"/>
  <c r="Q1613"/>
  <c r="P1218"/>
  <c r="O1515"/>
  <c r="O1809"/>
  <c r="Q1809" s="1"/>
  <c r="O399"/>
  <c r="Q399" s="1"/>
  <c r="P238"/>
  <c r="O235"/>
  <c r="P528"/>
  <c r="P470"/>
  <c r="O723"/>
  <c r="O823"/>
  <c r="O997"/>
  <c r="O463"/>
  <c r="O566"/>
  <c r="P457"/>
  <c r="P461"/>
  <c r="P532"/>
  <c r="P697"/>
  <c r="P825"/>
  <c r="P1819"/>
  <c r="P920"/>
  <c r="O598"/>
  <c r="P691"/>
  <c r="P934"/>
  <c r="O1072"/>
  <c r="O1232"/>
  <c r="O1074"/>
  <c r="O1098"/>
  <c r="O1164"/>
  <c r="O1366"/>
  <c r="O1040"/>
  <c r="O777"/>
  <c r="O920"/>
  <c r="Q920" s="1"/>
  <c r="P1335"/>
  <c r="P1282"/>
  <c r="O1499"/>
  <c r="O1496"/>
  <c r="Q1621"/>
  <c r="O1597"/>
  <c r="O1704"/>
  <c r="Q1837"/>
  <c r="Q1746"/>
  <c r="P1232"/>
  <c r="P1276"/>
  <c r="P61"/>
  <c r="P87"/>
  <c r="O77"/>
  <c r="O1824"/>
  <c r="O378"/>
  <c r="O389"/>
  <c r="O232"/>
  <c r="O279"/>
  <c r="O470"/>
  <c r="O498"/>
  <c r="O547"/>
  <c r="P235"/>
  <c r="O691"/>
  <c r="O796"/>
  <c r="O871"/>
  <c r="O954"/>
  <c r="P584"/>
  <c r="P232"/>
  <c r="P534"/>
  <c r="P1025"/>
  <c r="P912"/>
  <c r="O1056"/>
  <c r="O1070"/>
  <c r="O1311"/>
  <c r="Q1429"/>
  <c r="O1114"/>
  <c r="O1233"/>
  <c r="O1282"/>
  <c r="P1040"/>
  <c r="O688"/>
  <c r="O825"/>
  <c r="P1056"/>
  <c r="P1074"/>
  <c r="P1098"/>
  <c r="P1192"/>
  <c r="O1483"/>
  <c r="O1497"/>
  <c r="O1664"/>
  <c r="P1450"/>
  <c r="P551"/>
  <c r="O186"/>
  <c r="O52"/>
  <c r="O33"/>
  <c r="P271"/>
  <c r="P285"/>
  <c r="O230"/>
  <c r="P1776"/>
  <c r="O312"/>
  <c r="O474"/>
  <c r="O459"/>
  <c r="P205"/>
  <c r="P230"/>
  <c r="P312"/>
  <c r="O415"/>
  <c r="O475"/>
  <c r="P483"/>
  <c r="O665"/>
  <c r="O627"/>
  <c r="O634"/>
  <c r="O1790"/>
  <c r="O776"/>
  <c r="O926"/>
  <c r="O922"/>
  <c r="O1019"/>
  <c r="O543"/>
  <c r="O552"/>
  <c r="O586"/>
  <c r="P474"/>
  <c r="P665"/>
  <c r="P688"/>
  <c r="P746"/>
  <c r="P816"/>
  <c r="P1007"/>
  <c r="P944"/>
  <c r="P648"/>
  <c r="P627"/>
  <c r="P748"/>
  <c r="P776"/>
  <c r="P841"/>
  <c r="P886"/>
  <c r="P1001"/>
  <c r="P905"/>
  <c r="O1000"/>
  <c r="O1264"/>
  <c r="O1210"/>
  <c r="O1146"/>
  <c r="O1327"/>
  <c r="O1364"/>
  <c r="O1448"/>
  <c r="O660"/>
  <c r="O637"/>
  <c r="O816"/>
  <c r="Q816" s="1"/>
  <c r="O830"/>
  <c r="P1127"/>
  <c r="P1386"/>
  <c r="P1448"/>
  <c r="O1473"/>
  <c r="O1622"/>
  <c r="P186"/>
  <c r="P52"/>
  <c r="P33"/>
  <c r="O140"/>
  <c r="Q124"/>
  <c r="O192"/>
  <c r="O309"/>
  <c r="P270"/>
  <c r="P239"/>
  <c r="O271"/>
  <c r="O270"/>
  <c r="O239"/>
  <c r="O402"/>
  <c r="P192"/>
  <c r="O587"/>
  <c r="O540"/>
  <c r="O388"/>
  <c r="P415"/>
  <c r="P475"/>
  <c r="P459"/>
  <c r="P611"/>
  <c r="O725"/>
  <c r="O836"/>
  <c r="O886"/>
  <c r="O895"/>
  <c r="P463"/>
  <c r="P555"/>
  <c r="P385"/>
  <c r="P361"/>
  <c r="P587"/>
  <c r="P747"/>
  <c r="P722"/>
  <c r="P1815"/>
  <c r="P940"/>
  <c r="O648"/>
  <c r="P634"/>
  <c r="P1790"/>
  <c r="P836"/>
  <c r="P971"/>
  <c r="P922"/>
  <c r="P1050"/>
  <c r="O1011"/>
  <c r="P1068"/>
  <c r="O1080"/>
  <c r="O1230"/>
  <c r="O1371"/>
  <c r="Q1430"/>
  <c r="O1408"/>
  <c r="O1112"/>
  <c r="O1055"/>
  <c r="O1120"/>
  <c r="O1217"/>
  <c r="O1138"/>
  <c r="O1174"/>
  <c r="O1169"/>
  <c r="O1348"/>
  <c r="O1827"/>
  <c r="O722"/>
  <c r="O1007"/>
  <c r="O944"/>
  <c r="P1112"/>
  <c r="P1210"/>
  <c r="P1174"/>
  <c r="P1169"/>
  <c r="P1348"/>
  <c r="P1530"/>
  <c r="Q1708"/>
  <c r="Q1721"/>
  <c r="P144"/>
  <c r="O109"/>
  <c r="O205"/>
  <c r="O285"/>
  <c r="O1776"/>
  <c r="O1760"/>
  <c r="O1803"/>
  <c r="P309"/>
  <c r="P359"/>
  <c r="P473"/>
  <c r="P402"/>
  <c r="P698"/>
  <c r="P651"/>
  <c r="O600"/>
  <c r="O761"/>
  <c r="O788"/>
  <c r="O841"/>
  <c r="O971"/>
  <c r="O1001"/>
  <c r="O905"/>
  <c r="O1050"/>
  <c r="P543"/>
  <c r="P552"/>
  <c r="P586"/>
  <c r="O698"/>
  <c r="O651"/>
  <c r="P1827"/>
  <c r="P708"/>
  <c r="P1844"/>
  <c r="P778"/>
  <c r="P830"/>
  <c r="P725"/>
  <c r="P788"/>
  <c r="P895"/>
  <c r="P961"/>
  <c r="O1082"/>
  <c r="O1203"/>
  <c r="O1238"/>
  <c r="O1286"/>
  <c r="O1127"/>
  <c r="O1179"/>
  <c r="O1265"/>
  <c r="O1142"/>
  <c r="O1335"/>
  <c r="O1386"/>
  <c r="O746"/>
  <c r="O1844"/>
  <c r="O778"/>
  <c r="O987"/>
  <c r="P1011"/>
  <c r="O1068"/>
  <c r="P1181"/>
  <c r="P1179"/>
  <c r="P1146"/>
  <c r="P1327"/>
  <c r="P1396"/>
  <c r="Q1554"/>
  <c r="O1579"/>
  <c r="O1596"/>
  <c r="Q1596" s="1"/>
  <c r="Q1793"/>
  <c r="O1717"/>
  <c r="P827"/>
  <c r="O747"/>
  <c r="P1717"/>
  <c r="Q1659"/>
  <c r="O1739"/>
  <c r="P1843"/>
  <c r="P103"/>
  <c r="O213"/>
  <c r="O71"/>
  <c r="O172"/>
  <c r="O196"/>
  <c r="O305"/>
  <c r="O283"/>
  <c r="O351"/>
  <c r="P276"/>
  <c r="O93"/>
  <c r="O376"/>
  <c r="O290"/>
  <c r="P1773"/>
  <c r="O558"/>
  <c r="P603"/>
  <c r="O624"/>
  <c r="O667"/>
  <c r="O674"/>
  <c r="O1789"/>
  <c r="O805"/>
  <c r="O803"/>
  <c r="O873"/>
  <c r="P564"/>
  <c r="P583"/>
  <c r="P469"/>
  <c r="P526"/>
  <c r="P400"/>
  <c r="P558"/>
  <c r="P700"/>
  <c r="P608"/>
  <c r="P896"/>
  <c r="O620"/>
  <c r="P686"/>
  <c r="P692"/>
  <c r="P874"/>
  <c r="P1818"/>
  <c r="O1119"/>
  <c r="O1434"/>
  <c r="O990"/>
  <c r="O929"/>
  <c r="O1008"/>
  <c r="O950"/>
  <c r="O1090"/>
  <c r="Q1584"/>
  <c r="O1697"/>
  <c r="P10"/>
  <c r="P108"/>
  <c r="P37"/>
  <c r="P219"/>
  <c r="P161"/>
  <c r="O178"/>
  <c r="O294"/>
  <c r="O1773"/>
  <c r="O131"/>
  <c r="O436"/>
  <c r="P294"/>
  <c r="O469"/>
  <c r="O481"/>
  <c r="P383"/>
  <c r="P670"/>
  <c r="O702"/>
  <c r="O692"/>
  <c r="O800"/>
  <c r="O864"/>
  <c r="O1035"/>
  <c r="P530"/>
  <c r="P536"/>
  <c r="P486"/>
  <c r="P848"/>
  <c r="P990"/>
  <c r="P929"/>
  <c r="P1017"/>
  <c r="P681"/>
  <c r="P790"/>
  <c r="P890"/>
  <c r="P1029"/>
  <c r="O1045"/>
  <c r="P950"/>
  <c r="P1090"/>
  <c r="O1188"/>
  <c r="O1404"/>
  <c r="O1108"/>
  <c r="O1273"/>
  <c r="O1158"/>
  <c r="O1303"/>
  <c r="O1357"/>
  <c r="O700"/>
  <c r="O870"/>
  <c r="O896"/>
  <c r="O1017"/>
  <c r="P1077"/>
  <c r="P1270"/>
  <c r="P1340"/>
  <c r="P1303"/>
  <c r="P1375"/>
  <c r="P1563"/>
  <c r="Q1560"/>
  <c r="O1423"/>
  <c r="O962"/>
  <c r="O1248"/>
  <c r="P803"/>
  <c r="P873"/>
  <c r="P996"/>
  <c r="P1248"/>
  <c r="O879"/>
  <c r="P942"/>
  <c r="P1262"/>
  <c r="O1520"/>
  <c r="P540"/>
  <c r="Q1634"/>
  <c r="P626"/>
  <c r="P781"/>
  <c r="P926"/>
  <c r="O1076"/>
  <c r="O741"/>
  <c r="O814"/>
  <c r="P1265"/>
  <c r="P1364"/>
  <c r="P600"/>
  <c r="O882"/>
  <c r="P1076"/>
  <c r="P966"/>
  <c r="O1229"/>
  <c r="O893"/>
  <c r="P1009"/>
  <c r="O1569"/>
  <c r="O860"/>
  <c r="P279"/>
  <c r="P997"/>
  <c r="O1099"/>
  <c r="O1113"/>
  <c r="O1578"/>
  <c r="P711"/>
  <c r="O1819"/>
  <c r="P921"/>
  <c r="P937"/>
  <c r="O951"/>
  <c r="O537"/>
  <c r="P754"/>
  <c r="P860"/>
  <c r="O1678"/>
  <c r="O1583"/>
  <c r="O1688"/>
  <c r="P915"/>
  <c r="P724"/>
  <c r="P952"/>
  <c r="O1237"/>
  <c r="P1023"/>
  <c r="Q1712"/>
  <c r="O1344"/>
  <c r="O1345"/>
  <c r="P1089"/>
  <c r="P1193"/>
  <c r="O724"/>
  <c r="P674"/>
  <c r="O643"/>
  <c r="P693"/>
  <c r="P671"/>
  <c r="P721"/>
  <c r="P1786"/>
  <c r="O1009"/>
  <c r="O448"/>
  <c r="P624"/>
  <c r="O690"/>
  <c r="O1786"/>
  <c r="P733"/>
  <c r="P768"/>
  <c r="P1789"/>
  <c r="P1145"/>
  <c r="O1338"/>
  <c r="P1356"/>
  <c r="O1633"/>
  <c r="Q1615"/>
  <c r="O1601"/>
  <c r="Q1598"/>
  <c r="O1718"/>
  <c r="O998"/>
  <c r="O964"/>
  <c r="O1078"/>
  <c r="P1245"/>
  <c r="P1237"/>
  <c r="P643"/>
  <c r="O1391"/>
  <c r="O671"/>
  <c r="P723"/>
  <c r="P1078"/>
  <c r="P1385"/>
  <c r="P1160"/>
  <c r="P782"/>
  <c r="P962"/>
  <c r="O1151"/>
  <c r="O603"/>
  <c r="P800"/>
  <c r="P858"/>
  <c r="P1093"/>
  <c r="O1293"/>
  <c r="O966"/>
  <c r="P1339"/>
  <c r="P1324"/>
  <c r="O721"/>
  <c r="P1238"/>
  <c r="P938"/>
  <c r="O1092"/>
  <c r="O1339"/>
  <c r="O1324"/>
  <c r="P1344"/>
  <c r="P1371"/>
  <c r="P951"/>
  <c r="O1287"/>
  <c r="Q1426"/>
  <c r="O849"/>
  <c r="O1025"/>
  <c r="O963"/>
  <c r="P1113"/>
  <c r="P1208"/>
  <c r="P1099"/>
  <c r="P1012"/>
  <c r="P537"/>
  <c r="P547"/>
  <c r="P849"/>
  <c r="P963"/>
  <c r="P893"/>
  <c r="O1208"/>
  <c r="O733"/>
  <c r="O1012"/>
  <c r="Q1012" s="1"/>
  <c r="P1338"/>
  <c r="O915"/>
  <c r="Q249"/>
  <c r="Q1772"/>
  <c r="Q1800"/>
  <c r="P594"/>
  <c r="O1369"/>
  <c r="O865"/>
  <c r="O626"/>
  <c r="O1177"/>
  <c r="P1177"/>
  <c r="O1539"/>
  <c r="O768"/>
  <c r="P1287"/>
  <c r="O711"/>
  <c r="O921"/>
  <c r="P923"/>
  <c r="O594"/>
  <c r="Q1414"/>
  <c r="Q1420"/>
  <c r="O827"/>
  <c r="O1093"/>
  <c r="Q258"/>
  <c r="O1170"/>
  <c r="Q1416"/>
  <c r="P1082"/>
  <c r="Q1748"/>
  <c r="O1439"/>
  <c r="P1154"/>
  <c r="P1411"/>
  <c r="P1439"/>
  <c r="Q1728"/>
  <c r="Q1700"/>
  <c r="Q1714"/>
  <c r="Q1719"/>
  <c r="P1739"/>
  <c r="Q260"/>
  <c r="Q257"/>
  <c r="Q1449"/>
  <c r="Q78"/>
  <c r="P1151"/>
  <c r="P1293"/>
  <c r="P1391"/>
  <c r="Q180"/>
  <c r="Q1458"/>
  <c r="Q1506"/>
  <c r="Q1467"/>
  <c r="Q1527"/>
  <c r="Q1551"/>
  <c r="Q1524"/>
  <c r="Q1512"/>
  <c r="Q417"/>
  <c r="O1591"/>
  <c r="Q1591" s="1"/>
  <c r="H1591"/>
  <c r="Q323"/>
  <c r="O1731"/>
  <c r="Q1731" s="1"/>
  <c r="H1731"/>
  <c r="Q1784"/>
  <c r="Q1806"/>
  <c r="Q259"/>
  <c r="Q326"/>
  <c r="Q263"/>
  <c r="O1571"/>
  <c r="H1571"/>
  <c r="P1571"/>
  <c r="O1638"/>
  <c r="H1638"/>
  <c r="P1638"/>
  <c r="O1671"/>
  <c r="H1671"/>
  <c r="P1671"/>
  <c r="O1616"/>
  <c r="H1616"/>
  <c r="P1616"/>
  <c r="O1648"/>
  <c r="H1648"/>
  <c r="P1648"/>
  <c r="O1600"/>
  <c r="H1600"/>
  <c r="P1600"/>
  <c r="O1658"/>
  <c r="H1658"/>
  <c r="P1658"/>
  <c r="H1594"/>
  <c r="O1594"/>
  <c r="P1594"/>
  <c r="O1736"/>
  <c r="H1736"/>
  <c r="P1736"/>
  <c r="P8"/>
  <c r="O8"/>
  <c r="H8"/>
  <c r="O1381"/>
  <c r="H1381"/>
  <c r="P1381"/>
  <c r="O595"/>
  <c r="P595"/>
  <c r="H595"/>
  <c r="O11"/>
  <c r="Q11" s="1"/>
  <c r="H11"/>
  <c r="H1135"/>
  <c r="P1135"/>
  <c r="Q1135" s="1"/>
  <c r="H1400"/>
  <c r="P1400"/>
  <c r="Q1400" s="1"/>
  <c r="P837"/>
  <c r="O837"/>
  <c r="H837"/>
  <c r="O1061"/>
  <c r="P1061"/>
  <c r="H1061"/>
  <c r="H1387"/>
  <c r="P1387"/>
  <c r="Q1387" s="1"/>
  <c r="P712"/>
  <c r="O712"/>
  <c r="H712"/>
  <c r="O1155"/>
  <c r="H1155"/>
  <c r="P1155"/>
  <c r="P420"/>
  <c r="Q420" s="1"/>
  <c r="H420"/>
  <c r="O273"/>
  <c r="Q273" s="1"/>
  <c r="H273"/>
  <c r="P625"/>
  <c r="O625"/>
  <c r="H625"/>
  <c r="P424"/>
  <c r="Q424" s="1"/>
  <c r="H424"/>
  <c r="O1073"/>
  <c r="H1073"/>
  <c r="P1073"/>
  <c r="P791"/>
  <c r="O791"/>
  <c r="H791"/>
  <c r="P553"/>
  <c r="O553"/>
  <c r="H553"/>
  <c r="O1176"/>
  <c r="H1176"/>
  <c r="P1176"/>
  <c r="O1190"/>
  <c r="H1190"/>
  <c r="P1190"/>
  <c r="P731"/>
  <c r="O731"/>
  <c r="H731"/>
  <c r="O434"/>
  <c r="P434"/>
  <c r="H434"/>
  <c r="P66"/>
  <c r="Q66" s="1"/>
  <c r="H66"/>
  <c r="H1380"/>
  <c r="P1380"/>
  <c r="Q1380" s="1"/>
  <c r="O1198"/>
  <c r="H1198"/>
  <c r="P1198"/>
  <c r="O1409"/>
  <c r="P1409"/>
  <c r="H1409"/>
  <c r="P83"/>
  <c r="Q83" s="1"/>
  <c r="H83"/>
  <c r="H1200"/>
  <c r="P1200"/>
  <c r="Q1200" s="1"/>
  <c r="P965"/>
  <c r="Q965" s="1"/>
  <c r="H965"/>
  <c r="P94"/>
  <c r="O94"/>
  <c r="H94"/>
  <c r="P92"/>
  <c r="Q92" s="1"/>
  <c r="H92"/>
  <c r="O1422"/>
  <c r="H1422"/>
  <c r="P1422"/>
  <c r="O313"/>
  <c r="Q313" s="1"/>
  <c r="H313"/>
  <c r="H1501"/>
  <c r="P1501"/>
  <c r="Q1501" s="1"/>
  <c r="H1202"/>
  <c r="P1202"/>
  <c r="Q1202" s="1"/>
  <c r="H967"/>
  <c r="P967"/>
  <c r="Q967" s="1"/>
  <c r="H1084"/>
  <c r="P1084"/>
  <c r="Q1084" s="1"/>
  <c r="O1206"/>
  <c r="H1206"/>
  <c r="P1206"/>
  <c r="P115"/>
  <c r="Q115" s="1"/>
  <c r="H115"/>
  <c r="O1087"/>
  <c r="H1087"/>
  <c r="P1087"/>
  <c r="O1326"/>
  <c r="H1326"/>
  <c r="P1326"/>
  <c r="P119"/>
  <c r="Q119" s="1"/>
  <c r="H119"/>
  <c r="Q252"/>
  <c r="Q358"/>
  <c r="Q261"/>
  <c r="Q1771"/>
  <c r="Q1804"/>
  <c r="O1122"/>
  <c r="Q857"/>
  <c r="O942"/>
  <c r="O923"/>
  <c r="P1170"/>
  <c r="O1557"/>
  <c r="H1557"/>
  <c r="P1557"/>
  <c r="O1581"/>
  <c r="H1581"/>
  <c r="P1581"/>
  <c r="O1689"/>
  <c r="H1689"/>
  <c r="P1689"/>
  <c r="O1650"/>
  <c r="H1650"/>
  <c r="P1650"/>
  <c r="O1675"/>
  <c r="H1675"/>
  <c r="P1675"/>
  <c r="O1614"/>
  <c r="H1614"/>
  <c r="P1614"/>
  <c r="O1660"/>
  <c r="H1660"/>
  <c r="P1660"/>
  <c r="O1617"/>
  <c r="H1617"/>
  <c r="P1617"/>
  <c r="O1753"/>
  <c r="H1753"/>
  <c r="P1753"/>
  <c r="O1711"/>
  <c r="H1711"/>
  <c r="P1711"/>
  <c r="O1123"/>
  <c r="P1123"/>
  <c r="H1123"/>
  <c r="P596"/>
  <c r="Q596" s="1"/>
  <c r="H596"/>
  <c r="P9"/>
  <c r="O9"/>
  <c r="H9"/>
  <c r="O1384"/>
  <c r="H1384"/>
  <c r="P1384"/>
  <c r="P15"/>
  <c r="Q15" s="1"/>
  <c r="H15"/>
  <c r="O19"/>
  <c r="Q19" s="1"/>
  <c r="H19"/>
  <c r="H1058"/>
  <c r="P1058"/>
  <c r="Q1058" s="1"/>
  <c r="O1283"/>
  <c r="P1283"/>
  <c r="H1283"/>
  <c r="O27"/>
  <c r="Q27" s="1"/>
  <c r="H27"/>
  <c r="O1152"/>
  <c r="P1152"/>
  <c r="H1152"/>
  <c r="P847"/>
  <c r="O847"/>
  <c r="H847"/>
  <c r="O1405"/>
  <c r="H1405"/>
  <c r="P1405"/>
  <c r="O268"/>
  <c r="Q268" s="1"/>
  <c r="H268"/>
  <c r="P927"/>
  <c r="O927"/>
  <c r="H927"/>
  <c r="H1067"/>
  <c r="P1067"/>
  <c r="Q1067" s="1"/>
  <c r="P786"/>
  <c r="O786"/>
  <c r="H786"/>
  <c r="O1071"/>
  <c r="H1071"/>
  <c r="P1071"/>
  <c r="O1301"/>
  <c r="H1301"/>
  <c r="P1301"/>
  <c r="H1171"/>
  <c r="P1171"/>
  <c r="Q1171" s="1"/>
  <c r="P936"/>
  <c r="O936"/>
  <c r="H936"/>
  <c r="O1175"/>
  <c r="P1175"/>
  <c r="H1175"/>
  <c r="O49"/>
  <c r="Q49" s="1"/>
  <c r="H49"/>
  <c r="O640"/>
  <c r="P640"/>
  <c r="H640"/>
  <c r="O298"/>
  <c r="P298"/>
  <c r="H298"/>
  <c r="P75"/>
  <c r="Q75" s="1"/>
  <c r="H75"/>
  <c r="O435"/>
  <c r="P435"/>
  <c r="H435"/>
  <c r="O1493"/>
  <c r="P1493"/>
  <c r="H1493"/>
  <c r="O437"/>
  <c r="P437"/>
  <c r="H437"/>
  <c r="H1318"/>
  <c r="P1318"/>
  <c r="Q1318" s="1"/>
  <c r="P442"/>
  <c r="O442"/>
  <c r="H442"/>
  <c r="P90"/>
  <c r="O90"/>
  <c r="H90"/>
  <c r="P96"/>
  <c r="O96"/>
  <c r="H96"/>
  <c r="P318"/>
  <c r="O318"/>
  <c r="H318"/>
  <c r="H1319"/>
  <c r="P1319"/>
  <c r="Q1319" s="1"/>
  <c r="O1322"/>
  <c r="H1322"/>
  <c r="P1322"/>
  <c r="O445"/>
  <c r="P445"/>
  <c r="H445"/>
  <c r="H1212"/>
  <c r="P1212"/>
  <c r="Q1212" s="1"/>
  <c r="O118"/>
  <c r="Q118" s="1"/>
  <c r="H118"/>
  <c r="O451"/>
  <c r="P451"/>
  <c r="H451"/>
  <c r="O565"/>
  <c r="P565"/>
  <c r="H565"/>
  <c r="H1226"/>
  <c r="P1226"/>
  <c r="Q1226" s="1"/>
  <c r="P875"/>
  <c r="O875"/>
  <c r="H875"/>
  <c r="P664"/>
  <c r="Q664" s="1"/>
  <c r="H664"/>
  <c r="P142"/>
  <c r="Q142" s="1"/>
  <c r="H142"/>
  <c r="O1231"/>
  <c r="P1231"/>
  <c r="H1231"/>
  <c r="P1004"/>
  <c r="O1004"/>
  <c r="H1004"/>
  <c r="O145"/>
  <c r="Q145" s="1"/>
  <c r="H145"/>
  <c r="O355"/>
  <c r="Q355" s="1"/>
  <c r="H355"/>
  <c r="O1521"/>
  <c r="P1521"/>
  <c r="H1521"/>
  <c r="O158"/>
  <c r="Q158" s="1"/>
  <c r="H158"/>
  <c r="O1239"/>
  <c r="P1239"/>
  <c r="H1239"/>
  <c r="P1018"/>
  <c r="O1018"/>
  <c r="H1018"/>
  <c r="O1446"/>
  <c r="H1446"/>
  <c r="P1446"/>
  <c r="O495"/>
  <c r="P495"/>
  <c r="H495"/>
  <c r="O197"/>
  <c r="Q197" s="1"/>
  <c r="H197"/>
  <c r="P590"/>
  <c r="O590"/>
  <c r="H590"/>
  <c r="P1848"/>
  <c r="O1848"/>
  <c r="H1848"/>
  <c r="Q247"/>
  <c r="O1795"/>
  <c r="H1795"/>
  <c r="P1795"/>
  <c r="O1580"/>
  <c r="H1580"/>
  <c r="P1580"/>
  <c r="O1586"/>
  <c r="H1586"/>
  <c r="P1586"/>
  <c r="O1663"/>
  <c r="H1663"/>
  <c r="P1663"/>
  <c r="O1585"/>
  <c r="H1585"/>
  <c r="P1585"/>
  <c r="O1626"/>
  <c r="H1626"/>
  <c r="P1626"/>
  <c r="O1589"/>
  <c r="H1589"/>
  <c r="P1589"/>
  <c r="O1640"/>
  <c r="H1640"/>
  <c r="P1640"/>
  <c r="O1657"/>
  <c r="H1657"/>
  <c r="P1657"/>
  <c r="O1747"/>
  <c r="H1747"/>
  <c r="P1747"/>
  <c r="O1124"/>
  <c r="P1124"/>
  <c r="H1124"/>
  <c r="P894"/>
  <c r="O894"/>
  <c r="H894"/>
  <c r="O393"/>
  <c r="P393"/>
  <c r="H393"/>
  <c r="H1132"/>
  <c r="P1132"/>
  <c r="Q1132" s="1"/>
  <c r="P833"/>
  <c r="O833"/>
  <c r="H833"/>
  <c r="P397"/>
  <c r="Q397" s="1"/>
  <c r="H397"/>
  <c r="P904"/>
  <c r="O904"/>
  <c r="H904"/>
  <c r="P23"/>
  <c r="Q23" s="1"/>
  <c r="H23"/>
  <c r="O405"/>
  <c r="P405"/>
  <c r="H405"/>
  <c r="O1401"/>
  <c r="P1401"/>
  <c r="H1401"/>
  <c r="O234"/>
  <c r="Q234" s="1"/>
  <c r="H234"/>
  <c r="P416"/>
  <c r="Q416" s="1"/>
  <c r="H416"/>
  <c r="O1297"/>
  <c r="P1297"/>
  <c r="H1297"/>
  <c r="P621"/>
  <c r="O621"/>
  <c r="H621"/>
  <c r="H1471"/>
  <c r="P1471"/>
  <c r="Q1471" s="1"/>
  <c r="O1166"/>
  <c r="H1166"/>
  <c r="P1166"/>
  <c r="P931"/>
  <c r="O931"/>
  <c r="H931"/>
  <c r="O1167"/>
  <c r="P1167"/>
  <c r="H1167"/>
  <c r="H1304"/>
  <c r="P1304"/>
  <c r="Q1304" s="1"/>
  <c r="O46"/>
  <c r="Q46" s="1"/>
  <c r="H46"/>
  <c r="O1481"/>
  <c r="P1481"/>
  <c r="H1481"/>
  <c r="O1184"/>
  <c r="P1184"/>
  <c r="H1184"/>
  <c r="P57"/>
  <c r="Q57" s="1"/>
  <c r="H57"/>
  <c r="P62"/>
  <c r="O62"/>
  <c r="H62"/>
  <c r="P302"/>
  <c r="O302"/>
  <c r="H302"/>
  <c r="O306"/>
  <c r="Q306" s="1"/>
  <c r="H306"/>
  <c r="P80"/>
  <c r="O80"/>
  <c r="H80"/>
  <c r="P644"/>
  <c r="O644"/>
  <c r="H644"/>
  <c r="O1421"/>
  <c r="P1421"/>
  <c r="H1421"/>
  <c r="O95"/>
  <c r="Q95" s="1"/>
  <c r="H95"/>
  <c r="O1433"/>
  <c r="H1433"/>
  <c r="P1433"/>
  <c r="O1437"/>
  <c r="P1437"/>
  <c r="H1437"/>
  <c r="H1504"/>
  <c r="P1504"/>
  <c r="Q1504" s="1"/>
  <c r="P112"/>
  <c r="O112"/>
  <c r="H112"/>
  <c r="Q245"/>
  <c r="Q262"/>
  <c r="Q244"/>
  <c r="Q269"/>
  <c r="Q328"/>
  <c r="Q251"/>
  <c r="Q1413"/>
  <c r="Q1441"/>
  <c r="Q1398"/>
  <c r="P976"/>
  <c r="P1369"/>
  <c r="Q1417"/>
  <c r="Q320"/>
  <c r="O1564"/>
  <c r="H1564"/>
  <c r="P1564"/>
  <c r="O1568"/>
  <c r="H1568"/>
  <c r="P1568"/>
  <c r="O1623"/>
  <c r="H1623"/>
  <c r="P1623"/>
  <c r="O1636"/>
  <c r="H1636"/>
  <c r="P1636"/>
  <c r="H1674"/>
  <c r="O1674"/>
  <c r="P1674"/>
  <c r="O1644"/>
  <c r="H1644"/>
  <c r="P1644"/>
  <c r="O1645"/>
  <c r="H1645"/>
  <c r="P1645"/>
  <c r="O1656"/>
  <c r="H1656"/>
  <c r="P1656"/>
  <c r="O1710"/>
  <c r="H1710"/>
  <c r="P1710"/>
  <c r="O1735"/>
  <c r="H1735"/>
  <c r="P1735"/>
  <c r="O1373"/>
  <c r="P1373"/>
  <c r="H1373"/>
  <c r="P769"/>
  <c r="O769"/>
  <c r="H769"/>
  <c r="P533"/>
  <c r="O533"/>
  <c r="H533"/>
  <c r="P773"/>
  <c r="O773"/>
  <c r="H773"/>
  <c r="O1054"/>
  <c r="P1054"/>
  <c r="H1054"/>
  <c r="P901"/>
  <c r="O901"/>
  <c r="H901"/>
  <c r="O1139"/>
  <c r="H1139"/>
  <c r="P1139"/>
  <c r="P401"/>
  <c r="O401"/>
  <c r="H401"/>
  <c r="O406"/>
  <c r="P406"/>
  <c r="H406"/>
  <c r="O26"/>
  <c r="Q26" s="1"/>
  <c r="H26"/>
  <c r="H1064"/>
  <c r="P1064"/>
  <c r="Q1064" s="1"/>
  <c r="P614"/>
  <c r="O614"/>
  <c r="H614"/>
  <c r="P714"/>
  <c r="O714"/>
  <c r="H714"/>
  <c r="P545"/>
  <c r="O545"/>
  <c r="H545"/>
  <c r="P719"/>
  <c r="O719"/>
  <c r="H719"/>
  <c r="H1162"/>
  <c r="P1162"/>
  <c r="Q1162" s="1"/>
  <c r="P35"/>
  <c r="Q35" s="1"/>
  <c r="H35"/>
  <c r="H1299"/>
  <c r="P1299"/>
  <c r="Q1299" s="1"/>
  <c r="P40"/>
  <c r="Q40" s="1"/>
  <c r="H40"/>
  <c r="P933"/>
  <c r="O933"/>
  <c r="H933"/>
  <c r="P43"/>
  <c r="O43"/>
  <c r="H43"/>
  <c r="P1453"/>
  <c r="Q1453" s="1"/>
  <c r="H1453"/>
  <c r="O427"/>
  <c r="P427"/>
  <c r="H427"/>
  <c r="H1183"/>
  <c r="P1183"/>
  <c r="Q1183" s="1"/>
  <c r="P946"/>
  <c r="O946"/>
  <c r="H946"/>
  <c r="H1317"/>
  <c r="P1317"/>
  <c r="Q1317" s="1"/>
  <c r="O79"/>
  <c r="Q79" s="1"/>
  <c r="H79"/>
  <c r="P959"/>
  <c r="O959"/>
  <c r="H959"/>
  <c r="H1199"/>
  <c r="P1199"/>
  <c r="Q1199" s="1"/>
  <c r="O91"/>
  <c r="Q91" s="1"/>
  <c r="H91"/>
  <c r="P98"/>
  <c r="Q98" s="1"/>
  <c r="H98"/>
  <c r="O324"/>
  <c r="P324"/>
  <c r="H324"/>
  <c r="O1365"/>
  <c r="P1365"/>
  <c r="H1365"/>
  <c r="O1507"/>
  <c r="P1507"/>
  <c r="H1507"/>
  <c r="P862"/>
  <c r="O862"/>
  <c r="H862"/>
  <c r="P972"/>
  <c r="O972"/>
  <c r="H972"/>
  <c r="P804"/>
  <c r="O804"/>
  <c r="H804"/>
  <c r="P979"/>
  <c r="O979"/>
  <c r="H979"/>
  <c r="Q253"/>
  <c r="Q341"/>
  <c r="O782"/>
  <c r="O976"/>
  <c r="P1122"/>
  <c r="O1331"/>
  <c r="H1331"/>
  <c r="O1222"/>
  <c r="P1222"/>
  <c r="H1222"/>
  <c r="O1370"/>
  <c r="H1370"/>
  <c r="P810"/>
  <c r="O810"/>
  <c r="H810"/>
  <c r="O567"/>
  <c r="P567"/>
  <c r="H567"/>
  <c r="P1005"/>
  <c r="O1005"/>
  <c r="H1005"/>
  <c r="O464"/>
  <c r="P464"/>
  <c r="H464"/>
  <c r="O576"/>
  <c r="P576"/>
  <c r="H576"/>
  <c r="O579"/>
  <c r="P579"/>
  <c r="H579"/>
  <c r="O163"/>
  <c r="Q163" s="1"/>
  <c r="H163"/>
  <c r="P1020"/>
  <c r="O1020"/>
  <c r="H1020"/>
  <c r="P195"/>
  <c r="Q195" s="1"/>
  <c r="H195"/>
  <c r="O1544"/>
  <c r="P1544"/>
  <c r="H1544"/>
  <c r="O1759"/>
  <c r="P1759"/>
  <c r="H1759"/>
  <c r="P1846"/>
  <c r="O1846"/>
  <c r="H1846"/>
  <c r="P223"/>
  <c r="O223"/>
  <c r="H223"/>
  <c r="O1801"/>
  <c r="Q1801" s="1"/>
  <c r="H1801"/>
  <c r="P1829"/>
  <c r="O1829"/>
  <c r="H1829"/>
  <c r="O1463"/>
  <c r="H1463"/>
  <c r="O1489"/>
  <c r="H1489"/>
  <c r="O1546"/>
  <c r="H1546"/>
  <c r="O1519"/>
  <c r="H1519"/>
  <c r="O1542"/>
  <c r="P1542"/>
  <c r="H1542"/>
  <c r="O1575"/>
  <c r="P1575"/>
  <c r="H1575"/>
  <c r="O1620"/>
  <c r="P1620"/>
  <c r="H1620"/>
  <c r="O1602"/>
  <c r="P1602"/>
  <c r="H1602"/>
  <c r="O1618"/>
  <c r="P1618"/>
  <c r="H1618"/>
  <c r="O1651"/>
  <c r="P1651"/>
  <c r="H1651"/>
  <c r="O1705"/>
  <c r="P1705"/>
  <c r="H1705"/>
  <c r="O1665"/>
  <c r="P1665"/>
  <c r="H1665"/>
  <c r="O1750"/>
  <c r="P1750"/>
  <c r="H1750"/>
  <c r="O1726"/>
  <c r="P1726"/>
  <c r="H1726"/>
  <c r="O1130"/>
  <c r="P1130"/>
  <c r="H1130"/>
  <c r="P772"/>
  <c r="O772"/>
  <c r="H772"/>
  <c r="P706"/>
  <c r="O706"/>
  <c r="H706"/>
  <c r="P845"/>
  <c r="O845"/>
  <c r="H845"/>
  <c r="O411"/>
  <c r="Q411" s="1"/>
  <c r="H411"/>
  <c r="O31"/>
  <c r="Q31" s="1"/>
  <c r="H31"/>
  <c r="O1066"/>
  <c r="Q1066" s="1"/>
  <c r="H1066"/>
  <c r="O1292"/>
  <c r="Q1292" s="1"/>
  <c r="H1292"/>
  <c r="O546"/>
  <c r="P546"/>
  <c r="H546"/>
  <c r="O1163"/>
  <c r="Q1163" s="1"/>
  <c r="H1163"/>
  <c r="P935"/>
  <c r="O935"/>
  <c r="H935"/>
  <c r="O1306"/>
  <c r="Q1306" s="1"/>
  <c r="H1306"/>
  <c r="P47"/>
  <c r="Q47" s="1"/>
  <c r="H47"/>
  <c r="P631"/>
  <c r="Q631" s="1"/>
  <c r="H631"/>
  <c r="O1189"/>
  <c r="Q1189" s="1"/>
  <c r="H1189"/>
  <c r="O289"/>
  <c r="Q289" s="1"/>
  <c r="H289"/>
  <c r="O301"/>
  <c r="Q301" s="1"/>
  <c r="H301"/>
  <c r="O1316"/>
  <c r="Q1316" s="1"/>
  <c r="H1316"/>
  <c r="P86"/>
  <c r="Q86" s="1"/>
  <c r="H86"/>
  <c r="O1425"/>
  <c r="P1425"/>
  <c r="H1425"/>
  <c r="P969"/>
  <c r="O969"/>
  <c r="H969"/>
  <c r="P802"/>
  <c r="O802"/>
  <c r="H802"/>
  <c r="P1517"/>
  <c r="Q1517" s="1"/>
  <c r="H1517"/>
  <c r="O1330"/>
  <c r="P1330"/>
  <c r="H1330"/>
  <c r="P657"/>
  <c r="O657"/>
  <c r="H657"/>
  <c r="P344"/>
  <c r="O344"/>
  <c r="H344"/>
  <c r="P661"/>
  <c r="O661"/>
  <c r="H661"/>
  <c r="P462"/>
  <c r="O462"/>
  <c r="H462"/>
  <c r="O1234"/>
  <c r="Q1234" s="1"/>
  <c r="H1234"/>
  <c r="P150"/>
  <c r="Q150" s="1"/>
  <c r="H150"/>
  <c r="O1236"/>
  <c r="Q1236" s="1"/>
  <c r="H1236"/>
  <c r="O362"/>
  <c r="P362"/>
  <c r="H362"/>
  <c r="P170"/>
  <c r="Q170" s="1"/>
  <c r="H170"/>
  <c r="O1353"/>
  <c r="Q1353" s="1"/>
  <c r="H1353"/>
  <c r="P762"/>
  <c r="O762"/>
  <c r="H762"/>
  <c r="P193"/>
  <c r="O193"/>
  <c r="H193"/>
  <c r="O1447"/>
  <c r="P1447"/>
  <c r="H1447"/>
  <c r="P888"/>
  <c r="O888"/>
  <c r="H888"/>
  <c r="P201"/>
  <c r="Q201" s="1"/>
  <c r="H201"/>
  <c r="P390"/>
  <c r="O390"/>
  <c r="H390"/>
  <c r="P209"/>
  <c r="O209"/>
  <c r="H209"/>
  <c r="P824"/>
  <c r="O824"/>
  <c r="H824"/>
  <c r="O591"/>
  <c r="P591"/>
  <c r="H591"/>
  <c r="P1046"/>
  <c r="O1046"/>
  <c r="H1046"/>
  <c r="P1545"/>
  <c r="H1545"/>
  <c r="P1641"/>
  <c r="H1641"/>
  <c r="P1653"/>
  <c r="H1653"/>
  <c r="P1694"/>
  <c r="H1694"/>
  <c r="P1742"/>
  <c r="H1742"/>
  <c r="O535"/>
  <c r="P535"/>
  <c r="H535"/>
  <c r="P831"/>
  <c r="O831"/>
  <c r="H831"/>
  <c r="P601"/>
  <c r="Q601" s="1"/>
  <c r="H601"/>
  <c r="P835"/>
  <c r="O835"/>
  <c r="H835"/>
  <c r="O1062"/>
  <c r="P1062"/>
  <c r="H1062"/>
  <c r="O1403"/>
  <c r="P1403"/>
  <c r="H1403"/>
  <c r="O1288"/>
  <c r="P1288"/>
  <c r="H1288"/>
  <c r="P616"/>
  <c r="O616"/>
  <c r="H616"/>
  <c r="P783"/>
  <c r="O783"/>
  <c r="H783"/>
  <c r="O1469"/>
  <c r="P1469"/>
  <c r="H1469"/>
  <c r="P787"/>
  <c r="O787"/>
  <c r="H787"/>
  <c r="O1075"/>
  <c r="P1075"/>
  <c r="H1075"/>
  <c r="P794"/>
  <c r="O794"/>
  <c r="H794"/>
  <c r="P729"/>
  <c r="O729"/>
  <c r="H729"/>
  <c r="P64"/>
  <c r="O64"/>
  <c r="H64"/>
  <c r="O1393"/>
  <c r="P1393"/>
  <c r="H1393"/>
  <c r="P85"/>
  <c r="O85"/>
  <c r="H85"/>
  <c r="P111"/>
  <c r="O111"/>
  <c r="H111"/>
  <c r="P737"/>
  <c r="O737"/>
  <c r="H737"/>
  <c r="P977"/>
  <c r="O977"/>
  <c r="H977"/>
  <c r="O121"/>
  <c r="Q121" s="1"/>
  <c r="H121"/>
  <c r="P128"/>
  <c r="O128"/>
  <c r="H128"/>
  <c r="O1220"/>
  <c r="P1220"/>
  <c r="H1220"/>
  <c r="P988"/>
  <c r="O988"/>
  <c r="H988"/>
  <c r="P1094"/>
  <c r="O1094"/>
  <c r="H1094"/>
  <c r="P809"/>
  <c r="O809"/>
  <c r="H809"/>
  <c r="P753"/>
  <c r="O753"/>
  <c r="H753"/>
  <c r="O148"/>
  <c r="Q148" s="1"/>
  <c r="H148"/>
  <c r="P1010"/>
  <c r="O1010"/>
  <c r="H1010"/>
  <c r="P478"/>
  <c r="O478"/>
  <c r="H478"/>
  <c r="P1100"/>
  <c r="O1100"/>
  <c r="H1100"/>
  <c r="O683"/>
  <c r="P683"/>
  <c r="H683"/>
  <c r="O368"/>
  <c r="Q368" s="1"/>
  <c r="H368"/>
  <c r="O580"/>
  <c r="P580"/>
  <c r="H580"/>
  <c r="P374"/>
  <c r="O374"/>
  <c r="H374"/>
  <c r="P695"/>
  <c r="O695"/>
  <c r="H695"/>
  <c r="O382"/>
  <c r="P382"/>
  <c r="H382"/>
  <c r="P818"/>
  <c r="O818"/>
  <c r="H818"/>
  <c r="O1256"/>
  <c r="P1256"/>
  <c r="H1256"/>
  <c r="O510"/>
  <c r="P510"/>
  <c r="H510"/>
  <c r="O1259"/>
  <c r="Q1259" s="1"/>
  <c r="H1259"/>
  <c r="P514"/>
  <c r="O514"/>
  <c r="H514"/>
  <c r="P517"/>
  <c r="O517"/>
  <c r="H517"/>
  <c r="P1811"/>
  <c r="O1811"/>
  <c r="H1811"/>
  <c r="O1117"/>
  <c r="Q1117" s="1"/>
  <c r="H1117"/>
  <c r="P221"/>
  <c r="Q221" s="1"/>
  <c r="H221"/>
  <c r="P1042"/>
  <c r="O1042"/>
  <c r="H1042"/>
  <c r="P1821"/>
  <c r="Q1821" s="1"/>
  <c r="H1821"/>
  <c r="P1044"/>
  <c r="O1044"/>
  <c r="H1044"/>
  <c r="O1274"/>
  <c r="P1274"/>
  <c r="H1274"/>
  <c r="O1466"/>
  <c r="P1466"/>
  <c r="H1466"/>
  <c r="P20"/>
  <c r="Q20" s="1"/>
  <c r="H20"/>
  <c r="O28"/>
  <c r="Q28" s="1"/>
  <c r="H28"/>
  <c r="O1153"/>
  <c r="P1153"/>
  <c r="H1153"/>
  <c r="O1290"/>
  <c r="P1290"/>
  <c r="H1290"/>
  <c r="O413"/>
  <c r="P413"/>
  <c r="H413"/>
  <c r="O1295"/>
  <c r="P1295"/>
  <c r="H1295"/>
  <c r="P548"/>
  <c r="O548"/>
  <c r="H548"/>
  <c r="P38"/>
  <c r="O38"/>
  <c r="H38"/>
  <c r="P41"/>
  <c r="O41"/>
  <c r="H41"/>
  <c r="O1185"/>
  <c r="Q1185" s="1"/>
  <c r="H1185"/>
  <c r="O1313"/>
  <c r="Q1313" s="1"/>
  <c r="H1313"/>
  <c r="P853"/>
  <c r="O853"/>
  <c r="H853"/>
  <c r="O58"/>
  <c r="Q58" s="1"/>
  <c r="H58"/>
  <c r="O299"/>
  <c r="P299"/>
  <c r="H299"/>
  <c r="P72"/>
  <c r="O72"/>
  <c r="H72"/>
  <c r="O314"/>
  <c r="Q314" s="1"/>
  <c r="H314"/>
  <c r="O325"/>
  <c r="Q325" s="1"/>
  <c r="H325"/>
  <c r="P337"/>
  <c r="O337"/>
  <c r="H337"/>
  <c r="P1465"/>
  <c r="Q1465" s="1"/>
  <c r="H1465"/>
  <c r="O1219"/>
  <c r="Q1219" s="1"/>
  <c r="H1219"/>
  <c r="P453"/>
  <c r="O453"/>
  <c r="H453"/>
  <c r="P662"/>
  <c r="Q662" s="1"/>
  <c r="H662"/>
  <c r="O1227"/>
  <c r="P1227"/>
  <c r="H1227"/>
  <c r="P812"/>
  <c r="O812"/>
  <c r="H812"/>
  <c r="P751"/>
  <c r="O751"/>
  <c r="H751"/>
  <c r="P152"/>
  <c r="Q152" s="1"/>
  <c r="H152"/>
  <c r="O471"/>
  <c r="Q471" s="1"/>
  <c r="H471"/>
  <c r="P1013"/>
  <c r="O1013"/>
  <c r="H1013"/>
  <c r="P577"/>
  <c r="O577"/>
  <c r="H577"/>
  <c r="O682"/>
  <c r="Q682" s="1"/>
  <c r="H682"/>
  <c r="P883"/>
  <c r="O883"/>
  <c r="H883"/>
  <c r="P1021"/>
  <c r="O1021"/>
  <c r="H1021"/>
  <c r="O496"/>
  <c r="P496"/>
  <c r="H496"/>
  <c r="O1355"/>
  <c r="Q1355" s="1"/>
  <c r="H1355"/>
  <c r="P1028"/>
  <c r="O1028"/>
  <c r="H1028"/>
  <c r="O202"/>
  <c r="Q202" s="1"/>
  <c r="H202"/>
  <c r="O1258"/>
  <c r="P1258"/>
  <c r="H1258"/>
  <c r="O588"/>
  <c r="P588"/>
  <c r="H588"/>
  <c r="O589"/>
  <c r="P589"/>
  <c r="H589"/>
  <c r="P1036"/>
  <c r="O1036"/>
  <c r="H1036"/>
  <c r="P217"/>
  <c r="O217"/>
  <c r="H217"/>
  <c r="P1038"/>
  <c r="O1038"/>
  <c r="H1038"/>
  <c r="O592"/>
  <c r="P592"/>
  <c r="H592"/>
  <c r="O1763"/>
  <c r="Q1763" s="1"/>
  <c r="H1763"/>
  <c r="O1043"/>
  <c r="P1043"/>
  <c r="H1043"/>
  <c r="O1051"/>
  <c r="P1051"/>
  <c r="H1051"/>
  <c r="Q387"/>
  <c r="P1331"/>
  <c r="Q256"/>
  <c r="P1519"/>
  <c r="P1083"/>
  <c r="P1091"/>
  <c r="P1203"/>
  <c r="P1229"/>
  <c r="P1224"/>
  <c r="P1241"/>
  <c r="P1286"/>
  <c r="P1349"/>
  <c r="P1321"/>
  <c r="P1382"/>
  <c r="P1397"/>
  <c r="P1435"/>
  <c r="P1408"/>
  <c r="O1456"/>
  <c r="Q1797"/>
  <c r="O1478"/>
  <c r="Q1479"/>
  <c r="Q1550"/>
  <c r="O1477"/>
  <c r="O1500"/>
  <c r="O1540"/>
  <c r="O1472"/>
  <c r="O1756"/>
  <c r="Q1562"/>
  <c r="Q333"/>
  <c r="Q1767"/>
  <c r="Q1850"/>
  <c r="O1530"/>
  <c r="O1653"/>
  <c r="P1496"/>
  <c r="P1577"/>
  <c r="P1687"/>
  <c r="P1583"/>
  <c r="P1547"/>
  <c r="P1539"/>
  <c r="P1480"/>
  <c r="P1688"/>
  <c r="Q1576"/>
  <c r="Q1599"/>
  <c r="Q1647"/>
  <c r="Q1683"/>
  <c r="Q1696"/>
  <c r="Q1751"/>
  <c r="P132"/>
  <c r="Q132" s="1"/>
  <c r="H132"/>
  <c r="O1462"/>
  <c r="H1462"/>
  <c r="P1462"/>
  <c r="O1460"/>
  <c r="P1460"/>
  <c r="H1460"/>
  <c r="P811"/>
  <c r="O811"/>
  <c r="H811"/>
  <c r="O1341"/>
  <c r="H1341"/>
  <c r="O570"/>
  <c r="P570"/>
  <c r="H570"/>
  <c r="P677"/>
  <c r="O677"/>
  <c r="H677"/>
  <c r="P756"/>
  <c r="O756"/>
  <c r="H756"/>
  <c r="O680"/>
  <c r="P680"/>
  <c r="H680"/>
  <c r="P162"/>
  <c r="O162"/>
  <c r="H162"/>
  <c r="O1528"/>
  <c r="P1528"/>
  <c r="H1528"/>
  <c r="P171"/>
  <c r="O171"/>
  <c r="H171"/>
  <c r="O1442"/>
  <c r="Q1442" s="1"/>
  <c r="H1442"/>
  <c r="O494"/>
  <c r="Q494" s="1"/>
  <c r="H494"/>
  <c r="P194"/>
  <c r="O194"/>
  <c r="H194"/>
  <c r="O1109"/>
  <c r="P1109"/>
  <c r="H1109"/>
  <c r="O1260"/>
  <c r="P1260"/>
  <c r="H1260"/>
  <c r="O519"/>
  <c r="Q519" s="1"/>
  <c r="H519"/>
  <c r="O1360"/>
  <c r="P1360"/>
  <c r="H1360"/>
  <c r="P704"/>
  <c r="O704"/>
  <c r="H704"/>
  <c r="O1762"/>
  <c r="P1762"/>
  <c r="H1762"/>
  <c r="P1802"/>
  <c r="Q1802" s="1"/>
  <c r="H1802"/>
  <c r="O1272"/>
  <c r="H1272"/>
  <c r="P1048"/>
  <c r="O1048"/>
  <c r="H1048"/>
  <c r="O1807"/>
  <c r="Q1807" s="1"/>
  <c r="H1807"/>
  <c r="O1798"/>
  <c r="P1798"/>
  <c r="H1798"/>
  <c r="O1454"/>
  <c r="H1454"/>
  <c r="O1534"/>
  <c r="Q1534" s="1"/>
  <c r="H1534"/>
  <c r="O1561"/>
  <c r="H1561"/>
  <c r="O1494"/>
  <c r="H1494"/>
  <c r="O1533"/>
  <c r="H1533"/>
  <c r="O1574"/>
  <c r="P1574"/>
  <c r="H1574"/>
  <c r="O1610"/>
  <c r="P1610"/>
  <c r="H1610"/>
  <c r="O1679"/>
  <c r="P1679"/>
  <c r="H1679"/>
  <c r="O1833"/>
  <c r="P1833"/>
  <c r="H1833"/>
  <c r="O1835"/>
  <c r="P1835"/>
  <c r="H1835"/>
  <c r="O1604"/>
  <c r="P1604"/>
  <c r="H1604"/>
  <c r="O1609"/>
  <c r="P1609"/>
  <c r="H1609"/>
  <c r="O1729"/>
  <c r="P1729"/>
  <c r="H1729"/>
  <c r="O1744"/>
  <c r="P1744"/>
  <c r="H1744"/>
  <c r="O1131"/>
  <c r="P1131"/>
  <c r="H1131"/>
  <c r="P14"/>
  <c r="Q14" s="1"/>
  <c r="H14"/>
  <c r="P602"/>
  <c r="O602"/>
  <c r="H602"/>
  <c r="O1143"/>
  <c r="Q1143" s="1"/>
  <c r="H1143"/>
  <c r="P839"/>
  <c r="O839"/>
  <c r="H839"/>
  <c r="O403"/>
  <c r="Q403" s="1"/>
  <c r="H403"/>
  <c r="P914"/>
  <c r="O914"/>
  <c r="H914"/>
  <c r="P613"/>
  <c r="O613"/>
  <c r="H613"/>
  <c r="P412"/>
  <c r="O412"/>
  <c r="H412"/>
  <c r="O1289"/>
  <c r="Q1289" s="1"/>
  <c r="H1289"/>
  <c r="P267"/>
  <c r="O267"/>
  <c r="H267"/>
  <c r="P623"/>
  <c r="O623"/>
  <c r="H623"/>
  <c r="O1173"/>
  <c r="P1173"/>
  <c r="H1173"/>
  <c r="P284"/>
  <c r="O284"/>
  <c r="H284"/>
  <c r="P795"/>
  <c r="O795"/>
  <c r="H795"/>
  <c r="P1457"/>
  <c r="Q1457" s="1"/>
  <c r="H1457"/>
  <c r="P639"/>
  <c r="O639"/>
  <c r="H639"/>
  <c r="O1378"/>
  <c r="Q1378" s="1"/>
  <c r="H1378"/>
  <c r="O1379"/>
  <c r="P1379"/>
  <c r="H1379"/>
  <c r="O1412"/>
  <c r="Q1412" s="1"/>
  <c r="H1412"/>
  <c r="O89"/>
  <c r="Q89" s="1"/>
  <c r="H89"/>
  <c r="P107"/>
  <c r="O107"/>
  <c r="H107"/>
  <c r="P327"/>
  <c r="O327"/>
  <c r="H327"/>
  <c r="P970"/>
  <c r="O970"/>
  <c r="H970"/>
  <c r="O443"/>
  <c r="Q443" s="1"/>
  <c r="H443"/>
  <c r="P114"/>
  <c r="O114"/>
  <c r="H114"/>
  <c r="P654"/>
  <c r="O654"/>
  <c r="H654"/>
  <c r="O117"/>
  <c r="Q117" s="1"/>
  <c r="H117"/>
  <c r="O1329"/>
  <c r="P1329"/>
  <c r="H1329"/>
  <c r="P983"/>
  <c r="O983"/>
  <c r="H983"/>
  <c r="P985"/>
  <c r="O985"/>
  <c r="H985"/>
  <c r="P449"/>
  <c r="Q449" s="1"/>
  <c r="H449"/>
  <c r="P872"/>
  <c r="O872"/>
  <c r="H872"/>
  <c r="O138"/>
  <c r="Q138" s="1"/>
  <c r="H138"/>
  <c r="O458"/>
  <c r="P458"/>
  <c r="H458"/>
  <c r="O466"/>
  <c r="Q466" s="1"/>
  <c r="H466"/>
  <c r="P685"/>
  <c r="O685"/>
  <c r="H685"/>
  <c r="P169"/>
  <c r="O169"/>
  <c r="H169"/>
  <c r="P689"/>
  <c r="O689"/>
  <c r="H689"/>
  <c r="P177"/>
  <c r="Q177" s="1"/>
  <c r="H177"/>
  <c r="O1445"/>
  <c r="Q1445" s="1"/>
  <c r="H1445"/>
  <c r="O491"/>
  <c r="P491"/>
  <c r="H491"/>
  <c r="O1255"/>
  <c r="P1255"/>
  <c r="H1255"/>
  <c r="O386"/>
  <c r="Q386" s="1"/>
  <c r="H386"/>
  <c r="P820"/>
  <c r="O820"/>
  <c r="H820"/>
  <c r="O511"/>
  <c r="Q511" s="1"/>
  <c r="H511"/>
  <c r="P208"/>
  <c r="Q208" s="1"/>
  <c r="H208"/>
  <c r="P1812"/>
  <c r="O1812"/>
  <c r="H1812"/>
  <c r="P1037"/>
  <c r="O1037"/>
  <c r="H1037"/>
  <c r="O1825"/>
  <c r="Q1825" s="1"/>
  <c r="H1825"/>
  <c r="O1363"/>
  <c r="P1363"/>
  <c r="H1363"/>
  <c r="P1794"/>
  <c r="Q1794" s="1"/>
  <c r="H1794"/>
  <c r="P1567"/>
  <c r="H1567"/>
  <c r="P1573"/>
  <c r="Q1573" s="1"/>
  <c r="H1573"/>
  <c r="P1673"/>
  <c r="H1673"/>
  <c r="P1691"/>
  <c r="H1691"/>
  <c r="P1642"/>
  <c r="H1642"/>
  <c r="P1702"/>
  <c r="H1702"/>
  <c r="P1606"/>
  <c r="Q1606" s="1"/>
  <c r="H1606"/>
  <c r="P1699"/>
  <c r="H1699"/>
  <c r="P1752"/>
  <c r="H1752"/>
  <c r="P1732"/>
  <c r="H1732"/>
  <c r="P1727"/>
  <c r="Q1727" s="1"/>
  <c r="H1727"/>
  <c r="P1737"/>
  <c r="H1737"/>
  <c r="O1126"/>
  <c r="Q1126" s="1"/>
  <c r="H1126"/>
  <c r="P829"/>
  <c r="O829"/>
  <c r="H829"/>
  <c r="P1053"/>
  <c r="O1053"/>
  <c r="H1053"/>
  <c r="P899"/>
  <c r="O899"/>
  <c r="H899"/>
  <c r="O1147"/>
  <c r="P1147"/>
  <c r="H1147"/>
  <c r="O410"/>
  <c r="Q410" s="1"/>
  <c r="H410"/>
  <c r="P30"/>
  <c r="Q30" s="1"/>
  <c r="H30"/>
  <c r="P917"/>
  <c r="O917"/>
  <c r="H917"/>
  <c r="O1291"/>
  <c r="P1291"/>
  <c r="H1291"/>
  <c r="P925"/>
  <c r="O925"/>
  <c r="H925"/>
  <c r="O1309"/>
  <c r="Q1309" s="1"/>
  <c r="H1309"/>
  <c r="P632"/>
  <c r="O632"/>
  <c r="H632"/>
  <c r="O1195"/>
  <c r="Q1195" s="1"/>
  <c r="H1195"/>
  <c r="O296"/>
  <c r="Q296" s="1"/>
  <c r="H296"/>
  <c r="P69"/>
  <c r="O69"/>
  <c r="H69"/>
  <c r="P642"/>
  <c r="O642"/>
  <c r="H642"/>
  <c r="P641"/>
  <c r="O641"/>
  <c r="H641"/>
  <c r="P960"/>
  <c r="O960"/>
  <c r="H960"/>
  <c r="P101"/>
  <c r="O101"/>
  <c r="H101"/>
  <c r="O113"/>
  <c r="Q113" s="1"/>
  <c r="H113"/>
  <c r="P653"/>
  <c r="O653"/>
  <c r="H653"/>
  <c r="P655"/>
  <c r="O655"/>
  <c r="H655"/>
  <c r="P866"/>
  <c r="O866"/>
  <c r="H866"/>
  <c r="P981"/>
  <c r="O981"/>
  <c r="H981"/>
  <c r="P989"/>
  <c r="O989"/>
  <c r="H989"/>
  <c r="O454"/>
  <c r="P454"/>
  <c r="H454"/>
  <c r="P137"/>
  <c r="Q137" s="1"/>
  <c r="H137"/>
  <c r="O1095"/>
  <c r="P1095"/>
  <c r="H1095"/>
  <c r="P569"/>
  <c r="O569"/>
  <c r="H569"/>
  <c r="O147"/>
  <c r="Q147" s="1"/>
  <c r="H147"/>
  <c r="P154"/>
  <c r="Q154" s="1"/>
  <c r="H154"/>
  <c r="O365"/>
  <c r="Q365" s="1"/>
  <c r="H365"/>
  <c r="P684"/>
  <c r="O684"/>
  <c r="H684"/>
  <c r="O484"/>
  <c r="P484"/>
  <c r="H484"/>
  <c r="P185"/>
  <c r="O185"/>
  <c r="H185"/>
  <c r="P490"/>
  <c r="O490"/>
  <c r="H490"/>
  <c r="O1250"/>
  <c r="P1250"/>
  <c r="H1250"/>
  <c r="O499"/>
  <c r="P499"/>
  <c r="H499"/>
  <c r="O1104"/>
  <c r="Q1104" s="1"/>
  <c r="H1104"/>
  <c r="O1549"/>
  <c r="P1549"/>
  <c r="H1549"/>
  <c r="P822"/>
  <c r="O822"/>
  <c r="H822"/>
  <c r="P892"/>
  <c r="O892"/>
  <c r="H892"/>
  <c r="O1115"/>
  <c r="Q1115" s="1"/>
  <c r="H1115"/>
  <c r="O524"/>
  <c r="Q524" s="1"/>
  <c r="H524"/>
  <c r="P1817"/>
  <c r="O1817"/>
  <c r="H1817"/>
  <c r="P1822"/>
  <c r="H1822"/>
  <c r="P1826"/>
  <c r="O1826"/>
  <c r="H1826"/>
  <c r="P394"/>
  <c r="Q394" s="1"/>
  <c r="H394"/>
  <c r="P834"/>
  <c r="O834"/>
  <c r="H834"/>
  <c r="P398"/>
  <c r="O398"/>
  <c r="H398"/>
  <c r="O1388"/>
  <c r="P1388"/>
  <c r="H1388"/>
  <c r="O542"/>
  <c r="P542"/>
  <c r="H542"/>
  <c r="P619"/>
  <c r="O619"/>
  <c r="H619"/>
  <c r="P1468"/>
  <c r="Q1468" s="1"/>
  <c r="H1468"/>
  <c r="O1069"/>
  <c r="Q1069" s="1"/>
  <c r="H1069"/>
  <c r="P425"/>
  <c r="Q425" s="1"/>
  <c r="H425"/>
  <c r="O1302"/>
  <c r="Q1302" s="1"/>
  <c r="H1302"/>
  <c r="O1308"/>
  <c r="Q1308" s="1"/>
  <c r="H1308"/>
  <c r="O1186"/>
  <c r="P1186"/>
  <c r="H1186"/>
  <c r="P947"/>
  <c r="O947"/>
  <c r="H947"/>
  <c r="O432"/>
  <c r="P432"/>
  <c r="H432"/>
  <c r="P63"/>
  <c r="O63"/>
  <c r="H63"/>
  <c r="P303"/>
  <c r="O303"/>
  <c r="H303"/>
  <c r="O76"/>
  <c r="Q76" s="1"/>
  <c r="H76"/>
  <c r="O81"/>
  <c r="Q81" s="1"/>
  <c r="H81"/>
  <c r="O1418"/>
  <c r="H1418"/>
  <c r="P1418"/>
  <c r="P99"/>
  <c r="O99"/>
  <c r="H99"/>
  <c r="P105"/>
  <c r="O105"/>
  <c r="H105"/>
  <c r="O1502"/>
  <c r="P1502"/>
  <c r="H1502"/>
  <c r="P652"/>
  <c r="O652"/>
  <c r="H652"/>
  <c r="P127"/>
  <c r="O127"/>
  <c r="H127"/>
  <c r="O1332"/>
  <c r="P1332"/>
  <c r="H1332"/>
  <c r="P658"/>
  <c r="O658"/>
  <c r="H658"/>
  <c r="O134"/>
  <c r="Q134" s="1"/>
  <c r="H134"/>
  <c r="P993"/>
  <c r="O993"/>
  <c r="H993"/>
  <c r="P876"/>
  <c r="O876"/>
  <c r="H876"/>
  <c r="P666"/>
  <c r="O666"/>
  <c r="H666"/>
  <c r="P143"/>
  <c r="O143"/>
  <c r="H143"/>
  <c r="P465"/>
  <c r="O465"/>
  <c r="H465"/>
  <c r="O467"/>
  <c r="P467"/>
  <c r="H467"/>
  <c r="P675"/>
  <c r="O675"/>
  <c r="H675"/>
  <c r="P165"/>
  <c r="O165"/>
  <c r="H165"/>
  <c r="O1443"/>
  <c r="P1443"/>
  <c r="H1443"/>
  <c r="O188"/>
  <c r="Q188" s="1"/>
  <c r="H188"/>
  <c r="O497"/>
  <c r="P497"/>
  <c r="H497"/>
  <c r="O1251"/>
  <c r="P1251"/>
  <c r="H1251"/>
  <c r="P764"/>
  <c r="O764"/>
  <c r="H764"/>
  <c r="P504"/>
  <c r="O504"/>
  <c r="H504"/>
  <c r="P503"/>
  <c r="O503"/>
  <c r="H503"/>
  <c r="O1548"/>
  <c r="P1548"/>
  <c r="H1548"/>
  <c r="P821"/>
  <c r="O821"/>
  <c r="H821"/>
  <c r="P210"/>
  <c r="Q210" s="1"/>
  <c r="H210"/>
  <c r="P214"/>
  <c r="O214"/>
  <c r="H214"/>
  <c r="O1263"/>
  <c r="Q1263" s="1"/>
  <c r="H1263"/>
  <c r="O703"/>
  <c r="Q703" s="1"/>
  <c r="H703"/>
  <c r="O1268"/>
  <c r="Q1268" s="1"/>
  <c r="H1268"/>
  <c r="O1278"/>
  <c r="P1278"/>
  <c r="H1278"/>
  <c r="P1272"/>
  <c r="Q254"/>
  <c r="P1454"/>
  <c r="P1494"/>
  <c r="P1057"/>
  <c r="P1070"/>
  <c r="P1133"/>
  <c r="P1254"/>
  <c r="P1182"/>
  <c r="Q1182" s="1"/>
  <c r="P1264"/>
  <c r="P1311"/>
  <c r="P1354"/>
  <c r="P1328"/>
  <c r="P1464"/>
  <c r="P1536"/>
  <c r="P1505"/>
  <c r="P1553"/>
  <c r="P1601"/>
  <c r="O1641"/>
  <c r="O1691"/>
  <c r="P1697"/>
  <c r="P1565"/>
  <c r="P1666"/>
  <c r="P1627"/>
  <c r="P1646"/>
  <c r="P1701"/>
  <c r="P1483"/>
  <c r="P1535"/>
  <c r="P1499"/>
  <c r="P1520"/>
  <c r="O1732"/>
  <c r="P1716"/>
  <c r="O1267"/>
  <c r="H1267"/>
  <c r="O1275"/>
  <c r="H1275"/>
  <c r="P1049"/>
  <c r="O1049"/>
  <c r="H1049"/>
  <c r="O1808"/>
  <c r="P1808"/>
  <c r="H1808"/>
  <c r="O1461"/>
  <c r="H1461"/>
  <c r="O1796"/>
  <c r="H1796"/>
  <c r="O1516"/>
  <c r="Q1516" s="1"/>
  <c r="H1516"/>
  <c r="O1490"/>
  <c r="H1490"/>
  <c r="O1799"/>
  <c r="Q1799" s="1"/>
  <c r="H1799"/>
  <c r="O1559"/>
  <c r="P1559"/>
  <c r="H1559"/>
  <c r="O1611"/>
  <c r="P1611"/>
  <c r="H1611"/>
  <c r="O1830"/>
  <c r="H1830"/>
  <c r="P1830"/>
  <c r="O1649"/>
  <c r="H1649"/>
  <c r="P1649"/>
  <c r="O1684"/>
  <c r="P1684"/>
  <c r="H1684"/>
  <c r="O1670"/>
  <c r="P1670"/>
  <c r="H1670"/>
  <c r="O1643"/>
  <c r="P1643"/>
  <c r="H1643"/>
  <c r="O1741"/>
  <c r="P1741"/>
  <c r="H1741"/>
  <c r="O1734"/>
  <c r="P1734"/>
  <c r="H1734"/>
  <c r="O1383"/>
  <c r="P1383"/>
  <c r="H1383"/>
  <c r="O599"/>
  <c r="P599"/>
  <c r="H599"/>
  <c r="P832"/>
  <c r="O832"/>
  <c r="H832"/>
  <c r="P903"/>
  <c r="O903"/>
  <c r="H903"/>
  <c r="P22"/>
  <c r="Q22" s="1"/>
  <c r="H22"/>
  <c r="O1281"/>
  <c r="Q1281" s="1"/>
  <c r="H1281"/>
  <c r="P840"/>
  <c r="O840"/>
  <c r="H840"/>
  <c r="O404"/>
  <c r="P404"/>
  <c r="H404"/>
  <c r="P24"/>
  <c r="O24"/>
  <c r="H24"/>
  <c r="O1063"/>
  <c r="Q1063" s="1"/>
  <c r="H1063"/>
  <c r="P846"/>
  <c r="O846"/>
  <c r="H846"/>
  <c r="O32"/>
  <c r="Q32" s="1"/>
  <c r="H32"/>
  <c r="O1065"/>
  <c r="Q1065" s="1"/>
  <c r="H1065"/>
  <c r="O414"/>
  <c r="Q414" s="1"/>
  <c r="H414"/>
  <c r="P718"/>
  <c r="O718"/>
  <c r="H718"/>
  <c r="P1470"/>
  <c r="Q1470" s="1"/>
  <c r="H1470"/>
  <c r="P39"/>
  <c r="O39"/>
  <c r="H39"/>
  <c r="O45"/>
  <c r="Q45" s="1"/>
  <c r="H45"/>
  <c r="O1305"/>
  <c r="Q1305" s="1"/>
  <c r="H1305"/>
  <c r="P428"/>
  <c r="O428"/>
  <c r="H428"/>
  <c r="O1197"/>
  <c r="P1197"/>
  <c r="H1197"/>
  <c r="O293"/>
  <c r="Q293" s="1"/>
  <c r="H293"/>
  <c r="P74"/>
  <c r="Q74" s="1"/>
  <c r="H74"/>
  <c r="P82"/>
  <c r="O82"/>
  <c r="H82"/>
  <c r="O1432"/>
  <c r="Q1432" s="1"/>
  <c r="H1432"/>
  <c r="O1201"/>
  <c r="P1201"/>
  <c r="H1201"/>
  <c r="O1205"/>
  <c r="Q1205" s="1"/>
  <c r="H1205"/>
  <c r="P650"/>
  <c r="O650"/>
  <c r="H650"/>
  <c r="P559"/>
  <c r="O559"/>
  <c r="H559"/>
  <c r="P738"/>
  <c r="O738"/>
  <c r="H738"/>
  <c r="P122"/>
  <c r="O122"/>
  <c r="H122"/>
  <c r="O1215"/>
  <c r="Q1215" s="1"/>
  <c r="H1215"/>
  <c r="O450"/>
  <c r="Q450" s="1"/>
  <c r="H450"/>
  <c r="P130"/>
  <c r="Q130" s="1"/>
  <c r="H130"/>
  <c r="O1221"/>
  <c r="Q1221" s="1"/>
  <c r="H1221"/>
  <c r="P139"/>
  <c r="O139"/>
  <c r="H139"/>
  <c r="P668"/>
  <c r="O668"/>
  <c r="H668"/>
  <c r="P1002"/>
  <c r="O1002"/>
  <c r="H1002"/>
  <c r="O573"/>
  <c r="P573"/>
  <c r="H573"/>
  <c r="P151"/>
  <c r="O151"/>
  <c r="H151"/>
  <c r="P487"/>
  <c r="O487"/>
  <c r="H487"/>
  <c r="P373"/>
  <c r="Q373" s="1"/>
  <c r="H373"/>
  <c r="O508"/>
  <c r="Q508" s="1"/>
  <c r="H508"/>
  <c r="O1257"/>
  <c r="Q1257" s="1"/>
  <c r="H1257"/>
  <c r="P512"/>
  <c r="O512"/>
  <c r="H512"/>
  <c r="O206"/>
  <c r="Q206" s="1"/>
  <c r="H206"/>
  <c r="P212"/>
  <c r="O212"/>
  <c r="H212"/>
  <c r="O1765"/>
  <c r="Q1765" s="1"/>
  <c r="H1765"/>
  <c r="P1667"/>
  <c r="H1667"/>
  <c r="P1629"/>
  <c r="Q1629" s="1"/>
  <c r="H1629"/>
  <c r="P1662"/>
  <c r="Q1662" s="1"/>
  <c r="H1662"/>
  <c r="P1698"/>
  <c r="H1698"/>
  <c r="O1128"/>
  <c r="Q1128" s="1"/>
  <c r="H1128"/>
  <c r="P17"/>
  <c r="Q17" s="1"/>
  <c r="H17"/>
  <c r="O1137"/>
  <c r="P1137"/>
  <c r="H1137"/>
  <c r="O21"/>
  <c r="Q21" s="1"/>
  <c r="H21"/>
  <c r="O1141"/>
  <c r="Q1141" s="1"/>
  <c r="H1141"/>
  <c r="P606"/>
  <c r="O606"/>
  <c r="H606"/>
  <c r="O1148"/>
  <c r="P1148"/>
  <c r="H1148"/>
  <c r="P844"/>
  <c r="O844"/>
  <c r="H844"/>
  <c r="P843"/>
  <c r="O843"/>
  <c r="H843"/>
  <c r="O236"/>
  <c r="Q236" s="1"/>
  <c r="H236"/>
  <c r="O1156"/>
  <c r="P1156"/>
  <c r="H1156"/>
  <c r="O615"/>
  <c r="Q615" s="1"/>
  <c r="H615"/>
  <c r="P716"/>
  <c r="O716"/>
  <c r="H716"/>
  <c r="P549"/>
  <c r="O549"/>
  <c r="H549"/>
  <c r="O36"/>
  <c r="Q36" s="1"/>
  <c r="H36"/>
  <c r="P932"/>
  <c r="O932"/>
  <c r="H932"/>
  <c r="O1180"/>
  <c r="P1180"/>
  <c r="H1180"/>
  <c r="P630"/>
  <c r="O630"/>
  <c r="H630"/>
  <c r="O287"/>
  <c r="P287"/>
  <c r="H287"/>
  <c r="P728"/>
  <c r="O728"/>
  <c r="H728"/>
  <c r="O1194"/>
  <c r="P1194"/>
  <c r="H1194"/>
  <c r="O60"/>
  <c r="Q60" s="1"/>
  <c r="H60"/>
  <c r="P953"/>
  <c r="O953"/>
  <c r="H953"/>
  <c r="P73"/>
  <c r="O73"/>
  <c r="H73"/>
  <c r="P732"/>
  <c r="O732"/>
  <c r="H732"/>
  <c r="O1419"/>
  <c r="Q1419" s="1"/>
  <c r="H1419"/>
  <c r="P88"/>
  <c r="Q88" s="1"/>
  <c r="H88"/>
  <c r="P100"/>
  <c r="O100"/>
  <c r="H100"/>
  <c r="O322"/>
  <c r="Q322" s="1"/>
  <c r="H322"/>
  <c r="O968"/>
  <c r="P968"/>
  <c r="H968"/>
  <c r="P974"/>
  <c r="O974"/>
  <c r="H974"/>
  <c r="P980"/>
  <c r="O980"/>
  <c r="H980"/>
  <c r="P982"/>
  <c r="O982"/>
  <c r="H982"/>
  <c r="P563"/>
  <c r="O563"/>
  <c r="H563"/>
  <c r="P136"/>
  <c r="O136"/>
  <c r="H136"/>
  <c r="O1223"/>
  <c r="P1223"/>
  <c r="H1223"/>
  <c r="O141"/>
  <c r="Q141" s="1"/>
  <c r="H141"/>
  <c r="P813"/>
  <c r="O813"/>
  <c r="H813"/>
  <c r="O357"/>
  <c r="Q357" s="1"/>
  <c r="H357"/>
  <c r="P156"/>
  <c r="O156"/>
  <c r="H156"/>
  <c r="P578"/>
  <c r="O578"/>
  <c r="H578"/>
  <c r="O160"/>
  <c r="Q160" s="1"/>
  <c r="H160"/>
  <c r="P1015"/>
  <c r="O1015"/>
  <c r="H1015"/>
  <c r="O167"/>
  <c r="Q167" s="1"/>
  <c r="H167"/>
  <c r="P1022"/>
  <c r="O1022"/>
  <c r="H1022"/>
  <c r="P815"/>
  <c r="O815"/>
  <c r="H815"/>
  <c r="O582"/>
  <c r="P582"/>
  <c r="H582"/>
  <c r="O500"/>
  <c r="P500"/>
  <c r="H500"/>
  <c r="O1543"/>
  <c r="P1543"/>
  <c r="H1543"/>
  <c r="O507"/>
  <c r="P507"/>
  <c r="H507"/>
  <c r="P891"/>
  <c r="O891"/>
  <c r="H891"/>
  <c r="O1111"/>
  <c r="P1111"/>
  <c r="H1111"/>
  <c r="O1556"/>
  <c r="P1556"/>
  <c r="H1556"/>
  <c r="O1362"/>
  <c r="Q1362" s="1"/>
  <c r="H1362"/>
  <c r="O1269"/>
  <c r="P1269"/>
  <c r="H1269"/>
  <c r="P1052"/>
  <c r="O1052"/>
  <c r="H1052"/>
  <c r="P1552"/>
  <c r="O1552"/>
  <c r="H1552"/>
  <c r="O1125"/>
  <c r="Q1125" s="1"/>
  <c r="H1125"/>
  <c r="P828"/>
  <c r="O828"/>
  <c r="H828"/>
  <c r="O1136"/>
  <c r="Q1136" s="1"/>
  <c r="H1136"/>
  <c r="O227"/>
  <c r="P227"/>
  <c r="H227"/>
  <c r="P779"/>
  <c r="O779"/>
  <c r="H779"/>
  <c r="O1395"/>
  <c r="D23" i="6" s="1"/>
  <c r="H1395" i="4"/>
  <c r="P918"/>
  <c r="O918"/>
  <c r="H918"/>
  <c r="P924"/>
  <c r="O924"/>
  <c r="H924"/>
  <c r="P34"/>
  <c r="Q34" s="1"/>
  <c r="H34"/>
  <c r="O1298"/>
  <c r="P1298"/>
  <c r="H1298"/>
  <c r="O1168"/>
  <c r="P1168"/>
  <c r="H1168"/>
  <c r="P44"/>
  <c r="O44"/>
  <c r="H44"/>
  <c r="O1455"/>
  <c r="P1455"/>
  <c r="H1455"/>
  <c r="P939"/>
  <c r="O939"/>
  <c r="H939"/>
  <c r="P1485"/>
  <c r="Q1485" s="1"/>
  <c r="H1485"/>
  <c r="O1081"/>
  <c r="Q1081" s="1"/>
  <c r="H1081"/>
  <c r="P948"/>
  <c r="O948"/>
  <c r="H948"/>
  <c r="O1392"/>
  <c r="P1392"/>
  <c r="H1392"/>
  <c r="O84"/>
  <c r="Q84" s="1"/>
  <c r="H84"/>
  <c r="P110"/>
  <c r="O110"/>
  <c r="H110"/>
  <c r="P973"/>
  <c r="O973"/>
  <c r="H973"/>
  <c r="P120"/>
  <c r="O120"/>
  <c r="H120"/>
  <c r="P743"/>
  <c r="O743"/>
  <c r="H743"/>
  <c r="O1372"/>
  <c r="Q1372" s="1"/>
  <c r="H1372"/>
  <c r="O460"/>
  <c r="Q460" s="1"/>
  <c r="H460"/>
  <c r="P755"/>
  <c r="O755"/>
  <c r="H755"/>
  <c r="P155"/>
  <c r="O155"/>
  <c r="H155"/>
  <c r="P880"/>
  <c r="O880"/>
  <c r="H880"/>
  <c r="O367"/>
  <c r="Q367" s="1"/>
  <c r="H367"/>
  <c r="O1537"/>
  <c r="P1537"/>
  <c r="H1537"/>
  <c r="P817"/>
  <c r="O817"/>
  <c r="H817"/>
  <c r="P696"/>
  <c r="O696"/>
  <c r="H696"/>
  <c r="P506"/>
  <c r="O506"/>
  <c r="H506"/>
  <c r="P199"/>
  <c r="O199"/>
  <c r="H199"/>
  <c r="P766"/>
  <c r="O766"/>
  <c r="H766"/>
  <c r="O1758"/>
  <c r="Q1758" s="1"/>
  <c r="H1758"/>
  <c r="O520"/>
  <c r="Q520" s="1"/>
  <c r="H520"/>
  <c r="O1116"/>
  <c r="P1116"/>
  <c r="H1116"/>
  <c r="P1847"/>
  <c r="O1847"/>
  <c r="H1847"/>
  <c r="P523"/>
  <c r="O523"/>
  <c r="H523"/>
  <c r="P527"/>
  <c r="O527"/>
  <c r="H527"/>
  <c r="O1755"/>
  <c r="P1755"/>
  <c r="H1755"/>
  <c r="O1775"/>
  <c r="Q1775" s="1"/>
  <c r="H1775"/>
  <c r="P1267"/>
  <c r="P1275"/>
  <c r="P1370"/>
  <c r="P1092"/>
  <c r="P1461"/>
  <c r="P1796"/>
  <c r="P1459"/>
  <c r="P1045"/>
  <c r="P1101"/>
  <c r="P1149"/>
  <c r="P1188"/>
  <c r="P1247"/>
  <c r="P1216"/>
  <c r="P1213"/>
  <c r="P1285"/>
  <c r="P1314"/>
  <c r="P1345"/>
  <c r="P1280"/>
  <c r="P1374"/>
  <c r="P1404"/>
  <c r="O1464"/>
  <c r="O1536"/>
  <c r="O1505"/>
  <c r="O1553"/>
  <c r="O1694"/>
  <c r="P1832"/>
  <c r="O1737"/>
  <c r="O1545"/>
  <c r="Q1545" s="1"/>
  <c r="O1567"/>
  <c r="O1667"/>
  <c r="O1642"/>
  <c r="P1704"/>
  <c r="O1742"/>
  <c r="P1682"/>
  <c r="P1633"/>
  <c r="P1678"/>
  <c r="P1635"/>
  <c r="O1699"/>
  <c r="P1531"/>
  <c r="P1473"/>
  <c r="P1498"/>
  <c r="P1525"/>
  <c r="Q1525" s="1"/>
  <c r="O1698"/>
  <c r="O1752"/>
  <c r="Q1592"/>
  <c r="Q1631"/>
  <c r="Q1652"/>
  <c r="Q1685"/>
  <c r="Q1541"/>
  <c r="O1368"/>
  <c r="P1368"/>
  <c r="H1368"/>
  <c r="P736"/>
  <c r="O736"/>
  <c r="H736"/>
  <c r="P560"/>
  <c r="O560"/>
  <c r="H560"/>
  <c r="P739"/>
  <c r="O739"/>
  <c r="H739"/>
  <c r="P656"/>
  <c r="O656"/>
  <c r="H656"/>
  <c r="P340"/>
  <c r="O340"/>
  <c r="H340"/>
  <c r="P986"/>
  <c r="O986"/>
  <c r="H986"/>
  <c r="O1336"/>
  <c r="H1336"/>
  <c r="P992"/>
  <c r="O992"/>
  <c r="H992"/>
  <c r="O1225"/>
  <c r="Q1225" s="1"/>
  <c r="H1225"/>
  <c r="P749"/>
  <c r="O749"/>
  <c r="H749"/>
  <c r="O1342"/>
  <c r="P1342"/>
  <c r="H1342"/>
  <c r="P1006"/>
  <c r="O1006"/>
  <c r="H1006"/>
  <c r="O352"/>
  <c r="Q352" s="1"/>
  <c r="H352"/>
  <c r="O363"/>
  <c r="Q363" s="1"/>
  <c r="H363"/>
  <c r="O480"/>
  <c r="P480"/>
  <c r="H480"/>
  <c r="P489"/>
  <c r="O489"/>
  <c r="H489"/>
  <c r="O1350"/>
  <c r="P1350"/>
  <c r="H1350"/>
  <c r="P760"/>
  <c r="O760"/>
  <c r="H760"/>
  <c r="O183"/>
  <c r="Q183" s="1"/>
  <c r="H183"/>
  <c r="O1102"/>
  <c r="P1102"/>
  <c r="H1102"/>
  <c r="P493"/>
  <c r="O493"/>
  <c r="H493"/>
  <c r="O1103"/>
  <c r="Q1103" s="1"/>
  <c r="H1103"/>
  <c r="O1026"/>
  <c r="P1026"/>
  <c r="H1026"/>
  <c r="P216"/>
  <c r="O216"/>
  <c r="H216"/>
  <c r="O522"/>
  <c r="Q522" s="1"/>
  <c r="H522"/>
  <c r="O1452"/>
  <c r="H1452"/>
  <c r="P224"/>
  <c r="O224"/>
  <c r="H224"/>
  <c r="O1766"/>
  <c r="P1766"/>
  <c r="H1766"/>
  <c r="P1754"/>
  <c r="Q1754" s="1"/>
  <c r="H1754"/>
  <c r="P1774"/>
  <c r="O1774"/>
  <c r="H1774"/>
  <c r="P1778"/>
  <c r="O1778"/>
  <c r="H1778"/>
  <c r="O1509"/>
  <c r="H1509"/>
  <c r="O1518"/>
  <c r="Q1518" s="1"/>
  <c r="H1518"/>
  <c r="O1555"/>
  <c r="Q1555" s="1"/>
  <c r="H1555"/>
  <c r="O1475"/>
  <c r="Q1475" s="1"/>
  <c r="H1475"/>
  <c r="O1538"/>
  <c r="P1538"/>
  <c r="H1538"/>
  <c r="O1838"/>
  <c r="P1838"/>
  <c r="H1838"/>
  <c r="O1582"/>
  <c r="P1582"/>
  <c r="H1582"/>
  <c r="O1836"/>
  <c r="P1836"/>
  <c r="H1836"/>
  <c r="O1831"/>
  <c r="P1831"/>
  <c r="H1831"/>
  <c r="O1676"/>
  <c r="P1676"/>
  <c r="H1676"/>
  <c r="O1593"/>
  <c r="P1593"/>
  <c r="H1593"/>
  <c r="O1692"/>
  <c r="P1692"/>
  <c r="H1692"/>
  <c r="O1745"/>
  <c r="H1745"/>
  <c r="P1745"/>
  <c r="O1129"/>
  <c r="Q1129" s="1"/>
  <c r="H1129"/>
  <c r="O396"/>
  <c r="P396"/>
  <c r="H396"/>
  <c r="O1399"/>
  <c r="P1399"/>
  <c r="H1399"/>
  <c r="O1144"/>
  <c r="P1144"/>
  <c r="H1144"/>
  <c r="O607"/>
  <c r="Q607" s="1"/>
  <c r="H607"/>
  <c r="P25"/>
  <c r="O25"/>
  <c r="H25"/>
  <c r="P612"/>
  <c r="O612"/>
  <c r="H612"/>
  <c r="O233"/>
  <c r="P233"/>
  <c r="H233"/>
  <c r="P544"/>
  <c r="O544"/>
  <c r="H544"/>
  <c r="O1159"/>
  <c r="P1159"/>
  <c r="H1159"/>
  <c r="O418"/>
  <c r="P418"/>
  <c r="H418"/>
  <c r="O275"/>
  <c r="Q275" s="1"/>
  <c r="H275"/>
  <c r="P282"/>
  <c r="O282"/>
  <c r="H282"/>
  <c r="O1307"/>
  <c r="Q1307" s="1"/>
  <c r="H1307"/>
  <c r="P48"/>
  <c r="O48"/>
  <c r="H48"/>
  <c r="P941"/>
  <c r="O941"/>
  <c r="H941"/>
  <c r="P53"/>
  <c r="O53"/>
  <c r="H53"/>
  <c r="P633"/>
  <c r="O633"/>
  <c r="H633"/>
  <c r="P56"/>
  <c r="O56"/>
  <c r="H56"/>
  <c r="O65"/>
  <c r="Q65" s="1"/>
  <c r="H65"/>
  <c r="P70"/>
  <c r="O70"/>
  <c r="H70"/>
  <c r="P646"/>
  <c r="O646"/>
  <c r="H646"/>
  <c r="O1436"/>
  <c r="P1436"/>
  <c r="H1436"/>
  <c r="O1320"/>
  <c r="P1320"/>
  <c r="H1320"/>
  <c r="P734"/>
  <c r="O734"/>
  <c r="H734"/>
  <c r="O649"/>
  <c r="Q649" s="1"/>
  <c r="H649"/>
  <c r="O335"/>
  <c r="Q335" s="1"/>
  <c r="H335"/>
  <c r="P975"/>
  <c r="O975"/>
  <c r="H975"/>
  <c r="O1211"/>
  <c r="Q1211" s="1"/>
  <c r="H1211"/>
  <c r="P123"/>
  <c r="O123"/>
  <c r="H123"/>
  <c r="O1088"/>
  <c r="P1088"/>
  <c r="H1088"/>
  <c r="P561"/>
  <c r="O561"/>
  <c r="H561"/>
  <c r="P129"/>
  <c r="O129"/>
  <c r="H129"/>
  <c r="O1228"/>
  <c r="Q1228" s="1"/>
  <c r="H1228"/>
  <c r="P354"/>
  <c r="Q354" s="1"/>
  <c r="H354"/>
  <c r="P676"/>
  <c r="O676"/>
  <c r="H676"/>
  <c r="P157"/>
  <c r="Q157" s="1"/>
  <c r="H157"/>
  <c r="P176"/>
  <c r="Q176" s="1"/>
  <c r="H176"/>
  <c r="P181"/>
  <c r="Q181" s="1"/>
  <c r="H181"/>
  <c r="O379"/>
  <c r="Q379" s="1"/>
  <c r="H379"/>
  <c r="P509"/>
  <c r="Q509" s="1"/>
  <c r="H509"/>
  <c r="P207"/>
  <c r="O207"/>
  <c r="H207"/>
  <c r="P518"/>
  <c r="Q518" s="1"/>
  <c r="H518"/>
  <c r="P218"/>
  <c r="Q218" s="1"/>
  <c r="H218"/>
  <c r="P1558"/>
  <c r="H1558"/>
  <c r="P1570"/>
  <c r="Q1570" s="1"/>
  <c r="H1570"/>
  <c r="P1681"/>
  <c r="Q1681" s="1"/>
  <c r="H1681"/>
  <c r="P1608"/>
  <c r="Q1608" s="1"/>
  <c r="H1608"/>
  <c r="P1587"/>
  <c r="H1587"/>
  <c r="P1612"/>
  <c r="Q1612" s="1"/>
  <c r="H1612"/>
  <c r="P1722"/>
  <c r="Q1722" s="1"/>
  <c r="H1722"/>
  <c r="P1720"/>
  <c r="Q1720" s="1"/>
  <c r="H1720"/>
  <c r="P1740"/>
  <c r="H1740"/>
  <c r="P1724"/>
  <c r="Q1724" s="1"/>
  <c r="H1724"/>
  <c r="O13"/>
  <c r="Q13" s="1"/>
  <c r="H13"/>
  <c r="O395"/>
  <c r="P395"/>
  <c r="H395"/>
  <c r="O1279"/>
  <c r="P1279"/>
  <c r="H1279"/>
  <c r="O1284"/>
  <c r="P1284"/>
  <c r="H1284"/>
  <c r="P911"/>
  <c r="O911"/>
  <c r="H911"/>
  <c r="O1389"/>
  <c r="Q1389" s="1"/>
  <c r="H1389"/>
  <c r="O1157"/>
  <c r="P1157"/>
  <c r="H1157"/>
  <c r="P916"/>
  <c r="O916"/>
  <c r="H916"/>
  <c r="O1161"/>
  <c r="P1161"/>
  <c r="H1161"/>
  <c r="P720"/>
  <c r="O720"/>
  <c r="H720"/>
  <c r="O1300"/>
  <c r="Q1300" s="1"/>
  <c r="H1300"/>
  <c r="O42"/>
  <c r="Q42" s="1"/>
  <c r="H42"/>
  <c r="P726"/>
  <c r="O726"/>
  <c r="H726"/>
  <c r="P556"/>
  <c r="O556"/>
  <c r="H556"/>
  <c r="O1486"/>
  <c r="P1486"/>
  <c r="H1486"/>
  <c r="P55"/>
  <c r="Q55" s="1"/>
  <c r="H55"/>
  <c r="P59"/>
  <c r="O59"/>
  <c r="H59"/>
  <c r="O1315"/>
  <c r="P1315"/>
  <c r="H1315"/>
  <c r="O304"/>
  <c r="Q304" s="1"/>
  <c r="H304"/>
  <c r="P440"/>
  <c r="O440"/>
  <c r="H440"/>
  <c r="O311"/>
  <c r="Q311" s="1"/>
  <c r="H311"/>
  <c r="P1085"/>
  <c r="O1085"/>
  <c r="H1085"/>
  <c r="O338"/>
  <c r="P338"/>
  <c r="H338"/>
  <c r="P740"/>
  <c r="O740"/>
  <c r="H740"/>
  <c r="P116"/>
  <c r="Q116" s="1"/>
  <c r="H116"/>
  <c r="P745"/>
  <c r="O745"/>
  <c r="H745"/>
  <c r="P135"/>
  <c r="O135"/>
  <c r="H135"/>
  <c r="O1337"/>
  <c r="P1337"/>
  <c r="H1337"/>
  <c r="P149"/>
  <c r="Q149" s="1"/>
  <c r="H149"/>
  <c r="P574"/>
  <c r="O574"/>
  <c r="H574"/>
  <c r="P1014"/>
  <c r="O1014"/>
  <c r="H1014"/>
  <c r="P477"/>
  <c r="O477"/>
  <c r="H477"/>
  <c r="O1526"/>
  <c r="P1526"/>
  <c r="H1526"/>
  <c r="P485"/>
  <c r="O485"/>
  <c r="H485"/>
  <c r="O166"/>
  <c r="Q166" s="1"/>
  <c r="H166"/>
  <c r="P687"/>
  <c r="O687"/>
  <c r="H687"/>
  <c r="O175"/>
  <c r="Q175" s="1"/>
  <c r="H175"/>
  <c r="O1246"/>
  <c r="Q1246" s="1"/>
  <c r="H1246"/>
  <c r="P884"/>
  <c r="O884"/>
  <c r="H884"/>
  <c r="P190"/>
  <c r="Q190" s="1"/>
  <c r="H190"/>
  <c r="P501"/>
  <c r="Q501" s="1"/>
  <c r="H501"/>
  <c r="P889"/>
  <c r="O889"/>
  <c r="H889"/>
  <c r="P1033"/>
  <c r="O1033"/>
  <c r="H1033"/>
  <c r="P211"/>
  <c r="Q211" s="1"/>
  <c r="H211"/>
  <c r="P215"/>
  <c r="O215"/>
  <c r="H215"/>
  <c r="P521"/>
  <c r="O521"/>
  <c r="H521"/>
  <c r="P1814"/>
  <c r="O1814"/>
  <c r="H1814"/>
  <c r="O1121"/>
  <c r="P1121"/>
  <c r="H1121"/>
  <c r="P1823"/>
  <c r="Q1823" s="1"/>
  <c r="H1823"/>
  <c r="P529"/>
  <c r="O529"/>
  <c r="H529"/>
  <c r="P1529"/>
  <c r="O1529"/>
  <c r="H1529"/>
  <c r="P898"/>
  <c r="O898"/>
  <c r="H898"/>
  <c r="O1376"/>
  <c r="Q1376" s="1"/>
  <c r="H1376"/>
  <c r="O1140"/>
  <c r="Q1140" s="1"/>
  <c r="H1140"/>
  <c r="P909"/>
  <c r="O909"/>
  <c r="H909"/>
  <c r="P408"/>
  <c r="O408"/>
  <c r="H408"/>
  <c r="P715"/>
  <c r="O715"/>
  <c r="H715"/>
  <c r="O1296"/>
  <c r="P1296"/>
  <c r="H1296"/>
  <c r="O419"/>
  <c r="P419"/>
  <c r="H419"/>
  <c r="O1482"/>
  <c r="P1482"/>
  <c r="H1482"/>
  <c r="O50"/>
  <c r="Q50" s="1"/>
  <c r="H50"/>
  <c r="O1191"/>
  <c r="Q1191" s="1"/>
  <c r="H1191"/>
  <c r="P949"/>
  <c r="O949"/>
  <c r="H949"/>
  <c r="P635"/>
  <c r="O635"/>
  <c r="H635"/>
  <c r="P67"/>
  <c r="O67"/>
  <c r="H67"/>
  <c r="P855"/>
  <c r="O855"/>
  <c r="H855"/>
  <c r="P438"/>
  <c r="Q438" s="1"/>
  <c r="H438"/>
  <c r="O104"/>
  <c r="Q104" s="1"/>
  <c r="H104"/>
  <c r="P319"/>
  <c r="O319"/>
  <c r="H319"/>
  <c r="O1323"/>
  <c r="Q1323" s="1"/>
  <c r="H1323"/>
  <c r="P125"/>
  <c r="Q125" s="1"/>
  <c r="H125"/>
  <c r="P744"/>
  <c r="O744"/>
  <c r="H744"/>
  <c r="P806"/>
  <c r="O806"/>
  <c r="H806"/>
  <c r="P452"/>
  <c r="Q452" s="1"/>
  <c r="H452"/>
  <c r="P133"/>
  <c r="O133"/>
  <c r="H133"/>
  <c r="O1096"/>
  <c r="P1096"/>
  <c r="H1096"/>
  <c r="O568"/>
  <c r="P568"/>
  <c r="H568"/>
  <c r="P877"/>
  <c r="O877"/>
  <c r="H877"/>
  <c r="P673"/>
  <c r="O673"/>
  <c r="H673"/>
  <c r="O153"/>
  <c r="Q153" s="1"/>
  <c r="H153"/>
  <c r="P360"/>
  <c r="Q360" s="1"/>
  <c r="H360"/>
  <c r="P678"/>
  <c r="O678"/>
  <c r="H678"/>
  <c r="P364"/>
  <c r="O364"/>
  <c r="H364"/>
  <c r="O1240"/>
  <c r="P1240"/>
  <c r="H1240"/>
  <c r="O164"/>
  <c r="Q164" s="1"/>
  <c r="H164"/>
  <c r="P757"/>
  <c r="O757"/>
  <c r="H757"/>
  <c r="P179"/>
  <c r="O179"/>
  <c r="H179"/>
  <c r="O184"/>
  <c r="Q184" s="1"/>
  <c r="H184"/>
  <c r="O1253"/>
  <c r="Q1253" s="1"/>
  <c r="H1253"/>
  <c r="P1027"/>
  <c r="O1027"/>
  <c r="H1027"/>
  <c r="O384"/>
  <c r="P384"/>
  <c r="H384"/>
  <c r="O1030"/>
  <c r="P1030"/>
  <c r="H1030"/>
  <c r="O203"/>
  <c r="Q203" s="1"/>
  <c r="H203"/>
  <c r="P1032"/>
  <c r="O1032"/>
  <c r="H1032"/>
  <c r="O513"/>
  <c r="P513"/>
  <c r="H513"/>
  <c r="O516"/>
  <c r="P516"/>
  <c r="H516"/>
  <c r="P701"/>
  <c r="O701"/>
  <c r="H701"/>
  <c r="O1361"/>
  <c r="P1361"/>
  <c r="H1361"/>
  <c r="O220"/>
  <c r="Q220" s="1"/>
  <c r="H220"/>
  <c r="P1041"/>
  <c r="O1041"/>
  <c r="H1041"/>
  <c r="O1820"/>
  <c r="Q1820" s="1"/>
  <c r="H1820"/>
  <c r="P1341"/>
  <c r="P1108"/>
  <c r="P1452"/>
  <c r="P1463"/>
  <c r="P1489"/>
  <c r="P1561"/>
  <c r="P1546"/>
  <c r="P1490"/>
  <c r="P1533"/>
  <c r="O1411"/>
  <c r="O1459"/>
  <c r="P1779"/>
  <c r="P1080"/>
  <c r="P1119"/>
  <c r="P1187"/>
  <c r="P1261"/>
  <c r="P1230"/>
  <c r="P1207"/>
  <c r="P1150"/>
  <c r="P1334"/>
  <c r="P1294"/>
  <c r="P1367"/>
  <c r="P1394"/>
  <c r="P1428"/>
  <c r="O1480"/>
  <c r="P1456"/>
  <c r="P1478"/>
  <c r="P1477"/>
  <c r="P1500"/>
  <c r="P1540"/>
  <c r="P1472"/>
  <c r="P1756"/>
  <c r="P1664"/>
  <c r="O1740"/>
  <c r="O1563"/>
  <c r="O1558"/>
  <c r="O1673"/>
  <c r="O1702"/>
  <c r="P1730"/>
  <c r="P1569"/>
  <c r="P1578"/>
  <c r="P1597"/>
  <c r="P1622"/>
  <c r="P1579"/>
  <c r="O1587"/>
  <c r="P1718"/>
  <c r="P1497"/>
  <c r="P1515"/>
  <c r="P1677"/>
  <c r="Q1098" l="1"/>
  <c r="Q389"/>
  <c r="Q1810"/>
  <c r="Q597"/>
  <c r="Q1653"/>
  <c r="Q1764"/>
  <c r="Q488"/>
  <c r="Q691"/>
  <c r="Q767"/>
  <c r="Q1816"/>
  <c r="Q61"/>
  <c r="Q222"/>
  <c r="Q605"/>
  <c r="Q243"/>
  <c r="Q887"/>
  <c r="Q1625"/>
  <c r="Q1668"/>
  <c r="Q173"/>
  <c r="Q1781"/>
  <c r="Q433"/>
  <c r="Q710"/>
  <c r="Q770"/>
  <c r="Q1841"/>
  <c r="Q168"/>
  <c r="Q479"/>
  <c r="Q392"/>
  <c r="Q1709"/>
  <c r="Q1503"/>
  <c r="Q705"/>
  <c r="Q1782"/>
  <c r="Q792"/>
  <c r="Q472"/>
  <c r="Q1852"/>
  <c r="Q881"/>
  <c r="Q867"/>
  <c r="Q850"/>
  <c r="Q1686"/>
  <c r="Q645"/>
  <c r="Q775"/>
  <c r="Q200"/>
  <c r="Q1523"/>
  <c r="Q863"/>
  <c r="Q1484"/>
  <c r="Q1783"/>
  <c r="Q780"/>
  <c r="Q1840"/>
  <c r="Q429"/>
  <c r="Q1632"/>
  <c r="Q1630"/>
  <c r="Q426"/>
  <c r="Q1605"/>
  <c r="Q226"/>
  <c r="Q198"/>
  <c r="Q446"/>
  <c r="Q638"/>
  <c r="Q709"/>
  <c r="Q1511"/>
  <c r="Q1607"/>
  <c r="Q750"/>
  <c r="Q798"/>
  <c r="Q515"/>
  <c r="Q1510"/>
  <c r="Q797"/>
  <c r="Q727"/>
  <c r="Q422"/>
  <c r="Q421"/>
  <c r="Q618"/>
  <c r="D9" i="6"/>
  <c r="F18"/>
  <c r="Q958" i="4"/>
  <c r="F9" i="6"/>
  <c r="F29"/>
  <c r="D29"/>
  <c r="F24"/>
  <c r="D24"/>
  <c r="D18"/>
  <c r="F23"/>
  <c r="F19"/>
  <c r="D25"/>
  <c r="D21"/>
  <c r="D6"/>
  <c r="F22"/>
  <c r="D16"/>
  <c r="D15"/>
  <c r="F14"/>
  <c r="F7"/>
  <c r="F26"/>
  <c r="F20"/>
  <c r="D19"/>
  <c r="D12"/>
  <c r="D20"/>
  <c r="F28"/>
  <c r="F6"/>
  <c r="D30"/>
  <c r="D17"/>
  <c r="F16"/>
  <c r="D11"/>
  <c r="F11"/>
  <c r="F13"/>
  <c r="F10"/>
  <c r="D7"/>
  <c r="D26"/>
  <c r="F25"/>
  <c r="F12"/>
  <c r="F17"/>
  <c r="F8"/>
  <c r="D22"/>
  <c r="D13"/>
  <c r="F15"/>
  <c r="D14"/>
  <c r="D27"/>
  <c r="F21"/>
  <c r="D28"/>
  <c r="D8"/>
  <c r="F30"/>
  <c r="D10"/>
  <c r="F27"/>
  <c r="Q444" i="4"/>
  <c r="Q1208"/>
  <c r="Q1566"/>
  <c r="Q930"/>
  <c r="Q1704"/>
  <c r="Q1397"/>
  <c r="Q1473"/>
  <c r="Q1499"/>
  <c r="Q1687"/>
  <c r="Q1664"/>
  <c r="Q1080"/>
  <c r="Q1577"/>
  <c r="Q694"/>
  <c r="Q1788"/>
  <c r="Q1770"/>
  <c r="Q1150"/>
  <c r="Q1294"/>
  <c r="Q1241"/>
  <c r="Q12"/>
  <c r="Q1757"/>
  <c r="Q1603"/>
  <c r="Q356"/>
  <c r="Q531"/>
  <c r="Q526"/>
  <c r="Q498"/>
  <c r="Q409"/>
  <c r="Q1203"/>
  <c r="Q388"/>
  <c r="Q541"/>
  <c r="Q431"/>
  <c r="Q679"/>
  <c r="Q1310"/>
  <c r="Q288"/>
  <c r="Q140"/>
  <c r="Q483"/>
  <c r="Q784"/>
  <c r="Q1849"/>
  <c r="Q447"/>
  <c r="Q1715"/>
  <c r="Q1230"/>
  <c r="Q1428"/>
  <c r="Q1091"/>
  <c r="Q852"/>
  <c r="Q1034"/>
  <c r="Q407"/>
  <c r="Q1079"/>
  <c r="Q1423"/>
  <c r="Q1815"/>
  <c r="Q361"/>
  <c r="Q871"/>
  <c r="Q1358"/>
  <c r="Q1120"/>
  <c r="Q1406"/>
  <c r="Q196"/>
  <c r="Q759"/>
  <c r="Q308"/>
  <c r="Q1730"/>
  <c r="Q1187"/>
  <c r="Q1779"/>
  <c r="Q1280"/>
  <c r="Q1716"/>
  <c r="Q896"/>
  <c r="Q71"/>
  <c r="Q1359"/>
  <c r="Q945"/>
  <c r="Q1440"/>
  <c r="Q351"/>
  <c r="Q1047"/>
  <c r="Q476"/>
  <c r="Q1235"/>
  <c r="Q1655"/>
  <c r="Q505"/>
  <c r="Q808"/>
  <c r="Q1680"/>
  <c r="Q536"/>
  <c r="Q383"/>
  <c r="Q1818"/>
  <c r="Q620"/>
  <c r="Q1697"/>
  <c r="Q1367"/>
  <c r="Q1497"/>
  <c r="Q913"/>
  <c r="Q1277"/>
  <c r="Q102"/>
  <c r="Q1531"/>
  <c r="Q292"/>
  <c r="Q1760"/>
  <c r="Q109"/>
  <c r="Q225"/>
  <c r="Q700"/>
  <c r="Q1243"/>
  <c r="Q1845"/>
  <c r="Q730"/>
  <c r="Q380"/>
  <c r="Q928"/>
  <c r="Q385"/>
  <c r="Q571"/>
  <c r="Q1179"/>
  <c r="Q665"/>
  <c r="Q1245"/>
  <c r="Q1089"/>
  <c r="Q937"/>
  <c r="Q814"/>
  <c r="Q789"/>
  <c r="Q659"/>
  <c r="Q699"/>
  <c r="Q455"/>
  <c r="Q554"/>
  <c r="Q191"/>
  <c r="Q801"/>
  <c r="Q610"/>
  <c r="Q1410"/>
  <c r="Q307"/>
  <c r="Q1145"/>
  <c r="Q997"/>
  <c r="Q540"/>
  <c r="Q681"/>
  <c r="Q131"/>
  <c r="Q761"/>
  <c r="Q742"/>
  <c r="Q622"/>
  <c r="Q735"/>
  <c r="Q189"/>
  <c r="Q1828"/>
  <c r="Q316"/>
  <c r="Q1347"/>
  <c r="Q1154"/>
  <c r="Q1819"/>
  <c r="Q708"/>
  <c r="Q584"/>
  <c r="Q378"/>
  <c r="Q441"/>
  <c r="Q1110"/>
  <c r="Q906"/>
  <c r="Q295"/>
  <c r="Q377"/>
  <c r="Q1285"/>
  <c r="Q1646"/>
  <c r="Q1311"/>
  <c r="Q1677"/>
  <c r="Q1207"/>
  <c r="Q1404"/>
  <c r="Q1045"/>
  <c r="Q1578"/>
  <c r="Q1694"/>
  <c r="Q482"/>
  <c r="Q636"/>
  <c r="Q758"/>
  <c r="Q1106"/>
  <c r="Q1627"/>
  <c r="Q1539"/>
  <c r="Q1224"/>
  <c r="Q996"/>
  <c r="Q473"/>
  <c r="Q660"/>
  <c r="Q575"/>
  <c r="Q1107"/>
  <c r="Q1172"/>
  <c r="Q900"/>
  <c r="Q793"/>
  <c r="Q286"/>
  <c r="Q146"/>
  <c r="Q1252"/>
  <c r="Q585"/>
  <c r="Q713"/>
  <c r="Q391"/>
  <c r="Q763"/>
  <c r="Q897"/>
  <c r="Q281"/>
  <c r="Q1247"/>
  <c r="Q1601"/>
  <c r="Q1356"/>
  <c r="Q882"/>
  <c r="Q1340"/>
  <c r="Q283"/>
  <c r="Q1396"/>
  <c r="Q771"/>
  <c r="Q1345"/>
  <c r="Q1483"/>
  <c r="Q1666"/>
  <c r="Q1349"/>
  <c r="Q938"/>
  <c r="Q1357"/>
  <c r="Q530"/>
  <c r="Q37"/>
  <c r="Q1579"/>
  <c r="Q1261"/>
  <c r="Q1682"/>
  <c r="Q1213"/>
  <c r="Q1149"/>
  <c r="Q1535"/>
  <c r="Q1070"/>
  <c r="Q1321"/>
  <c r="Q1083"/>
  <c r="Q1678"/>
  <c r="Q1314"/>
  <c r="Q1701"/>
  <c r="Q1254"/>
  <c r="Q300"/>
  <c r="Q1622"/>
  <c r="Q1394"/>
  <c r="Q1328"/>
  <c r="Q1496"/>
  <c r="Q1435"/>
  <c r="Q347"/>
  <c r="Q310"/>
  <c r="Q346"/>
  <c r="Q16"/>
  <c r="Q1780"/>
  <c r="Q228"/>
  <c r="Q371"/>
  <c r="Q241"/>
  <c r="Q1312"/>
  <c r="Q562"/>
  <c r="Q468"/>
  <c r="Q329"/>
  <c r="Q159"/>
  <c r="Q51"/>
  <c r="Q629"/>
  <c r="Q799"/>
  <c r="Q174"/>
  <c r="Q748"/>
  <c r="Q1086"/>
  <c r="Q423"/>
  <c r="Q957"/>
  <c r="Q690"/>
  <c r="Q781"/>
  <c r="Q874"/>
  <c r="Q1262"/>
  <c r="Q219"/>
  <c r="Q1803"/>
  <c r="Q1055"/>
  <c r="Q1824"/>
  <c r="Q1351"/>
  <c r="Q1270"/>
  <c r="Q1158"/>
  <c r="Q1029"/>
  <c r="Q10"/>
  <c r="Q93"/>
  <c r="Q144"/>
  <c r="Q823"/>
  <c r="Q538"/>
  <c r="Q604"/>
  <c r="Q1438"/>
  <c r="Q774"/>
  <c r="Q868"/>
  <c r="Q359"/>
  <c r="Q277"/>
  <c r="Q231"/>
  <c r="Q1787"/>
  <c r="Q336"/>
  <c r="Q229"/>
  <c r="Q204"/>
  <c r="Q609"/>
  <c r="Q126"/>
  <c r="Q1039"/>
  <c r="Q345"/>
  <c r="Q842"/>
  <c r="Q752"/>
  <c r="Q315"/>
  <c r="Q1411"/>
  <c r="Q481"/>
  <c r="Q1133"/>
  <c r="Q1193"/>
  <c r="Q1597"/>
  <c r="Q1092"/>
  <c r="Q1375"/>
  <c r="Q1008"/>
  <c r="Q686"/>
  <c r="Q1142"/>
  <c r="Q1583"/>
  <c r="Q285"/>
  <c r="Q1007"/>
  <c r="Q1040"/>
  <c r="Q1074"/>
  <c r="Q1024"/>
  <c r="Q1196"/>
  <c r="Q492"/>
  <c r="Q1761"/>
  <c r="Q1214"/>
  <c r="Q108"/>
  <c r="Q826"/>
  <c r="Q375"/>
  <c r="Q956"/>
  <c r="Q343"/>
  <c r="Q672"/>
  <c r="Q994"/>
  <c r="Q439"/>
  <c r="Q1134"/>
  <c r="Q1515"/>
  <c r="Q1565"/>
  <c r="Q1354"/>
  <c r="Q448"/>
  <c r="Q741"/>
  <c r="Q870"/>
  <c r="Q486"/>
  <c r="Q702"/>
  <c r="Q987"/>
  <c r="Q1114"/>
  <c r="Q1569"/>
  <c r="Q1334"/>
  <c r="Q1498"/>
  <c r="Q1635"/>
  <c r="Q1216"/>
  <c r="Q1101"/>
  <c r="Q1057"/>
  <c r="Q1547"/>
  <c r="Q879"/>
  <c r="Q848"/>
  <c r="Q1035"/>
  <c r="Q178"/>
  <c r="Q400"/>
  <c r="Q564"/>
  <c r="Q1450"/>
  <c r="Q1119"/>
  <c r="Q1832"/>
  <c r="Q790"/>
  <c r="Q436"/>
  <c r="Q583"/>
  <c r="Q805"/>
  <c r="Q290"/>
  <c r="Q103"/>
  <c r="Q1366"/>
  <c r="Q765"/>
  <c r="Q830"/>
  <c r="Q1001"/>
  <c r="Q647"/>
  <c r="Q348"/>
  <c r="Q1082"/>
  <c r="Q555"/>
  <c r="Q1068"/>
  <c r="Q1050"/>
  <c r="Q663"/>
  <c r="Q669"/>
  <c r="Q1023"/>
  <c r="Q1249"/>
  <c r="Q827"/>
  <c r="Q723"/>
  <c r="Q998"/>
  <c r="Q693"/>
  <c r="Q1217"/>
  <c r="Q854"/>
  <c r="Q617"/>
  <c r="Q1090"/>
  <c r="Q944"/>
  <c r="Q1105"/>
  <c r="Q1448"/>
  <c r="Q912"/>
  <c r="Q87"/>
  <c r="Q1244"/>
  <c r="Q543"/>
  <c r="Q1138"/>
  <c r="Q534"/>
  <c r="Q807"/>
  <c r="Q266"/>
  <c r="Q1352"/>
  <c r="Q707"/>
  <c r="Q106"/>
  <c r="Q1204"/>
  <c r="Q297"/>
  <c r="Q1451"/>
  <c r="Q369"/>
  <c r="Q628"/>
  <c r="Q1276"/>
  <c r="Q1031"/>
  <c r="Q746"/>
  <c r="Q376"/>
  <c r="Q172"/>
  <c r="Q1843"/>
  <c r="Q940"/>
  <c r="Q587"/>
  <c r="Q271"/>
  <c r="Q1077"/>
  <c r="Q670"/>
  <c r="Q747"/>
  <c r="Q161"/>
  <c r="Q608"/>
  <c r="Q305"/>
  <c r="Q788"/>
  <c r="Q698"/>
  <c r="Q611"/>
  <c r="Q1127"/>
  <c r="Q776"/>
  <c r="Q459"/>
  <c r="Q1192"/>
  <c r="Q825"/>
  <c r="Q1233"/>
  <c r="Q232"/>
  <c r="Q1164"/>
  <c r="Q470"/>
  <c r="Q1402"/>
  <c r="Q796"/>
  <c r="Q785"/>
  <c r="Q280"/>
  <c r="Q919"/>
  <c r="Q317"/>
  <c r="Q955"/>
  <c r="Q908"/>
  <c r="Q339"/>
  <c r="Q456"/>
  <c r="Q237"/>
  <c r="Q1271"/>
  <c r="Q819"/>
  <c r="Q984"/>
  <c r="Q272"/>
  <c r="Q29"/>
  <c r="Q907"/>
  <c r="Q372"/>
  <c r="Q1181"/>
  <c r="Q581"/>
  <c r="Q865"/>
  <c r="Q858"/>
  <c r="Q1273"/>
  <c r="Q890"/>
  <c r="Q667"/>
  <c r="Q276"/>
  <c r="Q213"/>
  <c r="Q463"/>
  <c r="Q637"/>
  <c r="Q1000"/>
  <c r="Q777"/>
  <c r="Q934"/>
  <c r="Q461"/>
  <c r="Q291"/>
  <c r="Q1377"/>
  <c r="Q430"/>
  <c r="Q18"/>
  <c r="Q1390"/>
  <c r="Q502"/>
  <c r="Q366"/>
  <c r="Q1242"/>
  <c r="Q995"/>
  <c r="Q550"/>
  <c r="Q1369"/>
  <c r="Q547"/>
  <c r="Q952"/>
  <c r="Q961"/>
  <c r="Q1019"/>
  <c r="Q1003"/>
  <c r="Q539"/>
  <c r="Q1060"/>
  <c r="Q754"/>
  <c r="Q279"/>
  <c r="Q1346"/>
  <c r="Q1238"/>
  <c r="Q1160"/>
  <c r="Q962"/>
  <c r="Q999"/>
  <c r="Q52"/>
  <c r="Q688"/>
  <c r="Q1210"/>
  <c r="Q910"/>
  <c r="Q528"/>
  <c r="Q97"/>
  <c r="Q1165"/>
  <c r="Q1325"/>
  <c r="Q593"/>
  <c r="Q861"/>
  <c r="Q778"/>
  <c r="Q725"/>
  <c r="Q586"/>
  <c r="Q922"/>
  <c r="Q634"/>
  <c r="Q1056"/>
  <c r="Q954"/>
  <c r="Q697"/>
  <c r="Q566"/>
  <c r="Q238"/>
  <c r="Q1717"/>
  <c r="Q1265"/>
  <c r="Q1112"/>
  <c r="Q1011"/>
  <c r="Q192"/>
  <c r="Q1386"/>
  <c r="Q841"/>
  <c r="Q205"/>
  <c r="Q1776"/>
  <c r="Q1282"/>
  <c r="Q235"/>
  <c r="Q1335"/>
  <c r="Q598"/>
  <c r="Q1791"/>
  <c r="Q532"/>
  <c r="Q457"/>
  <c r="Q77"/>
  <c r="Q1118"/>
  <c r="Q978"/>
  <c r="Q551"/>
  <c r="Q838"/>
  <c r="Q885"/>
  <c r="Q557"/>
  <c r="Q1444"/>
  <c r="Q943"/>
  <c r="Q856"/>
  <c r="Q991"/>
  <c r="Q1016"/>
  <c r="Q572"/>
  <c r="Q1777"/>
  <c r="Q671"/>
  <c r="Q1025"/>
  <c r="Q1385"/>
  <c r="Q1327"/>
  <c r="Q1343"/>
  <c r="Q864"/>
  <c r="Q1434"/>
  <c r="Q1567"/>
  <c r="Q1464"/>
  <c r="Q1641"/>
  <c r="Q964"/>
  <c r="Q600"/>
  <c r="Q1072"/>
  <c r="Q651"/>
  <c r="Q1827"/>
  <c r="Q648"/>
  <c r="Q475"/>
  <c r="Q722"/>
  <c r="Q627"/>
  <c r="Q230"/>
  <c r="Q474"/>
  <c r="Q1174"/>
  <c r="Q270"/>
  <c r="Q1178"/>
  <c r="Q1232"/>
  <c r="Q902"/>
  <c r="Q1218"/>
  <c r="Q836"/>
  <c r="Q1009"/>
  <c r="Q929"/>
  <c r="Q971"/>
  <c r="Q309"/>
  <c r="Q886"/>
  <c r="Q186"/>
  <c r="Q469"/>
  <c r="Q803"/>
  <c r="Q1553"/>
  <c r="Q1264"/>
  <c r="Q1530"/>
  <c r="Q921"/>
  <c r="Q1587"/>
  <c r="Q1688"/>
  <c r="Q1286"/>
  <c r="Q1364"/>
  <c r="Q1844"/>
  <c r="Q1790"/>
  <c r="Q1391"/>
  <c r="Q963"/>
  <c r="Q1237"/>
  <c r="Q1169"/>
  <c r="Q1348"/>
  <c r="Q895"/>
  <c r="Q402"/>
  <c r="Q239"/>
  <c r="Q1146"/>
  <c r="Q905"/>
  <c r="Q552"/>
  <c r="Q926"/>
  <c r="Q415"/>
  <c r="Q33"/>
  <c r="Q1742"/>
  <c r="Q1408"/>
  <c r="Q768"/>
  <c r="Q312"/>
  <c r="Q603"/>
  <c r="Q733"/>
  <c r="Q721"/>
  <c r="Q966"/>
  <c r="Q1076"/>
  <c r="Q558"/>
  <c r="Q782"/>
  <c r="Q1789"/>
  <c r="Q990"/>
  <c r="Q711"/>
  <c r="Q915"/>
  <c r="Q800"/>
  <c r="Q849"/>
  <c r="Q1248"/>
  <c r="Q674"/>
  <c r="Q1699"/>
  <c r="Q1691"/>
  <c r="Q1739"/>
  <c r="Q1702"/>
  <c r="Q1563"/>
  <c r="Q1737"/>
  <c r="Q1505"/>
  <c r="Q1188"/>
  <c r="Q1093"/>
  <c r="Q1732"/>
  <c r="Q1773"/>
  <c r="Q1786"/>
  <c r="Q626"/>
  <c r="Q873"/>
  <c r="Q1303"/>
  <c r="Q1017"/>
  <c r="Q950"/>
  <c r="Q692"/>
  <c r="Q624"/>
  <c r="Q1509"/>
  <c r="Q1752"/>
  <c r="Q1395"/>
  <c r="Q1382"/>
  <c r="Q1459"/>
  <c r="Q594"/>
  <c r="Q1673"/>
  <c r="Q1480"/>
  <c r="Q1108"/>
  <c r="Q1336"/>
  <c r="Q1374"/>
  <c r="Q1371"/>
  <c r="Q1718"/>
  <c r="Q1633"/>
  <c r="Q1642"/>
  <c r="Q1520"/>
  <c r="Q1229"/>
  <c r="Q976"/>
  <c r="Q942"/>
  <c r="Q1293"/>
  <c r="Q893"/>
  <c r="Q1113"/>
  <c r="Q951"/>
  <c r="Q1151"/>
  <c r="Q294"/>
  <c r="Q923"/>
  <c r="Q1287"/>
  <c r="Q1344"/>
  <c r="Q537"/>
  <c r="Q860"/>
  <c r="Q1170"/>
  <c r="Q1338"/>
  <c r="Q643"/>
  <c r="Q1324"/>
  <c r="Q724"/>
  <c r="Q1099"/>
  <c r="Q1078"/>
  <c r="Q1339"/>
  <c r="Q1177"/>
  <c r="Q1667"/>
  <c r="Q1536"/>
  <c r="Q1558"/>
  <c r="Q1698"/>
  <c r="Q1740"/>
  <c r="Q1439"/>
  <c r="Q936"/>
  <c r="Q553"/>
  <c r="Q8"/>
  <c r="Q318"/>
  <c r="Q1848"/>
  <c r="Q1018"/>
  <c r="Q927"/>
  <c r="Q847"/>
  <c r="Q9"/>
  <c r="Q1493"/>
  <c r="Q298"/>
  <c r="Q1175"/>
  <c r="Q1152"/>
  <c r="Q1123"/>
  <c r="Q979"/>
  <c r="Q451"/>
  <c r="Q90"/>
  <c r="Q223"/>
  <c r="Q1005"/>
  <c r="Q815"/>
  <c r="Q1015"/>
  <c r="Q156"/>
  <c r="Q563"/>
  <c r="Q732"/>
  <c r="Q630"/>
  <c r="Q843"/>
  <c r="Q718"/>
  <c r="Q840"/>
  <c r="Q1239"/>
  <c r="Q179"/>
  <c r="Q877"/>
  <c r="Q319"/>
  <c r="Q949"/>
  <c r="Q1296"/>
  <c r="Q715"/>
  <c r="Q1529"/>
  <c r="Q529"/>
  <c r="Q1121"/>
  <c r="Q1814"/>
  <c r="Q687"/>
  <c r="Q745"/>
  <c r="Q440"/>
  <c r="Q1315"/>
  <c r="Q59"/>
  <c r="Q1486"/>
  <c r="Q556"/>
  <c r="Q1161"/>
  <c r="Q916"/>
  <c r="Q911"/>
  <c r="Q395"/>
  <c r="Q561"/>
  <c r="Q1320"/>
  <c r="Q941"/>
  <c r="Q282"/>
  <c r="Q418"/>
  <c r="Q25"/>
  <c r="Q1144"/>
  <c r="Q1676"/>
  <c r="Q1838"/>
  <c r="Q992"/>
  <c r="Q340"/>
  <c r="Q736"/>
  <c r="Q527"/>
  <c r="Q766"/>
  <c r="Q817"/>
  <c r="Q1537"/>
  <c r="Q880"/>
  <c r="Q120"/>
  <c r="Q1392"/>
  <c r="Q1052"/>
  <c r="Q1269"/>
  <c r="Q1111"/>
  <c r="Q500"/>
  <c r="Q1022"/>
  <c r="Q1223"/>
  <c r="Q982"/>
  <c r="Q73"/>
  <c r="Q549"/>
  <c r="Q844"/>
  <c r="Q1148"/>
  <c r="Q212"/>
  <c r="Q122"/>
  <c r="Q39"/>
  <c r="Q903"/>
  <c r="Q1741"/>
  <c r="Q1649"/>
  <c r="Q1278"/>
  <c r="Q214"/>
  <c r="Q497"/>
  <c r="Q465"/>
  <c r="Q993"/>
  <c r="Q105"/>
  <c r="Q63"/>
  <c r="Q432"/>
  <c r="Q892"/>
  <c r="Q499"/>
  <c r="Q185"/>
  <c r="Q484"/>
  <c r="Q454"/>
  <c r="Q866"/>
  <c r="Q642"/>
  <c r="Q1363"/>
  <c r="Q1037"/>
  <c r="Q1255"/>
  <c r="Q169"/>
  <c r="Q114"/>
  <c r="Q327"/>
  <c r="Q795"/>
  <c r="Q267"/>
  <c r="Q613"/>
  <c r="Q839"/>
  <c r="Q1609"/>
  <c r="Q1679"/>
  <c r="Q1260"/>
  <c r="Q171"/>
  <c r="Q1528"/>
  <c r="Q756"/>
  <c r="Q1051"/>
  <c r="Q592"/>
  <c r="Q1036"/>
  <c r="Q589"/>
  <c r="Q496"/>
  <c r="Q751"/>
  <c r="Q41"/>
  <c r="Q1290"/>
  <c r="Q1274"/>
  <c r="Q514"/>
  <c r="Q374"/>
  <c r="Q580"/>
  <c r="Q1094"/>
  <c r="Q111"/>
  <c r="Q729"/>
  <c r="Q1062"/>
  <c r="Q209"/>
  <c r="Q888"/>
  <c r="Q1447"/>
  <c r="Q661"/>
  <c r="Q1726"/>
  <c r="Q1651"/>
  <c r="Q1575"/>
  <c r="Q579"/>
  <c r="Q567"/>
  <c r="Q1222"/>
  <c r="Q1365"/>
  <c r="Q427"/>
  <c r="Q43"/>
  <c r="Q714"/>
  <c r="Q533"/>
  <c r="Q1674"/>
  <c r="Q1437"/>
  <c r="Q1421"/>
  <c r="Q393"/>
  <c r="Q1446"/>
  <c r="Q1301"/>
  <c r="Q1405"/>
  <c r="Q1384"/>
  <c r="Q1736"/>
  <c r="Q1648"/>
  <c r="Q1645"/>
  <c r="Q1623"/>
  <c r="Q1087"/>
  <c r="Q1190"/>
  <c r="Q1073"/>
  <c r="Q1155"/>
  <c r="Q696"/>
  <c r="Q743"/>
  <c r="Q939"/>
  <c r="Q918"/>
  <c r="Q512"/>
  <c r="Q151"/>
  <c r="Q139"/>
  <c r="Q650"/>
  <c r="Q428"/>
  <c r="Q1049"/>
  <c r="Q821"/>
  <c r="Q764"/>
  <c r="Q876"/>
  <c r="Q658"/>
  <c r="Q303"/>
  <c r="Q1817"/>
  <c r="Q490"/>
  <c r="Q981"/>
  <c r="Q641"/>
  <c r="Q917"/>
  <c r="Q829"/>
  <c r="Q689"/>
  <c r="Q872"/>
  <c r="Q983"/>
  <c r="Q654"/>
  <c r="Q970"/>
  <c r="Q623"/>
  <c r="Q412"/>
  <c r="Q602"/>
  <c r="Q1048"/>
  <c r="Q194"/>
  <c r="Q1043"/>
  <c r="Q588"/>
  <c r="Q1227"/>
  <c r="Q1153"/>
  <c r="Q382"/>
  <c r="Q1220"/>
  <c r="Q1393"/>
  <c r="Q1075"/>
  <c r="Q535"/>
  <c r="Q591"/>
  <c r="Q1750"/>
  <c r="Q1618"/>
  <c r="Q1542"/>
  <c r="Q1759"/>
  <c r="Q576"/>
  <c r="Q324"/>
  <c r="Q406"/>
  <c r="Q1054"/>
  <c r="Q1373"/>
  <c r="Q1184"/>
  <c r="Q1297"/>
  <c r="Q1616"/>
  <c r="Q1660"/>
  <c r="Q1689"/>
  <c r="Q1594"/>
  <c r="Q1361"/>
  <c r="Q384"/>
  <c r="Q757"/>
  <c r="Q364"/>
  <c r="Q1096"/>
  <c r="Q855"/>
  <c r="Q419"/>
  <c r="Q408"/>
  <c r="Q521"/>
  <c r="Q1033"/>
  <c r="Q477"/>
  <c r="Q1337"/>
  <c r="Q1085"/>
  <c r="Q726"/>
  <c r="Q1279"/>
  <c r="Q975"/>
  <c r="Q646"/>
  <c r="Q56"/>
  <c r="Q48"/>
  <c r="Q544"/>
  <c r="Q233"/>
  <c r="Q1593"/>
  <c r="Q1582"/>
  <c r="Q1778"/>
  <c r="Q489"/>
  <c r="Q480"/>
  <c r="Q749"/>
  <c r="Q656"/>
  <c r="Q1168"/>
  <c r="Q582"/>
  <c r="Q287"/>
  <c r="Q1201"/>
  <c r="Q1197"/>
  <c r="Q404"/>
  <c r="Q599"/>
  <c r="Q1643"/>
  <c r="Q1830"/>
  <c r="Q1808"/>
  <c r="Q1418"/>
  <c r="Q1549"/>
  <c r="Q1250"/>
  <c r="Q1095"/>
  <c r="Q1291"/>
  <c r="Q491"/>
  <c r="Q1379"/>
  <c r="Q1173"/>
  <c r="Q1131"/>
  <c r="Q1604"/>
  <c r="Q1610"/>
  <c r="Q1360"/>
  <c r="Q1109"/>
  <c r="Q570"/>
  <c r="Q1460"/>
  <c r="Q217"/>
  <c r="Q883"/>
  <c r="Q1013"/>
  <c r="Q72"/>
  <c r="Q853"/>
  <c r="Q517"/>
  <c r="Q695"/>
  <c r="Q1010"/>
  <c r="Q809"/>
  <c r="Q128"/>
  <c r="Q737"/>
  <c r="Q64"/>
  <c r="Q787"/>
  <c r="Q824"/>
  <c r="Q762"/>
  <c r="Q462"/>
  <c r="Q969"/>
  <c r="Q772"/>
  <c r="Q862"/>
  <c r="Q80"/>
  <c r="Q62"/>
  <c r="Q1167"/>
  <c r="Q405"/>
  <c r="Q904"/>
  <c r="Q1747"/>
  <c r="Q1626"/>
  <c r="Q1580"/>
  <c r="Q1071"/>
  <c r="Q1711"/>
  <c r="Q1614"/>
  <c r="Q1581"/>
  <c r="Q1656"/>
  <c r="Q1636"/>
  <c r="Q1657"/>
  <c r="Q1585"/>
  <c r="Q1795"/>
  <c r="Q1326"/>
  <c r="Q1206"/>
  <c r="P6"/>
  <c r="Q1275"/>
  <c r="Q1533"/>
  <c r="Q1561"/>
  <c r="Q1454"/>
  <c r="Q1272"/>
  <c r="Q1472"/>
  <c r="Q1456"/>
  <c r="Q1571"/>
  <c r="Q1032"/>
  <c r="Q909"/>
  <c r="Q215"/>
  <c r="Q889"/>
  <c r="Q1014"/>
  <c r="Q720"/>
  <c r="Q676"/>
  <c r="Q123"/>
  <c r="Q734"/>
  <c r="Q70"/>
  <c r="Q633"/>
  <c r="Q1774"/>
  <c r="Q224"/>
  <c r="Q739"/>
  <c r="Q523"/>
  <c r="Q199"/>
  <c r="Q155"/>
  <c r="Q973"/>
  <c r="Q44"/>
  <c r="Q1552"/>
  <c r="Q980"/>
  <c r="Q953"/>
  <c r="Q728"/>
  <c r="Q932"/>
  <c r="Q716"/>
  <c r="Q1002"/>
  <c r="Q738"/>
  <c r="Q82"/>
  <c r="Q24"/>
  <c r="Q832"/>
  <c r="Q1461"/>
  <c r="Q503"/>
  <c r="Q165"/>
  <c r="Q143"/>
  <c r="Q127"/>
  <c r="Q99"/>
  <c r="Q398"/>
  <c r="Q1826"/>
  <c r="Q822"/>
  <c r="Q569"/>
  <c r="Q655"/>
  <c r="Q101"/>
  <c r="Q69"/>
  <c r="Q925"/>
  <c r="Q899"/>
  <c r="Q1812"/>
  <c r="Q685"/>
  <c r="Q107"/>
  <c r="Q639"/>
  <c r="Q284"/>
  <c r="Q914"/>
  <c r="Q704"/>
  <c r="Q677"/>
  <c r="Q811"/>
  <c r="Q1756"/>
  <c r="Q1477"/>
  <c r="Q812"/>
  <c r="Q453"/>
  <c r="Q38"/>
  <c r="Q1042"/>
  <c r="Q818"/>
  <c r="Q1100"/>
  <c r="Q988"/>
  <c r="Q85"/>
  <c r="Q794"/>
  <c r="Q783"/>
  <c r="Q831"/>
  <c r="Q1046"/>
  <c r="Q390"/>
  <c r="Q344"/>
  <c r="Q935"/>
  <c r="Q845"/>
  <c r="Q1546"/>
  <c r="Q1463"/>
  <c r="Q1829"/>
  <c r="Q1846"/>
  <c r="Q804"/>
  <c r="Q959"/>
  <c r="Q933"/>
  <c r="Q614"/>
  <c r="Q901"/>
  <c r="Q769"/>
  <c r="Q590"/>
  <c r="Q1521"/>
  <c r="Q875"/>
  <c r="Q445"/>
  <c r="Q442"/>
  <c r="Q435"/>
  <c r="Q640"/>
  <c r="Q1283"/>
  <c r="Q1409"/>
  <c r="Q731"/>
  <c r="Q791"/>
  <c r="Q625"/>
  <c r="Q1061"/>
  <c r="Q595"/>
  <c r="Q678"/>
  <c r="Q806"/>
  <c r="Q67"/>
  <c r="Q1041"/>
  <c r="Q701"/>
  <c r="Q516"/>
  <c r="Q1027"/>
  <c r="Q1240"/>
  <c r="Q673"/>
  <c r="Q133"/>
  <c r="Q744"/>
  <c r="Q635"/>
  <c r="Q898"/>
  <c r="Q884"/>
  <c r="Q485"/>
  <c r="Q1526"/>
  <c r="Q574"/>
  <c r="Q135"/>
  <c r="Q740"/>
  <c r="Q338"/>
  <c r="Q207"/>
  <c r="Q129"/>
  <c r="Q1436"/>
  <c r="Q53"/>
  <c r="Q1159"/>
  <c r="Q612"/>
  <c r="Q1399"/>
  <c r="Q1745"/>
  <c r="Q1831"/>
  <c r="Q1538"/>
  <c r="Q1452"/>
  <c r="Q216"/>
  <c r="Q1026"/>
  <c r="Q493"/>
  <c r="Q1102"/>
  <c r="Q760"/>
  <c r="Q1350"/>
  <c r="Q1006"/>
  <c r="Q1342"/>
  <c r="Q986"/>
  <c r="Q560"/>
  <c r="Q1755"/>
  <c r="Q1847"/>
  <c r="Q1116"/>
  <c r="Q506"/>
  <c r="Q755"/>
  <c r="Q110"/>
  <c r="Q948"/>
  <c r="Q1298"/>
  <c r="Q924"/>
  <c r="Q779"/>
  <c r="Q227"/>
  <c r="Q828"/>
  <c r="Q891"/>
  <c r="Q507"/>
  <c r="Q578"/>
  <c r="Q813"/>
  <c r="Q136"/>
  <c r="Q974"/>
  <c r="Q968"/>
  <c r="Q100"/>
  <c r="Q606"/>
  <c r="Q1137"/>
  <c r="Q487"/>
  <c r="Q668"/>
  <c r="Q559"/>
  <c r="Q846"/>
  <c r="Q1383"/>
  <c r="Q1670"/>
  <c r="Q1611"/>
  <c r="Q1267"/>
  <c r="Q504"/>
  <c r="Q675"/>
  <c r="Q467"/>
  <c r="Q666"/>
  <c r="Q652"/>
  <c r="Q1502"/>
  <c r="Q947"/>
  <c r="Q1186"/>
  <c r="Q619"/>
  <c r="Q542"/>
  <c r="Q834"/>
  <c r="Q1822"/>
  <c r="Q684"/>
  <c r="Q989"/>
  <c r="Q653"/>
  <c r="Q960"/>
  <c r="Q632"/>
  <c r="Q1053"/>
  <c r="Q820"/>
  <c r="Q985"/>
  <c r="Q1744"/>
  <c r="Q1835"/>
  <c r="Q1574"/>
  <c r="Q1494"/>
  <c r="Q162"/>
  <c r="Q680"/>
  <c r="Q1462"/>
  <c r="Q1500"/>
  <c r="Q1478"/>
  <c r="Q1038"/>
  <c r="Q1258"/>
  <c r="Q1028"/>
  <c r="Q1021"/>
  <c r="Q577"/>
  <c r="Q337"/>
  <c r="Q548"/>
  <c r="Q1295"/>
  <c r="Q1044"/>
  <c r="Q1811"/>
  <c r="Q510"/>
  <c r="Q478"/>
  <c r="Q753"/>
  <c r="Q977"/>
  <c r="Q616"/>
  <c r="Q1288"/>
  <c r="Q835"/>
  <c r="Q193"/>
  <c r="Q657"/>
  <c r="Q1330"/>
  <c r="Q802"/>
  <c r="Q706"/>
  <c r="Q1665"/>
  <c r="Q1602"/>
  <c r="Q1544"/>
  <c r="Q1020"/>
  <c r="Q464"/>
  <c r="Q810"/>
  <c r="Q1331"/>
  <c r="Q972"/>
  <c r="Q946"/>
  <c r="Q719"/>
  <c r="Q1735"/>
  <c r="Q1644"/>
  <c r="Q1568"/>
  <c r="Q1433"/>
  <c r="Q931"/>
  <c r="Q1166"/>
  <c r="Q621"/>
  <c r="Q1640"/>
  <c r="Q1663"/>
  <c r="Q1322"/>
  <c r="Q1753"/>
  <c r="Q1675"/>
  <c r="Q1557"/>
  <c r="Q1198"/>
  <c r="Q1176"/>
  <c r="Q1381"/>
  <c r="Q1658"/>
  <c r="Q1671"/>
  <c r="O6"/>
  <c r="Q513"/>
  <c r="Q1030"/>
  <c r="Q568"/>
  <c r="Q1482"/>
  <c r="Q1157"/>
  <c r="Q1284"/>
  <c r="Q1088"/>
  <c r="Q396"/>
  <c r="Q1692"/>
  <c r="Q1836"/>
  <c r="Q1766"/>
  <c r="Q1368"/>
  <c r="Q1455"/>
  <c r="Q1556"/>
  <c r="Q1543"/>
  <c r="Q1194"/>
  <c r="Q1180"/>
  <c r="Q1156"/>
  <c r="Q573"/>
  <c r="Q1734"/>
  <c r="Q1684"/>
  <c r="Q1559"/>
  <c r="Q1490"/>
  <c r="Q1796"/>
  <c r="Q1548"/>
  <c r="Q1251"/>
  <c r="Q1443"/>
  <c r="Q1332"/>
  <c r="Q1388"/>
  <c r="Q1147"/>
  <c r="Q458"/>
  <c r="Q1329"/>
  <c r="Q1729"/>
  <c r="Q1833"/>
  <c r="Q1798"/>
  <c r="Q1762"/>
  <c r="Q1341"/>
  <c r="Q1540"/>
  <c r="Q299"/>
  <c r="Q413"/>
  <c r="Q1466"/>
  <c r="Q1256"/>
  <c r="Q683"/>
  <c r="Q1469"/>
  <c r="Q1403"/>
  <c r="Q362"/>
  <c r="Q1425"/>
  <c r="Q546"/>
  <c r="Q1130"/>
  <c r="Q1705"/>
  <c r="Q1620"/>
  <c r="Q1519"/>
  <c r="Q1489"/>
  <c r="Q1370"/>
  <c r="Q1507"/>
  <c r="Q545"/>
  <c r="Q401"/>
  <c r="Q1139"/>
  <c r="Q773"/>
  <c r="Q1710"/>
  <c r="Q1564"/>
  <c r="Q112"/>
  <c r="Q644"/>
  <c r="Q302"/>
  <c r="Q1481"/>
  <c r="Q1401"/>
  <c r="Q833"/>
  <c r="Q894"/>
  <c r="Q1124"/>
  <c r="Q1589"/>
  <c r="Q1586"/>
  <c r="Q495"/>
  <c r="Q1004"/>
  <c r="Q1231"/>
  <c r="Q565"/>
  <c r="Q96"/>
  <c r="Q437"/>
  <c r="Q786"/>
  <c r="Q1617"/>
  <c r="Q1650"/>
  <c r="Q1122"/>
  <c r="Q1422"/>
  <c r="Q94"/>
  <c r="Q434"/>
  <c r="Q712"/>
  <c r="Q837"/>
  <c r="Q1600"/>
  <c r="Q1638"/>
  <c r="H27" i="6" l="1"/>
  <c r="Q6" i="4"/>
  <c r="H9" i="6"/>
  <c r="H12"/>
  <c r="H18"/>
  <c r="H28"/>
  <c r="H29"/>
  <c r="H7"/>
  <c r="H8"/>
  <c r="H19"/>
  <c r="H11"/>
  <c r="D31"/>
  <c r="H6"/>
  <c r="H21"/>
  <c r="H10"/>
  <c r="H24"/>
  <c r="H13"/>
  <c r="H14"/>
  <c r="H23"/>
  <c r="H25"/>
  <c r="H16"/>
  <c r="H20"/>
  <c r="F31"/>
  <c r="H17"/>
  <c r="H26"/>
  <c r="H15"/>
  <c r="H30"/>
  <c r="H22"/>
  <c r="H31" l="1"/>
</calcChain>
</file>

<file path=xl/sharedStrings.xml><?xml version="1.0" encoding="utf-8"?>
<sst xmlns="http://schemas.openxmlformats.org/spreadsheetml/2006/main" count="4703" uniqueCount="559">
  <si>
    <t>ГБУЗ "РКБ"</t>
  </si>
  <si>
    <t>ГБУЗ "ДРКБ"</t>
  </si>
  <si>
    <t>ГБУЗ "КБСП"</t>
  </si>
  <si>
    <t>ГБУЗ " РЦВМР2</t>
  </si>
  <si>
    <t>ГБУЗ "Алагирская ЦРБ"</t>
  </si>
  <si>
    <t>ООО "Стоматология №1"</t>
  </si>
  <si>
    <t>ГБУЗ  "Ардонская ЦРБ"</t>
  </si>
  <si>
    <t>ГБУЗ  "Ирафская ЦРБ"</t>
  </si>
  <si>
    <t>ГБУЗ "Кировская ЦРБ"</t>
  </si>
  <si>
    <t>НУЗ "Узловая больница на ст. Владикавказ ОАО "РЖД"</t>
  </si>
  <si>
    <t>ГБУЗ "Правобережная ЦРКБ"</t>
  </si>
  <si>
    <t>ГБОЗ ВПО  СОГМА МЗ</t>
  </si>
  <si>
    <t>ГБУЗ "Пригородная ЦРБ"</t>
  </si>
  <si>
    <t>ГБУЗ "РЭД"</t>
  </si>
  <si>
    <t>ГБУЗ  " Дигорская ЦРБ"</t>
  </si>
  <si>
    <t>РЦОПП «Фиагдон»</t>
  </si>
  <si>
    <t>ООО "Хэппи дент"</t>
  </si>
  <si>
    <t>ООО "Городская стоматологическая пол-ка № 1"</t>
  </si>
  <si>
    <t>ГБУЗ "Родильный дом №1"</t>
  </si>
  <si>
    <t>ГБУЗ "Родильный дом №2"</t>
  </si>
  <si>
    <t>ООО "Северо-Кавказский нефрологический центр"</t>
  </si>
  <si>
    <t>ГБУЗ "РКВД"</t>
  </si>
  <si>
    <t>ГБУЗ "РОД"</t>
  </si>
  <si>
    <t>АО «Стоматология»</t>
  </si>
  <si>
    <t>ГБУЗ РСО-А "РКДЦ"</t>
  </si>
  <si>
    <t>ГБУЗ "Поликлиника № 1"</t>
  </si>
  <si>
    <t>ГБУЗ  "Поликлиника № 4"</t>
  </si>
  <si>
    <t>ГБУЗ  "Поликлиника № 7"</t>
  </si>
  <si>
    <t>ГБУЗ "Дет. поликлиника №1"</t>
  </si>
  <si>
    <t>ГБУЗ "Дет. поликлиника №2"</t>
  </si>
  <si>
    <t>ГБУЗ "Дет. поликлиника №3"</t>
  </si>
  <si>
    <t>ФКУЗ "МСЧ МВД России по РСО-А"</t>
  </si>
  <si>
    <t>ГБУЗ "Нузальская РБ"</t>
  </si>
  <si>
    <t>ООО"МедФарн"</t>
  </si>
  <si>
    <t>ООО "3-я стоматология"</t>
  </si>
  <si>
    <t>НК санаторий-профилакторий "Сосновая роща"</t>
  </si>
  <si>
    <t>ФГБУ "Северо-Кавказкий многопрофильный медицинский центр МЗ РФ</t>
  </si>
  <si>
    <t>Филиал ООО СКО "Курорты Осетии"-Санаторий "Тамиск"</t>
  </si>
  <si>
    <t>ООО"КБ" стоматологя</t>
  </si>
  <si>
    <t>ООО"ЭСТЕТ"</t>
  </si>
  <si>
    <t>Филиал  ООО СКО " Курорты Осетии"-Санаторий "Осетия"</t>
  </si>
  <si>
    <t xml:space="preserve">ГАУЗ  «Республиканская офтальмологическая больница» </t>
  </si>
  <si>
    <t>ООО "Овертур"</t>
  </si>
  <si>
    <t>ООО "Эверест"</t>
  </si>
  <si>
    <t>ООО "Стар"</t>
  </si>
  <si>
    <t>ООО "Лаки-Дент"</t>
  </si>
  <si>
    <t>ООО"Юнидент плюс"</t>
  </si>
  <si>
    <t>ООО"Прима"</t>
  </si>
  <si>
    <t>ООО "ИрДент"</t>
  </si>
  <si>
    <t>ООО СП "Алмаз"</t>
  </si>
  <si>
    <t>ГБУЗ "Станция скорой  мед.  помощи"</t>
  </si>
  <si>
    <t>ГБУЗ "Республиканский центр охраны здоровья семьи и репродукции"</t>
  </si>
  <si>
    <t>ООО "Клиника внутренних болезней"</t>
  </si>
  <si>
    <t>ООО "Дентис"</t>
  </si>
  <si>
    <t>ООО "Влад-Стом"</t>
  </si>
  <si>
    <t>ООО "БМК" осетинский филиал</t>
  </si>
  <si>
    <t>ООО "Бельгийская медицинская компания"</t>
  </si>
  <si>
    <t>ГАУЗ Диагностический центр МЗ РСО-А</t>
  </si>
  <si>
    <t>ООО "Медцентр КМД"</t>
  </si>
  <si>
    <t>ЗАО "Геном-Дон"</t>
  </si>
  <si>
    <t>ООО "Эко центр"</t>
  </si>
  <si>
    <t>ФКУЗ МСЧ-7 ФСИН России</t>
  </si>
  <si>
    <t>ООО "Николь"</t>
  </si>
  <si>
    <t>ГБУЗ " Моздокская ЦРБ"</t>
  </si>
  <si>
    <t>ФГКУ "412 ВГ" Минобороны России"</t>
  </si>
  <si>
    <t>КДСЦ СОГУ(стоматология)</t>
  </si>
  <si>
    <t>ООО "Эверест 2"</t>
  </si>
  <si>
    <t>Беременность без патологии, дородовая госпитализация в отделение сестринского ухода</t>
  </si>
  <si>
    <t>Осложнения, связанные с беременностью</t>
  </si>
  <si>
    <t>Беременность, закончившаяся абортивным исходом</t>
  </si>
  <si>
    <t>Родоразрешение</t>
  </si>
  <si>
    <t>Кесарево сечение</t>
  </si>
  <si>
    <t>Осложнения послеродового периода</t>
  </si>
  <si>
    <t>Послеродовой сепсис</t>
  </si>
  <si>
    <t>Воспалительные болезни женских половых органов</t>
  </si>
  <si>
    <t>Доброкачественные новообразования, новообразования in situ, неопределенного и неизвестного характера женских половых органов</t>
  </si>
  <si>
    <t>Другие болезни, врожденные аномалии, повреждения женских половых органов</t>
  </si>
  <si>
    <t>Операции на женских половых органах (уровень 1)</t>
  </si>
  <si>
    <t>Операции на женских половых органах (уровень 2)</t>
  </si>
  <si>
    <t>Операции на женских половых органах (уровень 3)</t>
  </si>
  <si>
    <t>Операции на женских половых органах (уровень 4)</t>
  </si>
  <si>
    <t>Нарушения с вовлечением иммунного механизма</t>
  </si>
  <si>
    <t>Ангионевротический отек, анафилактический шок</t>
  </si>
  <si>
    <t>Язва желудка и двенадцатиперстной кишки</t>
  </si>
  <si>
    <t>Воспалительные заболевания кишечника</t>
  </si>
  <si>
    <t>Болезни печени, невирусные (уровень 1)</t>
  </si>
  <si>
    <t>Болезни печени, невирусные (уровень 2)</t>
  </si>
  <si>
    <t>Болезни поджелудочной железы</t>
  </si>
  <si>
    <t>Анемии, уровень 1</t>
  </si>
  <si>
    <t>Анемии, уровень 2</t>
  </si>
  <si>
    <t>Анемии, уровень 3</t>
  </si>
  <si>
    <t>Нарушения свертываемости крови</t>
  </si>
  <si>
    <t>Другие болезни крови и кроветворных органов</t>
  </si>
  <si>
    <t>Редкие и тяжелые дерматозы</t>
  </si>
  <si>
    <t>Среднетяжелые дерматозы</t>
  </si>
  <si>
    <t>Легкие дерматозы</t>
  </si>
  <si>
    <t>Врожденные аномалии сердечно-сосудистой системы, дети</t>
  </si>
  <si>
    <t>Лекарственная терапия при остром лейкозе, дети</t>
  </si>
  <si>
    <t>Лекарственная терапия при других злокачественных новообразованиях лимфоидной и кроветворной тканей, дети</t>
  </si>
  <si>
    <t>Лекарственная терапия при злокачественных новообразованиях других локализаций (кроме лимфоидной и кроветворной тканей), дети</t>
  </si>
  <si>
    <t>Операции на мужских половых органах, дети (уровень 1)</t>
  </si>
  <si>
    <t>Операции на мужских половых органах, дети (уровень 2)</t>
  </si>
  <si>
    <t>Операции на мужских половых органах, дети (уровень 3)</t>
  </si>
  <si>
    <t>Операции на мужских половых органах, дети (уровень 4)</t>
  </si>
  <si>
    <t>Операции на почке и мочевыделительной системе, дети (уровень  1)</t>
  </si>
  <si>
    <t>Операции на почке и мочевыделительной системе, дети (уровень  2)</t>
  </si>
  <si>
    <t>Операции на почке и мочевыделительной системе, дети (уровень  3)</t>
  </si>
  <si>
    <t>Операции на почке и мочевыделительной системе, дети (уровень  4)</t>
  </si>
  <si>
    <t>Операции на почке и мочевыделительной системе, дети (уровень 5)</t>
  </si>
  <si>
    <t>Операции на почке и мочевыделительной системе, дети (уровень 6)</t>
  </si>
  <si>
    <t>Детская хирургия, уровень 1</t>
  </si>
  <si>
    <t>Детская хирургия, уровень 2</t>
  </si>
  <si>
    <t>Аппендэктомия, уровень 1, дети</t>
  </si>
  <si>
    <t>Аппендэктомия, уровень 2, дети</t>
  </si>
  <si>
    <t>Операции по поводу грыж, дети (уровень 1)</t>
  </si>
  <si>
    <t>Операции по поводу грыж, дети (уровень 2)</t>
  </si>
  <si>
    <t>Операции по поводу грыж, дети (уровень 3)</t>
  </si>
  <si>
    <t>Сахарный диабет, дети</t>
  </si>
  <si>
    <t>Заболевания гипофиза, дети</t>
  </si>
  <si>
    <t>Другие болезни эндокринной системы, дети, уровень 1</t>
  </si>
  <si>
    <t>Другие болезни эндокринной системы, дети, уровень 2</t>
  </si>
  <si>
    <t>Кишечные инфекции, взрослые</t>
  </si>
  <si>
    <t>Кишечные инфекции, дети</t>
  </si>
  <si>
    <t>Вирусный гепатит острый</t>
  </si>
  <si>
    <t>Вирусный гепатит хронический</t>
  </si>
  <si>
    <t>Сепсис, взрослые</t>
  </si>
  <si>
    <t>Сепсис, дети</t>
  </si>
  <si>
    <t>Другие инфекционные и паразитарные болезни, взрослые</t>
  </si>
  <si>
    <t>Другие инфекционные и паразитарные болезни, дети</t>
  </si>
  <si>
    <t>Респираторные инфекции верхних дыхательных путей с осложнениями, взрослые</t>
  </si>
  <si>
    <t>Респираторные инфекции верхних дыхательных путей, дети</t>
  </si>
  <si>
    <t>Клещевой энцефалит</t>
  </si>
  <si>
    <t>Нестабильная стенокардия, инфаркт миокарда, легочная эмболия, уровень 1</t>
  </si>
  <si>
    <t>Нестабильная стенокардия, инфаркт миокарда, легочная эмболия, уровень 2</t>
  </si>
  <si>
    <t>Нестабильная стенокардия, инфаркт миокарда, легочная эмболия, уровень 3</t>
  </si>
  <si>
    <t>Нарушения ритма и проводимости, уровень 1</t>
  </si>
  <si>
    <t>Нарушения ритма и проводимости, уровень 2</t>
  </si>
  <si>
    <t>Эндокардит, миокардит, перикардит, кардиомиопатии, уровень 1</t>
  </si>
  <si>
    <t>Эндокардит, миокардит, перикардит, кардиомиопатии, уровень 2</t>
  </si>
  <si>
    <t>Операции на кишечнике и анальной области (уровень 1)</t>
  </si>
  <si>
    <t>Операции на кишечнике и анальной области (уровень 2)</t>
  </si>
  <si>
    <t>Операции на кишечнике и анальной области (уровень 3)</t>
  </si>
  <si>
    <t>Воспалительные заболевания ЦНС, взрослые</t>
  </si>
  <si>
    <t>Воспалительные заболевания ЦНС, дети</t>
  </si>
  <si>
    <t>Дегенеративные болезни нервной системы</t>
  </si>
  <si>
    <t>Демиелинизирующие болезни нервной системы</t>
  </si>
  <si>
    <t>Эпилепсия, судороги,  уровень 1</t>
  </si>
  <si>
    <t>Эпилепсия, судороги,  уровень 2</t>
  </si>
  <si>
    <t>Расстройства периферической нервной системы</t>
  </si>
  <si>
    <t>Неврологические заболевания, лечение с применением ботулотоксина</t>
  </si>
  <si>
    <t>Комплексное лечение заболеваний нервной системы с применением препаратов иммуноглобулина</t>
  </si>
  <si>
    <t>Другие нарушения нервной системы (уровень 1)</t>
  </si>
  <si>
    <t>Другие нарушения нервной системы (уровень 2)</t>
  </si>
  <si>
    <t>Транзиторные ишемические приступы, сосудистые мозговые синдромы</t>
  </si>
  <si>
    <t>Кровоизлияние в мозг</t>
  </si>
  <si>
    <t>Инфаркт мозга, уровень 1</t>
  </si>
  <si>
    <t>Инфаркт мозга,  уровень 2</t>
  </si>
  <si>
    <t>Инфаркт мозга, уровень 3</t>
  </si>
  <si>
    <t>Другие цереброваскулярные болезни</t>
  </si>
  <si>
    <t>Паралитические синдромы, травма спинного мозга (уровень 1)</t>
  </si>
  <si>
    <t>Паралитические синдромы, травма спинного мозга (уровень 2)</t>
  </si>
  <si>
    <t>Дорсопатии, спондилопатии, остеопатии</t>
  </si>
  <si>
    <t>Травмы позвоночника</t>
  </si>
  <si>
    <t>Сотрясение головного мозга</t>
  </si>
  <si>
    <t>Переломы черепа, внутричерепная травма</t>
  </si>
  <si>
    <t>Операции на центральной нервной системе и головном мозге (уровень 1)</t>
  </si>
  <si>
    <t>Операции на центральной нервной системе и головном мозге (уровень 2)</t>
  </si>
  <si>
    <t>Операции на периферической нервной системе (уровень 1)</t>
  </si>
  <si>
    <t>Операции на периферической нервной системе (уровень 2)</t>
  </si>
  <si>
    <t>Операции на периферической нервной системе (уровень 3)</t>
  </si>
  <si>
    <t>Доброкачественные новообразования нервной системы</t>
  </si>
  <si>
    <t>Малая масса тела при рождении, недоношенность</t>
  </si>
  <si>
    <t>Крайне малая масса тела при рождении, крайняя незрелость</t>
  </si>
  <si>
    <t>Лечение новорожденных с тяжелой патологией с применением аппаратных методов поддержки или замещения витальных функций</t>
  </si>
  <si>
    <t>Геморрагические и гемолитические нарушения у новорожденных</t>
  </si>
  <si>
    <t>Другие нарушения, возникшие в перинатальном периоде (уровень 1)</t>
  </si>
  <si>
    <t>Другие нарушения, возникшие в перинатальном периоде (уровень 2)</t>
  </si>
  <si>
    <t>Другие нарушения, возникшие в перинатальном периоде (уровень 3)</t>
  </si>
  <si>
    <t>Почечная недостаточность</t>
  </si>
  <si>
    <t>Формирование,  имплантация, реконструкция, удаление, смена доступа для диализа</t>
  </si>
  <si>
    <t>Гломерулярные болезни</t>
  </si>
  <si>
    <t>Операции на женских половых органах при злокачественных новообразованиях  (уровень 1)</t>
  </si>
  <si>
    <t>Операции на женских половых органах при злокачественных новообразованиях (уровень 2)</t>
  </si>
  <si>
    <t>Операции на кишечнике и анальной области при злокачественных новообразованиях (уровень 1)</t>
  </si>
  <si>
    <t>Операции на кишечнике и анальной области при злокачественных новообразованиях (уровень 2)</t>
  </si>
  <si>
    <t>Операции на кишечнике и анальной области при злокачественных новообразованиях (уровень 3)</t>
  </si>
  <si>
    <t>Операции при злокачественных новообразованиях почки и мочевыделительной системы (уровень 1)</t>
  </si>
  <si>
    <t>Операции при злокачественных новообразованиях почки и мочевыделительной системы (уровень 2)</t>
  </si>
  <si>
    <t>Операции при злокачественных новообразованиях кожи (уровень 1)</t>
  </si>
  <si>
    <t>Операции при злокачественных новообразованиях кожи (уровень 2)</t>
  </si>
  <si>
    <t>Тиреоидэктомия при злокачественном новообразовании щитовидной железы</t>
  </si>
  <si>
    <t>Мастэктомия, уровень 1; другие операции при злокачественном новообразовании молочной железы</t>
  </si>
  <si>
    <t>Мастэктомия, уровень 2</t>
  </si>
  <si>
    <t>Операции при злокачественном новообразовании желчного пузыря, желчных протоков</t>
  </si>
  <si>
    <t>Операции при злокачественном новообразовании пищевода, желудка</t>
  </si>
  <si>
    <t>Другие операции при злокачественном новообразовании брюшной полости</t>
  </si>
  <si>
    <t>Злокачественное новообразование без специального противоопухолевого лечения</t>
  </si>
  <si>
    <t>Операции на органе слуха, придаточных пазухах носа  и верхних дыхательных путях при злокачественных новообразованиях</t>
  </si>
  <si>
    <t>Операции на нижних дыхательных путях и легочной ткани при злокачественных новообразованиях (уровень 1)</t>
  </si>
  <si>
    <t>Операции на нижних дыхательных путях и легочной ткани при злокачественных новообразованиях (уровень 2)</t>
  </si>
  <si>
    <t>Операции при злокачественных новообразованиях мужских половых органов (уровень 1)</t>
  </si>
  <si>
    <t>Операции при злокачественных новообразованиях мужских половых органов (уровень 2)</t>
  </si>
  <si>
    <t>Лекарственная терапия при остром лейкозе, взрослые</t>
  </si>
  <si>
    <t>Лекарственная терапия при других злокачественных новообразованиях лимфоидной и кроветворной тканей, взрослые</t>
  </si>
  <si>
    <t>Лекарственная терапия при злокачественных новообразованиях других локализаций (кроме лимфоидной и кроветворной тканей) (уровень 1)</t>
  </si>
  <si>
    <t>Лекарственная терапия при злокачественных новообразованиях других локализаций (кроме лимфоидной и кроветворной тканей) (уровень 2)</t>
  </si>
  <si>
    <t>Лекарственная терапия злокачественных новообразований с применением моноклональных антител, ингибиторов протеинкиназы</t>
  </si>
  <si>
    <t>Лучевая терапия  (уровень 1)</t>
  </si>
  <si>
    <t>Лучевая терапия (уровень 2)</t>
  </si>
  <si>
    <t>Лучевая терапия (уровень 3)</t>
  </si>
  <si>
    <t>Доброкачественные новообразования, новообразования in situ уха, горла, носа, полости рта</t>
  </si>
  <si>
    <t>Средний отит, мастоидит, нарушения вестибулярной функции</t>
  </si>
  <si>
    <t>Другие болезни уха</t>
  </si>
  <si>
    <t>Другие болезни и врожденные аномалии верхних дыхательных путей, симптомы и признаки, относящиеся к органам дыхания, нарушения речи</t>
  </si>
  <si>
    <t>Операции на органе слуха, придаточных пазухах носа  и верхних дыхательных путях (уровень 1)</t>
  </si>
  <si>
    <t>Операции на органе слуха, придаточных пазухах носа  и верхних дыхательных путях (уровень 2)</t>
  </si>
  <si>
    <t>Операции на органе слуха, придаточных пазухах носа  и верхних дыхательных путях (уровень 3)</t>
  </si>
  <si>
    <t>Операции на органе слуха, придаточных пазухах носа  и верхних дыхательных путях (уровень 4)</t>
  </si>
  <si>
    <t>Операции на органе слуха, придаточных пазухах носа  и верхних дыхательных путях (уровень 5)</t>
  </si>
  <si>
    <t>Ремонт и замена речевого процессора</t>
  </si>
  <si>
    <t>Операции на органе зрения (уровень 1)</t>
  </si>
  <si>
    <t>Операции на органе зрения (уровень 2)</t>
  </si>
  <si>
    <t>Операции на органе зрения (уровень 3)</t>
  </si>
  <si>
    <t>Операции на органе зрения (уровень 4)</t>
  </si>
  <si>
    <t>Операции на органе зрения (уровень 5)</t>
  </si>
  <si>
    <t>Операции на органе зрения (уровень 6)</t>
  </si>
  <si>
    <t>Болезни глаза</t>
  </si>
  <si>
    <t>Травмы глаза</t>
  </si>
  <si>
    <t>Нарушения всасывания, дети</t>
  </si>
  <si>
    <t>Другие болезни органов пищеварения, дети</t>
  </si>
  <si>
    <t>Воспалительные артропатии, спондилопатии, дети</t>
  </si>
  <si>
    <t>Врожденные аномалии головного и спинного мозга, дети</t>
  </si>
  <si>
    <t>Другие болезни органов дыхания</t>
  </si>
  <si>
    <t>Интерстициальные болезни легких, врожденные аномалии развития легких, бронхо-легочная дисплазия, дети</t>
  </si>
  <si>
    <t>Доброкачественные  новообразования, новообразования in situ органов дыхания, других и неуточненных органов грудной клетки</t>
  </si>
  <si>
    <t>Пневмония, плеврит, другие болезни плевры</t>
  </si>
  <si>
    <t>Астма, взрослые</t>
  </si>
  <si>
    <t>Астма, дети</t>
  </si>
  <si>
    <t>Системные поражения соединительной ткани</t>
  </si>
  <si>
    <t>Артропатии и спондилопатии</t>
  </si>
  <si>
    <t>Ревматические болезни сердца (уровень 1)</t>
  </si>
  <si>
    <t>Ревматические болезни сердца (уровень 2)</t>
  </si>
  <si>
    <t>Флебит и тромбофлебит, варикозное расширение вен нижних конечностей</t>
  </si>
  <si>
    <t>Другие болезни, врожденные аномалии вен</t>
  </si>
  <si>
    <t>Болезни артерий, артериол и капилляров</t>
  </si>
  <si>
    <t>Диагностическое обследование сердечно-сосудистой системы</t>
  </si>
  <si>
    <t>Операции на сердце и коронарных сосудах (уровень 1)</t>
  </si>
  <si>
    <t>Операции на сердце и коронарных сосудах (уровень 2)</t>
  </si>
  <si>
    <t>Операции на сердце и коронарных сосудах (уровень 3)</t>
  </si>
  <si>
    <t>Операции на сосудах (уровень 1)</t>
  </si>
  <si>
    <t>Операции на сосудах (уровень 2)</t>
  </si>
  <si>
    <t>Операции на сосудах (уровень 3)</t>
  </si>
  <si>
    <t>Операции на сосудах (уровень 4)</t>
  </si>
  <si>
    <t>Операции на сосудах (уровень 5)</t>
  </si>
  <si>
    <t>Болезни полости рта, слюнных желез и челюстей, врожденные аномалии лица и шеи, дети</t>
  </si>
  <si>
    <t>Болезни пищевода, гастрит, дуоденит, другие болезни желудка и двенадцатиперстной кишки</t>
  </si>
  <si>
    <t>Новообразования доброкачественные, in situ, неопределенного и неуточненного характера органов пищеварения</t>
  </si>
  <si>
    <t>Болезни желчного пузыря</t>
  </si>
  <si>
    <t>Другие болезни органов пищеварения, взрослые</t>
  </si>
  <si>
    <t>Гипертоническая болезнь в стадии обострения</t>
  </si>
  <si>
    <t>Стенокардия (кроме нестабильной),  хроническая ишемическая болезнь сердца,  уровень 1</t>
  </si>
  <si>
    <t>Стенокардия (кроме нестабильной), хроническая ишемическая болезнь сердца, уровень 2</t>
  </si>
  <si>
    <t>Другие болезни сердца, уровень 1</t>
  </si>
  <si>
    <t>Другие болезни сердца, уровень 2</t>
  </si>
  <si>
    <t>Бронхит необструктивный, симптомы и признаки, относящиеся к органам дыхания</t>
  </si>
  <si>
    <t>ХОБЛ, эмфизема, бронхоэктатическая болезнь</t>
  </si>
  <si>
    <t>Отравления и другие воздействия внешних причин (уровень 1)</t>
  </si>
  <si>
    <t>Отравления и другие воздействия внешних причин (уровень 2)</t>
  </si>
  <si>
    <t>Тубулоинтерстициальные болезни почек, другие болезни мочевой системы</t>
  </si>
  <si>
    <t>Камни мочевой системы; симптомы, относящиеся к мочевой системе, взрослые</t>
  </si>
  <si>
    <t>Госпитализация в диагностических целях с постановкой/подтверждением диагноза злокачественного новообразования</t>
  </si>
  <si>
    <t>Гнойные состояния нижних дыхательных путей</t>
  </si>
  <si>
    <t>Операции на нижних дыхательных путях и легочной ткани, органах средостения (уровень 1)</t>
  </si>
  <si>
    <t>Операции на нижних дыхательных путях и легочной ткани, органах средостения (уровень 2)</t>
  </si>
  <si>
    <t>Операции на нижних дыхательных путях и легочной ткани, органах средостения (уровень 3)</t>
  </si>
  <si>
    <t>Операции на нижних дыхательных путях и легочной ткани, органах средостения (уровень 4)</t>
  </si>
  <si>
    <t>Приобретенные и врожденные костно-мышечные деформации</t>
  </si>
  <si>
    <t>Переломы шейки бедра и костей таза</t>
  </si>
  <si>
    <t>Переломы бедренной кости, другие травмы области бедра и тазобедренного сустава</t>
  </si>
  <si>
    <t>Переломы, вывихи, растяжения области грудной клетки, верхней конечности и стопы</t>
  </si>
  <si>
    <t>Переломы, вывихи, растяжения области колена и голени</t>
  </si>
  <si>
    <t>Множественные переломы, травматические ампутации, размозжения и последствия травм</t>
  </si>
  <si>
    <t>Тяжелая множественная и сочетанная травма (политравма)</t>
  </si>
  <si>
    <t>Эндопротезирование суставов</t>
  </si>
  <si>
    <t>Операции на костно-мышечной системе и суставах (уровень 1)</t>
  </si>
  <si>
    <t>Операции на костно-мышечной системе и суставах (уровень 2)</t>
  </si>
  <si>
    <t>Операции на костно-мышечной системе и суставах (уровень 3)</t>
  </si>
  <si>
    <t>Операции на костно-мышечной системе и суставах (уровень 4)</t>
  </si>
  <si>
    <t>Операции на костно-мышечной системе и суставах (уровень 5)</t>
  </si>
  <si>
    <t>Доброкачественные новообразования, новообразования in situ, неопределенного и неизвестного характера мочевых органов и мужских половых органов</t>
  </si>
  <si>
    <t>Болезни предстательной железы</t>
  </si>
  <si>
    <t>Другие болезни, врожденные аномалии, повреждения мочевой системы и мужских половых органов</t>
  </si>
  <si>
    <t>Операции на мужских половых органах, взрослые (уровень  1)</t>
  </si>
  <si>
    <t>Операции на мужских половых органах, взрослые (уровень 2)</t>
  </si>
  <si>
    <t>Операции на мужских половых органах, взрослые (уровень 3)</t>
  </si>
  <si>
    <t>Операции на мужских половых органах, взрослые (уровень 4)</t>
  </si>
  <si>
    <t>Операции на почке и мочевыделительной системе, взрослые (уровень 1)</t>
  </si>
  <si>
    <t>Операции на почке и мочевыделительной системе, взрослые (уровень 2)</t>
  </si>
  <si>
    <t>Операции на почке и мочевыделительной системе, взрослые (уровень 3)</t>
  </si>
  <si>
    <t>Операции на почке и мочевыделительной системе, взрослые (уровень 4)</t>
  </si>
  <si>
    <t>Операции на почке и мочевыделительной системе, взрослые (уровень 5)</t>
  </si>
  <si>
    <t>Операции на почке и мочевыделительной системе, взрослые (уровень 6)</t>
  </si>
  <si>
    <t>Болезни лимфатических сосудов и лимфатических узлов</t>
  </si>
  <si>
    <t>Операции на коже, подкожной клетчатке, придатках кожи (уровень 1)</t>
  </si>
  <si>
    <t>Операции на коже, подкожной клетчатке, придатках кожи (уровень 2)</t>
  </si>
  <si>
    <t>Операции на коже, подкожной клетчатке, придатках кожи (уровень 3)</t>
  </si>
  <si>
    <t>Операции на коже, подкожной клетчатке, придатках кожи (уровень 4)</t>
  </si>
  <si>
    <t>Операции на органах кроветворения и иммунной системы (уровень 1)</t>
  </si>
  <si>
    <t>Операции на органах кроветворения и иммунной системы (уровень 2)</t>
  </si>
  <si>
    <t>Операции на органах кроветворения и иммунной системы (уровень 3)</t>
  </si>
  <si>
    <t>Операции на эндокринных железах кроме гипофиза (уровень 1)</t>
  </si>
  <si>
    <t>Операции на эндокринных железах кроме гипофиза (уровень 2)</t>
  </si>
  <si>
    <t>Болезни молочной железы, новообразования молочной железы доброкачественные,  in situ, неопределенного и неизвестного характера</t>
  </si>
  <si>
    <t>Артрозы, другие поражения суставов, болезни мягких тканей</t>
  </si>
  <si>
    <t>Остеомиелит, уровень 1</t>
  </si>
  <si>
    <t>Остеомиелит, уровень 2</t>
  </si>
  <si>
    <t>Остеомиелит, уровень 3</t>
  </si>
  <si>
    <t>Доброкачественные новообразования костно-мышечной системы и соединительной ткани</t>
  </si>
  <si>
    <t>Доброкачественные новообразования, новообразования in situ кожи, жировой ткани</t>
  </si>
  <si>
    <t>Открытые раны, поверхностные, другие и неуточненные травмы</t>
  </si>
  <si>
    <t>Операции на молочной железе (кроме злокачественных новообразований)</t>
  </si>
  <si>
    <t>Операции на желчном пузыре и желчевыводящих путях (уровень 1)</t>
  </si>
  <si>
    <t>Операции на желчном пузыре и желчевыводящих путях (уровень 2)</t>
  </si>
  <si>
    <t>Операции на желчном пузыре и желчевыводящих путях (уровень 3)</t>
  </si>
  <si>
    <t>Операции на желчном пузыре и желчевыводящих путях (уровень 4)</t>
  </si>
  <si>
    <t>Операции на печени и поджелудочной железе (уровень 1)</t>
  </si>
  <si>
    <t>Операции на печени и поджелудочной железе (уровень 2)</t>
  </si>
  <si>
    <t>Панкреатит, хирургическое лечение</t>
  </si>
  <si>
    <t>Операции на пищеводе, желудке, двенадцатиперстной кишке (уровень 1)</t>
  </si>
  <si>
    <t>Операции на пищеводе, желудке, двенадцатиперстной кишке (уровень 2)</t>
  </si>
  <si>
    <t>Операции на пищеводе, желудке, двенадцатиперстной кишке (уровень 3)</t>
  </si>
  <si>
    <t>Аппендэктомия, уровень 1, взрослые</t>
  </si>
  <si>
    <t>Аппендэктомия, уровень 2, взрослые</t>
  </si>
  <si>
    <t>Операции по поводу грыж, взрослые (уровень 1)</t>
  </si>
  <si>
    <t>Операции по поводу грыж, взрослые (уровень 2)</t>
  </si>
  <si>
    <t>Операции по поводу грыж, взрослые (уровень 3)</t>
  </si>
  <si>
    <t>Другие операции на органах брюшной полости (уровень 1)</t>
  </si>
  <si>
    <t>Другие операции на органах брюшной полости (уровень 2)</t>
  </si>
  <si>
    <t>Другие операции на органах брюшной полости (уровень 3)</t>
  </si>
  <si>
    <t>Отморожения (уровень 1)</t>
  </si>
  <si>
    <t>Отморожения (уровень 2)</t>
  </si>
  <si>
    <t>Ожоги (уровень 1)</t>
  </si>
  <si>
    <t>Ожоги (уровень 2)</t>
  </si>
  <si>
    <t>Ожоги (уровень 3)</t>
  </si>
  <si>
    <t>Ожоги (уровень 4)</t>
  </si>
  <si>
    <t>Ожоги (уровень 5)</t>
  </si>
  <si>
    <t>Болезни полости рта, слюнных желез и челюстей, врожденные аномалии лица и шеи, взрослые</t>
  </si>
  <si>
    <t>Операции на органах полости рта (уровень 1)</t>
  </si>
  <si>
    <t>Операции на органах полости рта (уровень 2)</t>
  </si>
  <si>
    <t>Операции на органах полости рта (уровень 3)</t>
  </si>
  <si>
    <t>Операции на органах полости рта (уровень 4)</t>
  </si>
  <si>
    <t>Сахарный диабет, уровень 1, взрослые</t>
  </si>
  <si>
    <t>Сахарный диабет, уровень 2, взрослые</t>
  </si>
  <si>
    <t>Заболевания гипофиза, взрослые</t>
  </si>
  <si>
    <t>Другие болезни эндокринной системы, взрослые, уровень 1</t>
  </si>
  <si>
    <t>Другие болезни эндокринной системы, взрослые, уровень 2</t>
  </si>
  <si>
    <t>Новообразования эндокринных желез доброкачественные,  in situ, неопределенного и неизвестного характера</t>
  </si>
  <si>
    <t>Расстройства питания</t>
  </si>
  <si>
    <t>Другие нарушения обмена веществ</t>
  </si>
  <si>
    <t>Кистозный фиброз</t>
  </si>
  <si>
    <t>Редкие генетические заболевания</t>
  </si>
  <si>
    <t>Лечение с применением генно-инженерных биологических препаратов в случае отсутствия эффективности базисной терапии</t>
  </si>
  <si>
    <t>Факторы, влияющие на состояние здоровья  населения и обращения в учреждения здравоохранения</t>
  </si>
  <si>
    <t>Госпитализация в диагностических целях с постановкой диагноза туберкулеза, ВИЧ-инфекции, психического заболевания</t>
  </si>
  <si>
    <t>Отторжение, отмирание трансплантата органов и тканей</t>
  </si>
  <si>
    <t>Установка, замена, заправка помп для лекарственных препаратов</t>
  </si>
  <si>
    <t>Нейрореабилитация</t>
  </si>
  <si>
    <t>Кардиореабилитация</t>
  </si>
  <si>
    <t>Реабилитация после перенесенных травм и операций на опорно-двигательной системе</t>
  </si>
  <si>
    <t>Реабилитация детей, перенесших заболевания перинатального периода</t>
  </si>
  <si>
    <t>Реабилитация при других соматических заболеваниях</t>
  </si>
  <si>
    <t>Реабилитация детей с нарушениями слуха</t>
  </si>
  <si>
    <t>Реабилитация детей с онкогематологическими заболеваниями</t>
  </si>
  <si>
    <t>Медицинская реабилитация детей с поражениями центральной нервной системы</t>
  </si>
  <si>
    <r>
      <t>Медицинская реабилитация детей, после хирургической коррекции врожденных пороков развития органов и систем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</si>
  <si>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Осложнения беременности, родов, послеродового периода</t>
  </si>
  <si>
    <t>Болезни женских половых органов</t>
  </si>
  <si>
    <t>Операции на женских половых органах (уровень  1)</t>
  </si>
  <si>
    <t>Операции на женских половых органах (уровень  2)</t>
  </si>
  <si>
    <t>Экстракорпоральное оплодотворение</t>
  </si>
  <si>
    <t>Искусственное прерывание беременности (аборт)</t>
  </si>
  <si>
    <t>Аборт медикаментозный</t>
  </si>
  <si>
    <t>Болезни органов пищеварения, взрослые</t>
  </si>
  <si>
    <t>Болезни крови</t>
  </si>
  <si>
    <t>Дерматозы</t>
  </si>
  <si>
    <t>Болезни системы кровообращения, дети</t>
  </si>
  <si>
    <t>Операции на мужских половых органах, дети</t>
  </si>
  <si>
    <t>Операции на почке и мочевыделительной системе, дети</t>
  </si>
  <si>
    <t>Операции по поводу грыж, дети</t>
  </si>
  <si>
    <t>Другие болезни эндокринной системы, дети</t>
  </si>
  <si>
    <t>Вирусный гепатит B хронический, лекарственная терапия</t>
  </si>
  <si>
    <t>Вирусный гепатит С хронический, лекарственная терапия при инфицировании вирусом генотипа 2, 3</t>
  </si>
  <si>
    <t>Вирусный гепатит С хронический на стадии цирроза печени,, лекарственная терапия при инфицировании вирусом генотипа 2, 3</t>
  </si>
  <si>
    <t>Вирусный гепатит С хронический на стадии цирроза печени, лекарственная терапия при инфицировании вирусом генотипа 1, 4</t>
  </si>
  <si>
    <t>Другие вирусные гепатиты</t>
  </si>
  <si>
    <t>Инфекционные и паразитарные болезни, взрослые</t>
  </si>
  <si>
    <t>Инфекционные и паразитарные болезни, дети</t>
  </si>
  <si>
    <t>Респираторные инфекции верхних дыхательных путей, взрослые</t>
  </si>
  <si>
    <t>Болезни системы кровообращения, взрослые</t>
  </si>
  <si>
    <t>Болезни системы кровообращения с применением инвазивных методов</t>
  </si>
  <si>
    <t>Операции на кишечнике и анальной области (уровень  1)</t>
  </si>
  <si>
    <t>Операции на кишечнике и анальной области (уровень  2)</t>
  </si>
  <si>
    <t>Болезни нервной системы, хромосомные аномалии</t>
  </si>
  <si>
    <t>Болезни и травмы позвоночника, спинного мозга, последствия внутричерепной травмы, сотрясение головного мозга</t>
  </si>
  <si>
    <t>Операции на периферической нервной системе</t>
  </si>
  <si>
    <t>Нарушения, возникшие в перинатальном периоде</t>
  </si>
  <si>
    <t>Гломерулярные болезни, почечная недостаточность (без диализа)</t>
  </si>
  <si>
    <t>Лекарственная терапия у больных, получающих диализ</t>
  </si>
  <si>
    <t>Формирование, имплантация, удаление, смена доступа для диализа</t>
  </si>
  <si>
    <t>Другие болезни почек</t>
  </si>
  <si>
    <t>Лучевая терапия (уровень 1)</t>
  </si>
  <si>
    <t>Злокачественное новообразование  без специального противоопухолевого лечения</t>
  </si>
  <si>
    <t>Лекарственная терапия при злокачественных новообразованиях других локализаций (кроме лимфоидной и кроветворной тканей), взрослые (уровень 1)</t>
  </si>
  <si>
    <t>Лекарственная терапия при злокачественных новообразованиях других локализаций (кроме лимфоидной и кроветворной тканей), взрослые (уровень 2)</t>
  </si>
  <si>
    <t>Болезни уха, горла, носа</t>
  </si>
  <si>
    <t>Операции на органе слуха, придаточных пазухах носа  и верхних дыхательных путях (уровень  1)</t>
  </si>
  <si>
    <t>Операции на органе слуха, придаточных пазухах носа  и верхних дыхательных путях (уровень  2)</t>
  </si>
  <si>
    <t>Операции на органе слуха, придаточных пазухах носа  и верхних дыхательных путях (уровень  3)</t>
  </si>
  <si>
    <t>Болезни и травмы глаза</t>
  </si>
  <si>
    <t>Системные поражения соединительной ткани, артропатии, спондилопатии, дети</t>
  </si>
  <si>
    <t>Болезни органов пищеварения, дети</t>
  </si>
  <si>
    <t>Болезни органов дыхания</t>
  </si>
  <si>
    <t>Системные поражения соединительной ткани, артропатии, спондилопатии, взрослые</t>
  </si>
  <si>
    <t>Диагностическое обследование при болезнях системы кровообращения</t>
  </si>
  <si>
    <t>Операции на сосудах (уровень  1)</t>
  </si>
  <si>
    <t>Операции на сосудах (уровень  2)</t>
  </si>
  <si>
    <t>Отравления и другие воздействия внешних причин</t>
  </si>
  <si>
    <t>Операции на нижних дыхательных путях и легочной ткани, органах средостения</t>
  </si>
  <si>
    <t>Операции на костно-мышечной системе и суставах (уровень  1)</t>
  </si>
  <si>
    <t>Операции на костно-мышечной системе и суставах (уровень  2)</t>
  </si>
  <si>
    <t>Операции на костно-мышечной системе и суставах (уровень  3)</t>
  </si>
  <si>
    <t>Заболевания опорно-двигательного аппарата, травмы</t>
  </si>
  <si>
    <t>Болезни, врожденные аномалии, повреждения мочевой системы и мужских половых органов</t>
  </si>
  <si>
    <t>Операции на мужских половых органах, взрослые (уровень  2)</t>
  </si>
  <si>
    <t>Операции на почке и мочевыделительной системе, взрослые (уровень  1)</t>
  </si>
  <si>
    <t>Операции на почке и мочевыделительной системе, взрослые (уровень  2)</t>
  </si>
  <si>
    <t>Операции на почке и мочевыделительной системе, взрослые (уровень  3)</t>
  </si>
  <si>
    <t>Болезни, новообразования молочной железы</t>
  </si>
  <si>
    <t>Операции на коже, подкожной клетчатке, придатках кожи (уровень  1)</t>
  </si>
  <si>
    <t>Операции на коже, подкожной клетчатке, придатках кожи (уровень  2)</t>
  </si>
  <si>
    <t>Операции на органах кроветворения и иммунной системы</t>
  </si>
  <si>
    <t>Операции на молочной железе</t>
  </si>
  <si>
    <t>Операции на пищеводе, желудке, двенадцатиперстной кишке (уровень  1)</t>
  </si>
  <si>
    <t>Операции на пищеводе, желудке, двенадцатиперстной кишке (уровень  2)</t>
  </si>
  <si>
    <t>Операции по поводу грыж, взрослые, уровень1</t>
  </si>
  <si>
    <t>Операции по поводу грыж, взрослые, уровень 2</t>
  </si>
  <si>
    <t>Операции по поводу грыж, взрослые, уровень 3</t>
  </si>
  <si>
    <t>Другие операции на органах брюшной полости (уровень  1)</t>
  </si>
  <si>
    <t>Другие операции на органах брюшной полости (уровень  2)</t>
  </si>
  <si>
    <t>Ожоги и отморожения</t>
  </si>
  <si>
    <t>Операции на органах полости рта (уровень  1)</t>
  </si>
  <si>
    <t>Операции на органах полости рта (уровень  2)</t>
  </si>
  <si>
    <t>Сахарный диабет, взрослые</t>
  </si>
  <si>
    <t>Другие болезни эндокринной системы, новообразования эндокринных желез доброкачественные,  in situ, неопределенного и неизвестного характера, расстройства питания, другие нарушения обмена веществ</t>
  </si>
  <si>
    <t>Лечение кистозного фиброза с применением ингаляционной антибактериальной терапии</t>
  </si>
  <si>
    <t>Госпитализация в дневной стационар в диагностических целях с постановкой диагноза туберкулеза, ВИЧ-инфекции, психического заболевания</t>
  </si>
  <si>
    <t>Лечение с применением генно-инженерных биологических препаратов</t>
  </si>
  <si>
    <t>Медицинская нейрореабилитация</t>
  </si>
  <si>
    <t>Медицинская кардиореабилитация</t>
  </si>
  <si>
    <t>Медицинская реабилитация после перенесенных травм и заболеваний опорно-двигательной системы</t>
  </si>
  <si>
    <t>Медицинская реабилитация детей, перенесших заболевания перинатального периода</t>
  </si>
  <si>
    <t>Медицинская реабилитация  при других соматических заболеваниях</t>
  </si>
  <si>
    <t>Медицинская реабилитация детей с нарушениями слуха</t>
  </si>
  <si>
    <t xml:space="preserve">Медицинская реабилитация детей, после хирургической коррекции врожденных пороков развития органов и систем </t>
  </si>
  <si>
    <t>Код КСГ</t>
  </si>
  <si>
    <t>Наименование КСГ</t>
  </si>
  <si>
    <t>Кол-во случаев</t>
  </si>
  <si>
    <t>Всего</t>
  </si>
  <si>
    <t>РГС</t>
  </si>
  <si>
    <t>ВТБ</t>
  </si>
  <si>
    <t>Акушерство и гинекология</t>
  </si>
  <si>
    <t>Патология беременности</t>
  </si>
  <si>
    <t>Для беременных и рожениц</t>
  </si>
  <si>
    <t>Гастроэнтерология</t>
  </si>
  <si>
    <t>Хирургия</t>
  </si>
  <si>
    <t>Оториноларингология</t>
  </si>
  <si>
    <t>Кардиология</t>
  </si>
  <si>
    <t>Колопроктология</t>
  </si>
  <si>
    <t>Неврология</t>
  </si>
  <si>
    <t>Нейрохирургия</t>
  </si>
  <si>
    <t>Травматология</t>
  </si>
  <si>
    <t>Неонатология</t>
  </si>
  <si>
    <t>Нефрология</t>
  </si>
  <si>
    <t>Урология</t>
  </si>
  <si>
    <t>Пульмонология</t>
  </si>
  <si>
    <t>Челюстно-лицевая хирургия</t>
  </si>
  <si>
    <t>Кардиохирургия</t>
  </si>
  <si>
    <t>Код МО</t>
  </si>
  <si>
    <t>Наименование МО</t>
  </si>
  <si>
    <t>УК</t>
  </si>
  <si>
    <t>КЗ</t>
  </si>
  <si>
    <t>Сумма</t>
  </si>
  <si>
    <t>Аллергология и иммунология</t>
  </si>
  <si>
    <t>Терапия</t>
  </si>
  <si>
    <t>Вид помощи</t>
  </si>
  <si>
    <t>КС</t>
  </si>
  <si>
    <t>Базовая ставка КС</t>
  </si>
  <si>
    <t>Базовая ставка ДС</t>
  </si>
  <si>
    <t>Гематология</t>
  </si>
  <si>
    <t>Педиатрия</t>
  </si>
  <si>
    <t>ГБУЗ "Детская поликлиника №4"</t>
  </si>
  <si>
    <t>Медицинская реабилитация</t>
  </si>
  <si>
    <t>0-применяется УК</t>
  </si>
  <si>
    <t>1 - не применяется УК</t>
  </si>
  <si>
    <t>Детская кардиология</t>
  </si>
  <si>
    <t>Детская онкология</t>
  </si>
  <si>
    <t>Детская урология-андрология</t>
  </si>
  <si>
    <t>Детская хирургия</t>
  </si>
  <si>
    <t>Детская эндокринология</t>
  </si>
  <si>
    <t>Инфекционные болезни</t>
  </si>
  <si>
    <t>Офтальмология</t>
  </si>
  <si>
    <t>Ревматология</t>
  </si>
  <si>
    <t>Ортопедия</t>
  </si>
  <si>
    <t>Хирургия (комбустиология)</t>
  </si>
  <si>
    <t>Эндокринология</t>
  </si>
  <si>
    <t>Дерматовенерология</t>
  </si>
  <si>
    <t>Онкология</t>
  </si>
  <si>
    <t>Абдоминальная хирургия</t>
  </si>
  <si>
    <t>нейрохирургия</t>
  </si>
  <si>
    <t>МО</t>
  </si>
  <si>
    <t>ВП</t>
  </si>
  <si>
    <t>КСГ</t>
  </si>
  <si>
    <t>К.РГС</t>
  </si>
  <si>
    <t>К.ВТБ</t>
  </si>
  <si>
    <t>В.К.</t>
  </si>
  <si>
    <t>С.РГС</t>
  </si>
  <si>
    <t>С.ВТБ</t>
  </si>
  <si>
    <t>В.С.</t>
  </si>
  <si>
    <t>код КСГ</t>
  </si>
  <si>
    <t>Применимость УК</t>
  </si>
  <si>
    <t>Акушерское дело</t>
  </si>
  <si>
    <t>Дерматология</t>
  </si>
  <si>
    <t>Нефрология (без  диализа)</t>
  </si>
  <si>
    <t>Сердечно-сосудистая хирургия</t>
  </si>
  <si>
    <t>Стоматология детская</t>
  </si>
  <si>
    <t>Торакальная хирургия</t>
  </si>
  <si>
    <t>Травматология и ортопедия</t>
  </si>
  <si>
    <t>Хирургия (абдоминальная)</t>
  </si>
  <si>
    <t>Прочее</t>
  </si>
  <si>
    <t>Реабилитация</t>
  </si>
  <si>
    <t>Нефрология (без диализа)</t>
  </si>
  <si>
    <t>КПГ</t>
  </si>
  <si>
    <t>Проф-ль КПГ</t>
  </si>
  <si>
    <t>КЗ КПГ</t>
  </si>
  <si>
    <t>Профиль койки</t>
  </si>
  <si>
    <t>Пр-ль койки</t>
  </si>
  <si>
    <t>Тариф</t>
  </si>
  <si>
    <t>Тариф для МО</t>
  </si>
  <si>
    <t>упр.к-т</t>
  </si>
  <si>
    <t>коэф-т КПГ</t>
  </si>
  <si>
    <t>КЗ КСГ</t>
  </si>
  <si>
    <t>КЗ КСГ с учетом упр. К-та</t>
  </si>
  <si>
    <t>Всего КС</t>
  </si>
  <si>
    <t>кол-во</t>
  </si>
  <si>
    <t>Итого:</t>
  </si>
  <si>
    <t>хирургия</t>
  </si>
  <si>
    <t>кардиология</t>
  </si>
  <si>
    <t>Объемы медицинской помощи по круглосуточному стационару на 2-е полугодие 2016г.</t>
  </si>
  <si>
    <t>Приложенеи № 4 к Протоколу №10 от 09.09.20116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</si>
</sst>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0"/>
  </numFmts>
  <fonts count="10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04">
    <xf numFmtId="0" fontId="0" fillId="0" borderId="0" xfId="0"/>
    <xf numFmtId="1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1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165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5" fillId="0" borderId="1" xfId="1" applyFont="1" applyFill="1" applyBorder="1" applyAlignment="1">
      <alignment horizontal="right" wrapText="1"/>
    </xf>
    <xf numFmtId="0" fontId="5" fillId="0" borderId="1" xfId="1" applyFont="1" applyFill="1" applyBorder="1" applyAlignment="1">
      <alignment wrapText="1"/>
    </xf>
    <xf numFmtId="2" fontId="5" fillId="0" borderId="1" xfId="1" applyNumberFormat="1" applyFont="1" applyFill="1" applyBorder="1" applyAlignment="1">
      <alignment wrapText="1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0" xfId="0" applyFont="1"/>
    <xf numFmtId="4" fontId="0" fillId="0" borderId="0" xfId="0" applyNumberFormat="1"/>
    <xf numFmtId="4" fontId="1" fillId="0" borderId="2" xfId="0" applyNumberFormat="1" applyFont="1" applyBorder="1" applyAlignment="1" applyProtection="1">
      <alignment horizontal="left"/>
      <protection hidden="1"/>
    </xf>
    <xf numFmtId="4" fontId="0" fillId="0" borderId="0" xfId="0" applyNumberFormat="1" applyAlignment="1">
      <alignment horizontal="right"/>
    </xf>
    <xf numFmtId="3" fontId="1" fillId="0" borderId="2" xfId="0" applyNumberFormat="1" applyFont="1" applyBorder="1" applyAlignment="1" applyProtection="1">
      <alignment horizontal="left"/>
      <protection hidden="1"/>
    </xf>
    <xf numFmtId="0" fontId="0" fillId="0" borderId="2" xfId="0" applyBorder="1" applyProtection="1">
      <protection locked="0"/>
    </xf>
    <xf numFmtId="0" fontId="0" fillId="0" borderId="2" xfId="0" applyBorder="1" applyProtection="1">
      <protection hidden="1"/>
    </xf>
    <xf numFmtId="4" fontId="0" fillId="0" borderId="2" xfId="0" applyNumberFormat="1" applyBorder="1" applyAlignment="1" applyProtection="1">
      <alignment horizontal="right"/>
      <protection hidden="1"/>
    </xf>
    <xf numFmtId="4" fontId="0" fillId="0" borderId="2" xfId="0" applyNumberFormat="1" applyBorder="1" applyAlignment="1">
      <alignment horizontal="right"/>
    </xf>
    <xf numFmtId="0" fontId="0" fillId="0" borderId="0" xfId="0" applyAlignment="1"/>
    <xf numFmtId="0" fontId="0" fillId="0" borderId="2" xfId="0" applyBorder="1" applyAlignment="1" applyProtection="1">
      <protection hidden="1"/>
    </xf>
    <xf numFmtId="165" fontId="0" fillId="0" borderId="2" xfId="0" applyNumberFormat="1" applyBorder="1" applyAlignment="1" applyProtection="1">
      <alignment wrapText="1"/>
      <protection hidden="1"/>
    </xf>
    <xf numFmtId="165" fontId="0" fillId="0" borderId="2" xfId="0" applyNumberFormat="1" applyBorder="1" applyAlignment="1" applyProtection="1">
      <alignment horizontal="center" wrapText="1"/>
      <protection hidden="1"/>
    </xf>
    <xf numFmtId="4" fontId="0" fillId="0" borderId="2" xfId="0" applyNumberFormat="1" applyBorder="1" applyAlignment="1" applyProtection="1">
      <alignment wrapText="1"/>
      <protection hidden="1"/>
    </xf>
    <xf numFmtId="0" fontId="0" fillId="0" borderId="2" xfId="0" applyBorder="1"/>
    <xf numFmtId="165" fontId="0" fillId="0" borderId="2" xfId="0" applyNumberFormat="1" applyBorder="1" applyAlignment="1">
      <alignment horizontal="center"/>
    </xf>
    <xf numFmtId="4" fontId="1" fillId="0" borderId="2" xfId="0" applyNumberFormat="1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4" fontId="1" fillId="0" borderId="2" xfId="0" applyNumberFormat="1" applyFont="1" applyBorder="1" applyAlignment="1" applyProtection="1">
      <alignment horizontal="center" vertical="center" wrapText="1"/>
      <protection hidden="1"/>
    </xf>
    <xf numFmtId="165" fontId="0" fillId="0" borderId="0" xfId="0" applyNumberFormat="1" applyAlignment="1">
      <alignment horizont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0" xfId="0" applyBorder="1" applyAlignment="1"/>
    <xf numFmtId="4" fontId="0" fillId="0" borderId="0" xfId="0" applyNumberFormat="1" applyBorder="1"/>
    <xf numFmtId="165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right"/>
    </xf>
    <xf numFmtId="0" fontId="0" fillId="0" borderId="3" xfId="0" applyBorder="1"/>
    <xf numFmtId="0" fontId="0" fillId="0" borderId="3" xfId="0" applyBorder="1" applyAlignment="1"/>
    <xf numFmtId="4" fontId="0" fillId="0" borderId="3" xfId="0" applyNumberFormat="1" applyBorder="1"/>
    <xf numFmtId="165" fontId="0" fillId="0" borderId="3" xfId="0" applyNumberFormat="1" applyBorder="1" applyAlignment="1">
      <alignment horizontal="center"/>
    </xf>
    <xf numFmtId="4" fontId="0" fillId="0" borderId="3" xfId="0" applyNumberFormat="1" applyBorder="1" applyAlignment="1">
      <alignment horizontal="right"/>
    </xf>
    <xf numFmtId="0" fontId="0" fillId="0" borderId="2" xfId="0" applyFill="1" applyBorder="1"/>
    <xf numFmtId="165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 applyProtection="1">
      <alignment horizontal="right"/>
      <protection hidden="1"/>
    </xf>
    <xf numFmtId="4" fontId="1" fillId="0" borderId="2" xfId="0" applyNumberFormat="1" applyFont="1" applyBorder="1" applyAlignment="1" applyProtection="1">
      <alignment horizontal="right"/>
      <protection hidden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/>
    <xf numFmtId="164" fontId="1" fillId="0" borderId="0" xfId="0" applyNumberFormat="1" applyFont="1"/>
    <xf numFmtId="0" fontId="0" fillId="0" borderId="2" xfId="0" applyFill="1" applyBorder="1" applyAlignment="1" applyProtection="1">
      <protection hidden="1"/>
    </xf>
    <xf numFmtId="165" fontId="0" fillId="0" borderId="2" xfId="0" applyNumberFormat="1" applyFill="1" applyBorder="1" applyAlignment="1" applyProtection="1">
      <alignment wrapText="1"/>
      <protection hidden="1"/>
    </xf>
    <xf numFmtId="165" fontId="0" fillId="0" borderId="2" xfId="0" applyNumberFormat="1" applyFill="1" applyBorder="1" applyAlignment="1" applyProtection="1">
      <alignment horizontal="center" wrapText="1"/>
      <protection hidden="1"/>
    </xf>
    <xf numFmtId="4" fontId="0" fillId="0" borderId="2" xfId="0" applyNumberFormat="1" applyFill="1" applyBorder="1" applyAlignment="1" applyProtection="1">
      <alignment wrapText="1"/>
      <protection hidden="1"/>
    </xf>
    <xf numFmtId="0" fontId="0" fillId="0" borderId="2" xfId="0" applyFill="1" applyBorder="1" applyProtection="1">
      <protection locked="0"/>
    </xf>
    <xf numFmtId="0" fontId="0" fillId="0" borderId="2" xfId="0" applyFill="1" applyBorder="1" applyProtection="1">
      <protection hidden="1"/>
    </xf>
    <xf numFmtId="4" fontId="0" fillId="0" borderId="2" xfId="0" applyNumberFormat="1" applyFill="1" applyBorder="1" applyAlignment="1" applyProtection="1">
      <alignment horizontal="right"/>
      <protection hidden="1"/>
    </xf>
    <xf numFmtId="4" fontId="0" fillId="0" borderId="2" xfId="0" applyNumberFormat="1" applyFill="1" applyBorder="1" applyAlignment="1">
      <alignment horizontal="right"/>
    </xf>
    <xf numFmtId="0" fontId="0" fillId="0" borderId="0" xfId="0" applyFill="1"/>
    <xf numFmtId="3" fontId="0" fillId="0" borderId="0" xfId="0" applyNumberFormat="1" applyBorder="1"/>
    <xf numFmtId="164" fontId="8" fillId="0" borderId="0" xfId="0" applyNumberFormat="1" applyFont="1"/>
    <xf numFmtId="0" fontId="0" fillId="0" borderId="0" xfId="0" applyAlignment="1">
      <alignment horizontal="center" vertical="center"/>
    </xf>
    <xf numFmtId="3" fontId="0" fillId="3" borderId="2" xfId="0" applyNumberFormat="1" applyFill="1" applyBorder="1" applyAlignment="1">
      <alignment horizontal="center" vertical="center"/>
    </xf>
    <xf numFmtId="4" fontId="0" fillId="3" borderId="2" xfId="0" applyNumberFormat="1" applyFill="1" applyBorder="1" applyAlignment="1">
      <alignment horizontal="center" vertical="center"/>
    </xf>
    <xf numFmtId="3" fontId="0" fillId="0" borderId="2" xfId="0" applyNumberFormat="1" applyBorder="1"/>
    <xf numFmtId="4" fontId="0" fillId="0" borderId="2" xfId="0" applyNumberFormat="1" applyBorder="1"/>
    <xf numFmtId="3" fontId="0" fillId="3" borderId="2" xfId="0" applyNumberFormat="1" applyFill="1" applyBorder="1"/>
    <xf numFmtId="4" fontId="0" fillId="3" borderId="2" xfId="0" applyNumberFormat="1" applyFill="1" applyBorder="1"/>
    <xf numFmtId="0" fontId="7" fillId="3" borderId="2" xfId="0" applyFont="1" applyFill="1" applyBorder="1"/>
    <xf numFmtId="0" fontId="9" fillId="3" borderId="2" xfId="0" applyFont="1" applyFill="1" applyBorder="1" applyAlignment="1">
      <alignment horizontal="left" vertical="center" wrapText="1"/>
    </xf>
    <xf numFmtId="3" fontId="7" fillId="3" borderId="2" xfId="0" applyNumberFormat="1" applyFont="1" applyFill="1" applyBorder="1"/>
    <xf numFmtId="4" fontId="7" fillId="3" borderId="2" xfId="0" applyNumberFormat="1" applyFont="1" applyFill="1" applyBorder="1"/>
    <xf numFmtId="3" fontId="0" fillId="0" borderId="0" xfId="0" applyNumberFormat="1"/>
    <xf numFmtId="0" fontId="0" fillId="0" borderId="0" xfId="0" applyFill="1" applyBorder="1"/>
    <xf numFmtId="0" fontId="0" fillId="0" borderId="4" xfId="0" applyBorder="1"/>
    <xf numFmtId="0" fontId="0" fillId="0" borderId="4" xfId="0" applyBorder="1" applyProtection="1">
      <protection hidden="1"/>
    </xf>
    <xf numFmtId="165" fontId="0" fillId="0" borderId="2" xfId="0" applyNumberForma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 applyProtection="1">
      <alignment horizontal="center" vertical="center" wrapText="1"/>
      <protection hidden="1"/>
    </xf>
    <xf numFmtId="4" fontId="1" fillId="0" borderId="2" xfId="0" applyNumberFormat="1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4" fontId="1" fillId="0" borderId="5" xfId="0" applyNumberFormat="1" applyFont="1" applyBorder="1" applyAlignment="1" applyProtection="1">
      <alignment horizontal="center" vertical="center"/>
      <protection hidden="1"/>
    </xf>
    <xf numFmtId="4" fontId="1" fillId="0" borderId="2" xfId="0" applyNumberFormat="1" applyFont="1" applyBorder="1" applyAlignment="1" applyProtection="1">
      <alignment horizontal="center" vertical="center"/>
      <protection hidden="1"/>
    </xf>
    <xf numFmtId="165" fontId="1" fillId="0" borderId="5" xfId="0" applyNumberFormat="1" applyFont="1" applyBorder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4" fontId="1" fillId="0" borderId="6" xfId="0" applyNumberFormat="1" applyFont="1" applyBorder="1" applyAlignment="1" applyProtection="1">
      <alignment horizontal="center" vertical="center" wrapText="1"/>
      <protection hidden="1"/>
    </xf>
    <xf numFmtId="4" fontId="1" fillId="0" borderId="7" xfId="0" applyNumberFormat="1" applyFont="1" applyBorder="1" applyAlignment="1" applyProtection="1">
      <alignment horizontal="center" vertical="center" wrapText="1"/>
      <protection hidden="1"/>
    </xf>
    <xf numFmtId="4" fontId="1" fillId="0" borderId="8" xfId="0" applyNumberFormat="1" applyFont="1" applyBorder="1" applyAlignment="1" applyProtection="1">
      <alignment horizontal="center" vertical="center" wrapText="1"/>
      <protection hidden="1"/>
    </xf>
    <xf numFmtId="4" fontId="1" fillId="0" borderId="9" xfId="0" applyNumberFormat="1" applyFont="1" applyBorder="1" applyAlignment="1" applyProtection="1">
      <alignment horizontal="center" vertical="center" wrapText="1"/>
      <protection hidden="1"/>
    </xf>
    <xf numFmtId="4" fontId="1" fillId="0" borderId="10" xfId="0" applyNumberFormat="1" applyFont="1" applyBorder="1" applyAlignment="1" applyProtection="1">
      <alignment horizontal="center" vertical="center" wrapText="1"/>
      <protection hidden="1"/>
    </xf>
    <xf numFmtId="4" fontId="1" fillId="0" borderId="11" xfId="0" applyNumberFormat="1" applyFont="1" applyBorder="1" applyAlignment="1" applyProtection="1">
      <alignment horizontal="center" vertical="center" wrapText="1"/>
      <protection hidden="1"/>
    </xf>
    <xf numFmtId="4" fontId="1" fillId="0" borderId="12" xfId="0" applyNumberFormat="1" applyFont="1" applyBorder="1" applyAlignment="1" applyProtection="1">
      <alignment horizontal="center" vertical="center" wrapText="1"/>
      <protection hidden="1"/>
    </xf>
    <xf numFmtId="4" fontId="1" fillId="0" borderId="4" xfId="0" applyNumberFormat="1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/>
    </xf>
    <xf numFmtId="0" fontId="0" fillId="3" borderId="2" xfId="0" applyFill="1" applyBorder="1" applyAlignment="1">
      <alignment horizontal="center" vertical="center"/>
    </xf>
  </cellXfs>
  <cellStyles count="2">
    <cellStyle name="Normal_КСГ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Documents%20and%20Settings\l.sabeeva\&#1052;&#1086;&#1080;%20&#1076;&#1086;&#1082;&#1091;&#1084;&#1077;&#1085;&#1090;&#1099;\Downloads\7zO0A6CC398\&#1086;&#1090;%2013%20&#1092;&#1077;&#1074;&#1088;&#1072;&#1083;&#1103;\&#1054;&#1073;&#1098;&#1077;&#1084;&#1099;%202016_1500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Documents%20and%20Settings\l.sabeeva\&#1052;&#1086;&#1080;%20&#1076;&#1086;&#1082;&#1091;&#1084;&#1077;&#1085;&#1090;&#1099;\Downloads\7zO0A6CC398\&#1086;&#1090;%2013%20&#1092;&#1077;&#1074;&#1088;&#1072;&#1083;&#1103;\&#1054;&#1073;&#1098;&#1077;&#1084;&#1099;%202016_150001+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Documents%20and%20Settings\l.sabeeva\&#1052;&#1086;&#1080;%20&#1076;&#1086;&#1082;&#1091;&#1084;&#1077;&#1085;&#1090;&#1099;\Downloads\7zO0A6CC398\&#1086;&#1090;%2013%20&#1092;&#1077;&#1074;&#1088;&#1072;&#1083;&#1103;\&#1054;&#1073;&#1098;&#1077;&#1084;&#1099;%202016_150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Documents%20and%20Settings\l.sabeeva\&#1052;&#1086;&#1080;%20&#1076;&#1086;&#1082;&#1091;&#1084;&#1077;&#1085;&#1090;&#1099;\Downloads\7zO0A6CC398\&#1086;&#1090;%2013%20&#1092;&#1077;&#1074;&#1088;&#1072;&#1083;&#1103;\&#1054;&#1073;&#1098;&#1077;&#1084;&#1099;%202016_1500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I1">
            <v>20162001</v>
          </cell>
        </row>
        <row r="2">
          <cell r="I2">
            <v>20162002</v>
          </cell>
        </row>
        <row r="3">
          <cell r="I3">
            <v>20162003</v>
          </cell>
        </row>
        <row r="4">
          <cell r="I4">
            <v>20162004</v>
          </cell>
        </row>
        <row r="5">
          <cell r="I5">
            <v>20162005</v>
          </cell>
        </row>
        <row r="6">
          <cell r="I6">
            <v>20162006</v>
          </cell>
        </row>
        <row r="7">
          <cell r="I7">
            <v>20162007</v>
          </cell>
        </row>
        <row r="8">
          <cell r="I8">
            <v>20162008</v>
          </cell>
        </row>
        <row r="9">
          <cell r="I9">
            <v>20162009</v>
          </cell>
        </row>
        <row r="10">
          <cell r="I10">
            <v>20162010</v>
          </cell>
        </row>
        <row r="11">
          <cell r="I11">
            <v>20162011</v>
          </cell>
        </row>
        <row r="12">
          <cell r="I12">
            <v>20162012</v>
          </cell>
        </row>
        <row r="13">
          <cell r="I13">
            <v>20162013</v>
          </cell>
        </row>
        <row r="14">
          <cell r="I14">
            <v>20162014</v>
          </cell>
        </row>
        <row r="15">
          <cell r="I15">
            <v>20162015</v>
          </cell>
        </row>
        <row r="16">
          <cell r="I16">
            <v>20162016</v>
          </cell>
        </row>
        <row r="17">
          <cell r="I17">
            <v>20162017</v>
          </cell>
        </row>
        <row r="18">
          <cell r="I18">
            <v>20162018</v>
          </cell>
        </row>
        <row r="19">
          <cell r="I19">
            <v>20162019</v>
          </cell>
        </row>
        <row r="20">
          <cell r="I20">
            <v>20162020</v>
          </cell>
        </row>
        <row r="21">
          <cell r="I21">
            <v>20162021</v>
          </cell>
        </row>
        <row r="22">
          <cell r="I22">
            <v>20162022</v>
          </cell>
        </row>
        <row r="23">
          <cell r="I23">
            <v>20162023</v>
          </cell>
        </row>
        <row r="24">
          <cell r="I24">
            <v>20162024</v>
          </cell>
        </row>
        <row r="25">
          <cell r="I25">
            <v>20162025</v>
          </cell>
        </row>
        <row r="26">
          <cell r="I26">
            <v>20162026</v>
          </cell>
        </row>
        <row r="27">
          <cell r="I27">
            <v>20162027</v>
          </cell>
        </row>
        <row r="28">
          <cell r="I28">
            <v>20162028</v>
          </cell>
        </row>
        <row r="29">
          <cell r="I29">
            <v>20162029</v>
          </cell>
        </row>
        <row r="30">
          <cell r="I30">
            <v>20162030</v>
          </cell>
        </row>
        <row r="31">
          <cell r="I31">
            <v>20162031</v>
          </cell>
        </row>
        <row r="32">
          <cell r="I32">
            <v>20162032</v>
          </cell>
        </row>
        <row r="33">
          <cell r="I33">
            <v>20162033</v>
          </cell>
        </row>
        <row r="34">
          <cell r="I34">
            <v>20162034</v>
          </cell>
        </row>
        <row r="35">
          <cell r="I35">
            <v>20162035</v>
          </cell>
        </row>
        <row r="36">
          <cell r="I36">
            <v>20162036</v>
          </cell>
        </row>
        <row r="37">
          <cell r="I37">
            <v>20162037</v>
          </cell>
        </row>
        <row r="38">
          <cell r="I38">
            <v>20162038</v>
          </cell>
        </row>
        <row r="39">
          <cell r="I39">
            <v>20162039</v>
          </cell>
        </row>
        <row r="40">
          <cell r="I40">
            <v>20162040</v>
          </cell>
        </row>
        <row r="41">
          <cell r="I41">
            <v>20162041</v>
          </cell>
        </row>
        <row r="42">
          <cell r="I42">
            <v>20162042</v>
          </cell>
        </row>
        <row r="43">
          <cell r="I43">
            <v>20162043</v>
          </cell>
        </row>
        <row r="44">
          <cell r="I44">
            <v>20162044</v>
          </cell>
        </row>
        <row r="45">
          <cell r="I45">
            <v>20162045</v>
          </cell>
        </row>
        <row r="46">
          <cell r="I46">
            <v>20162046</v>
          </cell>
        </row>
        <row r="47">
          <cell r="I47">
            <v>20162047</v>
          </cell>
        </row>
        <row r="48">
          <cell r="I48">
            <v>20162048</v>
          </cell>
        </row>
        <row r="49">
          <cell r="I49">
            <v>20162049</v>
          </cell>
        </row>
        <row r="50">
          <cell r="I50">
            <v>20162050</v>
          </cell>
        </row>
        <row r="51">
          <cell r="I51">
            <v>20162051</v>
          </cell>
        </row>
        <row r="52">
          <cell r="I52">
            <v>20162052</v>
          </cell>
        </row>
        <row r="53">
          <cell r="I53">
            <v>20162053</v>
          </cell>
        </row>
        <row r="54">
          <cell r="I54">
            <v>20162054</v>
          </cell>
        </row>
        <row r="55">
          <cell r="I55">
            <v>20162055</v>
          </cell>
        </row>
        <row r="56">
          <cell r="I56">
            <v>20162056</v>
          </cell>
        </row>
        <row r="57">
          <cell r="I57">
            <v>20162057</v>
          </cell>
        </row>
        <row r="58">
          <cell r="I58">
            <v>20162058</v>
          </cell>
        </row>
        <row r="59">
          <cell r="I59">
            <v>20162059</v>
          </cell>
        </row>
        <row r="60">
          <cell r="I60">
            <v>20162060</v>
          </cell>
        </row>
        <row r="61">
          <cell r="I61">
            <v>20162061</v>
          </cell>
        </row>
        <row r="62">
          <cell r="I62">
            <v>20162062</v>
          </cell>
        </row>
        <row r="63">
          <cell r="I63">
            <v>20162063</v>
          </cell>
        </row>
        <row r="64">
          <cell r="I64">
            <v>20162064</v>
          </cell>
        </row>
        <row r="65">
          <cell r="I65">
            <v>20162065</v>
          </cell>
        </row>
        <row r="66">
          <cell r="I66">
            <v>20162066</v>
          </cell>
        </row>
        <row r="67">
          <cell r="I67">
            <v>20162067</v>
          </cell>
        </row>
        <row r="68">
          <cell r="I68">
            <v>20162068</v>
          </cell>
        </row>
        <row r="69">
          <cell r="I69">
            <v>20162069</v>
          </cell>
        </row>
        <row r="70">
          <cell r="I70">
            <v>20162070</v>
          </cell>
        </row>
        <row r="71">
          <cell r="I71">
            <v>20162071</v>
          </cell>
        </row>
        <row r="72">
          <cell r="I72">
            <v>20162072</v>
          </cell>
        </row>
        <row r="73">
          <cell r="I73">
            <v>20162073</v>
          </cell>
        </row>
        <row r="74">
          <cell r="I74">
            <v>20162074</v>
          </cell>
        </row>
        <row r="75">
          <cell r="I75">
            <v>20162075</v>
          </cell>
        </row>
        <row r="76">
          <cell r="I76">
            <v>20162076</v>
          </cell>
        </row>
        <row r="77">
          <cell r="I77">
            <v>20162077</v>
          </cell>
        </row>
        <row r="78">
          <cell r="I78">
            <v>20162078</v>
          </cell>
        </row>
        <row r="79">
          <cell r="I79">
            <v>20162079</v>
          </cell>
        </row>
        <row r="80">
          <cell r="I80">
            <v>20162080</v>
          </cell>
        </row>
        <row r="81">
          <cell r="I81">
            <v>20162081</v>
          </cell>
        </row>
        <row r="82">
          <cell r="I82">
            <v>20162082</v>
          </cell>
        </row>
        <row r="83">
          <cell r="I83">
            <v>20162083</v>
          </cell>
        </row>
        <row r="84">
          <cell r="I84">
            <v>20162084</v>
          </cell>
        </row>
        <row r="85">
          <cell r="I85">
            <v>20162085</v>
          </cell>
        </row>
        <row r="86">
          <cell r="I86">
            <v>20162086</v>
          </cell>
        </row>
        <row r="87">
          <cell r="I87">
            <v>20162087</v>
          </cell>
        </row>
        <row r="88">
          <cell r="I88">
            <v>20162088</v>
          </cell>
        </row>
        <row r="89">
          <cell r="I89">
            <v>20162089</v>
          </cell>
        </row>
        <row r="90">
          <cell r="I90">
            <v>20162090</v>
          </cell>
        </row>
        <row r="91">
          <cell r="I91">
            <v>20162091</v>
          </cell>
        </row>
        <row r="92">
          <cell r="I92">
            <v>20162092</v>
          </cell>
        </row>
        <row r="93">
          <cell r="I93">
            <v>20162093</v>
          </cell>
        </row>
        <row r="94">
          <cell r="I94">
            <v>20162094</v>
          </cell>
        </row>
        <row r="95">
          <cell r="I95">
            <v>20162095</v>
          </cell>
        </row>
        <row r="96">
          <cell r="I96">
            <v>20162096</v>
          </cell>
        </row>
        <row r="97">
          <cell r="I97">
            <v>20162097</v>
          </cell>
        </row>
        <row r="98">
          <cell r="I98">
            <v>20162098</v>
          </cell>
        </row>
        <row r="99">
          <cell r="I99">
            <v>20162099</v>
          </cell>
        </row>
        <row r="100">
          <cell r="I100">
            <v>20162100</v>
          </cell>
        </row>
        <row r="101">
          <cell r="I101">
            <v>20162101</v>
          </cell>
        </row>
        <row r="102">
          <cell r="I102">
            <v>20162102</v>
          </cell>
        </row>
        <row r="103">
          <cell r="I103">
            <v>20162103</v>
          </cell>
        </row>
        <row r="104">
          <cell r="I104">
            <v>20162104</v>
          </cell>
        </row>
        <row r="105">
          <cell r="I105">
            <v>20162105</v>
          </cell>
        </row>
        <row r="106">
          <cell r="I106">
            <v>20162106</v>
          </cell>
        </row>
        <row r="107">
          <cell r="I107">
            <v>20162107</v>
          </cell>
        </row>
        <row r="108">
          <cell r="I108">
            <v>20162108</v>
          </cell>
        </row>
        <row r="109">
          <cell r="I109">
            <v>20162109</v>
          </cell>
        </row>
        <row r="110">
          <cell r="I110">
            <v>20162110</v>
          </cell>
        </row>
        <row r="111">
          <cell r="I111">
            <v>20162111</v>
          </cell>
        </row>
        <row r="112">
          <cell r="I112">
            <v>20162112</v>
          </cell>
        </row>
        <row r="113">
          <cell r="I113">
            <v>20162113</v>
          </cell>
        </row>
        <row r="114">
          <cell r="I114">
            <v>20162114</v>
          </cell>
        </row>
        <row r="115">
          <cell r="I115">
            <v>20162115</v>
          </cell>
        </row>
        <row r="116">
          <cell r="I116">
            <v>20162116</v>
          </cell>
        </row>
        <row r="117">
          <cell r="I117">
            <v>20162117</v>
          </cell>
        </row>
        <row r="118">
          <cell r="I118">
            <v>20162118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A1">
            <v>150001</v>
          </cell>
          <cell r="D1">
            <v>20161001</v>
          </cell>
          <cell r="G1" t="str">
            <v>Абдоминальная хирургия</v>
          </cell>
          <cell r="I1">
            <v>20162001</v>
          </cell>
        </row>
        <row r="2">
          <cell r="A2">
            <v>150002</v>
          </cell>
          <cell r="D2">
            <v>20161002</v>
          </cell>
          <cell r="G2" t="str">
            <v>Акушерство и гинекология</v>
          </cell>
          <cell r="I2">
            <v>20162002</v>
          </cell>
        </row>
        <row r="3">
          <cell r="A3">
            <v>150003</v>
          </cell>
          <cell r="D3">
            <v>20161003</v>
          </cell>
          <cell r="G3" t="str">
            <v>Аллергология и иммунология</v>
          </cell>
          <cell r="I3">
            <v>20162003</v>
          </cell>
        </row>
        <row r="4">
          <cell r="A4">
            <v>150005</v>
          </cell>
          <cell r="D4">
            <v>20161004</v>
          </cell>
          <cell r="G4" t="str">
            <v>Гастроэнтерология</v>
          </cell>
          <cell r="I4">
            <v>20162004</v>
          </cell>
        </row>
        <row r="5">
          <cell r="A5">
            <v>150007</v>
          </cell>
          <cell r="D5">
            <v>20161005</v>
          </cell>
          <cell r="G5" t="str">
            <v>Гематология</v>
          </cell>
          <cell r="I5">
            <v>20162005</v>
          </cell>
        </row>
        <row r="6">
          <cell r="A6">
            <v>150008</v>
          </cell>
          <cell r="D6">
            <v>20161006</v>
          </cell>
          <cell r="G6" t="str">
            <v>Дерматовенерология</v>
          </cell>
          <cell r="I6">
            <v>20162006</v>
          </cell>
        </row>
        <row r="7">
          <cell r="A7">
            <v>150009</v>
          </cell>
          <cell r="D7">
            <v>20161007</v>
          </cell>
          <cell r="G7" t="str">
            <v>Детская кардиология</v>
          </cell>
          <cell r="I7">
            <v>20162007</v>
          </cell>
        </row>
        <row r="8">
          <cell r="A8">
            <v>150010</v>
          </cell>
          <cell r="D8">
            <v>20161008</v>
          </cell>
          <cell r="G8" t="str">
            <v>Детская онкология</v>
          </cell>
          <cell r="I8">
            <v>20162008</v>
          </cell>
        </row>
        <row r="9">
          <cell r="A9">
            <v>150012</v>
          </cell>
          <cell r="D9">
            <v>20161009</v>
          </cell>
          <cell r="G9" t="str">
            <v>Детская урология-андрология</v>
          </cell>
          <cell r="I9">
            <v>20162009</v>
          </cell>
        </row>
        <row r="10">
          <cell r="A10">
            <v>150013</v>
          </cell>
          <cell r="D10">
            <v>20161010</v>
          </cell>
          <cell r="G10" t="str">
            <v>Детская хирургия</v>
          </cell>
          <cell r="I10">
            <v>20162010</v>
          </cell>
        </row>
        <row r="11">
          <cell r="A11">
            <v>150014</v>
          </cell>
          <cell r="D11">
            <v>20161011</v>
          </cell>
          <cell r="G11" t="str">
            <v>Детская эндокринология</v>
          </cell>
          <cell r="I11">
            <v>20162011</v>
          </cell>
        </row>
        <row r="12">
          <cell r="A12">
            <v>150015</v>
          </cell>
          <cell r="D12">
            <v>20161012</v>
          </cell>
          <cell r="G12" t="str">
            <v>Для беременных и рожениц</v>
          </cell>
          <cell r="I12">
            <v>20162012</v>
          </cell>
        </row>
        <row r="13">
          <cell r="A13">
            <v>150016</v>
          </cell>
          <cell r="D13">
            <v>20161013</v>
          </cell>
          <cell r="G13" t="str">
            <v>Инфекционные болезни</v>
          </cell>
          <cell r="I13">
            <v>20162013</v>
          </cell>
        </row>
        <row r="14">
          <cell r="A14">
            <v>150017</v>
          </cell>
          <cell r="D14">
            <v>20161014</v>
          </cell>
          <cell r="G14" t="str">
            <v>Кардиология</v>
          </cell>
          <cell r="I14">
            <v>20162014</v>
          </cell>
        </row>
        <row r="15">
          <cell r="A15">
            <v>150019</v>
          </cell>
          <cell r="D15">
            <v>20161015</v>
          </cell>
          <cell r="G15" t="str">
            <v>Кардиохирургия</v>
          </cell>
          <cell r="I15">
            <v>20162015</v>
          </cell>
        </row>
        <row r="16">
          <cell r="A16">
            <v>150020</v>
          </cell>
          <cell r="D16">
            <v>20161016</v>
          </cell>
          <cell r="G16" t="str">
            <v>Колопроктология</v>
          </cell>
          <cell r="I16">
            <v>20162016</v>
          </cell>
        </row>
        <row r="17">
          <cell r="A17">
            <v>150021</v>
          </cell>
          <cell r="D17">
            <v>20161017</v>
          </cell>
          <cell r="G17" t="str">
            <v>Неврология</v>
          </cell>
          <cell r="I17">
            <v>20162017</v>
          </cell>
        </row>
        <row r="18">
          <cell r="A18">
            <v>150022</v>
          </cell>
          <cell r="D18">
            <v>20161018</v>
          </cell>
          <cell r="G18" t="str">
            <v>Нейрохирургия</v>
          </cell>
          <cell r="I18">
            <v>20162018</v>
          </cell>
        </row>
        <row r="19">
          <cell r="A19">
            <v>150023</v>
          </cell>
          <cell r="D19">
            <v>20161019</v>
          </cell>
          <cell r="G19" t="str">
            <v>Неонатология</v>
          </cell>
          <cell r="I19">
            <v>20162019</v>
          </cell>
        </row>
        <row r="20">
          <cell r="A20">
            <v>150024</v>
          </cell>
          <cell r="D20">
            <v>20161020</v>
          </cell>
          <cell r="G20" t="str">
            <v>Нефрология</v>
          </cell>
          <cell r="I20">
            <v>20162020</v>
          </cell>
        </row>
        <row r="21">
          <cell r="A21">
            <v>150026</v>
          </cell>
          <cell r="D21">
            <v>20161021</v>
          </cell>
          <cell r="G21" t="str">
            <v>Онкология</v>
          </cell>
          <cell r="I21">
            <v>20162021</v>
          </cell>
        </row>
        <row r="22">
          <cell r="A22">
            <v>150030</v>
          </cell>
          <cell r="D22">
            <v>20161022</v>
          </cell>
          <cell r="G22" t="str">
            <v>Ортопедия</v>
          </cell>
          <cell r="I22">
            <v>20162022</v>
          </cell>
        </row>
        <row r="23">
          <cell r="A23">
            <v>150031</v>
          </cell>
          <cell r="D23">
            <v>20161023</v>
          </cell>
          <cell r="G23" t="str">
            <v>Оториноларингология</v>
          </cell>
          <cell r="I23">
            <v>20162023</v>
          </cell>
        </row>
        <row r="24">
          <cell r="A24">
            <v>150032</v>
          </cell>
          <cell r="D24">
            <v>20161024</v>
          </cell>
          <cell r="G24" t="str">
            <v>Офтальмология</v>
          </cell>
          <cell r="I24">
            <v>20162024</v>
          </cell>
        </row>
        <row r="25">
          <cell r="A25">
            <v>150034</v>
          </cell>
          <cell r="D25">
            <v>20161025</v>
          </cell>
          <cell r="G25" t="str">
            <v>Патология беременности</v>
          </cell>
          <cell r="I25">
            <v>20162025</v>
          </cell>
        </row>
        <row r="26">
          <cell r="A26">
            <v>150035</v>
          </cell>
          <cell r="D26">
            <v>20161026</v>
          </cell>
          <cell r="G26" t="str">
            <v>Педиатрия</v>
          </cell>
          <cell r="I26">
            <v>20162026</v>
          </cell>
        </row>
        <row r="27">
          <cell r="A27">
            <v>150036</v>
          </cell>
          <cell r="D27">
            <v>20161027</v>
          </cell>
          <cell r="G27" t="str">
            <v>Пульмонология</v>
          </cell>
          <cell r="I27">
            <v>20162027</v>
          </cell>
        </row>
        <row r="28">
          <cell r="A28">
            <v>150041</v>
          </cell>
          <cell r="D28">
            <v>20161028</v>
          </cell>
          <cell r="G28" t="str">
            <v>Радиология</v>
          </cell>
          <cell r="I28">
            <v>20162028</v>
          </cell>
        </row>
        <row r="29">
          <cell r="A29">
            <v>150042</v>
          </cell>
          <cell r="D29">
            <v>20161029</v>
          </cell>
          <cell r="G29" t="str">
            <v>Ревматология</v>
          </cell>
          <cell r="I29">
            <v>20162029</v>
          </cell>
        </row>
        <row r="30">
          <cell r="A30">
            <v>150043</v>
          </cell>
          <cell r="D30">
            <v>20161030</v>
          </cell>
          <cell r="G30" t="str">
            <v>Стоматология профилактическая</v>
          </cell>
          <cell r="I30">
            <v>20162030</v>
          </cell>
        </row>
        <row r="31">
          <cell r="A31">
            <v>150044</v>
          </cell>
          <cell r="D31">
            <v>20161031</v>
          </cell>
          <cell r="G31" t="str">
            <v>Терапия</v>
          </cell>
          <cell r="I31">
            <v>20162031</v>
          </cell>
        </row>
        <row r="32">
          <cell r="A32">
            <v>150045</v>
          </cell>
          <cell r="D32">
            <v>20161032</v>
          </cell>
          <cell r="G32" t="str">
            <v>Травматология</v>
          </cell>
          <cell r="I32">
            <v>20162032</v>
          </cell>
        </row>
        <row r="33">
          <cell r="A33">
            <v>150048</v>
          </cell>
          <cell r="D33">
            <v>20161033</v>
          </cell>
          <cell r="G33" t="str">
            <v>Урология</v>
          </cell>
          <cell r="I33">
            <v>20162033</v>
          </cell>
        </row>
        <row r="34">
          <cell r="A34">
            <v>150050</v>
          </cell>
          <cell r="D34">
            <v>20161034</v>
          </cell>
          <cell r="G34" t="str">
            <v>Хирургия</v>
          </cell>
          <cell r="I34">
            <v>20162034</v>
          </cell>
        </row>
        <row r="35">
          <cell r="A35">
            <v>150061</v>
          </cell>
          <cell r="D35">
            <v>20161035</v>
          </cell>
          <cell r="G35" t="str">
            <v>Хирургия (комбустиология)</v>
          </cell>
          <cell r="I35">
            <v>20162035</v>
          </cell>
        </row>
        <row r="36">
          <cell r="A36">
            <v>150070</v>
          </cell>
          <cell r="D36">
            <v>20161036</v>
          </cell>
          <cell r="G36" t="str">
            <v>Челюстно-лицевая хирургия</v>
          </cell>
          <cell r="I36">
            <v>20162036</v>
          </cell>
        </row>
        <row r="37">
          <cell r="A37">
            <v>150071</v>
          </cell>
          <cell r="D37">
            <v>20161037</v>
          </cell>
          <cell r="G37" t="str">
            <v>Эндокринология</v>
          </cell>
          <cell r="I37">
            <v>20162037</v>
          </cell>
        </row>
        <row r="38">
          <cell r="A38">
            <v>150072</v>
          </cell>
          <cell r="D38">
            <v>20161038</v>
          </cell>
          <cell r="I38">
            <v>20162038</v>
          </cell>
        </row>
        <row r="39">
          <cell r="A39">
            <v>150077</v>
          </cell>
          <cell r="D39">
            <v>20161039</v>
          </cell>
          <cell r="I39">
            <v>20162039</v>
          </cell>
        </row>
        <row r="40">
          <cell r="A40">
            <v>150078</v>
          </cell>
          <cell r="D40">
            <v>20161040</v>
          </cell>
          <cell r="I40">
            <v>20162040</v>
          </cell>
        </row>
        <row r="41">
          <cell r="A41">
            <v>150079</v>
          </cell>
          <cell r="D41">
            <v>20161041</v>
          </cell>
          <cell r="I41">
            <v>20162041</v>
          </cell>
        </row>
        <row r="42">
          <cell r="A42">
            <v>150080</v>
          </cell>
          <cell r="D42">
            <v>20161042</v>
          </cell>
          <cell r="I42">
            <v>20162042</v>
          </cell>
        </row>
        <row r="43">
          <cell r="A43">
            <v>150081</v>
          </cell>
          <cell r="D43">
            <v>20161043</v>
          </cell>
          <cell r="I43">
            <v>20162043</v>
          </cell>
        </row>
        <row r="44">
          <cell r="A44">
            <v>150082</v>
          </cell>
          <cell r="D44">
            <v>20161044</v>
          </cell>
          <cell r="I44">
            <v>20162044</v>
          </cell>
        </row>
        <row r="45">
          <cell r="A45">
            <v>150084</v>
          </cell>
          <cell r="D45">
            <v>20161045</v>
          </cell>
          <cell r="I45">
            <v>20162045</v>
          </cell>
        </row>
        <row r="46">
          <cell r="A46">
            <v>150086</v>
          </cell>
          <cell r="D46">
            <v>20161046</v>
          </cell>
          <cell r="I46">
            <v>20162046</v>
          </cell>
        </row>
        <row r="47">
          <cell r="A47">
            <v>150087</v>
          </cell>
          <cell r="D47">
            <v>20161047</v>
          </cell>
          <cell r="I47">
            <v>20162047</v>
          </cell>
        </row>
        <row r="48">
          <cell r="A48">
            <v>150088</v>
          </cell>
          <cell r="D48">
            <v>20161048</v>
          </cell>
          <cell r="I48">
            <v>20162048</v>
          </cell>
        </row>
        <row r="49">
          <cell r="A49">
            <v>150089</v>
          </cell>
          <cell r="D49">
            <v>20161049</v>
          </cell>
          <cell r="I49">
            <v>20162049</v>
          </cell>
        </row>
        <row r="50">
          <cell r="A50">
            <v>150092</v>
          </cell>
          <cell r="D50">
            <v>20161050</v>
          </cell>
          <cell r="I50">
            <v>20162050</v>
          </cell>
        </row>
        <row r="51">
          <cell r="A51">
            <v>150095</v>
          </cell>
          <cell r="D51">
            <v>20161051</v>
          </cell>
          <cell r="I51">
            <v>20162051</v>
          </cell>
        </row>
        <row r="52">
          <cell r="A52">
            <v>150097</v>
          </cell>
          <cell r="D52">
            <v>20161052</v>
          </cell>
          <cell r="I52">
            <v>20162052</v>
          </cell>
        </row>
        <row r="53">
          <cell r="A53">
            <v>150098</v>
          </cell>
          <cell r="D53">
            <v>20161053</v>
          </cell>
          <cell r="I53">
            <v>20162053</v>
          </cell>
        </row>
        <row r="54">
          <cell r="A54">
            <v>150100</v>
          </cell>
          <cell r="D54">
            <v>20161054</v>
          </cell>
          <cell r="I54">
            <v>20162054</v>
          </cell>
        </row>
        <row r="55">
          <cell r="A55">
            <v>150101</v>
          </cell>
          <cell r="D55">
            <v>20161055</v>
          </cell>
          <cell r="I55">
            <v>20162055</v>
          </cell>
        </row>
        <row r="56">
          <cell r="A56">
            <v>150102</v>
          </cell>
          <cell r="D56">
            <v>20161056</v>
          </cell>
          <cell r="I56">
            <v>20162056</v>
          </cell>
        </row>
        <row r="57">
          <cell r="A57">
            <v>150103</v>
          </cell>
          <cell r="D57">
            <v>20161057</v>
          </cell>
          <cell r="I57">
            <v>20162057</v>
          </cell>
        </row>
        <row r="58">
          <cell r="A58">
            <v>150104</v>
          </cell>
          <cell r="D58">
            <v>20161058</v>
          </cell>
          <cell r="I58">
            <v>20162058</v>
          </cell>
        </row>
        <row r="59">
          <cell r="A59">
            <v>150105</v>
          </cell>
          <cell r="D59">
            <v>20161059</v>
          </cell>
          <cell r="I59">
            <v>20162059</v>
          </cell>
        </row>
        <row r="60">
          <cell r="A60">
            <v>150106</v>
          </cell>
          <cell r="D60">
            <v>20161060</v>
          </cell>
          <cell r="I60">
            <v>20162060</v>
          </cell>
        </row>
        <row r="61">
          <cell r="A61">
            <v>150107</v>
          </cell>
          <cell r="D61">
            <v>20161061</v>
          </cell>
          <cell r="I61">
            <v>20162061</v>
          </cell>
        </row>
        <row r="62">
          <cell r="A62">
            <v>150109</v>
          </cell>
          <cell r="D62">
            <v>20161062</v>
          </cell>
          <cell r="I62">
            <v>20162062</v>
          </cell>
        </row>
        <row r="63">
          <cell r="A63">
            <v>150110</v>
          </cell>
          <cell r="D63">
            <v>20161063</v>
          </cell>
          <cell r="I63">
            <v>20162063</v>
          </cell>
        </row>
        <row r="64">
          <cell r="A64">
            <v>150111</v>
          </cell>
          <cell r="D64">
            <v>20161064</v>
          </cell>
          <cell r="I64">
            <v>20162064</v>
          </cell>
        </row>
        <row r="65">
          <cell r="A65">
            <v>150112</v>
          </cell>
          <cell r="D65">
            <v>20161065</v>
          </cell>
          <cell r="I65">
            <v>20162065</v>
          </cell>
        </row>
        <row r="66">
          <cell r="A66">
            <v>150113</v>
          </cell>
          <cell r="D66">
            <v>20161066</v>
          </cell>
          <cell r="I66">
            <v>20162066</v>
          </cell>
        </row>
        <row r="67">
          <cell r="A67">
            <v>150114</v>
          </cell>
          <cell r="D67">
            <v>20161067</v>
          </cell>
          <cell r="I67">
            <v>20162067</v>
          </cell>
        </row>
        <row r="68">
          <cell r="A68">
            <v>150115</v>
          </cell>
          <cell r="D68">
            <v>20161068</v>
          </cell>
          <cell r="I68">
            <v>20162068</v>
          </cell>
        </row>
        <row r="69">
          <cell r="D69">
            <v>20161069</v>
          </cell>
          <cell r="I69">
            <v>20162069</v>
          </cell>
        </row>
        <row r="70">
          <cell r="D70">
            <v>20161070</v>
          </cell>
          <cell r="I70">
            <v>20162070</v>
          </cell>
        </row>
        <row r="71">
          <cell r="D71">
            <v>20161071</v>
          </cell>
          <cell r="I71">
            <v>20162071</v>
          </cell>
        </row>
        <row r="72">
          <cell r="D72">
            <v>20161072</v>
          </cell>
          <cell r="I72">
            <v>20162072</v>
          </cell>
        </row>
        <row r="73">
          <cell r="D73">
            <v>20161073</v>
          </cell>
          <cell r="I73">
            <v>20162073</v>
          </cell>
        </row>
        <row r="74">
          <cell r="D74">
            <v>20161074</v>
          </cell>
          <cell r="I74">
            <v>20162074</v>
          </cell>
        </row>
        <row r="75">
          <cell r="D75">
            <v>20161075</v>
          </cell>
          <cell r="I75">
            <v>20162075</v>
          </cell>
        </row>
        <row r="76">
          <cell r="D76">
            <v>20161076</v>
          </cell>
          <cell r="I76">
            <v>20162076</v>
          </cell>
        </row>
        <row r="77">
          <cell r="D77">
            <v>20161077</v>
          </cell>
          <cell r="I77">
            <v>20162077</v>
          </cell>
        </row>
        <row r="78">
          <cell r="D78">
            <v>20161078</v>
          </cell>
          <cell r="I78">
            <v>20162078</v>
          </cell>
        </row>
        <row r="79">
          <cell r="D79">
            <v>20161079</v>
          </cell>
          <cell r="I79">
            <v>20162079</v>
          </cell>
        </row>
        <row r="80">
          <cell r="D80">
            <v>20161080</v>
          </cell>
          <cell r="I80">
            <v>20162080</v>
          </cell>
        </row>
        <row r="81">
          <cell r="D81">
            <v>20161081</v>
          </cell>
          <cell r="I81">
            <v>20162081</v>
          </cell>
        </row>
        <row r="82">
          <cell r="D82">
            <v>20161082</v>
          </cell>
          <cell r="I82">
            <v>20162082</v>
          </cell>
        </row>
        <row r="83">
          <cell r="D83">
            <v>20161083</v>
          </cell>
          <cell r="I83">
            <v>20162083</v>
          </cell>
        </row>
        <row r="84">
          <cell r="D84">
            <v>20161084</v>
          </cell>
          <cell r="I84">
            <v>20162084</v>
          </cell>
        </row>
        <row r="85">
          <cell r="D85">
            <v>20161085</v>
          </cell>
          <cell r="I85">
            <v>20162085</v>
          </cell>
        </row>
        <row r="86">
          <cell r="D86">
            <v>20161086</v>
          </cell>
          <cell r="I86">
            <v>20162086</v>
          </cell>
        </row>
        <row r="87">
          <cell r="D87">
            <v>20161087</v>
          </cell>
          <cell r="I87">
            <v>20162087</v>
          </cell>
        </row>
        <row r="88">
          <cell r="D88">
            <v>20161088</v>
          </cell>
          <cell r="I88">
            <v>20162088</v>
          </cell>
        </row>
        <row r="89">
          <cell r="D89">
            <v>20161089</v>
          </cell>
          <cell r="I89">
            <v>20162089</v>
          </cell>
        </row>
        <row r="90">
          <cell r="D90">
            <v>20161090</v>
          </cell>
          <cell r="I90">
            <v>20162090</v>
          </cell>
        </row>
        <row r="91">
          <cell r="D91">
            <v>20161091</v>
          </cell>
          <cell r="I91">
            <v>20162091</v>
          </cell>
        </row>
        <row r="92">
          <cell r="D92">
            <v>20161092</v>
          </cell>
          <cell r="I92">
            <v>20162092</v>
          </cell>
        </row>
        <row r="93">
          <cell r="D93">
            <v>20161093</v>
          </cell>
          <cell r="I93">
            <v>20162093</v>
          </cell>
        </row>
        <row r="94">
          <cell r="D94">
            <v>20161094</v>
          </cell>
          <cell r="I94">
            <v>20162094</v>
          </cell>
        </row>
        <row r="95">
          <cell r="D95">
            <v>20161095</v>
          </cell>
          <cell r="I95">
            <v>20162095</v>
          </cell>
        </row>
        <row r="96">
          <cell r="D96">
            <v>20161096</v>
          </cell>
          <cell r="I96">
            <v>20162096</v>
          </cell>
        </row>
        <row r="97">
          <cell r="D97">
            <v>20161097</v>
          </cell>
          <cell r="I97">
            <v>20162097</v>
          </cell>
        </row>
        <row r="98">
          <cell r="D98">
            <v>20161098</v>
          </cell>
          <cell r="I98">
            <v>20162098</v>
          </cell>
        </row>
        <row r="99">
          <cell r="D99">
            <v>20161099</v>
          </cell>
          <cell r="I99">
            <v>20162099</v>
          </cell>
        </row>
        <row r="100">
          <cell r="D100">
            <v>20161100</v>
          </cell>
          <cell r="I100">
            <v>20162100</v>
          </cell>
        </row>
        <row r="101">
          <cell r="D101">
            <v>20161101</v>
          </cell>
          <cell r="I101">
            <v>20162101</v>
          </cell>
        </row>
        <row r="102">
          <cell r="D102">
            <v>20161102</v>
          </cell>
          <cell r="I102">
            <v>20162102</v>
          </cell>
        </row>
        <row r="103">
          <cell r="D103">
            <v>20161103</v>
          </cell>
          <cell r="I103">
            <v>20162103</v>
          </cell>
        </row>
        <row r="104">
          <cell r="D104">
            <v>20161104</v>
          </cell>
          <cell r="I104">
            <v>20162104</v>
          </cell>
        </row>
        <row r="105">
          <cell r="D105">
            <v>20161105</v>
          </cell>
          <cell r="I105">
            <v>20162105</v>
          </cell>
        </row>
        <row r="106">
          <cell r="D106">
            <v>20161106</v>
          </cell>
          <cell r="I106">
            <v>20162106</v>
          </cell>
        </row>
        <row r="107">
          <cell r="D107">
            <v>20161107</v>
          </cell>
          <cell r="I107">
            <v>20162107</v>
          </cell>
        </row>
        <row r="108">
          <cell r="D108">
            <v>20161108</v>
          </cell>
          <cell r="I108">
            <v>20162108</v>
          </cell>
        </row>
        <row r="109">
          <cell r="D109">
            <v>20161109</v>
          </cell>
          <cell r="I109">
            <v>20162109</v>
          </cell>
        </row>
        <row r="110">
          <cell r="D110">
            <v>20161110</v>
          </cell>
          <cell r="I110">
            <v>20162110</v>
          </cell>
        </row>
        <row r="111">
          <cell r="D111">
            <v>20161111</v>
          </cell>
          <cell r="I111">
            <v>20162111</v>
          </cell>
        </row>
        <row r="112">
          <cell r="D112">
            <v>20161112</v>
          </cell>
          <cell r="I112">
            <v>20162112</v>
          </cell>
        </row>
        <row r="113">
          <cell r="D113">
            <v>20161113</v>
          </cell>
          <cell r="I113">
            <v>20162113</v>
          </cell>
        </row>
        <row r="114">
          <cell r="D114">
            <v>20161114</v>
          </cell>
          <cell r="I114">
            <v>20162114</v>
          </cell>
        </row>
        <row r="115">
          <cell r="D115">
            <v>20161115</v>
          </cell>
          <cell r="I115">
            <v>20162115</v>
          </cell>
        </row>
        <row r="116">
          <cell r="D116">
            <v>20161116</v>
          </cell>
          <cell r="I116">
            <v>20162116</v>
          </cell>
        </row>
        <row r="117">
          <cell r="D117">
            <v>20161117</v>
          </cell>
          <cell r="I117">
            <v>20162117</v>
          </cell>
        </row>
        <row r="118">
          <cell r="D118">
            <v>20161118</v>
          </cell>
          <cell r="I118">
            <v>20162118</v>
          </cell>
        </row>
        <row r="119">
          <cell r="D119">
            <v>20161119</v>
          </cell>
        </row>
        <row r="120">
          <cell r="D120">
            <v>20161120</v>
          </cell>
        </row>
        <row r="121">
          <cell r="D121">
            <v>20161121</v>
          </cell>
        </row>
        <row r="122">
          <cell r="D122">
            <v>20161122</v>
          </cell>
        </row>
        <row r="123">
          <cell r="D123">
            <v>20161123</v>
          </cell>
        </row>
        <row r="124">
          <cell r="D124">
            <v>20161124</v>
          </cell>
        </row>
        <row r="125">
          <cell r="D125">
            <v>20161125</v>
          </cell>
        </row>
        <row r="126">
          <cell r="D126">
            <v>20161126</v>
          </cell>
        </row>
        <row r="127">
          <cell r="D127">
            <v>20161127</v>
          </cell>
        </row>
        <row r="128">
          <cell r="D128">
            <v>20161128</v>
          </cell>
        </row>
        <row r="129">
          <cell r="D129">
            <v>20161129</v>
          </cell>
        </row>
        <row r="130">
          <cell r="D130">
            <v>20161130</v>
          </cell>
        </row>
        <row r="131">
          <cell r="D131">
            <v>20161131</v>
          </cell>
        </row>
        <row r="132">
          <cell r="D132">
            <v>20161132</v>
          </cell>
        </row>
        <row r="133">
          <cell r="D133">
            <v>20161133</v>
          </cell>
        </row>
        <row r="134">
          <cell r="D134">
            <v>20161134</v>
          </cell>
        </row>
        <row r="135">
          <cell r="D135">
            <v>20161135</v>
          </cell>
        </row>
        <row r="136">
          <cell r="D136">
            <v>20161136</v>
          </cell>
        </row>
        <row r="137">
          <cell r="D137">
            <v>20161137</v>
          </cell>
        </row>
        <row r="138">
          <cell r="D138">
            <v>20161138</v>
          </cell>
        </row>
        <row r="139">
          <cell r="D139">
            <v>20161139</v>
          </cell>
        </row>
        <row r="140">
          <cell r="D140">
            <v>20161140</v>
          </cell>
        </row>
        <row r="141">
          <cell r="D141">
            <v>20161141</v>
          </cell>
        </row>
        <row r="142">
          <cell r="D142">
            <v>20161142</v>
          </cell>
        </row>
        <row r="143">
          <cell r="D143">
            <v>20161143</v>
          </cell>
        </row>
        <row r="144">
          <cell r="D144">
            <v>20161144</v>
          </cell>
        </row>
        <row r="145">
          <cell r="D145">
            <v>20161145</v>
          </cell>
        </row>
        <row r="146">
          <cell r="D146">
            <v>20161146</v>
          </cell>
        </row>
        <row r="147">
          <cell r="D147">
            <v>20161147</v>
          </cell>
        </row>
        <row r="148">
          <cell r="D148">
            <v>20161148</v>
          </cell>
        </row>
        <row r="149">
          <cell r="D149">
            <v>20161149</v>
          </cell>
        </row>
        <row r="150">
          <cell r="D150">
            <v>20161150</v>
          </cell>
        </row>
        <row r="151">
          <cell r="D151">
            <v>20161151</v>
          </cell>
        </row>
        <row r="152">
          <cell r="D152">
            <v>20161152</v>
          </cell>
        </row>
        <row r="153">
          <cell r="D153">
            <v>20161153</v>
          </cell>
        </row>
        <row r="154">
          <cell r="D154">
            <v>20161154</v>
          </cell>
        </row>
        <row r="155">
          <cell r="D155">
            <v>20161155</v>
          </cell>
        </row>
        <row r="156">
          <cell r="D156">
            <v>20161156</v>
          </cell>
        </row>
        <row r="157">
          <cell r="D157">
            <v>20161157</v>
          </cell>
        </row>
        <row r="158">
          <cell r="D158">
            <v>20161158</v>
          </cell>
        </row>
        <row r="159">
          <cell r="D159">
            <v>20161159</v>
          </cell>
        </row>
        <row r="160">
          <cell r="D160">
            <v>20161160</v>
          </cell>
        </row>
        <row r="161">
          <cell r="D161">
            <v>20161161</v>
          </cell>
        </row>
        <row r="162">
          <cell r="D162">
            <v>20161162</v>
          </cell>
        </row>
        <row r="163">
          <cell r="D163">
            <v>20161163</v>
          </cell>
        </row>
        <row r="164">
          <cell r="D164">
            <v>20161164</v>
          </cell>
        </row>
        <row r="165">
          <cell r="D165">
            <v>20161165</v>
          </cell>
        </row>
        <row r="166">
          <cell r="D166">
            <v>20161166</v>
          </cell>
        </row>
        <row r="167">
          <cell r="D167">
            <v>20161167</v>
          </cell>
        </row>
        <row r="168">
          <cell r="D168">
            <v>20161168</v>
          </cell>
        </row>
        <row r="169">
          <cell r="D169">
            <v>20161169</v>
          </cell>
        </row>
        <row r="170">
          <cell r="D170">
            <v>20161170</v>
          </cell>
        </row>
        <row r="171">
          <cell r="D171">
            <v>20161171</v>
          </cell>
        </row>
        <row r="172">
          <cell r="D172">
            <v>20161172</v>
          </cell>
        </row>
        <row r="173">
          <cell r="D173">
            <v>20161173</v>
          </cell>
        </row>
        <row r="174">
          <cell r="D174">
            <v>20161174</v>
          </cell>
        </row>
        <row r="175">
          <cell r="D175">
            <v>20161175</v>
          </cell>
        </row>
        <row r="176">
          <cell r="D176">
            <v>20161176</v>
          </cell>
        </row>
        <row r="177">
          <cell r="D177">
            <v>20161177</v>
          </cell>
        </row>
        <row r="178">
          <cell r="D178">
            <v>20161178</v>
          </cell>
        </row>
        <row r="179">
          <cell r="D179">
            <v>20161179</v>
          </cell>
        </row>
        <row r="180">
          <cell r="D180">
            <v>20161180</v>
          </cell>
        </row>
        <row r="181">
          <cell r="D181">
            <v>20161181</v>
          </cell>
        </row>
        <row r="182">
          <cell r="D182">
            <v>20161182</v>
          </cell>
        </row>
        <row r="183">
          <cell r="D183">
            <v>20161183</v>
          </cell>
        </row>
        <row r="184">
          <cell r="D184">
            <v>20161184</v>
          </cell>
        </row>
        <row r="185">
          <cell r="D185">
            <v>20161185</v>
          </cell>
        </row>
        <row r="186">
          <cell r="D186">
            <v>20161186</v>
          </cell>
        </row>
        <row r="187">
          <cell r="D187">
            <v>20161187</v>
          </cell>
        </row>
        <row r="188">
          <cell r="D188">
            <v>20161188</v>
          </cell>
        </row>
        <row r="189">
          <cell r="D189">
            <v>20161189</v>
          </cell>
        </row>
        <row r="190">
          <cell r="D190">
            <v>20161190</v>
          </cell>
        </row>
        <row r="191">
          <cell r="D191">
            <v>20161191</v>
          </cell>
        </row>
        <row r="192">
          <cell r="D192">
            <v>20161192</v>
          </cell>
        </row>
        <row r="193">
          <cell r="D193">
            <v>20161193</v>
          </cell>
        </row>
        <row r="194">
          <cell r="D194">
            <v>20161194</v>
          </cell>
        </row>
        <row r="195">
          <cell r="D195">
            <v>20161195</v>
          </cell>
        </row>
        <row r="196">
          <cell r="D196">
            <v>20161196</v>
          </cell>
        </row>
        <row r="197">
          <cell r="D197">
            <v>20161197</v>
          </cell>
        </row>
        <row r="198">
          <cell r="D198">
            <v>20161198</v>
          </cell>
        </row>
        <row r="199">
          <cell r="D199">
            <v>20161199</v>
          </cell>
        </row>
        <row r="200">
          <cell r="D200">
            <v>20161200</v>
          </cell>
        </row>
        <row r="201">
          <cell r="D201">
            <v>20161201</v>
          </cell>
        </row>
        <row r="202">
          <cell r="D202">
            <v>20161202</v>
          </cell>
        </row>
        <row r="203">
          <cell r="D203">
            <v>20161203</v>
          </cell>
        </row>
        <row r="204">
          <cell r="D204">
            <v>20161204</v>
          </cell>
        </row>
        <row r="205">
          <cell r="D205">
            <v>20161205</v>
          </cell>
        </row>
        <row r="206">
          <cell r="D206">
            <v>20161206</v>
          </cell>
        </row>
        <row r="207">
          <cell r="D207">
            <v>20161207</v>
          </cell>
        </row>
        <row r="208">
          <cell r="D208">
            <v>20161208</v>
          </cell>
        </row>
        <row r="209">
          <cell r="D209">
            <v>20161209</v>
          </cell>
        </row>
        <row r="210">
          <cell r="D210">
            <v>20161210</v>
          </cell>
        </row>
        <row r="211">
          <cell r="D211">
            <v>20161211</v>
          </cell>
        </row>
        <row r="212">
          <cell r="D212">
            <v>20161212</v>
          </cell>
        </row>
        <row r="213">
          <cell r="D213">
            <v>20161213</v>
          </cell>
        </row>
        <row r="214">
          <cell r="D214">
            <v>20161214</v>
          </cell>
        </row>
        <row r="215">
          <cell r="D215">
            <v>20161215</v>
          </cell>
        </row>
        <row r="216">
          <cell r="D216">
            <v>20161216</v>
          </cell>
        </row>
        <row r="217">
          <cell r="D217">
            <v>20161217</v>
          </cell>
        </row>
        <row r="218">
          <cell r="D218">
            <v>20161218</v>
          </cell>
        </row>
        <row r="219">
          <cell r="D219">
            <v>20161219</v>
          </cell>
        </row>
        <row r="220">
          <cell r="D220">
            <v>20161220</v>
          </cell>
        </row>
        <row r="221">
          <cell r="D221">
            <v>20161221</v>
          </cell>
        </row>
        <row r="222">
          <cell r="D222">
            <v>20161222</v>
          </cell>
        </row>
        <row r="223">
          <cell r="D223">
            <v>20161223</v>
          </cell>
        </row>
        <row r="224">
          <cell r="D224">
            <v>20161224</v>
          </cell>
        </row>
        <row r="225">
          <cell r="D225">
            <v>20161225</v>
          </cell>
        </row>
        <row r="226">
          <cell r="D226">
            <v>20161226</v>
          </cell>
        </row>
        <row r="227">
          <cell r="D227">
            <v>20161227</v>
          </cell>
        </row>
        <row r="228">
          <cell r="D228">
            <v>20161228</v>
          </cell>
        </row>
        <row r="229">
          <cell r="D229">
            <v>20161229</v>
          </cell>
        </row>
        <row r="230">
          <cell r="D230">
            <v>20161230</v>
          </cell>
        </row>
        <row r="231">
          <cell r="D231">
            <v>20161231</v>
          </cell>
        </row>
        <row r="232">
          <cell r="D232">
            <v>20161232</v>
          </cell>
        </row>
        <row r="233">
          <cell r="D233">
            <v>20161233</v>
          </cell>
        </row>
        <row r="234">
          <cell r="D234">
            <v>20161234</v>
          </cell>
        </row>
        <row r="235">
          <cell r="D235">
            <v>20161235</v>
          </cell>
        </row>
        <row r="236">
          <cell r="D236">
            <v>20161236</v>
          </cell>
        </row>
        <row r="237">
          <cell r="D237">
            <v>20161237</v>
          </cell>
        </row>
        <row r="238">
          <cell r="D238">
            <v>20161238</v>
          </cell>
        </row>
        <row r="239">
          <cell r="D239">
            <v>20161239</v>
          </cell>
        </row>
        <row r="240">
          <cell r="D240">
            <v>20161240</v>
          </cell>
        </row>
        <row r="241">
          <cell r="D241">
            <v>20161241</v>
          </cell>
        </row>
        <row r="242">
          <cell r="D242">
            <v>20161242</v>
          </cell>
        </row>
        <row r="243">
          <cell r="D243">
            <v>20161243</v>
          </cell>
        </row>
        <row r="244">
          <cell r="D244">
            <v>20161244</v>
          </cell>
        </row>
        <row r="245">
          <cell r="D245">
            <v>20161245</v>
          </cell>
        </row>
        <row r="246">
          <cell r="D246">
            <v>20161246</v>
          </cell>
        </row>
        <row r="247">
          <cell r="D247">
            <v>20161247</v>
          </cell>
        </row>
        <row r="248">
          <cell r="D248">
            <v>20161248</v>
          </cell>
        </row>
        <row r="249">
          <cell r="D249">
            <v>20161249</v>
          </cell>
        </row>
        <row r="250">
          <cell r="D250">
            <v>20161250</v>
          </cell>
        </row>
        <row r="251">
          <cell r="D251">
            <v>20161251</v>
          </cell>
        </row>
        <row r="252">
          <cell r="D252">
            <v>20161252</v>
          </cell>
        </row>
        <row r="253">
          <cell r="D253">
            <v>20161253</v>
          </cell>
        </row>
        <row r="254">
          <cell r="D254">
            <v>20161254</v>
          </cell>
        </row>
        <row r="255">
          <cell r="D255">
            <v>20161255</v>
          </cell>
        </row>
        <row r="256">
          <cell r="D256">
            <v>20161256</v>
          </cell>
        </row>
        <row r="257">
          <cell r="D257">
            <v>20161257</v>
          </cell>
        </row>
        <row r="258">
          <cell r="D258">
            <v>20161258</v>
          </cell>
        </row>
        <row r="259">
          <cell r="D259">
            <v>20161259</v>
          </cell>
        </row>
        <row r="260">
          <cell r="D260">
            <v>20161260</v>
          </cell>
        </row>
        <row r="261">
          <cell r="D261">
            <v>20161261</v>
          </cell>
        </row>
        <row r="262">
          <cell r="D262">
            <v>20161262</v>
          </cell>
        </row>
        <row r="263">
          <cell r="D263">
            <v>20161263</v>
          </cell>
        </row>
        <row r="264">
          <cell r="D264">
            <v>20161264</v>
          </cell>
        </row>
        <row r="265">
          <cell r="D265">
            <v>20161265</v>
          </cell>
        </row>
        <row r="266">
          <cell r="D266">
            <v>20161266</v>
          </cell>
        </row>
        <row r="267">
          <cell r="D267">
            <v>20161267</v>
          </cell>
        </row>
        <row r="268">
          <cell r="D268">
            <v>20161268</v>
          </cell>
        </row>
        <row r="269">
          <cell r="D269">
            <v>20161269</v>
          </cell>
        </row>
        <row r="270">
          <cell r="D270">
            <v>20161270</v>
          </cell>
        </row>
        <row r="271">
          <cell r="D271">
            <v>20161271</v>
          </cell>
        </row>
        <row r="272">
          <cell r="D272">
            <v>20161272</v>
          </cell>
        </row>
        <row r="273">
          <cell r="D273">
            <v>20161273</v>
          </cell>
        </row>
        <row r="274">
          <cell r="D274">
            <v>20161274</v>
          </cell>
        </row>
        <row r="275">
          <cell r="D275">
            <v>20161275</v>
          </cell>
        </row>
        <row r="276">
          <cell r="D276">
            <v>20161276</v>
          </cell>
        </row>
        <row r="277">
          <cell r="D277">
            <v>20161277</v>
          </cell>
        </row>
        <row r="278">
          <cell r="D278">
            <v>20161278</v>
          </cell>
        </row>
        <row r="279">
          <cell r="D279">
            <v>20161279</v>
          </cell>
        </row>
        <row r="280">
          <cell r="D280">
            <v>20161280</v>
          </cell>
        </row>
        <row r="281">
          <cell r="D281">
            <v>20161281</v>
          </cell>
        </row>
        <row r="282">
          <cell r="D282">
            <v>20161282</v>
          </cell>
        </row>
        <row r="283">
          <cell r="D283">
            <v>20161283</v>
          </cell>
        </row>
        <row r="284">
          <cell r="D284">
            <v>20161284</v>
          </cell>
        </row>
        <row r="285">
          <cell r="D285">
            <v>20161285</v>
          </cell>
        </row>
        <row r="286">
          <cell r="D286">
            <v>20161286</v>
          </cell>
        </row>
        <row r="287">
          <cell r="D287">
            <v>20161287</v>
          </cell>
        </row>
        <row r="288">
          <cell r="D288">
            <v>20161288</v>
          </cell>
        </row>
        <row r="289">
          <cell r="D289">
            <v>20161289</v>
          </cell>
        </row>
        <row r="290">
          <cell r="D290">
            <v>20161290</v>
          </cell>
        </row>
        <row r="291">
          <cell r="D291">
            <v>20161291</v>
          </cell>
        </row>
        <row r="292">
          <cell r="D292">
            <v>20161292</v>
          </cell>
        </row>
        <row r="293">
          <cell r="D293">
            <v>20161293</v>
          </cell>
        </row>
        <row r="294">
          <cell r="D294">
            <v>20161294</v>
          </cell>
        </row>
        <row r="295">
          <cell r="D295">
            <v>20161295</v>
          </cell>
        </row>
        <row r="296">
          <cell r="D296">
            <v>20161296</v>
          </cell>
        </row>
        <row r="297">
          <cell r="D297">
            <v>20161297</v>
          </cell>
        </row>
        <row r="298">
          <cell r="D298">
            <v>20161298</v>
          </cell>
        </row>
        <row r="299">
          <cell r="D299">
            <v>20161299</v>
          </cell>
        </row>
        <row r="300">
          <cell r="D300">
            <v>20161300</v>
          </cell>
        </row>
        <row r="301">
          <cell r="D301">
            <v>20161301</v>
          </cell>
        </row>
        <row r="302">
          <cell r="D302">
            <v>20161302</v>
          </cell>
        </row>
        <row r="303">
          <cell r="D303">
            <v>20161303</v>
          </cell>
        </row>
        <row r="304">
          <cell r="D304">
            <v>20161304</v>
          </cell>
        </row>
        <row r="305">
          <cell r="D305">
            <v>20161305</v>
          </cell>
        </row>
        <row r="306">
          <cell r="D306">
            <v>20161306</v>
          </cell>
        </row>
        <row r="307">
          <cell r="D307">
            <v>20161307</v>
          </cell>
        </row>
        <row r="308">
          <cell r="D308">
            <v>20161308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G1" t="str">
            <v>Абдоминальная хирургия</v>
          </cell>
        </row>
        <row r="2">
          <cell r="G2" t="str">
            <v>Акушерство и гинекология</v>
          </cell>
        </row>
        <row r="3">
          <cell r="G3" t="str">
            <v>Аллергология и иммунология</v>
          </cell>
        </row>
        <row r="4">
          <cell r="G4" t="str">
            <v>Гастроэнтерология</v>
          </cell>
        </row>
        <row r="5">
          <cell r="G5" t="str">
            <v>Гематология</v>
          </cell>
        </row>
        <row r="6">
          <cell r="G6" t="str">
            <v>Дерматовенерология</v>
          </cell>
        </row>
        <row r="7">
          <cell r="G7" t="str">
            <v>Детская кардиология</v>
          </cell>
        </row>
        <row r="8">
          <cell r="G8" t="str">
            <v>Детская онкология</v>
          </cell>
        </row>
        <row r="9">
          <cell r="G9" t="str">
            <v>Детская урология-андрология</v>
          </cell>
        </row>
        <row r="10">
          <cell r="G10" t="str">
            <v>Детская хирургия</v>
          </cell>
        </row>
        <row r="11">
          <cell r="G11" t="str">
            <v>Детская эндокринология</v>
          </cell>
        </row>
        <row r="12">
          <cell r="G12" t="str">
            <v>Для беременных и рожениц</v>
          </cell>
        </row>
        <row r="13">
          <cell r="G13" t="str">
            <v>Инфекционные болезни</v>
          </cell>
        </row>
        <row r="14">
          <cell r="G14" t="str">
            <v>Кардиология</v>
          </cell>
        </row>
        <row r="15">
          <cell r="G15" t="str">
            <v>Кардиохирургия</v>
          </cell>
        </row>
        <row r="16">
          <cell r="G16" t="str">
            <v>Колопроктология</v>
          </cell>
        </row>
        <row r="17">
          <cell r="G17" t="str">
            <v>Медицинская реабилитация</v>
          </cell>
        </row>
        <row r="18">
          <cell r="G18" t="str">
            <v>Неврология</v>
          </cell>
        </row>
        <row r="19">
          <cell r="G19" t="str">
            <v>Нейрохирургия</v>
          </cell>
        </row>
        <row r="20">
          <cell r="G20" t="str">
            <v>Неонатология</v>
          </cell>
        </row>
        <row r="21">
          <cell r="G21" t="str">
            <v>Нефрология</v>
          </cell>
        </row>
        <row r="22">
          <cell r="G22" t="str">
            <v>Онкология</v>
          </cell>
        </row>
        <row r="23">
          <cell r="G23" t="str">
            <v>Ортопедия</v>
          </cell>
        </row>
        <row r="24">
          <cell r="G24" t="str">
            <v>Оториноларингология</v>
          </cell>
        </row>
        <row r="25">
          <cell r="G25" t="str">
            <v>Офтальмология</v>
          </cell>
        </row>
        <row r="26">
          <cell r="G26" t="str">
            <v>Патология беременности</v>
          </cell>
        </row>
        <row r="27">
          <cell r="G27" t="str">
            <v>Педиатрия</v>
          </cell>
        </row>
        <row r="28">
          <cell r="G28" t="str">
            <v>Пульмонология</v>
          </cell>
        </row>
        <row r="29">
          <cell r="G29" t="str">
            <v>Радиология</v>
          </cell>
        </row>
        <row r="30">
          <cell r="G30" t="str">
            <v>Ревматология</v>
          </cell>
        </row>
        <row r="31">
          <cell r="G31" t="str">
            <v>Стоматология профилактическая</v>
          </cell>
        </row>
        <row r="32">
          <cell r="G32" t="str">
            <v>Терапия</v>
          </cell>
        </row>
        <row r="33">
          <cell r="G33" t="str">
            <v>Травматология</v>
          </cell>
        </row>
        <row r="34">
          <cell r="G34" t="str">
            <v>Урология</v>
          </cell>
        </row>
        <row r="35">
          <cell r="G35" t="str">
            <v>Хирургия</v>
          </cell>
        </row>
        <row r="36">
          <cell r="G36" t="str">
            <v>Хирургия (комбустиология)</v>
          </cell>
        </row>
        <row r="37">
          <cell r="G37" t="str">
            <v>Челюстно-лицевая хирургия</v>
          </cell>
        </row>
        <row r="38">
          <cell r="G38" t="str">
            <v>Эндокринология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Стационар 2016"/>
      <sheetName val="Дн.стационар 2016"/>
      <sheetName val="Списки"/>
    </sheetNames>
    <sheetDataSet>
      <sheetData sheetId="0" refreshError="1"/>
      <sheetData sheetId="1" refreshError="1"/>
      <sheetData sheetId="2">
        <row r="1">
          <cell r="D1">
            <v>20161001</v>
          </cell>
        </row>
        <row r="2">
          <cell r="D2">
            <v>20161002</v>
          </cell>
        </row>
        <row r="3">
          <cell r="D3">
            <v>20161003</v>
          </cell>
        </row>
        <row r="4">
          <cell r="D4">
            <v>20161004</v>
          </cell>
        </row>
        <row r="5">
          <cell r="D5">
            <v>20161005</v>
          </cell>
        </row>
        <row r="6">
          <cell r="D6">
            <v>20161006</v>
          </cell>
        </row>
        <row r="7">
          <cell r="D7">
            <v>20161007</v>
          </cell>
        </row>
        <row r="8">
          <cell r="D8">
            <v>20161008</v>
          </cell>
        </row>
        <row r="9">
          <cell r="D9">
            <v>20161009</v>
          </cell>
        </row>
        <row r="10">
          <cell r="D10">
            <v>20161010</v>
          </cell>
        </row>
        <row r="11">
          <cell r="D11">
            <v>20161011</v>
          </cell>
        </row>
        <row r="12">
          <cell r="D12">
            <v>20161012</v>
          </cell>
        </row>
        <row r="13">
          <cell r="D13">
            <v>20161013</v>
          </cell>
        </row>
        <row r="14">
          <cell r="D14">
            <v>20161014</v>
          </cell>
        </row>
        <row r="15">
          <cell r="D15">
            <v>20161015</v>
          </cell>
        </row>
        <row r="16">
          <cell r="D16">
            <v>20161016</v>
          </cell>
        </row>
        <row r="17">
          <cell r="D17">
            <v>20161017</v>
          </cell>
        </row>
        <row r="18">
          <cell r="D18">
            <v>20161018</v>
          </cell>
        </row>
        <row r="19">
          <cell r="D19">
            <v>20161019</v>
          </cell>
        </row>
        <row r="20">
          <cell r="D20">
            <v>20161020</v>
          </cell>
        </row>
        <row r="21">
          <cell r="D21">
            <v>20161021</v>
          </cell>
        </row>
        <row r="22">
          <cell r="D22">
            <v>20161022</v>
          </cell>
        </row>
        <row r="23">
          <cell r="D23">
            <v>20161023</v>
          </cell>
        </row>
        <row r="24">
          <cell r="D24">
            <v>20161024</v>
          </cell>
        </row>
        <row r="25">
          <cell r="D25">
            <v>20161025</v>
          </cell>
        </row>
        <row r="26">
          <cell r="D26">
            <v>20161026</v>
          </cell>
        </row>
        <row r="27">
          <cell r="D27">
            <v>20161027</v>
          </cell>
        </row>
        <row r="28">
          <cell r="D28">
            <v>20161028</v>
          </cell>
        </row>
        <row r="29">
          <cell r="D29">
            <v>20161029</v>
          </cell>
        </row>
        <row r="30">
          <cell r="D30">
            <v>20161030</v>
          </cell>
        </row>
        <row r="31">
          <cell r="D31">
            <v>20161031</v>
          </cell>
        </row>
        <row r="32">
          <cell r="D32">
            <v>20161032</v>
          </cell>
        </row>
        <row r="33">
          <cell r="D33">
            <v>20161033</v>
          </cell>
        </row>
        <row r="34">
          <cell r="D34">
            <v>20161034</v>
          </cell>
        </row>
        <row r="35">
          <cell r="D35">
            <v>20161035</v>
          </cell>
        </row>
        <row r="36">
          <cell r="D36">
            <v>20161036</v>
          </cell>
        </row>
        <row r="37">
          <cell r="D37">
            <v>20161037</v>
          </cell>
        </row>
        <row r="38">
          <cell r="D38">
            <v>20161038</v>
          </cell>
        </row>
        <row r="39">
          <cell r="D39">
            <v>20161039</v>
          </cell>
        </row>
        <row r="40">
          <cell r="D40">
            <v>20161040</v>
          </cell>
        </row>
        <row r="41">
          <cell r="D41">
            <v>20161041</v>
          </cell>
        </row>
        <row r="42">
          <cell r="D42">
            <v>20161042</v>
          </cell>
        </row>
        <row r="43">
          <cell r="D43">
            <v>20161043</v>
          </cell>
        </row>
        <row r="44">
          <cell r="D44">
            <v>20161044</v>
          </cell>
        </row>
        <row r="45">
          <cell r="D45">
            <v>20161045</v>
          </cell>
        </row>
        <row r="46">
          <cell r="D46">
            <v>20161046</v>
          </cell>
        </row>
        <row r="47">
          <cell r="D47">
            <v>20161047</v>
          </cell>
        </row>
        <row r="48">
          <cell r="D48">
            <v>20161048</v>
          </cell>
        </row>
        <row r="49">
          <cell r="D49">
            <v>20161049</v>
          </cell>
        </row>
        <row r="50">
          <cell r="D50">
            <v>20161050</v>
          </cell>
        </row>
        <row r="51">
          <cell r="D51">
            <v>20161051</v>
          </cell>
        </row>
        <row r="52">
          <cell r="D52">
            <v>20161052</v>
          </cell>
        </row>
        <row r="53">
          <cell r="D53">
            <v>20161053</v>
          </cell>
        </row>
        <row r="54">
          <cell r="D54">
            <v>20161054</v>
          </cell>
        </row>
        <row r="55">
          <cell r="D55">
            <v>20161055</v>
          </cell>
        </row>
        <row r="56">
          <cell r="D56">
            <v>20161056</v>
          </cell>
        </row>
        <row r="57">
          <cell r="D57">
            <v>20161057</v>
          </cell>
        </row>
        <row r="58">
          <cell r="D58">
            <v>20161058</v>
          </cell>
        </row>
        <row r="59">
          <cell r="D59">
            <v>20161059</v>
          </cell>
        </row>
        <row r="60">
          <cell r="D60">
            <v>20161060</v>
          </cell>
        </row>
        <row r="61">
          <cell r="D61">
            <v>20161061</v>
          </cell>
        </row>
        <row r="62">
          <cell r="D62">
            <v>20161062</v>
          </cell>
        </row>
        <row r="63">
          <cell r="D63">
            <v>20161063</v>
          </cell>
        </row>
        <row r="64">
          <cell r="D64">
            <v>20161064</v>
          </cell>
        </row>
        <row r="65">
          <cell r="D65">
            <v>20161065</v>
          </cell>
        </row>
        <row r="66">
          <cell r="D66">
            <v>20161066</v>
          </cell>
        </row>
        <row r="67">
          <cell r="D67">
            <v>20161067</v>
          </cell>
        </row>
        <row r="68">
          <cell r="D68">
            <v>20161068</v>
          </cell>
        </row>
        <row r="69">
          <cell r="D69">
            <v>20161069</v>
          </cell>
        </row>
        <row r="70">
          <cell r="D70">
            <v>20161070</v>
          </cell>
        </row>
        <row r="71">
          <cell r="D71">
            <v>20161071</v>
          </cell>
        </row>
        <row r="72">
          <cell r="D72">
            <v>20161072</v>
          </cell>
        </row>
        <row r="73">
          <cell r="D73">
            <v>20161073</v>
          </cell>
        </row>
        <row r="74">
          <cell r="D74">
            <v>20161074</v>
          </cell>
        </row>
        <row r="75">
          <cell r="D75">
            <v>20161075</v>
          </cell>
        </row>
        <row r="76">
          <cell r="D76">
            <v>20161076</v>
          </cell>
        </row>
        <row r="77">
          <cell r="D77">
            <v>20161077</v>
          </cell>
        </row>
        <row r="78">
          <cell r="D78">
            <v>20161078</v>
          </cell>
        </row>
        <row r="79">
          <cell r="D79">
            <v>20161079</v>
          </cell>
        </row>
        <row r="80">
          <cell r="D80">
            <v>20161080</v>
          </cell>
        </row>
        <row r="81">
          <cell r="D81">
            <v>20161081</v>
          </cell>
        </row>
        <row r="82">
          <cell r="D82">
            <v>20161082</v>
          </cell>
        </row>
        <row r="83">
          <cell r="D83">
            <v>20161083</v>
          </cell>
        </row>
        <row r="84">
          <cell r="D84">
            <v>20161084</v>
          </cell>
        </row>
        <row r="85">
          <cell r="D85">
            <v>20161085</v>
          </cell>
        </row>
        <row r="86">
          <cell r="D86">
            <v>20161086</v>
          </cell>
        </row>
        <row r="87">
          <cell r="D87">
            <v>20161087</v>
          </cell>
        </row>
        <row r="88">
          <cell r="D88">
            <v>20161088</v>
          </cell>
        </row>
        <row r="89">
          <cell r="D89">
            <v>20161089</v>
          </cell>
        </row>
        <row r="90">
          <cell r="D90">
            <v>20161090</v>
          </cell>
        </row>
        <row r="91">
          <cell r="D91">
            <v>20161091</v>
          </cell>
        </row>
        <row r="92">
          <cell r="D92">
            <v>20161092</v>
          </cell>
        </row>
        <row r="93">
          <cell r="D93">
            <v>20161093</v>
          </cell>
        </row>
        <row r="94">
          <cell r="D94">
            <v>20161094</v>
          </cell>
        </row>
        <row r="95">
          <cell r="D95">
            <v>20161095</v>
          </cell>
        </row>
        <row r="96">
          <cell r="D96">
            <v>20161096</v>
          </cell>
        </row>
        <row r="97">
          <cell r="D97">
            <v>20161097</v>
          </cell>
        </row>
        <row r="98">
          <cell r="D98">
            <v>20161098</v>
          </cell>
        </row>
        <row r="99">
          <cell r="D99">
            <v>20161099</v>
          </cell>
        </row>
        <row r="100">
          <cell r="D100">
            <v>20161100</v>
          </cell>
        </row>
        <row r="101">
          <cell r="D101">
            <v>20161101</v>
          </cell>
        </row>
        <row r="102">
          <cell r="D102">
            <v>20161102</v>
          </cell>
        </row>
        <row r="103">
          <cell r="D103">
            <v>20161103</v>
          </cell>
        </row>
        <row r="104">
          <cell r="D104">
            <v>20161104</v>
          </cell>
        </row>
        <row r="105">
          <cell r="D105">
            <v>20161105</v>
          </cell>
        </row>
        <row r="106">
          <cell r="D106">
            <v>20161106</v>
          </cell>
        </row>
        <row r="107">
          <cell r="D107">
            <v>20161107</v>
          </cell>
        </row>
        <row r="108">
          <cell r="D108">
            <v>20161108</v>
          </cell>
        </row>
        <row r="109">
          <cell r="D109">
            <v>20161109</v>
          </cell>
        </row>
        <row r="110">
          <cell r="D110">
            <v>20161110</v>
          </cell>
        </row>
        <row r="111">
          <cell r="D111">
            <v>20161111</v>
          </cell>
        </row>
        <row r="112">
          <cell r="D112">
            <v>20161112</v>
          </cell>
        </row>
        <row r="113">
          <cell r="D113">
            <v>20161113</v>
          </cell>
        </row>
        <row r="114">
          <cell r="D114">
            <v>20161114</v>
          </cell>
        </row>
        <row r="115">
          <cell r="D115">
            <v>20161115</v>
          </cell>
        </row>
        <row r="116">
          <cell r="D116">
            <v>20161116</v>
          </cell>
        </row>
        <row r="117">
          <cell r="D117">
            <v>20161117</v>
          </cell>
        </row>
        <row r="118">
          <cell r="D118">
            <v>20161118</v>
          </cell>
        </row>
        <row r="119">
          <cell r="D119">
            <v>20161119</v>
          </cell>
        </row>
        <row r="120">
          <cell r="D120">
            <v>20161120</v>
          </cell>
        </row>
        <row r="121">
          <cell r="D121">
            <v>20161121</v>
          </cell>
        </row>
        <row r="122">
          <cell r="D122">
            <v>20161122</v>
          </cell>
        </row>
        <row r="123">
          <cell r="D123">
            <v>20161123</v>
          </cell>
        </row>
        <row r="124">
          <cell r="D124">
            <v>20161124</v>
          </cell>
        </row>
        <row r="125">
          <cell r="D125">
            <v>20161125</v>
          </cell>
        </row>
        <row r="126">
          <cell r="D126">
            <v>20161126</v>
          </cell>
        </row>
        <row r="127">
          <cell r="D127">
            <v>20161127</v>
          </cell>
        </row>
        <row r="128">
          <cell r="D128">
            <v>20161128</v>
          </cell>
        </row>
        <row r="129">
          <cell r="D129">
            <v>20161129</v>
          </cell>
        </row>
        <row r="130">
          <cell r="D130">
            <v>20161130</v>
          </cell>
        </row>
        <row r="131">
          <cell r="D131">
            <v>20161131</v>
          </cell>
        </row>
        <row r="132">
          <cell r="D132">
            <v>20161132</v>
          </cell>
        </row>
        <row r="133">
          <cell r="D133">
            <v>20161133</v>
          </cell>
        </row>
        <row r="134">
          <cell r="D134">
            <v>20161134</v>
          </cell>
        </row>
        <row r="135">
          <cell r="D135">
            <v>20161135</v>
          </cell>
        </row>
        <row r="136">
          <cell r="D136">
            <v>20161136</v>
          </cell>
        </row>
        <row r="137">
          <cell r="D137">
            <v>20161137</v>
          </cell>
        </row>
        <row r="138">
          <cell r="D138">
            <v>20161138</v>
          </cell>
        </row>
        <row r="139">
          <cell r="D139">
            <v>20161139</v>
          </cell>
        </row>
        <row r="140">
          <cell r="D140">
            <v>20161140</v>
          </cell>
        </row>
        <row r="141">
          <cell r="D141">
            <v>20161141</v>
          </cell>
        </row>
        <row r="142">
          <cell r="D142">
            <v>20161142</v>
          </cell>
        </row>
        <row r="143">
          <cell r="D143">
            <v>20161143</v>
          </cell>
        </row>
        <row r="144">
          <cell r="D144">
            <v>20161144</v>
          </cell>
        </row>
        <row r="145">
          <cell r="D145">
            <v>20161145</v>
          </cell>
        </row>
        <row r="146">
          <cell r="D146">
            <v>20161146</v>
          </cell>
        </row>
        <row r="147">
          <cell r="D147">
            <v>20161147</v>
          </cell>
        </row>
        <row r="148">
          <cell r="D148">
            <v>20161148</v>
          </cell>
        </row>
        <row r="149">
          <cell r="D149">
            <v>20161149</v>
          </cell>
        </row>
        <row r="150">
          <cell r="D150">
            <v>20161150</v>
          </cell>
        </row>
        <row r="151">
          <cell r="D151">
            <v>20161151</v>
          </cell>
        </row>
        <row r="152">
          <cell r="D152">
            <v>20161152</v>
          </cell>
        </row>
        <row r="153">
          <cell r="D153">
            <v>20161153</v>
          </cell>
        </row>
        <row r="154">
          <cell r="D154">
            <v>20161154</v>
          </cell>
        </row>
        <row r="155">
          <cell r="D155">
            <v>20161155</v>
          </cell>
        </row>
        <row r="156">
          <cell r="D156">
            <v>20161156</v>
          </cell>
        </row>
        <row r="157">
          <cell r="D157">
            <v>20161157</v>
          </cell>
        </row>
        <row r="158">
          <cell r="D158">
            <v>20161158</v>
          </cell>
        </row>
        <row r="159">
          <cell r="D159">
            <v>20161159</v>
          </cell>
        </row>
        <row r="160">
          <cell r="D160">
            <v>20161160</v>
          </cell>
        </row>
        <row r="161">
          <cell r="D161">
            <v>20161161</v>
          </cell>
        </row>
        <row r="162">
          <cell r="D162">
            <v>20161162</v>
          </cell>
        </row>
        <row r="163">
          <cell r="D163">
            <v>20161163</v>
          </cell>
        </row>
        <row r="164">
          <cell r="D164">
            <v>20161164</v>
          </cell>
        </row>
        <row r="165">
          <cell r="D165">
            <v>20161165</v>
          </cell>
        </row>
        <row r="166">
          <cell r="D166">
            <v>20161166</v>
          </cell>
        </row>
        <row r="167">
          <cell r="D167">
            <v>20161167</v>
          </cell>
        </row>
        <row r="168">
          <cell r="D168">
            <v>20161168</v>
          </cell>
        </row>
        <row r="169">
          <cell r="D169">
            <v>20161169</v>
          </cell>
        </row>
        <row r="170">
          <cell r="D170">
            <v>20161170</v>
          </cell>
        </row>
        <row r="171">
          <cell r="D171">
            <v>20161171</v>
          </cell>
        </row>
        <row r="172">
          <cell r="D172">
            <v>20161172</v>
          </cell>
        </row>
        <row r="173">
          <cell r="D173">
            <v>20161173</v>
          </cell>
        </row>
        <row r="174">
          <cell r="D174">
            <v>20161174</v>
          </cell>
        </row>
        <row r="175">
          <cell r="D175">
            <v>20161175</v>
          </cell>
        </row>
        <row r="176">
          <cell r="D176">
            <v>20161176</v>
          </cell>
        </row>
        <row r="177">
          <cell r="D177">
            <v>20161177</v>
          </cell>
        </row>
        <row r="178">
          <cell r="D178">
            <v>20161178</v>
          </cell>
        </row>
        <row r="179">
          <cell r="D179">
            <v>20161179</v>
          </cell>
        </row>
        <row r="180">
          <cell r="D180">
            <v>20161180</v>
          </cell>
        </row>
        <row r="181">
          <cell r="D181">
            <v>20161181</v>
          </cell>
        </row>
        <row r="182">
          <cell r="D182">
            <v>20161182</v>
          </cell>
        </row>
        <row r="183">
          <cell r="D183">
            <v>20161183</v>
          </cell>
        </row>
        <row r="184">
          <cell r="D184">
            <v>20161184</v>
          </cell>
        </row>
        <row r="185">
          <cell r="D185">
            <v>20161185</v>
          </cell>
        </row>
        <row r="186">
          <cell r="D186">
            <v>20161186</v>
          </cell>
        </row>
        <row r="187">
          <cell r="D187">
            <v>20161187</v>
          </cell>
        </row>
        <row r="188">
          <cell r="D188">
            <v>20161188</v>
          </cell>
        </row>
        <row r="189">
          <cell r="D189">
            <v>20161189</v>
          </cell>
        </row>
        <row r="190">
          <cell r="D190">
            <v>20161190</v>
          </cell>
        </row>
        <row r="191">
          <cell r="D191">
            <v>20161191</v>
          </cell>
        </row>
        <row r="192">
          <cell r="D192">
            <v>20161192</v>
          </cell>
        </row>
        <row r="193">
          <cell r="D193">
            <v>20161193</v>
          </cell>
        </row>
        <row r="194">
          <cell r="D194">
            <v>20161194</v>
          </cell>
        </row>
        <row r="195">
          <cell r="D195">
            <v>20161195</v>
          </cell>
        </row>
        <row r="196">
          <cell r="D196">
            <v>20161196</v>
          </cell>
        </row>
        <row r="197">
          <cell r="D197">
            <v>20161197</v>
          </cell>
        </row>
        <row r="198">
          <cell r="D198">
            <v>20161198</v>
          </cell>
        </row>
        <row r="199">
          <cell r="D199">
            <v>20161199</v>
          </cell>
        </row>
        <row r="200">
          <cell r="D200">
            <v>20161200</v>
          </cell>
        </row>
        <row r="201">
          <cell r="D201">
            <v>20161201</v>
          </cell>
        </row>
        <row r="202">
          <cell r="D202">
            <v>20161202</v>
          </cell>
        </row>
        <row r="203">
          <cell r="D203">
            <v>20161203</v>
          </cell>
        </row>
        <row r="204">
          <cell r="D204">
            <v>20161204</v>
          </cell>
        </row>
        <row r="205">
          <cell r="D205">
            <v>20161205</v>
          </cell>
        </row>
        <row r="206">
          <cell r="D206">
            <v>20161206</v>
          </cell>
        </row>
        <row r="207">
          <cell r="D207">
            <v>20161207</v>
          </cell>
        </row>
        <row r="208">
          <cell r="D208">
            <v>20161208</v>
          </cell>
        </row>
        <row r="209">
          <cell r="D209">
            <v>20161209</v>
          </cell>
        </row>
        <row r="210">
          <cell r="D210">
            <v>20161210</v>
          </cell>
        </row>
        <row r="211">
          <cell r="D211">
            <v>20161211</v>
          </cell>
        </row>
        <row r="212">
          <cell r="D212">
            <v>20161212</v>
          </cell>
        </row>
        <row r="213">
          <cell r="D213">
            <v>20161213</v>
          </cell>
        </row>
        <row r="214">
          <cell r="D214">
            <v>20161214</v>
          </cell>
        </row>
        <row r="215">
          <cell r="D215">
            <v>20161215</v>
          </cell>
        </row>
        <row r="216">
          <cell r="D216">
            <v>20161216</v>
          </cell>
        </row>
        <row r="217">
          <cell r="D217">
            <v>20161217</v>
          </cell>
        </row>
        <row r="218">
          <cell r="D218">
            <v>20161218</v>
          </cell>
        </row>
        <row r="219">
          <cell r="D219">
            <v>20161219</v>
          </cell>
        </row>
        <row r="220">
          <cell r="D220">
            <v>20161220</v>
          </cell>
        </row>
        <row r="221">
          <cell r="D221">
            <v>20161221</v>
          </cell>
        </row>
        <row r="222">
          <cell r="D222">
            <v>20161222</v>
          </cell>
        </row>
        <row r="223">
          <cell r="D223">
            <v>20161223</v>
          </cell>
        </row>
        <row r="224">
          <cell r="D224">
            <v>20161224</v>
          </cell>
        </row>
        <row r="225">
          <cell r="D225">
            <v>20161225</v>
          </cell>
        </row>
        <row r="226">
          <cell r="D226">
            <v>20161226</v>
          </cell>
        </row>
        <row r="227">
          <cell r="D227">
            <v>20161227</v>
          </cell>
        </row>
        <row r="228">
          <cell r="D228">
            <v>20161228</v>
          </cell>
        </row>
        <row r="229">
          <cell r="D229">
            <v>20161229</v>
          </cell>
        </row>
        <row r="230">
          <cell r="D230">
            <v>20161230</v>
          </cell>
        </row>
        <row r="231">
          <cell r="D231">
            <v>20161231</v>
          </cell>
        </row>
        <row r="232">
          <cell r="D232">
            <v>20161232</v>
          </cell>
        </row>
        <row r="233">
          <cell r="D233">
            <v>20161233</v>
          </cell>
        </row>
        <row r="234">
          <cell r="D234">
            <v>20161234</v>
          </cell>
        </row>
        <row r="235">
          <cell r="D235">
            <v>20161235</v>
          </cell>
        </row>
        <row r="236">
          <cell r="D236">
            <v>20161236</v>
          </cell>
        </row>
        <row r="237">
          <cell r="D237">
            <v>20161237</v>
          </cell>
        </row>
        <row r="238">
          <cell r="D238">
            <v>20161238</v>
          </cell>
        </row>
        <row r="239">
          <cell r="D239">
            <v>20161239</v>
          </cell>
        </row>
        <row r="240">
          <cell r="D240">
            <v>20161240</v>
          </cell>
        </row>
        <row r="241">
          <cell r="D241">
            <v>20161241</v>
          </cell>
        </row>
        <row r="242">
          <cell r="D242">
            <v>20161242</v>
          </cell>
        </row>
        <row r="243">
          <cell r="D243">
            <v>20161243</v>
          </cell>
        </row>
        <row r="244">
          <cell r="D244">
            <v>20161244</v>
          </cell>
        </row>
        <row r="245">
          <cell r="D245">
            <v>20161245</v>
          </cell>
        </row>
        <row r="246">
          <cell r="D246">
            <v>20161246</v>
          </cell>
        </row>
        <row r="247">
          <cell r="D247">
            <v>20161247</v>
          </cell>
        </row>
        <row r="248">
          <cell r="D248">
            <v>20161248</v>
          </cell>
        </row>
        <row r="249">
          <cell r="D249">
            <v>20161249</v>
          </cell>
        </row>
        <row r="250">
          <cell r="D250">
            <v>20161250</v>
          </cell>
        </row>
        <row r="251">
          <cell r="D251">
            <v>20161251</v>
          </cell>
        </row>
        <row r="252">
          <cell r="D252">
            <v>20161252</v>
          </cell>
        </row>
        <row r="253">
          <cell r="D253">
            <v>20161253</v>
          </cell>
        </row>
        <row r="254">
          <cell r="D254">
            <v>20161254</v>
          </cell>
        </row>
        <row r="255">
          <cell r="D255">
            <v>20161255</v>
          </cell>
        </row>
        <row r="256">
          <cell r="D256">
            <v>20161256</v>
          </cell>
        </row>
        <row r="257">
          <cell r="D257">
            <v>20161257</v>
          </cell>
        </row>
        <row r="258">
          <cell r="D258">
            <v>20161258</v>
          </cell>
        </row>
        <row r="259">
          <cell r="D259">
            <v>20161259</v>
          </cell>
        </row>
        <row r="260">
          <cell r="D260">
            <v>20161260</v>
          </cell>
        </row>
        <row r="261">
          <cell r="D261">
            <v>20161261</v>
          </cell>
        </row>
        <row r="262">
          <cell r="D262">
            <v>20161262</v>
          </cell>
        </row>
        <row r="263">
          <cell r="D263">
            <v>20161263</v>
          </cell>
        </row>
        <row r="264">
          <cell r="D264">
            <v>20161264</v>
          </cell>
        </row>
        <row r="265">
          <cell r="D265">
            <v>20161265</v>
          </cell>
        </row>
        <row r="266">
          <cell r="D266">
            <v>20161266</v>
          </cell>
        </row>
        <row r="267">
          <cell r="D267">
            <v>20161267</v>
          </cell>
        </row>
        <row r="268">
          <cell r="D268">
            <v>20161268</v>
          </cell>
        </row>
        <row r="269">
          <cell r="D269">
            <v>20161269</v>
          </cell>
        </row>
        <row r="270">
          <cell r="D270">
            <v>20161270</v>
          </cell>
        </row>
        <row r="271">
          <cell r="D271">
            <v>20161271</v>
          </cell>
        </row>
        <row r="272">
          <cell r="D272">
            <v>20161272</v>
          </cell>
        </row>
        <row r="273">
          <cell r="D273">
            <v>20161273</v>
          </cell>
        </row>
        <row r="274">
          <cell r="D274">
            <v>20161274</v>
          </cell>
        </row>
        <row r="275">
          <cell r="D275">
            <v>20161275</v>
          </cell>
        </row>
        <row r="276">
          <cell r="D276">
            <v>20161276</v>
          </cell>
        </row>
        <row r="277">
          <cell r="D277">
            <v>20161277</v>
          </cell>
        </row>
        <row r="278">
          <cell r="D278">
            <v>20161278</v>
          </cell>
        </row>
        <row r="279">
          <cell r="D279">
            <v>20161279</v>
          </cell>
        </row>
        <row r="280">
          <cell r="D280">
            <v>20161280</v>
          </cell>
        </row>
        <row r="281">
          <cell r="D281">
            <v>20161281</v>
          </cell>
        </row>
        <row r="282">
          <cell r="D282">
            <v>20161282</v>
          </cell>
        </row>
        <row r="283">
          <cell r="D283">
            <v>20161283</v>
          </cell>
        </row>
        <row r="284">
          <cell r="D284">
            <v>20161284</v>
          </cell>
        </row>
        <row r="285">
          <cell r="D285">
            <v>20161285</v>
          </cell>
        </row>
        <row r="286">
          <cell r="D286">
            <v>20161286</v>
          </cell>
        </row>
        <row r="287">
          <cell r="D287">
            <v>20161287</v>
          </cell>
        </row>
        <row r="288">
          <cell r="D288">
            <v>20161288</v>
          </cell>
        </row>
        <row r="289">
          <cell r="D289">
            <v>20161289</v>
          </cell>
        </row>
        <row r="290">
          <cell r="D290">
            <v>20161290</v>
          </cell>
        </row>
        <row r="291">
          <cell r="D291">
            <v>20161291</v>
          </cell>
        </row>
        <row r="292">
          <cell r="D292">
            <v>20161292</v>
          </cell>
        </row>
        <row r="293">
          <cell r="D293">
            <v>20161293</v>
          </cell>
        </row>
        <row r="294">
          <cell r="D294">
            <v>20161294</v>
          </cell>
        </row>
        <row r="295">
          <cell r="D295">
            <v>20161295</v>
          </cell>
        </row>
        <row r="296">
          <cell r="D296">
            <v>20161296</v>
          </cell>
        </row>
        <row r="297">
          <cell r="D297">
            <v>20161297</v>
          </cell>
        </row>
        <row r="298">
          <cell r="D298">
            <v>20161298</v>
          </cell>
        </row>
        <row r="299">
          <cell r="D299">
            <v>20161299</v>
          </cell>
        </row>
        <row r="300">
          <cell r="D300">
            <v>20161300</v>
          </cell>
        </row>
        <row r="301">
          <cell r="D301">
            <v>20161301</v>
          </cell>
        </row>
        <row r="302">
          <cell r="D302">
            <v>20161302</v>
          </cell>
        </row>
        <row r="303">
          <cell r="D303">
            <v>20161303</v>
          </cell>
        </row>
        <row r="304">
          <cell r="D304">
            <v>20161304</v>
          </cell>
        </row>
        <row r="305">
          <cell r="D305">
            <v>20161305</v>
          </cell>
        </row>
        <row r="306">
          <cell r="D306">
            <v>20161306</v>
          </cell>
        </row>
        <row r="307">
          <cell r="D307">
            <v>20161307</v>
          </cell>
        </row>
        <row r="308">
          <cell r="D308">
            <v>20161308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8"/>
  <sheetViews>
    <sheetView workbookViewId="0">
      <selection activeCell="J24" sqref="J24"/>
    </sheetView>
  </sheetViews>
  <sheetFormatPr defaultRowHeight="15"/>
  <cols>
    <col min="1" max="1" width="8" style="3" customWidth="1"/>
    <col min="2" max="2" width="45.5703125" style="4" customWidth="1"/>
    <col min="3" max="4" width="9.140625" style="5"/>
  </cols>
  <sheetData>
    <row r="1" spans="1:4">
      <c r="A1" s="1">
        <v>150001</v>
      </c>
      <c r="B1" s="2" t="s">
        <v>0</v>
      </c>
      <c r="C1" s="5">
        <v>1.02</v>
      </c>
      <c r="D1" s="5">
        <v>1.1100000000000001</v>
      </c>
    </row>
    <row r="2" spans="1:4">
      <c r="A2" s="1">
        <v>150002</v>
      </c>
      <c r="B2" s="2" t="s">
        <v>1</v>
      </c>
      <c r="C2" s="5">
        <v>1.02</v>
      </c>
      <c r="D2" s="5">
        <v>1.1100000000000001</v>
      </c>
    </row>
    <row r="3" spans="1:4">
      <c r="A3" s="1">
        <v>150003</v>
      </c>
      <c r="B3" s="2" t="s">
        <v>2</v>
      </c>
      <c r="C3" s="5">
        <v>1.38</v>
      </c>
    </row>
    <row r="4" spans="1:4">
      <c r="A4" s="1">
        <v>150005</v>
      </c>
      <c r="B4" s="2" t="s">
        <v>3</v>
      </c>
      <c r="C4" s="5">
        <v>0.93</v>
      </c>
      <c r="D4" s="5">
        <v>1.1000000000000001</v>
      </c>
    </row>
    <row r="5" spans="1:4">
      <c r="A5" s="1">
        <v>150007</v>
      </c>
      <c r="B5" s="2" t="s">
        <v>4</v>
      </c>
      <c r="C5" s="5">
        <v>1</v>
      </c>
      <c r="D5" s="5">
        <v>1</v>
      </c>
    </row>
    <row r="6" spans="1:4">
      <c r="A6" s="1">
        <v>150008</v>
      </c>
      <c r="B6" s="2" t="s">
        <v>5</v>
      </c>
      <c r="D6" s="5">
        <v>1</v>
      </c>
    </row>
    <row r="7" spans="1:4">
      <c r="A7" s="1">
        <v>150009</v>
      </c>
      <c r="B7" s="2" t="s">
        <v>6</v>
      </c>
      <c r="C7" s="5">
        <v>1</v>
      </c>
      <c r="D7" s="5">
        <v>1.0049999999999999</v>
      </c>
    </row>
    <row r="8" spans="1:4">
      <c r="A8" s="1">
        <v>150010</v>
      </c>
      <c r="B8" s="2" t="s">
        <v>7</v>
      </c>
      <c r="C8" s="5">
        <v>1</v>
      </c>
      <c r="D8" s="5">
        <v>0.995</v>
      </c>
    </row>
    <row r="9" spans="1:4">
      <c r="A9" s="1">
        <v>150012</v>
      </c>
      <c r="B9" s="2" t="s">
        <v>8</v>
      </c>
      <c r="C9" s="5">
        <v>1</v>
      </c>
      <c r="D9" s="5">
        <v>0.995</v>
      </c>
    </row>
    <row r="10" spans="1:4" ht="25.5">
      <c r="A10" s="1">
        <v>150013</v>
      </c>
      <c r="B10" s="2" t="s">
        <v>9</v>
      </c>
      <c r="C10" s="5">
        <v>0.95</v>
      </c>
      <c r="D10" s="5">
        <v>1.105</v>
      </c>
    </row>
    <row r="11" spans="1:4">
      <c r="A11" s="1">
        <v>150014</v>
      </c>
      <c r="B11" s="2" t="s">
        <v>10</v>
      </c>
      <c r="C11" s="5">
        <v>0.9</v>
      </c>
      <c r="D11" s="5">
        <v>1.0049999999999999</v>
      </c>
    </row>
    <row r="12" spans="1:4">
      <c r="A12" s="1">
        <v>150015</v>
      </c>
      <c r="B12" s="2" t="s">
        <v>11</v>
      </c>
      <c r="C12" s="5">
        <v>1.4</v>
      </c>
      <c r="D12" s="5">
        <v>1.4</v>
      </c>
    </row>
    <row r="13" spans="1:4">
      <c r="A13" s="1">
        <v>150016</v>
      </c>
      <c r="B13" s="2" t="s">
        <v>12</v>
      </c>
      <c r="C13" s="5">
        <v>0.81499999999999995</v>
      </c>
      <c r="D13" s="5">
        <v>1</v>
      </c>
    </row>
    <row r="14" spans="1:4">
      <c r="A14" s="1">
        <v>150017</v>
      </c>
      <c r="B14" s="2" t="s">
        <v>13</v>
      </c>
      <c r="C14" s="5">
        <v>0.95</v>
      </c>
      <c r="D14" s="5">
        <v>1.105</v>
      </c>
    </row>
    <row r="15" spans="1:4">
      <c r="A15" s="1">
        <v>150019</v>
      </c>
      <c r="B15" s="2" t="s">
        <v>14</v>
      </c>
      <c r="C15" s="5">
        <v>1</v>
      </c>
      <c r="D15" s="5">
        <v>1.0049999999999999</v>
      </c>
    </row>
    <row r="16" spans="1:4">
      <c r="A16" s="1">
        <v>150020</v>
      </c>
      <c r="B16" s="2" t="s">
        <v>15</v>
      </c>
      <c r="C16" s="5">
        <v>1.02</v>
      </c>
      <c r="D16" s="5">
        <v>1.1100000000000001</v>
      </c>
    </row>
    <row r="17" spans="1:4">
      <c r="A17" s="1">
        <v>150021</v>
      </c>
      <c r="B17" s="2" t="s">
        <v>16</v>
      </c>
      <c r="D17" s="5">
        <v>1</v>
      </c>
    </row>
    <row r="18" spans="1:4">
      <c r="A18" s="1">
        <v>150022</v>
      </c>
      <c r="B18" s="2" t="s">
        <v>17</v>
      </c>
      <c r="D18" s="5">
        <v>1</v>
      </c>
    </row>
    <row r="19" spans="1:4">
      <c r="A19" s="1">
        <v>150023</v>
      </c>
      <c r="B19" s="2" t="s">
        <v>18</v>
      </c>
      <c r="C19" s="5">
        <v>0.9</v>
      </c>
      <c r="D19" s="5">
        <v>1.0049999999999999</v>
      </c>
    </row>
    <row r="20" spans="1:4">
      <c r="A20" s="1">
        <v>150024</v>
      </c>
      <c r="B20" s="2" t="s">
        <v>19</v>
      </c>
      <c r="C20" s="5">
        <v>0.9</v>
      </c>
      <c r="D20" s="5">
        <v>1.0049999999999999</v>
      </c>
    </row>
    <row r="21" spans="1:4">
      <c r="A21" s="1">
        <v>150026</v>
      </c>
      <c r="B21" s="2" t="s">
        <v>20</v>
      </c>
      <c r="D21" s="5">
        <v>1</v>
      </c>
    </row>
    <row r="22" spans="1:4">
      <c r="A22" s="1">
        <v>150030</v>
      </c>
      <c r="B22" s="2" t="s">
        <v>21</v>
      </c>
      <c r="C22" s="5">
        <v>0.93</v>
      </c>
      <c r="D22" s="5">
        <v>1.1000000000000001</v>
      </c>
    </row>
    <row r="23" spans="1:4">
      <c r="A23" s="1">
        <v>150031</v>
      </c>
      <c r="B23" s="2" t="s">
        <v>22</v>
      </c>
      <c r="C23" s="5">
        <v>1.02</v>
      </c>
      <c r="D23" s="5">
        <v>1.1100000000000001</v>
      </c>
    </row>
    <row r="24" spans="1:4">
      <c r="A24" s="1">
        <v>150032</v>
      </c>
      <c r="B24" s="2" t="s">
        <v>23</v>
      </c>
      <c r="D24" s="5">
        <v>1</v>
      </c>
    </row>
    <row r="25" spans="1:4">
      <c r="A25" s="1">
        <v>150034</v>
      </c>
      <c r="B25" s="2" t="s">
        <v>24</v>
      </c>
      <c r="D25" s="5">
        <v>0.9</v>
      </c>
    </row>
    <row r="26" spans="1:4">
      <c r="A26" s="1">
        <v>150035</v>
      </c>
      <c r="B26" s="2" t="s">
        <v>25</v>
      </c>
      <c r="D26" s="5">
        <v>0.9</v>
      </c>
    </row>
    <row r="27" spans="1:4">
      <c r="A27" s="1">
        <v>150036</v>
      </c>
      <c r="B27" s="2" t="s">
        <v>26</v>
      </c>
      <c r="D27" s="5">
        <v>0.9</v>
      </c>
    </row>
    <row r="28" spans="1:4">
      <c r="A28" s="1">
        <v>150041</v>
      </c>
      <c r="B28" s="2" t="s">
        <v>27</v>
      </c>
      <c r="D28" s="5">
        <v>0.9</v>
      </c>
    </row>
    <row r="29" spans="1:4">
      <c r="A29" s="1">
        <v>150042</v>
      </c>
      <c r="B29" s="2" t="s">
        <v>28</v>
      </c>
      <c r="D29" s="5">
        <v>1</v>
      </c>
    </row>
    <row r="30" spans="1:4">
      <c r="A30" s="1">
        <v>150043</v>
      </c>
      <c r="B30" s="2" t="s">
        <v>29</v>
      </c>
      <c r="D30" s="5">
        <v>1</v>
      </c>
    </row>
    <row r="31" spans="1:4">
      <c r="A31" s="1">
        <v>150044</v>
      </c>
      <c r="B31" s="2" t="s">
        <v>30</v>
      </c>
      <c r="D31" s="5">
        <v>1</v>
      </c>
    </row>
    <row r="32" spans="1:4">
      <c r="A32" s="1">
        <v>150045</v>
      </c>
      <c r="B32" s="2" t="s">
        <v>500</v>
      </c>
      <c r="D32" s="5">
        <v>1</v>
      </c>
    </row>
    <row r="33" spans="1:4">
      <c r="A33" s="1">
        <v>150048</v>
      </c>
      <c r="B33" s="2" t="s">
        <v>31</v>
      </c>
      <c r="C33" s="5">
        <v>0.8</v>
      </c>
      <c r="D33" s="5">
        <v>0.9</v>
      </c>
    </row>
    <row r="34" spans="1:4">
      <c r="A34" s="1">
        <v>150050</v>
      </c>
      <c r="B34" s="2" t="s">
        <v>32</v>
      </c>
      <c r="C34" s="5">
        <v>0.8</v>
      </c>
      <c r="D34" s="5">
        <v>0.995</v>
      </c>
    </row>
    <row r="35" spans="1:4">
      <c r="A35" s="1">
        <v>150061</v>
      </c>
      <c r="B35" s="2" t="s">
        <v>33</v>
      </c>
      <c r="D35" s="5">
        <v>0.9</v>
      </c>
    </row>
    <row r="36" spans="1:4">
      <c r="A36" s="1">
        <v>150070</v>
      </c>
      <c r="B36" s="2" t="s">
        <v>34</v>
      </c>
      <c r="D36" s="5">
        <v>1</v>
      </c>
    </row>
    <row r="37" spans="1:4">
      <c r="A37" s="1">
        <v>150071</v>
      </c>
      <c r="B37" s="2" t="s">
        <v>35</v>
      </c>
      <c r="C37" s="5">
        <v>0.8</v>
      </c>
      <c r="D37" s="5">
        <v>0.9</v>
      </c>
    </row>
    <row r="38" spans="1:4" ht="25.5">
      <c r="A38" s="1">
        <v>150072</v>
      </c>
      <c r="B38" s="2" t="s">
        <v>36</v>
      </c>
      <c r="C38" s="5">
        <v>1.4</v>
      </c>
      <c r="D38" s="5">
        <v>1.4</v>
      </c>
    </row>
    <row r="39" spans="1:4" ht="25.5">
      <c r="A39" s="1">
        <v>150077</v>
      </c>
      <c r="B39" s="2" t="s">
        <v>37</v>
      </c>
      <c r="C39" s="5">
        <v>0.8</v>
      </c>
      <c r="D39" s="5">
        <v>0.9</v>
      </c>
    </row>
    <row r="40" spans="1:4">
      <c r="A40" s="1">
        <v>150078</v>
      </c>
      <c r="B40" s="2" t="s">
        <v>38</v>
      </c>
      <c r="D40" s="5">
        <v>0.9</v>
      </c>
    </row>
    <row r="41" spans="1:4">
      <c r="A41" s="1">
        <v>150079</v>
      </c>
      <c r="B41" s="2" t="s">
        <v>39</v>
      </c>
      <c r="D41" s="5">
        <v>0.9</v>
      </c>
    </row>
    <row r="42" spans="1:4" ht="25.5">
      <c r="A42" s="1">
        <v>150080</v>
      </c>
      <c r="B42" s="2" t="s">
        <v>40</v>
      </c>
      <c r="C42" s="5">
        <v>0.8</v>
      </c>
      <c r="D42" s="5">
        <v>0.9</v>
      </c>
    </row>
    <row r="43" spans="1:4" ht="25.5">
      <c r="A43" s="1">
        <v>150081</v>
      </c>
      <c r="B43" s="2" t="s">
        <v>41</v>
      </c>
      <c r="C43" s="5">
        <v>1.02</v>
      </c>
      <c r="D43" s="5">
        <v>1.1100000000000001</v>
      </c>
    </row>
    <row r="44" spans="1:4">
      <c r="A44" s="1">
        <v>150082</v>
      </c>
      <c r="B44" s="2" t="s">
        <v>42</v>
      </c>
      <c r="D44" s="5">
        <v>0.9</v>
      </c>
    </row>
    <row r="45" spans="1:4">
      <c r="A45" s="1">
        <v>150084</v>
      </c>
      <c r="B45" s="2" t="s">
        <v>43</v>
      </c>
      <c r="D45" s="5">
        <v>0.9</v>
      </c>
    </row>
    <row r="46" spans="1:4">
      <c r="A46" s="1">
        <v>150086</v>
      </c>
      <c r="B46" s="2" t="s">
        <v>44</v>
      </c>
      <c r="D46" s="5">
        <v>0.9</v>
      </c>
    </row>
    <row r="47" spans="1:4">
      <c r="A47" s="1">
        <v>150087</v>
      </c>
      <c r="B47" s="2" t="s">
        <v>45</v>
      </c>
      <c r="D47" s="5">
        <v>0.9</v>
      </c>
    </row>
    <row r="48" spans="1:4">
      <c r="A48" s="1">
        <v>150088</v>
      </c>
      <c r="B48" s="2" t="s">
        <v>46</v>
      </c>
      <c r="D48" s="5">
        <v>0.9</v>
      </c>
    </row>
    <row r="49" spans="1:4">
      <c r="A49" s="1">
        <v>150089</v>
      </c>
      <c r="B49" s="2" t="s">
        <v>47</v>
      </c>
      <c r="D49" s="5">
        <v>0.9</v>
      </c>
    </row>
    <row r="50" spans="1:4">
      <c r="A50" s="1">
        <v>150092</v>
      </c>
      <c r="B50" s="2" t="s">
        <v>48</v>
      </c>
      <c r="D50" s="5">
        <v>0.9</v>
      </c>
    </row>
    <row r="51" spans="1:4">
      <c r="A51" s="1">
        <v>150095</v>
      </c>
      <c r="B51" s="2" t="s">
        <v>49</v>
      </c>
      <c r="D51" s="5">
        <v>0.9</v>
      </c>
    </row>
    <row r="52" spans="1:4">
      <c r="A52" s="1">
        <v>150097</v>
      </c>
      <c r="B52" s="2" t="s">
        <v>50</v>
      </c>
      <c r="D52" s="5">
        <v>0.9</v>
      </c>
    </row>
    <row r="53" spans="1:4" ht="25.5">
      <c r="A53" s="1">
        <v>150098</v>
      </c>
      <c r="B53" s="2" t="s">
        <v>51</v>
      </c>
      <c r="D53" s="5">
        <v>1.1000000000000001</v>
      </c>
    </row>
    <row r="54" spans="1:4">
      <c r="A54" s="1">
        <v>150100</v>
      </c>
      <c r="B54" s="2" t="s">
        <v>52</v>
      </c>
      <c r="D54" s="5">
        <v>0.9</v>
      </c>
    </row>
    <row r="55" spans="1:4">
      <c r="A55" s="1">
        <v>150101</v>
      </c>
      <c r="B55" s="2" t="s">
        <v>53</v>
      </c>
      <c r="D55" s="5">
        <v>0.9</v>
      </c>
    </row>
    <row r="56" spans="1:4">
      <c r="A56" s="1">
        <v>150102</v>
      </c>
      <c r="B56" s="2" t="s">
        <v>54</v>
      </c>
      <c r="D56" s="5">
        <v>0.9</v>
      </c>
    </row>
    <row r="57" spans="1:4">
      <c r="A57" s="1">
        <v>150103</v>
      </c>
      <c r="B57" s="2" t="s">
        <v>55</v>
      </c>
      <c r="D57" s="5">
        <v>0.9</v>
      </c>
    </row>
    <row r="58" spans="1:4">
      <c r="A58" s="1">
        <v>150104</v>
      </c>
      <c r="B58" s="2" t="s">
        <v>56</v>
      </c>
      <c r="D58" s="5">
        <v>0.9</v>
      </c>
    </row>
    <row r="59" spans="1:4">
      <c r="A59" s="1">
        <v>150105</v>
      </c>
      <c r="B59" s="2" t="s">
        <v>57</v>
      </c>
      <c r="D59" s="5">
        <v>0.9</v>
      </c>
    </row>
    <row r="60" spans="1:4">
      <c r="A60" s="1">
        <v>150106</v>
      </c>
      <c r="B60" s="2" t="s">
        <v>58</v>
      </c>
      <c r="D60" s="5">
        <v>0.9</v>
      </c>
    </row>
    <row r="61" spans="1:4">
      <c r="A61" s="1">
        <v>150107</v>
      </c>
      <c r="B61" s="2" t="s">
        <v>59</v>
      </c>
      <c r="D61" s="5">
        <v>0.9</v>
      </c>
    </row>
    <row r="62" spans="1:4">
      <c r="A62" s="1">
        <v>150109</v>
      </c>
      <c r="B62" s="2" t="s">
        <v>60</v>
      </c>
      <c r="D62" s="5">
        <v>0.9</v>
      </c>
    </row>
    <row r="63" spans="1:4">
      <c r="A63" s="1">
        <v>150110</v>
      </c>
      <c r="B63" s="2" t="s">
        <v>61</v>
      </c>
      <c r="D63" s="5">
        <v>0.9</v>
      </c>
    </row>
    <row r="64" spans="1:4">
      <c r="A64" s="1">
        <v>150111</v>
      </c>
      <c r="B64" s="2" t="s">
        <v>62</v>
      </c>
      <c r="D64" s="5">
        <v>0.9</v>
      </c>
    </row>
    <row r="65" spans="1:4">
      <c r="A65" s="1">
        <v>150112</v>
      </c>
      <c r="B65" s="2" t="s">
        <v>63</v>
      </c>
      <c r="C65" s="5">
        <v>0.9</v>
      </c>
      <c r="D65" s="5">
        <v>0.9</v>
      </c>
    </row>
    <row r="66" spans="1:4">
      <c r="A66" s="1">
        <v>150113</v>
      </c>
      <c r="B66" s="2" t="s">
        <v>64</v>
      </c>
      <c r="C66" s="5">
        <v>0.8</v>
      </c>
      <c r="D66" s="5">
        <v>0.9</v>
      </c>
    </row>
    <row r="67" spans="1:4">
      <c r="A67" s="1">
        <v>150114</v>
      </c>
      <c r="B67" s="2" t="s">
        <v>65</v>
      </c>
      <c r="D67" s="5">
        <v>0.9</v>
      </c>
    </row>
    <row r="68" spans="1:4">
      <c r="A68" s="1">
        <v>150115</v>
      </c>
      <c r="B68" s="2" t="s">
        <v>66</v>
      </c>
      <c r="D68" s="5">
        <v>0.9</v>
      </c>
    </row>
  </sheetData>
  <phoneticPr fontId="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27"/>
  <sheetViews>
    <sheetView topLeftCell="A421" workbookViewId="0">
      <selection activeCell="B453" sqref="B453"/>
    </sheetView>
  </sheetViews>
  <sheetFormatPr defaultRowHeight="15"/>
  <cols>
    <col min="2" max="2" width="84" style="6" customWidth="1"/>
    <col min="5" max="5" width="30" bestFit="1" customWidth="1"/>
    <col min="6" max="6" width="11.5703125" style="13" customWidth="1"/>
    <col min="7" max="7" width="24.42578125" customWidth="1"/>
  </cols>
  <sheetData>
    <row r="1" spans="1:9" s="49" customFormat="1" ht="45">
      <c r="A1" s="49" t="s">
        <v>528</v>
      </c>
      <c r="B1" s="50" t="s">
        <v>465</v>
      </c>
      <c r="C1" s="50" t="s">
        <v>551</v>
      </c>
      <c r="D1" s="50" t="s">
        <v>529</v>
      </c>
      <c r="E1" s="49" t="s">
        <v>541</v>
      </c>
      <c r="F1" s="51" t="s">
        <v>549</v>
      </c>
      <c r="H1" s="49" t="s">
        <v>550</v>
      </c>
      <c r="I1" s="49" t="s">
        <v>548</v>
      </c>
    </row>
    <row r="2" spans="1:9" ht="30">
      <c r="A2">
        <v>20161001</v>
      </c>
      <c r="B2" s="6" t="s">
        <v>67</v>
      </c>
      <c r="C2" s="7">
        <f>H2*I2</f>
        <v>0.5</v>
      </c>
      <c r="D2">
        <v>0</v>
      </c>
      <c r="E2" t="s">
        <v>530</v>
      </c>
      <c r="F2" s="13">
        <v>0.5</v>
      </c>
      <c r="G2" t="s">
        <v>502</v>
      </c>
      <c r="H2" s="7">
        <v>0.5</v>
      </c>
      <c r="I2" s="7">
        <v>1</v>
      </c>
    </row>
    <row r="3" spans="1:9">
      <c r="A3">
        <v>20161002</v>
      </c>
      <c r="B3" s="6" t="s">
        <v>68</v>
      </c>
      <c r="C3" s="7">
        <f t="shared" ref="C3:C66" si="0">H3*I3</f>
        <v>0.93</v>
      </c>
      <c r="D3">
        <v>0</v>
      </c>
      <c r="E3" t="s">
        <v>470</v>
      </c>
      <c r="F3" s="13">
        <v>0.8</v>
      </c>
      <c r="G3" t="s">
        <v>503</v>
      </c>
      <c r="H3" s="7">
        <v>0.93</v>
      </c>
      <c r="I3" s="7">
        <v>1</v>
      </c>
    </row>
    <row r="4" spans="1:9">
      <c r="A4">
        <v>20161003</v>
      </c>
      <c r="B4" s="6" t="s">
        <v>69</v>
      </c>
      <c r="C4" s="7">
        <f t="shared" si="0"/>
        <v>0.28000000000000003</v>
      </c>
      <c r="D4">
        <v>0</v>
      </c>
      <c r="E4" t="s">
        <v>470</v>
      </c>
      <c r="F4" s="13">
        <v>0.8</v>
      </c>
      <c r="H4" s="7">
        <v>0.28000000000000003</v>
      </c>
      <c r="I4" s="7">
        <v>1</v>
      </c>
    </row>
    <row r="5" spans="1:9">
      <c r="A5">
        <v>20161004</v>
      </c>
      <c r="B5" s="6" t="s">
        <v>70</v>
      </c>
      <c r="C5" s="7">
        <f t="shared" si="0"/>
        <v>0.98</v>
      </c>
      <c r="D5">
        <v>0</v>
      </c>
      <c r="E5" t="s">
        <v>470</v>
      </c>
      <c r="F5" s="13">
        <v>0.8</v>
      </c>
      <c r="H5" s="7">
        <v>0.98</v>
      </c>
      <c r="I5" s="7">
        <v>1</v>
      </c>
    </row>
    <row r="6" spans="1:9">
      <c r="A6">
        <v>20161005</v>
      </c>
      <c r="B6" s="6" t="s">
        <v>71</v>
      </c>
      <c r="C6" s="7">
        <f t="shared" si="0"/>
        <v>1.01</v>
      </c>
      <c r="D6">
        <v>0</v>
      </c>
      <c r="E6" t="s">
        <v>470</v>
      </c>
      <c r="F6" s="13">
        <v>0.8</v>
      </c>
      <c r="H6" s="7">
        <v>1.01</v>
      </c>
      <c r="I6" s="7">
        <v>1</v>
      </c>
    </row>
    <row r="7" spans="1:9">
      <c r="A7">
        <v>20161006</v>
      </c>
      <c r="B7" s="6" t="s">
        <v>72</v>
      </c>
      <c r="C7" s="7">
        <f t="shared" si="0"/>
        <v>0.74</v>
      </c>
      <c r="D7">
        <v>0</v>
      </c>
      <c r="E7" t="s">
        <v>470</v>
      </c>
      <c r="F7" s="13">
        <v>0.8</v>
      </c>
      <c r="H7" s="7">
        <v>0.74</v>
      </c>
      <c r="I7" s="7">
        <v>1</v>
      </c>
    </row>
    <row r="8" spans="1:9">
      <c r="A8">
        <v>20161007</v>
      </c>
      <c r="B8" s="6" t="s">
        <v>73</v>
      </c>
      <c r="C8" s="7">
        <f t="shared" si="0"/>
        <v>3.21</v>
      </c>
      <c r="D8">
        <v>0</v>
      </c>
      <c r="E8" t="s">
        <v>470</v>
      </c>
      <c r="F8" s="13">
        <v>0.8</v>
      </c>
      <c r="H8" s="7">
        <v>3.21</v>
      </c>
      <c r="I8" s="7">
        <v>1</v>
      </c>
    </row>
    <row r="9" spans="1:9">
      <c r="A9">
        <v>20161008</v>
      </c>
      <c r="B9" s="6" t="s">
        <v>74</v>
      </c>
      <c r="C9" s="7">
        <f t="shared" si="0"/>
        <v>0.71</v>
      </c>
      <c r="D9">
        <v>0</v>
      </c>
      <c r="E9" t="s">
        <v>470</v>
      </c>
      <c r="F9" s="13">
        <v>0.8</v>
      </c>
      <c r="H9" s="7">
        <v>0.71</v>
      </c>
      <c r="I9" s="7">
        <v>1</v>
      </c>
    </row>
    <row r="10" spans="1:9" ht="30">
      <c r="A10">
        <v>20161009</v>
      </c>
      <c r="B10" s="6" t="s">
        <v>75</v>
      </c>
      <c r="C10" s="7">
        <f t="shared" si="0"/>
        <v>0.89</v>
      </c>
      <c r="D10">
        <v>0</v>
      </c>
      <c r="E10" t="s">
        <v>470</v>
      </c>
      <c r="F10" s="13">
        <v>0.8</v>
      </c>
      <c r="H10" s="7">
        <v>0.89</v>
      </c>
      <c r="I10" s="7">
        <v>1</v>
      </c>
    </row>
    <row r="11" spans="1:9">
      <c r="A11">
        <v>20161010</v>
      </c>
      <c r="B11" s="6" t="s">
        <v>76</v>
      </c>
      <c r="C11" s="7">
        <f t="shared" si="0"/>
        <v>0.46</v>
      </c>
      <c r="D11">
        <v>0</v>
      </c>
      <c r="E11" t="s">
        <v>470</v>
      </c>
      <c r="F11" s="13">
        <v>0.8</v>
      </c>
      <c r="H11" s="7">
        <v>0.46</v>
      </c>
      <c r="I11" s="7">
        <v>1</v>
      </c>
    </row>
    <row r="12" spans="1:9">
      <c r="A12">
        <v>20161011</v>
      </c>
      <c r="B12" s="6" t="s">
        <v>77</v>
      </c>
      <c r="C12" s="7">
        <f t="shared" si="0"/>
        <v>0.39</v>
      </c>
      <c r="D12">
        <v>0</v>
      </c>
      <c r="E12" t="s">
        <v>470</v>
      </c>
      <c r="F12" s="13">
        <v>0.8</v>
      </c>
      <c r="H12" s="7">
        <v>0.39</v>
      </c>
      <c r="I12" s="7">
        <v>1</v>
      </c>
    </row>
    <row r="13" spans="1:9">
      <c r="A13">
        <v>20161012</v>
      </c>
      <c r="B13" s="6" t="s">
        <v>78</v>
      </c>
      <c r="C13" s="7">
        <f t="shared" si="0"/>
        <v>0.57999999999999996</v>
      </c>
      <c r="D13">
        <v>0</v>
      </c>
      <c r="E13" t="s">
        <v>470</v>
      </c>
      <c r="F13" s="13">
        <v>0.8</v>
      </c>
      <c r="H13" s="7">
        <v>0.57999999999999996</v>
      </c>
      <c r="I13" s="7">
        <v>1</v>
      </c>
    </row>
    <row r="14" spans="1:9">
      <c r="A14">
        <v>20161013</v>
      </c>
      <c r="B14" s="6" t="s">
        <v>79</v>
      </c>
      <c r="C14" s="7">
        <f t="shared" si="0"/>
        <v>1.17</v>
      </c>
      <c r="D14">
        <v>0</v>
      </c>
      <c r="E14" t="s">
        <v>470</v>
      </c>
      <c r="F14" s="13">
        <v>0.8</v>
      </c>
      <c r="H14" s="7">
        <v>1.17</v>
      </c>
      <c r="I14" s="7">
        <v>1</v>
      </c>
    </row>
    <row r="15" spans="1:9">
      <c r="A15">
        <v>20161014</v>
      </c>
      <c r="B15" s="6" t="s">
        <v>80</v>
      </c>
      <c r="C15" s="7">
        <f t="shared" si="0"/>
        <v>2.2000000000000002</v>
      </c>
      <c r="D15">
        <v>0</v>
      </c>
      <c r="E15" t="s">
        <v>470</v>
      </c>
      <c r="F15" s="13">
        <v>0.8</v>
      </c>
      <c r="H15" s="7">
        <v>2.2000000000000002</v>
      </c>
      <c r="I15" s="7">
        <v>1</v>
      </c>
    </row>
    <row r="16" spans="1:9">
      <c r="A16">
        <v>20161015</v>
      </c>
      <c r="B16" s="6" t="s">
        <v>81</v>
      </c>
      <c r="C16" s="7">
        <f t="shared" si="0"/>
        <v>1.1499999999999999</v>
      </c>
      <c r="D16">
        <v>0</v>
      </c>
      <c r="E16" t="s">
        <v>492</v>
      </c>
      <c r="F16" s="13">
        <v>0.34</v>
      </c>
      <c r="H16" s="7">
        <v>1.1499999999999999</v>
      </c>
      <c r="I16" s="7">
        <v>1</v>
      </c>
    </row>
    <row r="17" spans="1:9">
      <c r="A17">
        <v>20161016</v>
      </c>
      <c r="B17" s="6" t="s">
        <v>82</v>
      </c>
      <c r="C17" s="7">
        <f t="shared" si="0"/>
        <v>0.27</v>
      </c>
      <c r="D17">
        <v>0</v>
      </c>
      <c r="E17" t="s">
        <v>492</v>
      </c>
      <c r="F17" s="13">
        <v>0.34</v>
      </c>
      <c r="H17" s="7">
        <v>0.27</v>
      </c>
      <c r="I17" s="7">
        <v>1</v>
      </c>
    </row>
    <row r="18" spans="1:9">
      <c r="A18">
        <v>20161017</v>
      </c>
      <c r="B18" s="6" t="s">
        <v>83</v>
      </c>
      <c r="C18" s="7">
        <f t="shared" si="0"/>
        <v>0.89</v>
      </c>
      <c r="D18">
        <v>0</v>
      </c>
      <c r="E18" t="s">
        <v>473</v>
      </c>
      <c r="F18" s="13">
        <v>1.04</v>
      </c>
      <c r="H18" s="7">
        <v>0.89</v>
      </c>
      <c r="I18" s="7">
        <v>1</v>
      </c>
    </row>
    <row r="19" spans="1:9">
      <c r="A19">
        <v>20161018</v>
      </c>
      <c r="B19" s="6" t="s">
        <v>84</v>
      </c>
      <c r="C19" s="7">
        <f t="shared" si="0"/>
        <v>2.0099999999999998</v>
      </c>
      <c r="D19">
        <v>0</v>
      </c>
      <c r="E19" t="s">
        <v>473</v>
      </c>
      <c r="F19" s="13">
        <v>1.04</v>
      </c>
      <c r="H19" s="7">
        <v>2.0099999999999998</v>
      </c>
      <c r="I19" s="7">
        <v>1</v>
      </c>
    </row>
    <row r="20" spans="1:9">
      <c r="A20">
        <v>20161019</v>
      </c>
      <c r="B20" s="6" t="s">
        <v>85</v>
      </c>
      <c r="C20" s="7">
        <f t="shared" si="0"/>
        <v>0.86</v>
      </c>
      <c r="D20">
        <v>0</v>
      </c>
      <c r="E20" t="s">
        <v>473</v>
      </c>
      <c r="F20" s="13">
        <v>1.04</v>
      </c>
      <c r="H20" s="7">
        <v>0.86</v>
      </c>
      <c r="I20" s="7">
        <v>1</v>
      </c>
    </row>
    <row r="21" spans="1:9">
      <c r="A21">
        <v>20161020</v>
      </c>
      <c r="B21" s="6" t="s">
        <v>86</v>
      </c>
      <c r="C21" s="7">
        <f t="shared" si="0"/>
        <v>1.21</v>
      </c>
      <c r="D21">
        <v>0</v>
      </c>
      <c r="E21" t="s">
        <v>473</v>
      </c>
      <c r="F21" s="13">
        <v>1.04</v>
      </c>
      <c r="H21" s="7">
        <v>1.21</v>
      </c>
      <c r="I21" s="7">
        <v>1</v>
      </c>
    </row>
    <row r="22" spans="1:9">
      <c r="A22">
        <v>20161021</v>
      </c>
      <c r="B22" s="6" t="s">
        <v>87</v>
      </c>
      <c r="C22" s="7">
        <f t="shared" si="0"/>
        <v>0.93</v>
      </c>
      <c r="D22">
        <v>0</v>
      </c>
      <c r="E22" t="s">
        <v>473</v>
      </c>
      <c r="F22" s="13">
        <v>1.04</v>
      </c>
      <c r="H22" s="7">
        <v>0.93</v>
      </c>
      <c r="I22" s="7">
        <v>1</v>
      </c>
    </row>
    <row r="23" spans="1:9">
      <c r="A23">
        <v>20161022</v>
      </c>
      <c r="B23" s="6" t="s">
        <v>88</v>
      </c>
      <c r="C23" s="7">
        <f t="shared" si="0"/>
        <v>1.1200000000000001</v>
      </c>
      <c r="D23">
        <v>0</v>
      </c>
      <c r="E23" t="s">
        <v>498</v>
      </c>
      <c r="F23" s="13">
        <v>1.37</v>
      </c>
      <c r="H23" s="7">
        <v>1.1200000000000001</v>
      </c>
      <c r="I23" s="7">
        <v>1</v>
      </c>
    </row>
    <row r="24" spans="1:9">
      <c r="A24">
        <v>20161023</v>
      </c>
      <c r="B24" s="6" t="s">
        <v>89</v>
      </c>
      <c r="C24" s="7">
        <f t="shared" si="0"/>
        <v>1.49</v>
      </c>
      <c r="D24">
        <v>0</v>
      </c>
      <c r="E24" t="s">
        <v>498</v>
      </c>
      <c r="F24" s="13">
        <v>1.37</v>
      </c>
      <c r="H24" s="7">
        <v>1.49</v>
      </c>
      <c r="I24" s="7">
        <v>1</v>
      </c>
    </row>
    <row r="25" spans="1:9">
      <c r="A25">
        <v>20161024</v>
      </c>
      <c r="B25" s="6" t="s">
        <v>90</v>
      </c>
      <c r="C25" s="7">
        <f t="shared" si="0"/>
        <v>5.32</v>
      </c>
      <c r="D25">
        <v>0</v>
      </c>
      <c r="E25" t="s">
        <v>498</v>
      </c>
      <c r="F25" s="13">
        <v>1.37</v>
      </c>
      <c r="H25" s="7">
        <v>5.32</v>
      </c>
      <c r="I25" s="7">
        <v>1</v>
      </c>
    </row>
    <row r="26" spans="1:9">
      <c r="A26">
        <v>20161025</v>
      </c>
      <c r="B26" s="6" t="s">
        <v>91</v>
      </c>
      <c r="C26" s="7">
        <f t="shared" si="0"/>
        <v>1.04</v>
      </c>
      <c r="D26">
        <v>0</v>
      </c>
      <c r="E26" t="s">
        <v>498</v>
      </c>
      <c r="F26" s="13">
        <v>1.37</v>
      </c>
      <c r="H26" s="7">
        <v>1.04</v>
      </c>
      <c r="I26" s="7">
        <v>1</v>
      </c>
    </row>
    <row r="27" spans="1:9">
      <c r="A27">
        <v>20161026</v>
      </c>
      <c r="B27" s="6" t="s">
        <v>92</v>
      </c>
      <c r="C27" s="7">
        <f t="shared" si="0"/>
        <v>1.0900000000000001</v>
      </c>
      <c r="D27">
        <v>0</v>
      </c>
      <c r="E27" t="s">
        <v>498</v>
      </c>
      <c r="F27" s="13">
        <v>1.37</v>
      </c>
      <c r="H27" s="7">
        <v>1.0900000000000001</v>
      </c>
      <c r="I27" s="7">
        <v>1</v>
      </c>
    </row>
    <row r="28" spans="1:9">
      <c r="A28">
        <v>20161027</v>
      </c>
      <c r="B28" s="6" t="s">
        <v>93</v>
      </c>
      <c r="C28" s="7">
        <f t="shared" si="0"/>
        <v>1.72</v>
      </c>
      <c r="D28">
        <v>0</v>
      </c>
      <c r="E28" t="s">
        <v>531</v>
      </c>
      <c r="F28" s="13">
        <v>0.8</v>
      </c>
      <c r="H28" s="7">
        <v>1.72</v>
      </c>
      <c r="I28" s="7">
        <v>1</v>
      </c>
    </row>
    <row r="29" spans="1:9">
      <c r="A29">
        <v>20161028</v>
      </c>
      <c r="B29" s="6" t="s">
        <v>94</v>
      </c>
      <c r="C29" s="7">
        <f t="shared" si="0"/>
        <v>0.74</v>
      </c>
      <c r="D29">
        <v>0</v>
      </c>
      <c r="E29" t="s">
        <v>531</v>
      </c>
      <c r="F29" s="13">
        <v>0.8</v>
      </c>
      <c r="H29" s="7">
        <v>0.74</v>
      </c>
      <c r="I29" s="7">
        <v>1</v>
      </c>
    </row>
    <row r="30" spans="1:9">
      <c r="A30">
        <v>20161029</v>
      </c>
      <c r="B30" s="6" t="s">
        <v>95</v>
      </c>
      <c r="C30" s="7">
        <f t="shared" si="0"/>
        <v>0.18</v>
      </c>
      <c r="D30">
        <v>0</v>
      </c>
      <c r="E30" t="s">
        <v>531</v>
      </c>
      <c r="F30" s="13">
        <v>0.8</v>
      </c>
      <c r="H30" s="7">
        <v>0.36</v>
      </c>
      <c r="I30" s="7">
        <v>0.5</v>
      </c>
    </row>
    <row r="31" spans="1:9">
      <c r="A31">
        <v>20161030</v>
      </c>
      <c r="B31" s="6" t="s">
        <v>96</v>
      </c>
      <c r="C31" s="7">
        <f t="shared" si="0"/>
        <v>1.84</v>
      </c>
      <c r="D31">
        <v>0</v>
      </c>
      <c r="E31" t="s">
        <v>504</v>
      </c>
      <c r="F31" s="13">
        <v>1.84</v>
      </c>
      <c r="H31" s="7">
        <v>1.84</v>
      </c>
      <c r="I31" s="7">
        <v>1</v>
      </c>
    </row>
    <row r="32" spans="1:9">
      <c r="A32">
        <v>20161031</v>
      </c>
      <c r="B32" s="6" t="s">
        <v>97</v>
      </c>
      <c r="C32" s="7">
        <f t="shared" si="0"/>
        <v>7.82</v>
      </c>
      <c r="D32">
        <v>0</v>
      </c>
      <c r="E32" t="s">
        <v>505</v>
      </c>
      <c r="F32" s="13">
        <v>4.59</v>
      </c>
      <c r="H32" s="7">
        <v>7.82</v>
      </c>
      <c r="I32" s="7">
        <v>1</v>
      </c>
    </row>
    <row r="33" spans="1:9" ht="30">
      <c r="A33">
        <v>20161032</v>
      </c>
      <c r="B33" s="6" t="s">
        <v>98</v>
      </c>
      <c r="C33" s="7">
        <f t="shared" si="0"/>
        <v>5.68</v>
      </c>
      <c r="D33">
        <v>0</v>
      </c>
      <c r="E33" t="s">
        <v>505</v>
      </c>
      <c r="F33" s="13">
        <v>4.59</v>
      </c>
      <c r="H33" s="7">
        <v>5.68</v>
      </c>
      <c r="I33" s="7">
        <v>1</v>
      </c>
    </row>
    <row r="34" spans="1:9" ht="30">
      <c r="A34">
        <v>20161033</v>
      </c>
      <c r="B34" s="6" t="s">
        <v>99</v>
      </c>
      <c r="C34" s="7">
        <f t="shared" si="0"/>
        <v>4.37</v>
      </c>
      <c r="D34">
        <v>0</v>
      </c>
      <c r="E34" t="s">
        <v>505</v>
      </c>
      <c r="F34" s="13">
        <v>4.59</v>
      </c>
      <c r="H34" s="7">
        <v>4.37</v>
      </c>
      <c r="I34" s="7">
        <v>1</v>
      </c>
    </row>
    <row r="35" spans="1:9">
      <c r="A35">
        <v>20161034</v>
      </c>
      <c r="B35" s="6" t="s">
        <v>100</v>
      </c>
      <c r="C35" s="7">
        <f t="shared" si="0"/>
        <v>0.97</v>
      </c>
      <c r="D35">
        <v>0</v>
      </c>
      <c r="E35" t="s">
        <v>506</v>
      </c>
      <c r="F35" s="13">
        <v>1.1499999999999999</v>
      </c>
      <c r="H35" s="7">
        <v>0.97</v>
      </c>
      <c r="I35" s="7">
        <v>1</v>
      </c>
    </row>
    <row r="36" spans="1:9">
      <c r="A36">
        <v>20161035</v>
      </c>
      <c r="B36" s="6" t="s">
        <v>101</v>
      </c>
      <c r="C36" s="7">
        <f t="shared" si="0"/>
        <v>1.1100000000000001</v>
      </c>
      <c r="D36">
        <v>0</v>
      </c>
      <c r="E36" t="s">
        <v>506</v>
      </c>
      <c r="F36" s="13">
        <v>1.1499999999999999</v>
      </c>
      <c r="H36" s="7">
        <v>1.1100000000000001</v>
      </c>
      <c r="I36" s="7">
        <v>1</v>
      </c>
    </row>
    <row r="37" spans="1:9">
      <c r="A37">
        <v>20161036</v>
      </c>
      <c r="B37" s="6" t="s">
        <v>102</v>
      </c>
      <c r="C37" s="7">
        <f t="shared" si="0"/>
        <v>1.97</v>
      </c>
      <c r="D37">
        <v>0</v>
      </c>
      <c r="E37" t="s">
        <v>506</v>
      </c>
      <c r="F37" s="13">
        <v>1.1499999999999999</v>
      </c>
      <c r="H37" s="7">
        <v>1.97</v>
      </c>
      <c r="I37" s="7">
        <v>1</v>
      </c>
    </row>
    <row r="38" spans="1:9">
      <c r="A38">
        <v>20161037</v>
      </c>
      <c r="B38" s="6" t="s">
        <v>103</v>
      </c>
      <c r="C38" s="7">
        <f t="shared" si="0"/>
        <v>2.78</v>
      </c>
      <c r="D38">
        <v>0</v>
      </c>
      <c r="E38" t="s">
        <v>506</v>
      </c>
      <c r="F38" s="13">
        <v>1.1499999999999999</v>
      </c>
      <c r="H38" s="7">
        <v>2.78</v>
      </c>
      <c r="I38" s="7">
        <v>1</v>
      </c>
    </row>
    <row r="39" spans="1:9">
      <c r="A39">
        <v>20161038</v>
      </c>
      <c r="B39" s="6" t="s">
        <v>104</v>
      </c>
      <c r="C39" s="7">
        <f t="shared" si="0"/>
        <v>1.1499999999999999</v>
      </c>
      <c r="D39">
        <v>0</v>
      </c>
      <c r="E39" t="s">
        <v>506</v>
      </c>
      <c r="F39" s="13">
        <v>1.1499999999999999</v>
      </c>
      <c r="H39" s="7">
        <v>1.1499999999999999</v>
      </c>
      <c r="I39" s="7">
        <v>1</v>
      </c>
    </row>
    <row r="40" spans="1:9">
      <c r="A40">
        <v>20161039</v>
      </c>
      <c r="B40" s="6" t="s">
        <v>105</v>
      </c>
      <c r="C40" s="7">
        <f t="shared" si="0"/>
        <v>1.22</v>
      </c>
      <c r="D40">
        <v>0</v>
      </c>
      <c r="E40" t="s">
        <v>506</v>
      </c>
      <c r="F40" s="13">
        <v>1.1499999999999999</v>
      </c>
      <c r="H40" s="7">
        <v>1.22</v>
      </c>
      <c r="I40" s="7">
        <v>1</v>
      </c>
    </row>
    <row r="41" spans="1:9">
      <c r="A41">
        <v>20161040</v>
      </c>
      <c r="B41" s="6" t="s">
        <v>106</v>
      </c>
      <c r="C41" s="7">
        <f t="shared" si="0"/>
        <v>1.78</v>
      </c>
      <c r="D41">
        <v>0</v>
      </c>
      <c r="E41" t="s">
        <v>506</v>
      </c>
      <c r="F41" s="13">
        <v>1.1499999999999999</v>
      </c>
      <c r="H41" s="7">
        <v>1.78</v>
      </c>
      <c r="I41" s="7">
        <v>1</v>
      </c>
    </row>
    <row r="42" spans="1:9">
      <c r="A42">
        <v>20161041</v>
      </c>
      <c r="B42" s="6" t="s">
        <v>107</v>
      </c>
      <c r="C42" s="7">
        <f t="shared" si="0"/>
        <v>2.23</v>
      </c>
      <c r="D42">
        <v>0</v>
      </c>
      <c r="E42" t="s">
        <v>506</v>
      </c>
      <c r="F42" s="13">
        <v>1.1499999999999999</v>
      </c>
      <c r="H42" s="7">
        <v>2.23</v>
      </c>
      <c r="I42" s="7">
        <v>1</v>
      </c>
    </row>
    <row r="43" spans="1:9">
      <c r="A43">
        <v>20161042</v>
      </c>
      <c r="B43" s="6" t="s">
        <v>108</v>
      </c>
      <c r="C43" s="7">
        <f t="shared" si="0"/>
        <v>2.36</v>
      </c>
      <c r="D43">
        <v>0</v>
      </c>
      <c r="E43" t="s">
        <v>506</v>
      </c>
      <c r="F43" s="13">
        <v>1.1499999999999999</v>
      </c>
      <c r="H43" s="7">
        <v>2.36</v>
      </c>
      <c r="I43" s="7">
        <v>1</v>
      </c>
    </row>
    <row r="44" spans="1:9">
      <c r="A44">
        <v>20161043</v>
      </c>
      <c r="B44" s="6" t="s">
        <v>109</v>
      </c>
      <c r="C44" s="7">
        <f t="shared" si="0"/>
        <v>4.28</v>
      </c>
      <c r="D44">
        <v>0</v>
      </c>
      <c r="E44" t="s">
        <v>506</v>
      </c>
      <c r="F44" s="13">
        <v>1.1499999999999999</v>
      </c>
      <c r="H44" s="7">
        <v>4.28</v>
      </c>
      <c r="I44" s="7">
        <v>1</v>
      </c>
    </row>
    <row r="45" spans="1:9">
      <c r="A45">
        <v>20161044</v>
      </c>
      <c r="B45" s="6" t="s">
        <v>110</v>
      </c>
      <c r="C45" s="7">
        <f t="shared" si="0"/>
        <v>2.95</v>
      </c>
      <c r="D45">
        <v>0</v>
      </c>
      <c r="E45" t="s">
        <v>507</v>
      </c>
      <c r="F45" s="13">
        <v>1.1000000000000001</v>
      </c>
      <c r="H45" s="7">
        <v>2.95</v>
      </c>
      <c r="I45" s="7">
        <v>1</v>
      </c>
    </row>
    <row r="46" spans="1:9">
      <c r="A46">
        <v>20161045</v>
      </c>
      <c r="B46" s="6" t="s">
        <v>111</v>
      </c>
      <c r="C46" s="7">
        <f t="shared" si="0"/>
        <v>5.33</v>
      </c>
      <c r="D46">
        <v>0</v>
      </c>
      <c r="E46" t="s">
        <v>507</v>
      </c>
      <c r="F46" s="13">
        <v>1.1000000000000001</v>
      </c>
      <c r="H46" s="7">
        <v>5.33</v>
      </c>
      <c r="I46" s="7">
        <v>1</v>
      </c>
    </row>
    <row r="47" spans="1:9">
      <c r="A47">
        <v>20161046</v>
      </c>
      <c r="B47" s="6" t="s">
        <v>112</v>
      </c>
      <c r="C47" s="7">
        <f t="shared" si="0"/>
        <v>0.77</v>
      </c>
      <c r="D47">
        <v>0</v>
      </c>
      <c r="E47" t="s">
        <v>507</v>
      </c>
      <c r="F47" s="13">
        <v>1.1000000000000001</v>
      </c>
      <c r="H47" s="7">
        <v>0.77</v>
      </c>
      <c r="I47" s="7">
        <v>1</v>
      </c>
    </row>
    <row r="48" spans="1:9">
      <c r="A48">
        <v>20161047</v>
      </c>
      <c r="B48" s="6" t="s">
        <v>113</v>
      </c>
      <c r="C48" s="7">
        <f t="shared" si="0"/>
        <v>0.97</v>
      </c>
      <c r="D48">
        <v>0</v>
      </c>
      <c r="E48" t="s">
        <v>507</v>
      </c>
      <c r="F48" s="13">
        <v>1.1000000000000001</v>
      </c>
      <c r="H48" s="7">
        <v>0.97</v>
      </c>
      <c r="I48" s="7">
        <v>1</v>
      </c>
    </row>
    <row r="49" spans="1:9">
      <c r="A49">
        <v>20161048</v>
      </c>
      <c r="B49" s="6" t="s">
        <v>114</v>
      </c>
      <c r="C49" s="7">
        <f t="shared" si="0"/>
        <v>0.88</v>
      </c>
      <c r="D49">
        <v>0</v>
      </c>
      <c r="E49" t="s">
        <v>507</v>
      </c>
      <c r="F49" s="13">
        <v>1.1000000000000001</v>
      </c>
      <c r="H49" s="7">
        <v>0.88</v>
      </c>
      <c r="I49" s="7">
        <v>1</v>
      </c>
    </row>
    <row r="50" spans="1:9">
      <c r="A50">
        <v>20161049</v>
      </c>
      <c r="B50" s="6" t="s">
        <v>115</v>
      </c>
      <c r="C50" s="7">
        <f t="shared" si="0"/>
        <v>1.05</v>
      </c>
      <c r="D50">
        <v>0</v>
      </c>
      <c r="E50" t="s">
        <v>507</v>
      </c>
      <c r="F50" s="13">
        <v>1.1000000000000001</v>
      </c>
      <c r="H50" s="7">
        <v>1.05</v>
      </c>
      <c r="I50" s="7">
        <v>1</v>
      </c>
    </row>
    <row r="51" spans="1:9">
      <c r="A51">
        <v>20161050</v>
      </c>
      <c r="B51" s="6" t="s">
        <v>116</v>
      </c>
      <c r="C51" s="7">
        <f t="shared" si="0"/>
        <v>1.25</v>
      </c>
      <c r="D51">
        <v>0</v>
      </c>
      <c r="E51" t="s">
        <v>507</v>
      </c>
      <c r="F51" s="13">
        <v>1.1000000000000001</v>
      </c>
      <c r="H51" s="7">
        <v>1.25</v>
      </c>
      <c r="I51" s="7">
        <v>1</v>
      </c>
    </row>
    <row r="52" spans="1:9">
      <c r="A52">
        <v>20161051</v>
      </c>
      <c r="B52" s="6" t="s">
        <v>117</v>
      </c>
      <c r="C52" s="7">
        <f t="shared" si="0"/>
        <v>1.51</v>
      </c>
      <c r="D52">
        <v>0</v>
      </c>
      <c r="E52" t="s">
        <v>508</v>
      </c>
      <c r="F52" s="13">
        <v>1.48</v>
      </c>
      <c r="H52" s="7">
        <v>1.51</v>
      </c>
      <c r="I52" s="7">
        <v>1</v>
      </c>
    </row>
    <row r="53" spans="1:9">
      <c r="A53">
        <v>20161052</v>
      </c>
      <c r="B53" s="6" t="s">
        <v>118</v>
      </c>
      <c r="C53" s="7">
        <f t="shared" si="0"/>
        <v>2.2599999999999998</v>
      </c>
      <c r="D53">
        <v>0</v>
      </c>
      <c r="E53" t="s">
        <v>508</v>
      </c>
      <c r="F53" s="13">
        <v>1.48</v>
      </c>
      <c r="H53" s="7">
        <v>2.2599999999999998</v>
      </c>
      <c r="I53" s="7">
        <v>1</v>
      </c>
    </row>
    <row r="54" spans="1:9">
      <c r="A54">
        <v>20161053</v>
      </c>
      <c r="B54" s="6" t="s">
        <v>119</v>
      </c>
      <c r="C54" s="7">
        <f t="shared" si="0"/>
        <v>1.38</v>
      </c>
      <c r="D54">
        <v>0</v>
      </c>
      <c r="E54" t="s">
        <v>508</v>
      </c>
      <c r="F54" s="13">
        <v>1.48</v>
      </c>
      <c r="H54" s="7">
        <v>1.38</v>
      </c>
      <c r="I54" s="7">
        <v>1</v>
      </c>
    </row>
    <row r="55" spans="1:9">
      <c r="A55">
        <v>20161054</v>
      </c>
      <c r="B55" s="6" t="s">
        <v>120</v>
      </c>
      <c r="C55" s="7">
        <f t="shared" si="0"/>
        <v>2.82</v>
      </c>
      <c r="D55">
        <v>0</v>
      </c>
      <c r="E55" t="s">
        <v>508</v>
      </c>
      <c r="F55" s="13">
        <v>1.48</v>
      </c>
      <c r="H55" s="7">
        <v>2.82</v>
      </c>
      <c r="I55" s="7">
        <v>1</v>
      </c>
    </row>
    <row r="56" spans="1:9">
      <c r="A56">
        <v>20161055</v>
      </c>
      <c r="B56" s="6" t="s">
        <v>121</v>
      </c>
      <c r="C56" s="7">
        <f t="shared" si="0"/>
        <v>0.57999999999999996</v>
      </c>
      <c r="D56">
        <v>0</v>
      </c>
      <c r="E56" t="s">
        <v>509</v>
      </c>
      <c r="F56" s="13">
        <v>0.65</v>
      </c>
      <c r="H56" s="7">
        <v>0.57999999999999996</v>
      </c>
      <c r="I56" s="7">
        <v>1</v>
      </c>
    </row>
    <row r="57" spans="1:9">
      <c r="A57">
        <v>20161056</v>
      </c>
      <c r="B57" s="6" t="s">
        <v>122</v>
      </c>
      <c r="C57" s="7">
        <f t="shared" si="0"/>
        <v>0.62</v>
      </c>
      <c r="D57">
        <v>0</v>
      </c>
      <c r="E57" t="s">
        <v>509</v>
      </c>
      <c r="F57" s="13">
        <v>0.65</v>
      </c>
      <c r="H57" s="7">
        <v>0.62</v>
      </c>
      <c r="I57" s="7">
        <v>1</v>
      </c>
    </row>
    <row r="58" spans="1:9">
      <c r="A58">
        <v>20161057</v>
      </c>
      <c r="B58" s="6" t="s">
        <v>123</v>
      </c>
      <c r="C58" s="7">
        <f t="shared" si="0"/>
        <v>1.4</v>
      </c>
      <c r="D58">
        <v>0</v>
      </c>
      <c r="E58" t="s">
        <v>509</v>
      </c>
      <c r="F58" s="13">
        <v>0.65</v>
      </c>
      <c r="H58" s="7">
        <v>1.4</v>
      </c>
      <c r="I58" s="7">
        <v>1</v>
      </c>
    </row>
    <row r="59" spans="1:9">
      <c r="A59">
        <v>20161058</v>
      </c>
      <c r="B59" s="6" t="s">
        <v>124</v>
      </c>
      <c r="C59" s="7">
        <f t="shared" si="0"/>
        <v>1.27</v>
      </c>
      <c r="D59">
        <v>0</v>
      </c>
      <c r="E59" t="s">
        <v>509</v>
      </c>
      <c r="F59" s="13">
        <v>0.65</v>
      </c>
      <c r="H59" s="7">
        <v>1.27</v>
      </c>
      <c r="I59" s="7">
        <v>1</v>
      </c>
    </row>
    <row r="60" spans="1:9">
      <c r="A60">
        <v>20161059</v>
      </c>
      <c r="B60" s="6" t="s">
        <v>125</v>
      </c>
      <c r="C60" s="7">
        <f t="shared" si="0"/>
        <v>3.12</v>
      </c>
      <c r="D60">
        <v>0</v>
      </c>
      <c r="E60" t="s">
        <v>509</v>
      </c>
      <c r="F60" s="13">
        <v>0.65</v>
      </c>
      <c r="H60" s="7">
        <v>3.12</v>
      </c>
      <c r="I60" s="7">
        <v>1</v>
      </c>
    </row>
    <row r="61" spans="1:9">
      <c r="A61">
        <v>20161060</v>
      </c>
      <c r="B61" s="6" t="s">
        <v>126</v>
      </c>
      <c r="C61" s="7">
        <f t="shared" si="0"/>
        <v>4.51</v>
      </c>
      <c r="D61">
        <v>0</v>
      </c>
      <c r="E61" t="s">
        <v>509</v>
      </c>
      <c r="F61" s="13">
        <v>0.65</v>
      </c>
      <c r="H61" s="7">
        <v>4.51</v>
      </c>
      <c r="I61" s="7">
        <v>1</v>
      </c>
    </row>
    <row r="62" spans="1:9">
      <c r="A62">
        <v>20161061</v>
      </c>
      <c r="B62" s="6" t="s">
        <v>127</v>
      </c>
      <c r="C62" s="7">
        <f t="shared" si="0"/>
        <v>1.18</v>
      </c>
      <c r="D62">
        <v>0</v>
      </c>
      <c r="E62" t="s">
        <v>509</v>
      </c>
      <c r="F62" s="13">
        <v>0.65</v>
      </c>
      <c r="H62" s="7">
        <v>1.18</v>
      </c>
      <c r="I62" s="7">
        <v>1</v>
      </c>
    </row>
    <row r="63" spans="1:9">
      <c r="A63">
        <v>20161062</v>
      </c>
      <c r="B63" s="6" t="s">
        <v>128</v>
      </c>
      <c r="C63" s="7">
        <f t="shared" si="0"/>
        <v>0.98</v>
      </c>
      <c r="D63">
        <v>0</v>
      </c>
      <c r="E63" t="s">
        <v>509</v>
      </c>
      <c r="F63" s="13">
        <v>0.65</v>
      </c>
      <c r="H63" s="7">
        <v>0.98</v>
      </c>
      <c r="I63" s="7">
        <v>1</v>
      </c>
    </row>
    <row r="64" spans="1:9">
      <c r="A64">
        <v>20161063</v>
      </c>
      <c r="B64" s="6" t="s">
        <v>129</v>
      </c>
      <c r="C64" s="7">
        <f t="shared" si="0"/>
        <v>0.17499999999999999</v>
      </c>
      <c r="D64">
        <v>0</v>
      </c>
      <c r="E64" t="s">
        <v>509</v>
      </c>
      <c r="F64" s="13">
        <v>0.65</v>
      </c>
      <c r="H64" s="7">
        <v>0.35</v>
      </c>
      <c r="I64" s="7">
        <v>0.5</v>
      </c>
    </row>
    <row r="65" spans="1:9">
      <c r="A65">
        <v>20161064</v>
      </c>
      <c r="B65" s="6" t="s">
        <v>130</v>
      </c>
      <c r="C65" s="7">
        <f t="shared" si="0"/>
        <v>0.5</v>
      </c>
      <c r="D65">
        <v>0</v>
      </c>
      <c r="E65" t="s">
        <v>509</v>
      </c>
      <c r="F65" s="13">
        <v>0.65</v>
      </c>
      <c r="H65" s="7">
        <v>0.5</v>
      </c>
      <c r="I65" s="7">
        <v>1</v>
      </c>
    </row>
    <row r="66" spans="1:9">
      <c r="A66">
        <v>20161065</v>
      </c>
      <c r="B66" s="6" t="s">
        <v>131</v>
      </c>
      <c r="C66" s="7">
        <f t="shared" si="0"/>
        <v>2.2999999999999998</v>
      </c>
      <c r="D66">
        <v>0</v>
      </c>
      <c r="E66" t="s">
        <v>509</v>
      </c>
      <c r="F66" s="13">
        <v>0.65</v>
      </c>
      <c r="H66" s="7">
        <v>2.2999999999999998</v>
      </c>
      <c r="I66" s="7">
        <v>1</v>
      </c>
    </row>
    <row r="67" spans="1:9">
      <c r="A67">
        <v>20161066</v>
      </c>
      <c r="B67" s="6" t="s">
        <v>132</v>
      </c>
      <c r="C67" s="7">
        <f t="shared" ref="C67:C130" si="1">H67*I67</f>
        <v>1.42</v>
      </c>
      <c r="D67">
        <v>0</v>
      </c>
      <c r="E67" t="s">
        <v>476</v>
      </c>
      <c r="F67" s="13">
        <v>1.49</v>
      </c>
      <c r="H67" s="7">
        <v>1.42</v>
      </c>
      <c r="I67" s="7">
        <v>1</v>
      </c>
    </row>
    <row r="68" spans="1:9">
      <c r="A68">
        <v>20161067</v>
      </c>
      <c r="B68" s="6" t="s">
        <v>133</v>
      </c>
      <c r="C68" s="7">
        <f t="shared" si="1"/>
        <v>2.81</v>
      </c>
      <c r="D68">
        <v>0</v>
      </c>
      <c r="E68" t="s">
        <v>476</v>
      </c>
      <c r="F68" s="13">
        <v>1.49</v>
      </c>
      <c r="H68" s="7">
        <v>2.81</v>
      </c>
      <c r="I68" s="7">
        <v>1</v>
      </c>
    </row>
    <row r="69" spans="1:9">
      <c r="A69">
        <v>20161068</v>
      </c>
      <c r="B69" s="6" t="s">
        <v>134</v>
      </c>
      <c r="C69" s="7">
        <f t="shared" si="1"/>
        <v>3.48</v>
      </c>
      <c r="D69">
        <v>0</v>
      </c>
      <c r="E69" t="s">
        <v>476</v>
      </c>
      <c r="F69" s="13">
        <v>1.49</v>
      </c>
      <c r="H69" s="7">
        <v>3.48</v>
      </c>
      <c r="I69" s="7">
        <v>1</v>
      </c>
    </row>
    <row r="70" spans="1:9">
      <c r="A70">
        <v>20161069</v>
      </c>
      <c r="B70" s="6" t="s">
        <v>135</v>
      </c>
      <c r="C70" s="7">
        <f t="shared" si="1"/>
        <v>1.1200000000000001</v>
      </c>
      <c r="D70">
        <v>0</v>
      </c>
      <c r="E70" t="s">
        <v>476</v>
      </c>
      <c r="F70" s="13">
        <v>1.49</v>
      </c>
      <c r="H70" s="7">
        <v>1.1200000000000001</v>
      </c>
      <c r="I70" s="7">
        <v>1</v>
      </c>
    </row>
    <row r="71" spans="1:9">
      <c r="A71">
        <v>20161070</v>
      </c>
      <c r="B71" s="6" t="s">
        <v>136</v>
      </c>
      <c r="C71" s="7">
        <f t="shared" si="1"/>
        <v>2.0099999999999998</v>
      </c>
      <c r="D71">
        <v>0</v>
      </c>
      <c r="E71" t="s">
        <v>476</v>
      </c>
      <c r="F71" s="13">
        <v>1.49</v>
      </c>
      <c r="H71" s="7">
        <v>2.0099999999999998</v>
      </c>
      <c r="I71" s="7">
        <v>1</v>
      </c>
    </row>
    <row r="72" spans="1:9">
      <c r="A72">
        <v>20161071</v>
      </c>
      <c r="B72" s="6" t="s">
        <v>137</v>
      </c>
      <c r="C72" s="7">
        <f t="shared" si="1"/>
        <v>1.42</v>
      </c>
      <c r="D72">
        <v>0</v>
      </c>
      <c r="E72" t="s">
        <v>476</v>
      </c>
      <c r="F72" s="13">
        <v>1.49</v>
      </c>
      <c r="H72" s="7">
        <v>1.42</v>
      </c>
      <c r="I72" s="7">
        <v>1</v>
      </c>
    </row>
    <row r="73" spans="1:9">
      <c r="A73">
        <v>20161072</v>
      </c>
      <c r="B73" s="6" t="s">
        <v>138</v>
      </c>
      <c r="C73" s="7">
        <f t="shared" si="1"/>
        <v>2.38</v>
      </c>
      <c r="D73">
        <v>0</v>
      </c>
      <c r="E73" t="s">
        <v>476</v>
      </c>
      <c r="F73" s="13">
        <v>1.49</v>
      </c>
      <c r="H73" s="7">
        <v>2.38</v>
      </c>
      <c r="I73" s="7">
        <v>1</v>
      </c>
    </row>
    <row r="74" spans="1:9">
      <c r="A74">
        <v>20161073</v>
      </c>
      <c r="B74" s="6" t="s">
        <v>139</v>
      </c>
      <c r="C74" s="7">
        <f t="shared" si="1"/>
        <v>0.84</v>
      </c>
      <c r="D74">
        <v>0</v>
      </c>
      <c r="E74" t="s">
        <v>477</v>
      </c>
      <c r="F74" s="13">
        <v>1.36</v>
      </c>
      <c r="H74" s="7">
        <v>0.84</v>
      </c>
      <c r="I74" s="7">
        <v>1</v>
      </c>
    </row>
    <row r="75" spans="1:9">
      <c r="A75">
        <v>20161074</v>
      </c>
      <c r="B75" s="6" t="s">
        <v>140</v>
      </c>
      <c r="C75" s="7">
        <f t="shared" si="1"/>
        <v>1.74</v>
      </c>
      <c r="D75">
        <v>0</v>
      </c>
      <c r="E75" t="s">
        <v>477</v>
      </c>
      <c r="F75" s="13">
        <v>1.36</v>
      </c>
      <c r="H75" s="7">
        <v>1.74</v>
      </c>
      <c r="I75" s="7">
        <v>1</v>
      </c>
    </row>
    <row r="76" spans="1:9">
      <c r="A76">
        <v>20161075</v>
      </c>
      <c r="B76" s="6" t="s">
        <v>141</v>
      </c>
      <c r="C76" s="7">
        <f t="shared" si="1"/>
        <v>2.4900000000000002</v>
      </c>
      <c r="D76">
        <v>0</v>
      </c>
      <c r="E76" t="s">
        <v>477</v>
      </c>
      <c r="F76" s="13">
        <v>1.36</v>
      </c>
      <c r="H76" s="7">
        <v>2.4900000000000002</v>
      </c>
      <c r="I76" s="7">
        <v>1</v>
      </c>
    </row>
    <row r="77" spans="1:9">
      <c r="A77">
        <v>20161076</v>
      </c>
      <c r="B77" s="6" t="s">
        <v>142</v>
      </c>
      <c r="C77" s="7">
        <f t="shared" si="1"/>
        <v>0.98</v>
      </c>
      <c r="D77">
        <v>0</v>
      </c>
      <c r="E77" t="s">
        <v>478</v>
      </c>
      <c r="F77" s="13">
        <v>1.1200000000000001</v>
      </c>
      <c r="H77" s="7">
        <v>0.98</v>
      </c>
      <c r="I77" s="7">
        <v>1</v>
      </c>
    </row>
    <row r="78" spans="1:9">
      <c r="A78">
        <v>20161077</v>
      </c>
      <c r="B78" s="6" t="s">
        <v>143</v>
      </c>
      <c r="C78" s="7">
        <f t="shared" si="1"/>
        <v>1.55</v>
      </c>
      <c r="D78">
        <v>0</v>
      </c>
      <c r="E78" t="s">
        <v>478</v>
      </c>
      <c r="F78" s="13">
        <v>1.1200000000000001</v>
      </c>
      <c r="H78" s="7">
        <v>1.55</v>
      </c>
      <c r="I78" s="7">
        <v>1</v>
      </c>
    </row>
    <row r="79" spans="1:9">
      <c r="A79">
        <v>20161078</v>
      </c>
      <c r="B79" s="6" t="s">
        <v>144</v>
      </c>
      <c r="C79" s="7">
        <f t="shared" si="1"/>
        <v>0.84</v>
      </c>
      <c r="D79">
        <v>0</v>
      </c>
      <c r="E79" t="s">
        <v>478</v>
      </c>
      <c r="F79" s="13">
        <v>1.1200000000000001</v>
      </c>
      <c r="H79" s="7">
        <v>0.84</v>
      </c>
      <c r="I79" s="7">
        <v>1</v>
      </c>
    </row>
    <row r="80" spans="1:9">
      <c r="A80">
        <v>20161079</v>
      </c>
      <c r="B80" s="6" t="s">
        <v>145</v>
      </c>
      <c r="C80" s="7">
        <f t="shared" si="1"/>
        <v>1.33</v>
      </c>
      <c r="D80">
        <v>0</v>
      </c>
      <c r="E80" t="s">
        <v>478</v>
      </c>
      <c r="F80" s="13">
        <v>1.1200000000000001</v>
      </c>
      <c r="H80" s="7">
        <v>1.33</v>
      </c>
      <c r="I80" s="7">
        <v>1</v>
      </c>
    </row>
    <row r="81" spans="1:9">
      <c r="A81">
        <v>20161080</v>
      </c>
      <c r="B81" s="6" t="s">
        <v>146</v>
      </c>
      <c r="C81" s="7">
        <f t="shared" si="1"/>
        <v>0.96</v>
      </c>
      <c r="D81">
        <v>0</v>
      </c>
      <c r="E81" t="s">
        <v>478</v>
      </c>
      <c r="F81" s="13">
        <v>1.1200000000000001</v>
      </c>
      <c r="H81" s="7">
        <v>0.96</v>
      </c>
      <c r="I81" s="7">
        <v>1</v>
      </c>
    </row>
    <row r="82" spans="1:9">
      <c r="A82">
        <v>20161081</v>
      </c>
      <c r="B82" s="6" t="s">
        <v>147</v>
      </c>
      <c r="C82" s="7">
        <f t="shared" si="1"/>
        <v>2.0099999999999998</v>
      </c>
      <c r="D82">
        <v>0</v>
      </c>
      <c r="E82" t="s">
        <v>478</v>
      </c>
      <c r="F82" s="13">
        <v>1.1200000000000001</v>
      </c>
      <c r="H82" s="7">
        <v>2.0099999999999998</v>
      </c>
      <c r="I82" s="7">
        <v>1</v>
      </c>
    </row>
    <row r="83" spans="1:9">
      <c r="A83">
        <v>20161082</v>
      </c>
      <c r="B83" s="6" t="s">
        <v>148</v>
      </c>
      <c r="C83" s="7">
        <f t="shared" si="1"/>
        <v>1.02</v>
      </c>
      <c r="D83">
        <v>0</v>
      </c>
      <c r="E83" t="s">
        <v>478</v>
      </c>
      <c r="F83" s="13">
        <v>1.1200000000000001</v>
      </c>
      <c r="H83" s="7">
        <v>1.02</v>
      </c>
      <c r="I83" s="7">
        <v>1</v>
      </c>
    </row>
    <row r="84" spans="1:9">
      <c r="A84">
        <v>20161083</v>
      </c>
      <c r="B84" s="6" t="s">
        <v>149</v>
      </c>
      <c r="C84" s="7">
        <f t="shared" si="1"/>
        <v>1.95</v>
      </c>
      <c r="D84">
        <v>0</v>
      </c>
      <c r="E84" t="s">
        <v>478</v>
      </c>
      <c r="F84" s="13">
        <v>1.1200000000000001</v>
      </c>
      <c r="H84" s="7">
        <v>1.95</v>
      </c>
      <c r="I84" s="7">
        <v>1</v>
      </c>
    </row>
    <row r="85" spans="1:9" ht="30">
      <c r="A85">
        <v>20161084</v>
      </c>
      <c r="B85" s="6" t="s">
        <v>150</v>
      </c>
      <c r="C85" s="7">
        <f t="shared" si="1"/>
        <v>4.32</v>
      </c>
      <c r="D85">
        <v>0</v>
      </c>
      <c r="E85" t="s">
        <v>478</v>
      </c>
      <c r="F85" s="13">
        <v>1.1200000000000001</v>
      </c>
      <c r="H85" s="7">
        <v>4.32</v>
      </c>
      <c r="I85" s="7">
        <v>1</v>
      </c>
    </row>
    <row r="86" spans="1:9">
      <c r="A86">
        <v>20161085</v>
      </c>
      <c r="B86" s="6" t="s">
        <v>151</v>
      </c>
      <c r="C86" s="7">
        <f t="shared" si="1"/>
        <v>0.74</v>
      </c>
      <c r="D86">
        <v>0</v>
      </c>
      <c r="E86" t="s">
        <v>478</v>
      </c>
      <c r="F86" s="13">
        <v>1.1200000000000001</v>
      </c>
      <c r="H86" s="7">
        <v>0.74</v>
      </c>
      <c r="I86" s="7">
        <v>1</v>
      </c>
    </row>
    <row r="87" spans="1:9">
      <c r="A87">
        <v>20161086</v>
      </c>
      <c r="B87" s="6" t="s">
        <v>152</v>
      </c>
      <c r="C87" s="7">
        <f t="shared" si="1"/>
        <v>0.99</v>
      </c>
      <c r="D87">
        <v>0</v>
      </c>
      <c r="E87" t="s">
        <v>478</v>
      </c>
      <c r="F87" s="13">
        <v>1.1200000000000001</v>
      </c>
      <c r="H87" s="7">
        <v>0.99</v>
      </c>
      <c r="I87" s="7">
        <v>1</v>
      </c>
    </row>
    <row r="88" spans="1:9">
      <c r="A88">
        <v>20161087</v>
      </c>
      <c r="B88" s="6" t="s">
        <v>153</v>
      </c>
      <c r="C88" s="7">
        <f t="shared" si="1"/>
        <v>1.1499999999999999</v>
      </c>
      <c r="D88">
        <v>0</v>
      </c>
      <c r="E88" t="s">
        <v>478</v>
      </c>
      <c r="F88" s="13">
        <v>1.1200000000000001</v>
      </c>
      <c r="H88" s="7">
        <v>1.1499999999999999</v>
      </c>
      <c r="I88" s="7">
        <v>1</v>
      </c>
    </row>
    <row r="89" spans="1:9">
      <c r="A89">
        <v>20161088</v>
      </c>
      <c r="B89" s="6" t="s">
        <v>154</v>
      </c>
      <c r="C89" s="7">
        <f t="shared" si="1"/>
        <v>2.82</v>
      </c>
      <c r="D89">
        <v>0</v>
      </c>
      <c r="E89" t="s">
        <v>478</v>
      </c>
      <c r="F89" s="13">
        <v>1.1200000000000001</v>
      </c>
      <c r="H89" s="7">
        <v>2.82</v>
      </c>
      <c r="I89" s="7">
        <v>1</v>
      </c>
    </row>
    <row r="90" spans="1:9">
      <c r="A90">
        <v>20161089</v>
      </c>
      <c r="B90" s="6" t="s">
        <v>155</v>
      </c>
      <c r="C90" s="7">
        <f t="shared" si="1"/>
        <v>2.52</v>
      </c>
      <c r="D90">
        <v>0</v>
      </c>
      <c r="E90" t="s">
        <v>478</v>
      </c>
      <c r="F90" s="13">
        <v>1.1200000000000001</v>
      </c>
      <c r="H90" s="7">
        <v>2.52</v>
      </c>
      <c r="I90" s="7">
        <v>1</v>
      </c>
    </row>
    <row r="91" spans="1:9">
      <c r="A91">
        <v>20161090</v>
      </c>
      <c r="B91" s="6" t="s">
        <v>156</v>
      </c>
      <c r="C91" s="7">
        <f t="shared" si="1"/>
        <v>3.12</v>
      </c>
      <c r="D91">
        <v>0</v>
      </c>
      <c r="E91" t="s">
        <v>478</v>
      </c>
      <c r="F91" s="13">
        <v>1.1200000000000001</v>
      </c>
      <c r="H91" s="7">
        <v>3.12</v>
      </c>
      <c r="I91" s="7">
        <v>1</v>
      </c>
    </row>
    <row r="92" spans="1:9">
      <c r="A92">
        <v>20161091</v>
      </c>
      <c r="B92" s="6" t="s">
        <v>157</v>
      </c>
      <c r="C92" s="7">
        <f t="shared" si="1"/>
        <v>4.51</v>
      </c>
      <c r="D92">
        <v>0</v>
      </c>
      <c r="E92" t="s">
        <v>478</v>
      </c>
      <c r="F92" s="13">
        <v>1.1200000000000001</v>
      </c>
      <c r="H92" s="7">
        <v>4.51</v>
      </c>
      <c r="I92" s="7">
        <v>1</v>
      </c>
    </row>
    <row r="93" spans="1:9">
      <c r="A93">
        <v>20161092</v>
      </c>
      <c r="B93" s="6" t="s">
        <v>158</v>
      </c>
      <c r="C93" s="7">
        <f t="shared" si="1"/>
        <v>0.82</v>
      </c>
      <c r="D93">
        <v>0</v>
      </c>
      <c r="E93" t="s">
        <v>478</v>
      </c>
      <c r="F93" s="13">
        <v>1.1200000000000001</v>
      </c>
      <c r="H93" s="7">
        <v>0.82</v>
      </c>
      <c r="I93" s="7">
        <v>1</v>
      </c>
    </row>
    <row r="94" spans="1:9">
      <c r="A94">
        <v>20161093</v>
      </c>
      <c r="B94" s="6" t="s">
        <v>159</v>
      </c>
      <c r="C94" s="7">
        <f t="shared" si="1"/>
        <v>0.98</v>
      </c>
      <c r="D94">
        <v>0</v>
      </c>
      <c r="E94" t="s">
        <v>479</v>
      </c>
      <c r="F94" s="13">
        <v>1.2</v>
      </c>
      <c r="H94" s="7">
        <v>0.98</v>
      </c>
      <c r="I94" s="7">
        <v>1</v>
      </c>
    </row>
    <row r="95" spans="1:9">
      <c r="A95">
        <v>20161094</v>
      </c>
      <c r="B95" s="6" t="s">
        <v>160</v>
      </c>
      <c r="C95" s="7">
        <f t="shared" si="1"/>
        <v>1.49</v>
      </c>
      <c r="D95">
        <v>0</v>
      </c>
      <c r="E95" t="s">
        <v>479</v>
      </c>
      <c r="F95" s="13">
        <v>1.2</v>
      </c>
      <c r="H95" s="7">
        <v>1.49</v>
      </c>
      <c r="I95" s="7">
        <v>1</v>
      </c>
    </row>
    <row r="96" spans="1:9">
      <c r="A96">
        <v>20161095</v>
      </c>
      <c r="B96" s="6" t="s">
        <v>161</v>
      </c>
      <c r="C96" s="7">
        <f t="shared" si="1"/>
        <v>0.68</v>
      </c>
      <c r="D96">
        <v>0</v>
      </c>
      <c r="E96" t="s">
        <v>479</v>
      </c>
      <c r="F96" s="13">
        <v>1.2</v>
      </c>
      <c r="H96" s="7">
        <v>0.68</v>
      </c>
      <c r="I96" s="7">
        <v>1</v>
      </c>
    </row>
    <row r="97" spans="1:9">
      <c r="A97">
        <v>20161096</v>
      </c>
      <c r="B97" s="6" t="s">
        <v>162</v>
      </c>
      <c r="C97" s="7">
        <f t="shared" si="1"/>
        <v>1.01</v>
      </c>
      <c r="D97">
        <v>0</v>
      </c>
      <c r="E97" t="s">
        <v>479</v>
      </c>
      <c r="F97" s="13">
        <v>1.2</v>
      </c>
      <c r="H97" s="7">
        <v>1.01</v>
      </c>
      <c r="I97" s="7">
        <v>1</v>
      </c>
    </row>
    <row r="98" spans="1:9">
      <c r="A98">
        <v>20161097</v>
      </c>
      <c r="B98" s="6" t="s">
        <v>163</v>
      </c>
      <c r="C98" s="7">
        <f t="shared" si="1"/>
        <v>0.4</v>
      </c>
      <c r="D98">
        <v>0</v>
      </c>
      <c r="E98" t="s">
        <v>479</v>
      </c>
      <c r="F98" s="13">
        <v>1.2</v>
      </c>
      <c r="H98" s="7">
        <v>0.4</v>
      </c>
      <c r="I98" s="7">
        <v>1</v>
      </c>
    </row>
    <row r="99" spans="1:9">
      <c r="A99">
        <v>20161098</v>
      </c>
      <c r="B99" s="6" t="s">
        <v>164</v>
      </c>
      <c r="C99" s="7">
        <f t="shared" si="1"/>
        <v>1.54</v>
      </c>
      <c r="D99">
        <v>0</v>
      </c>
      <c r="E99" t="s">
        <v>479</v>
      </c>
      <c r="F99" s="13">
        <v>1.2</v>
      </c>
      <c r="H99" s="7">
        <v>1.54</v>
      </c>
      <c r="I99" s="7">
        <v>1</v>
      </c>
    </row>
    <row r="100" spans="1:9">
      <c r="A100">
        <v>20161099</v>
      </c>
      <c r="B100" s="6" t="s">
        <v>165</v>
      </c>
      <c r="C100" s="7">
        <f t="shared" si="1"/>
        <v>4.13</v>
      </c>
      <c r="D100">
        <v>0</v>
      </c>
      <c r="E100" t="s">
        <v>479</v>
      </c>
      <c r="F100" s="13">
        <v>1.2</v>
      </c>
      <c r="H100" s="7">
        <v>4.13</v>
      </c>
      <c r="I100" s="7">
        <v>1</v>
      </c>
    </row>
    <row r="101" spans="1:9">
      <c r="A101">
        <v>20161100</v>
      </c>
      <c r="B101" s="6" t="s">
        <v>166</v>
      </c>
      <c r="C101" s="7">
        <f t="shared" si="1"/>
        <v>5.82</v>
      </c>
      <c r="D101">
        <v>0</v>
      </c>
      <c r="E101" t="s">
        <v>479</v>
      </c>
      <c r="F101" s="13">
        <v>1.2</v>
      </c>
      <c r="H101" s="7">
        <v>5.82</v>
      </c>
      <c r="I101" s="7">
        <v>1</v>
      </c>
    </row>
    <row r="102" spans="1:9">
      <c r="A102">
        <v>20161101</v>
      </c>
      <c r="B102" s="6" t="s">
        <v>167</v>
      </c>
      <c r="C102" s="7">
        <f t="shared" si="1"/>
        <v>1.41</v>
      </c>
      <c r="D102">
        <v>0</v>
      </c>
      <c r="E102" t="s">
        <v>479</v>
      </c>
      <c r="F102" s="13">
        <v>1.2</v>
      </c>
      <c r="H102" s="7">
        <v>1.41</v>
      </c>
      <c r="I102" s="7">
        <v>1</v>
      </c>
    </row>
    <row r="103" spans="1:9">
      <c r="A103">
        <v>20161102</v>
      </c>
      <c r="B103" s="6" t="s">
        <v>168</v>
      </c>
      <c r="C103" s="7">
        <f t="shared" si="1"/>
        <v>2.19</v>
      </c>
      <c r="D103">
        <v>0</v>
      </c>
      <c r="E103" t="s">
        <v>479</v>
      </c>
      <c r="F103" s="13">
        <v>1.2</v>
      </c>
      <c r="H103" s="7">
        <v>2.19</v>
      </c>
      <c r="I103" s="7">
        <v>1</v>
      </c>
    </row>
    <row r="104" spans="1:9">
      <c r="A104">
        <v>20161103</v>
      </c>
      <c r="B104" s="6" t="s">
        <v>169</v>
      </c>
      <c r="C104" s="7">
        <f t="shared" si="1"/>
        <v>2.42</v>
      </c>
      <c r="D104">
        <v>0</v>
      </c>
      <c r="E104" t="s">
        <v>479</v>
      </c>
      <c r="F104" s="13">
        <v>1.2</v>
      </c>
      <c r="H104" s="7">
        <v>2.42</v>
      </c>
      <c r="I104" s="7">
        <v>1</v>
      </c>
    </row>
    <row r="105" spans="1:9">
      <c r="A105">
        <v>20161104</v>
      </c>
      <c r="B105" s="6" t="s">
        <v>170</v>
      </c>
      <c r="C105" s="7">
        <f t="shared" si="1"/>
        <v>1.02</v>
      </c>
      <c r="D105">
        <v>0</v>
      </c>
      <c r="E105" t="s">
        <v>479</v>
      </c>
      <c r="F105" s="13">
        <v>1.2</v>
      </c>
      <c r="H105" s="7">
        <v>1.02</v>
      </c>
      <c r="I105" s="7">
        <v>1</v>
      </c>
    </row>
    <row r="106" spans="1:9">
      <c r="A106">
        <v>20161105</v>
      </c>
      <c r="B106" s="6" t="s">
        <v>171</v>
      </c>
      <c r="C106" s="7">
        <f t="shared" si="1"/>
        <v>4.21</v>
      </c>
      <c r="D106">
        <v>0</v>
      </c>
      <c r="E106" t="s">
        <v>481</v>
      </c>
      <c r="F106" s="13">
        <v>2.96</v>
      </c>
      <c r="H106" s="7">
        <v>4.21</v>
      </c>
      <c r="I106" s="7">
        <v>1</v>
      </c>
    </row>
    <row r="107" spans="1:9">
      <c r="A107">
        <v>20161106</v>
      </c>
      <c r="B107" s="6" t="s">
        <v>172</v>
      </c>
      <c r="C107" s="7">
        <f t="shared" si="1"/>
        <v>14.49</v>
      </c>
      <c r="D107">
        <v>0</v>
      </c>
      <c r="E107" t="s">
        <v>481</v>
      </c>
      <c r="F107" s="13">
        <v>2.96</v>
      </c>
      <c r="H107" s="7">
        <v>14.49</v>
      </c>
      <c r="I107" s="7">
        <v>1</v>
      </c>
    </row>
    <row r="108" spans="1:9" ht="30">
      <c r="A108">
        <v>20161107</v>
      </c>
      <c r="B108" s="6" t="s">
        <v>173</v>
      </c>
      <c r="C108" s="7">
        <f t="shared" si="1"/>
        <v>7.4</v>
      </c>
      <c r="D108">
        <v>0</v>
      </c>
      <c r="E108" t="s">
        <v>481</v>
      </c>
      <c r="F108" s="13">
        <v>2.96</v>
      </c>
      <c r="H108" s="7">
        <v>7.4</v>
      </c>
      <c r="I108" s="7">
        <v>1</v>
      </c>
    </row>
    <row r="109" spans="1:9">
      <c r="A109">
        <v>20161108</v>
      </c>
      <c r="B109" s="6" t="s">
        <v>174</v>
      </c>
      <c r="C109" s="7">
        <f t="shared" si="1"/>
        <v>1.92</v>
      </c>
      <c r="D109">
        <v>0</v>
      </c>
      <c r="E109" t="s">
        <v>481</v>
      </c>
      <c r="F109" s="13">
        <v>2.96</v>
      </c>
      <c r="H109" s="7">
        <v>1.92</v>
      </c>
      <c r="I109" s="7">
        <v>1</v>
      </c>
    </row>
    <row r="110" spans="1:9">
      <c r="A110">
        <v>20161109</v>
      </c>
      <c r="B110" s="6" t="s">
        <v>175</v>
      </c>
      <c r="C110" s="7">
        <f t="shared" si="1"/>
        <v>1.39</v>
      </c>
      <c r="D110">
        <v>0</v>
      </c>
      <c r="E110" t="s">
        <v>481</v>
      </c>
      <c r="F110" s="13">
        <v>2.96</v>
      </c>
      <c r="H110" s="7">
        <v>1.39</v>
      </c>
      <c r="I110" s="7">
        <v>1</v>
      </c>
    </row>
    <row r="111" spans="1:9">
      <c r="A111">
        <v>20161110</v>
      </c>
      <c r="B111" s="6" t="s">
        <v>176</v>
      </c>
      <c r="C111" s="7">
        <f t="shared" si="1"/>
        <v>1.89</v>
      </c>
      <c r="D111">
        <v>0</v>
      </c>
      <c r="E111" t="s">
        <v>481</v>
      </c>
      <c r="F111" s="13">
        <v>2.96</v>
      </c>
      <c r="H111" s="7">
        <v>1.89</v>
      </c>
      <c r="I111" s="7">
        <v>1</v>
      </c>
    </row>
    <row r="112" spans="1:9">
      <c r="A112">
        <v>20161111</v>
      </c>
      <c r="B112" s="6" t="s">
        <v>177</v>
      </c>
      <c r="C112" s="7">
        <f t="shared" si="1"/>
        <v>2.56</v>
      </c>
      <c r="D112">
        <v>0</v>
      </c>
      <c r="E112" t="s">
        <v>481</v>
      </c>
      <c r="F112" s="13">
        <v>2.96</v>
      </c>
      <c r="H112" s="7">
        <v>2.56</v>
      </c>
      <c r="I112" s="7">
        <v>1</v>
      </c>
    </row>
    <row r="113" spans="1:9">
      <c r="A113">
        <v>20161112</v>
      </c>
      <c r="B113" s="6" t="s">
        <v>178</v>
      </c>
      <c r="C113" s="7">
        <f t="shared" si="1"/>
        <v>1.66</v>
      </c>
      <c r="D113">
        <v>0</v>
      </c>
      <c r="E113" t="s">
        <v>532</v>
      </c>
      <c r="F113" s="13">
        <v>1.69</v>
      </c>
      <c r="H113" s="7">
        <v>1.66</v>
      </c>
      <c r="I113" s="7">
        <v>1</v>
      </c>
    </row>
    <row r="114" spans="1:9">
      <c r="A114">
        <v>20161113</v>
      </c>
      <c r="B114" s="6" t="s">
        <v>179</v>
      </c>
      <c r="C114" s="7">
        <f t="shared" si="1"/>
        <v>1.82</v>
      </c>
      <c r="D114">
        <v>0</v>
      </c>
      <c r="E114" t="s">
        <v>532</v>
      </c>
      <c r="F114" s="13">
        <v>1.69</v>
      </c>
      <c r="H114" s="7">
        <v>1.82</v>
      </c>
      <c r="I114" s="7">
        <v>1</v>
      </c>
    </row>
    <row r="115" spans="1:9">
      <c r="A115">
        <v>20161114</v>
      </c>
      <c r="B115" s="6" t="s">
        <v>180</v>
      </c>
      <c r="C115" s="7">
        <f t="shared" si="1"/>
        <v>1.71</v>
      </c>
      <c r="D115">
        <v>0</v>
      </c>
      <c r="E115" t="s">
        <v>532</v>
      </c>
      <c r="F115" s="13">
        <v>1.69</v>
      </c>
      <c r="H115" s="7">
        <v>1.71</v>
      </c>
      <c r="I115" s="7">
        <v>1</v>
      </c>
    </row>
    <row r="116" spans="1:9" ht="30">
      <c r="A116">
        <v>20161115</v>
      </c>
      <c r="B116" s="6" t="s">
        <v>181</v>
      </c>
      <c r="C116" s="7">
        <f t="shared" si="1"/>
        <v>2.06</v>
      </c>
      <c r="D116">
        <v>0</v>
      </c>
      <c r="E116" t="s">
        <v>516</v>
      </c>
      <c r="F116" s="13">
        <v>2.2400000000000002</v>
      </c>
      <c r="H116" s="7">
        <v>2.06</v>
      </c>
      <c r="I116" s="7">
        <v>1</v>
      </c>
    </row>
    <row r="117" spans="1:9" ht="30">
      <c r="A117">
        <v>20161116</v>
      </c>
      <c r="B117" s="6" t="s">
        <v>182</v>
      </c>
      <c r="C117" s="7">
        <f t="shared" si="1"/>
        <v>3.66</v>
      </c>
      <c r="D117">
        <v>0</v>
      </c>
      <c r="E117" t="s">
        <v>516</v>
      </c>
      <c r="F117" s="13">
        <v>2.2400000000000002</v>
      </c>
      <c r="H117" s="7">
        <v>3.66</v>
      </c>
      <c r="I117" s="7">
        <v>1</v>
      </c>
    </row>
    <row r="118" spans="1:9" ht="30">
      <c r="A118">
        <v>20161117</v>
      </c>
      <c r="B118" s="6" t="s">
        <v>183</v>
      </c>
      <c r="C118" s="7">
        <f t="shared" si="1"/>
        <v>1.73</v>
      </c>
      <c r="D118">
        <v>0</v>
      </c>
      <c r="E118" t="s">
        <v>516</v>
      </c>
      <c r="F118" s="13">
        <v>2.2400000000000002</v>
      </c>
      <c r="H118" s="7">
        <v>1.73</v>
      </c>
      <c r="I118" s="7">
        <v>1</v>
      </c>
    </row>
    <row r="119" spans="1:9" ht="30">
      <c r="A119">
        <v>20161118</v>
      </c>
      <c r="B119" s="6" t="s">
        <v>184</v>
      </c>
      <c r="C119" s="7">
        <f t="shared" si="1"/>
        <v>2.4500000000000002</v>
      </c>
      <c r="D119">
        <v>0</v>
      </c>
      <c r="E119" t="s">
        <v>516</v>
      </c>
      <c r="F119" s="13">
        <v>2.2400000000000002</v>
      </c>
      <c r="H119" s="7">
        <v>2.4500000000000002</v>
      </c>
      <c r="I119" s="7">
        <v>1</v>
      </c>
    </row>
    <row r="120" spans="1:9" ht="30">
      <c r="A120">
        <v>20161119</v>
      </c>
      <c r="B120" s="6" t="s">
        <v>185</v>
      </c>
      <c r="C120" s="7">
        <f t="shared" si="1"/>
        <v>3.82</v>
      </c>
      <c r="D120">
        <v>0</v>
      </c>
      <c r="E120" t="s">
        <v>516</v>
      </c>
      <c r="F120" s="13">
        <v>2.2400000000000002</v>
      </c>
      <c r="H120" s="7">
        <v>3.82</v>
      </c>
      <c r="I120" s="7">
        <v>1</v>
      </c>
    </row>
    <row r="121" spans="1:9" ht="30">
      <c r="A121">
        <v>20161120</v>
      </c>
      <c r="B121" s="6" t="s">
        <v>186</v>
      </c>
      <c r="C121" s="7">
        <f t="shared" si="1"/>
        <v>1.8</v>
      </c>
      <c r="D121">
        <v>0</v>
      </c>
      <c r="E121" t="s">
        <v>516</v>
      </c>
      <c r="F121" s="13">
        <v>2.2400000000000002</v>
      </c>
      <c r="H121" s="7">
        <v>1.8</v>
      </c>
      <c r="I121" s="7">
        <v>1</v>
      </c>
    </row>
    <row r="122" spans="1:9" ht="30">
      <c r="A122">
        <v>20161121</v>
      </c>
      <c r="B122" s="6" t="s">
        <v>187</v>
      </c>
      <c r="C122" s="7">
        <f t="shared" si="1"/>
        <v>2.46</v>
      </c>
      <c r="D122">
        <v>0</v>
      </c>
      <c r="E122" t="s">
        <v>516</v>
      </c>
      <c r="F122" s="13">
        <v>2.2400000000000002</v>
      </c>
      <c r="H122" s="7">
        <v>2.46</v>
      </c>
      <c r="I122" s="7">
        <v>1</v>
      </c>
    </row>
    <row r="123" spans="1:9">
      <c r="A123">
        <v>20161122</v>
      </c>
      <c r="B123" s="6" t="s">
        <v>188</v>
      </c>
      <c r="C123" s="7">
        <f t="shared" si="1"/>
        <v>1.29</v>
      </c>
      <c r="D123">
        <v>0</v>
      </c>
      <c r="E123" t="s">
        <v>516</v>
      </c>
      <c r="F123" s="13">
        <v>2.2400000000000002</v>
      </c>
      <c r="H123" s="7">
        <v>1.29</v>
      </c>
      <c r="I123" s="7">
        <v>1</v>
      </c>
    </row>
    <row r="124" spans="1:9">
      <c r="A124">
        <v>20161123</v>
      </c>
      <c r="B124" s="6" t="s">
        <v>189</v>
      </c>
      <c r="C124" s="7">
        <f t="shared" si="1"/>
        <v>1.36</v>
      </c>
      <c r="D124">
        <v>0</v>
      </c>
      <c r="E124" t="s">
        <v>516</v>
      </c>
      <c r="F124" s="13">
        <v>2.2400000000000002</v>
      </c>
      <c r="H124" s="7">
        <v>1.36</v>
      </c>
      <c r="I124" s="7">
        <v>1</v>
      </c>
    </row>
    <row r="125" spans="1:9">
      <c r="A125">
        <v>20161124</v>
      </c>
      <c r="B125" s="6" t="s">
        <v>190</v>
      </c>
      <c r="C125" s="7">
        <f t="shared" si="1"/>
        <v>1.9</v>
      </c>
      <c r="D125">
        <v>0</v>
      </c>
      <c r="E125" t="s">
        <v>516</v>
      </c>
      <c r="F125" s="13">
        <v>2.2400000000000002</v>
      </c>
      <c r="H125" s="7">
        <v>1.9</v>
      </c>
      <c r="I125" s="7">
        <v>1</v>
      </c>
    </row>
    <row r="126" spans="1:9" ht="30">
      <c r="A126">
        <v>20161125</v>
      </c>
      <c r="B126" s="6" t="s">
        <v>191</v>
      </c>
      <c r="C126" s="7">
        <f t="shared" si="1"/>
        <v>2.29</v>
      </c>
      <c r="D126">
        <v>0</v>
      </c>
      <c r="E126" t="s">
        <v>516</v>
      </c>
      <c r="F126" s="13">
        <v>2.2400000000000002</v>
      </c>
      <c r="H126" s="7">
        <v>2.29</v>
      </c>
      <c r="I126" s="7">
        <v>1</v>
      </c>
    </row>
    <row r="127" spans="1:9">
      <c r="A127">
        <v>20161126</v>
      </c>
      <c r="B127" s="6" t="s">
        <v>192</v>
      </c>
      <c r="C127" s="7">
        <f t="shared" si="1"/>
        <v>3.12</v>
      </c>
      <c r="D127">
        <v>0</v>
      </c>
      <c r="E127" t="s">
        <v>516</v>
      </c>
      <c r="F127" s="13">
        <v>2.2400000000000002</v>
      </c>
      <c r="H127" s="7">
        <v>3.12</v>
      </c>
      <c r="I127" s="7">
        <v>1</v>
      </c>
    </row>
    <row r="128" spans="1:9" ht="30">
      <c r="A128">
        <v>20161127</v>
      </c>
      <c r="B128" s="6" t="s">
        <v>193</v>
      </c>
      <c r="C128" s="7">
        <f t="shared" si="1"/>
        <v>2.0299999999999998</v>
      </c>
      <c r="D128">
        <v>0</v>
      </c>
      <c r="E128" t="s">
        <v>516</v>
      </c>
      <c r="F128" s="13">
        <v>2.2400000000000002</v>
      </c>
      <c r="H128" s="7">
        <v>2.0299999999999998</v>
      </c>
      <c r="I128" s="7">
        <v>1</v>
      </c>
    </row>
    <row r="129" spans="1:9">
      <c r="A129">
        <v>20161128</v>
      </c>
      <c r="B129" s="6" t="s">
        <v>194</v>
      </c>
      <c r="C129" s="7">
        <f t="shared" si="1"/>
        <v>2.57</v>
      </c>
      <c r="D129">
        <v>0</v>
      </c>
      <c r="E129" t="s">
        <v>516</v>
      </c>
      <c r="F129" s="13">
        <v>2.2400000000000002</v>
      </c>
      <c r="H129" s="7">
        <v>2.57</v>
      </c>
      <c r="I129" s="7">
        <v>1</v>
      </c>
    </row>
    <row r="130" spans="1:9">
      <c r="A130">
        <v>20161129</v>
      </c>
      <c r="B130" s="6" t="s">
        <v>195</v>
      </c>
      <c r="C130" s="7">
        <f t="shared" si="1"/>
        <v>2.48</v>
      </c>
      <c r="D130">
        <v>0</v>
      </c>
      <c r="E130" t="s">
        <v>516</v>
      </c>
      <c r="F130" s="13">
        <v>2.2400000000000002</v>
      </c>
      <c r="H130" s="7">
        <v>2.48</v>
      </c>
      <c r="I130" s="7">
        <v>1</v>
      </c>
    </row>
    <row r="131" spans="1:9">
      <c r="A131">
        <v>20161130</v>
      </c>
      <c r="B131" s="6" t="s">
        <v>196</v>
      </c>
      <c r="C131" s="7">
        <f t="shared" ref="C131:C194" si="2">H131*I131</f>
        <v>0.5</v>
      </c>
      <c r="D131">
        <v>0</v>
      </c>
      <c r="E131" t="s">
        <v>516</v>
      </c>
      <c r="F131" s="13">
        <v>2.2400000000000002</v>
      </c>
      <c r="H131" s="7">
        <v>0.5</v>
      </c>
      <c r="I131" s="7">
        <v>1</v>
      </c>
    </row>
    <row r="132" spans="1:9" ht="30">
      <c r="A132">
        <v>20161131</v>
      </c>
      <c r="B132" s="6" t="s">
        <v>197</v>
      </c>
      <c r="C132" s="7">
        <f t="shared" si="2"/>
        <v>1.91</v>
      </c>
      <c r="D132">
        <v>0</v>
      </c>
      <c r="E132" t="s">
        <v>516</v>
      </c>
      <c r="F132" s="13">
        <v>2.2400000000000002</v>
      </c>
      <c r="H132" s="7">
        <v>1.91</v>
      </c>
      <c r="I132" s="7">
        <v>1</v>
      </c>
    </row>
    <row r="133" spans="1:9" ht="30">
      <c r="A133">
        <v>20161132</v>
      </c>
      <c r="B133" s="6" t="s">
        <v>198</v>
      </c>
      <c r="C133" s="7">
        <f t="shared" si="2"/>
        <v>2.88</v>
      </c>
      <c r="D133">
        <v>0</v>
      </c>
      <c r="E133" t="s">
        <v>516</v>
      </c>
      <c r="F133" s="13">
        <v>2.2400000000000002</v>
      </c>
      <c r="H133" s="7">
        <v>2.88</v>
      </c>
      <c r="I133" s="7">
        <v>1</v>
      </c>
    </row>
    <row r="134" spans="1:9" ht="30">
      <c r="A134">
        <v>20161133</v>
      </c>
      <c r="B134" s="6" t="s">
        <v>199</v>
      </c>
      <c r="C134" s="7">
        <f t="shared" si="2"/>
        <v>4.25</v>
      </c>
      <c r="D134">
        <v>0</v>
      </c>
      <c r="E134" t="s">
        <v>516</v>
      </c>
      <c r="F134" s="13">
        <v>2.2400000000000002</v>
      </c>
      <c r="H134" s="7">
        <v>4.25</v>
      </c>
      <c r="I134" s="7">
        <v>1</v>
      </c>
    </row>
    <row r="135" spans="1:9" ht="30">
      <c r="A135">
        <v>20161134</v>
      </c>
      <c r="B135" s="6" t="s">
        <v>200</v>
      </c>
      <c r="C135" s="7">
        <f t="shared" si="2"/>
        <v>2.56</v>
      </c>
      <c r="D135">
        <v>0</v>
      </c>
      <c r="E135" t="s">
        <v>516</v>
      </c>
      <c r="F135" s="13">
        <v>2.2400000000000002</v>
      </c>
      <c r="H135" s="7">
        <v>2.56</v>
      </c>
      <c r="I135" s="7">
        <v>1</v>
      </c>
    </row>
    <row r="136" spans="1:9" ht="30">
      <c r="A136">
        <v>20161135</v>
      </c>
      <c r="B136" s="6" t="s">
        <v>201</v>
      </c>
      <c r="C136" s="7">
        <f t="shared" si="2"/>
        <v>3.6</v>
      </c>
      <c r="D136">
        <v>0</v>
      </c>
      <c r="E136" t="s">
        <v>516</v>
      </c>
      <c r="F136" s="13">
        <v>2.2400000000000002</v>
      </c>
      <c r="H136" s="7">
        <v>3.6</v>
      </c>
      <c r="I136" s="7">
        <v>1</v>
      </c>
    </row>
    <row r="137" spans="1:9">
      <c r="A137">
        <v>20161136</v>
      </c>
      <c r="B137" s="6" t="s">
        <v>202</v>
      </c>
      <c r="C137" s="7">
        <f t="shared" si="2"/>
        <v>4.2699999999999996</v>
      </c>
      <c r="D137">
        <v>0</v>
      </c>
      <c r="E137" t="s">
        <v>516</v>
      </c>
      <c r="F137" s="13">
        <v>2.2400000000000002</v>
      </c>
      <c r="H137" s="7">
        <v>4.2699999999999996</v>
      </c>
      <c r="I137" s="7">
        <v>1</v>
      </c>
    </row>
    <row r="138" spans="1:9" ht="30">
      <c r="A138">
        <v>20161137</v>
      </c>
      <c r="B138" s="6" t="s">
        <v>203</v>
      </c>
      <c r="C138" s="7">
        <f t="shared" si="2"/>
        <v>3.46</v>
      </c>
      <c r="D138">
        <v>0</v>
      </c>
      <c r="E138" t="s">
        <v>516</v>
      </c>
      <c r="F138" s="13">
        <v>2.2400000000000002</v>
      </c>
      <c r="H138" s="7">
        <v>3.46</v>
      </c>
      <c r="I138" s="7">
        <v>1</v>
      </c>
    </row>
    <row r="139" spans="1:9" ht="30">
      <c r="A139">
        <v>20161138</v>
      </c>
      <c r="B139" s="6" t="s">
        <v>204</v>
      </c>
      <c r="C139" s="7">
        <f t="shared" si="2"/>
        <v>2.0499999999999998</v>
      </c>
      <c r="D139">
        <v>0</v>
      </c>
      <c r="E139" t="s">
        <v>516</v>
      </c>
      <c r="F139" s="13">
        <v>2.2400000000000002</v>
      </c>
      <c r="H139" s="7">
        <v>2.0499999999999998</v>
      </c>
      <c r="I139" s="7">
        <v>1</v>
      </c>
    </row>
    <row r="140" spans="1:9" ht="30">
      <c r="A140">
        <v>20161139</v>
      </c>
      <c r="B140" s="6" t="s">
        <v>205</v>
      </c>
      <c r="C140" s="7">
        <f t="shared" si="2"/>
        <v>2.8</v>
      </c>
      <c r="D140">
        <v>0</v>
      </c>
      <c r="E140" t="s">
        <v>516</v>
      </c>
      <c r="F140" s="13">
        <v>2.2400000000000002</v>
      </c>
      <c r="H140" s="7">
        <v>2.8</v>
      </c>
      <c r="I140" s="7">
        <v>1</v>
      </c>
    </row>
    <row r="141" spans="1:9" ht="30">
      <c r="A141">
        <v>20161140</v>
      </c>
      <c r="B141" s="6" t="s">
        <v>206</v>
      </c>
      <c r="C141" s="7">
        <f t="shared" si="2"/>
        <v>7.92</v>
      </c>
      <c r="D141">
        <v>0</v>
      </c>
      <c r="E141" t="s">
        <v>516</v>
      </c>
      <c r="F141" s="13">
        <v>2.2400000000000002</v>
      </c>
      <c r="H141" s="7">
        <v>7.92</v>
      </c>
      <c r="I141" s="7">
        <v>1</v>
      </c>
    </row>
    <row r="142" spans="1:9">
      <c r="A142">
        <v>20161141</v>
      </c>
      <c r="B142" s="6" t="s">
        <v>207</v>
      </c>
      <c r="C142" s="7">
        <f t="shared" si="2"/>
        <v>2</v>
      </c>
      <c r="D142">
        <v>0</v>
      </c>
      <c r="E142" t="s">
        <v>516</v>
      </c>
      <c r="F142" s="13">
        <v>2.2400000000000002</v>
      </c>
      <c r="H142" s="7">
        <v>2</v>
      </c>
      <c r="I142" s="7">
        <v>1</v>
      </c>
    </row>
    <row r="143" spans="1:9">
      <c r="A143">
        <v>20161142</v>
      </c>
      <c r="B143" s="6" t="s">
        <v>208</v>
      </c>
      <c r="C143" s="7">
        <f t="shared" si="2"/>
        <v>2.21</v>
      </c>
      <c r="D143">
        <v>0</v>
      </c>
      <c r="E143" t="s">
        <v>516</v>
      </c>
      <c r="F143" s="13">
        <v>2.2400000000000002</v>
      </c>
      <c r="H143" s="7">
        <v>2.21</v>
      </c>
      <c r="I143" s="7">
        <v>1</v>
      </c>
    </row>
    <row r="144" spans="1:9">
      <c r="A144">
        <v>20161143</v>
      </c>
      <c r="B144" s="6" t="s">
        <v>209</v>
      </c>
      <c r="C144" s="7">
        <f t="shared" si="2"/>
        <v>3.53</v>
      </c>
      <c r="D144">
        <v>0</v>
      </c>
      <c r="E144" t="s">
        <v>516</v>
      </c>
      <c r="F144" s="13">
        <v>2.2400000000000002</v>
      </c>
      <c r="H144" s="7">
        <v>3.53</v>
      </c>
      <c r="I144" s="7">
        <v>1</v>
      </c>
    </row>
    <row r="145" spans="1:9" ht="30">
      <c r="A145">
        <v>20161144</v>
      </c>
      <c r="B145" s="6" t="s">
        <v>210</v>
      </c>
      <c r="C145" s="7">
        <f t="shared" si="2"/>
        <v>0.66</v>
      </c>
      <c r="D145">
        <v>0</v>
      </c>
      <c r="E145" t="s">
        <v>475</v>
      </c>
      <c r="F145" s="13">
        <v>0.87</v>
      </c>
      <c r="H145" s="7">
        <v>0.66</v>
      </c>
      <c r="I145" s="7">
        <v>1</v>
      </c>
    </row>
    <row r="146" spans="1:9">
      <c r="A146">
        <v>20161145</v>
      </c>
      <c r="B146" s="6" t="s">
        <v>211</v>
      </c>
      <c r="C146" s="7">
        <f t="shared" si="2"/>
        <v>0.47</v>
      </c>
      <c r="D146">
        <v>0</v>
      </c>
      <c r="E146" t="s">
        <v>475</v>
      </c>
      <c r="F146" s="13">
        <v>0.87</v>
      </c>
      <c r="H146" s="7">
        <v>0.47</v>
      </c>
      <c r="I146" s="7">
        <v>1</v>
      </c>
    </row>
    <row r="147" spans="1:9">
      <c r="A147">
        <v>20161146</v>
      </c>
      <c r="B147" s="6" t="s">
        <v>212</v>
      </c>
      <c r="C147" s="7">
        <f t="shared" si="2"/>
        <v>0.61</v>
      </c>
      <c r="D147">
        <v>0</v>
      </c>
      <c r="E147" t="s">
        <v>475</v>
      </c>
      <c r="F147" s="13">
        <v>0.87</v>
      </c>
      <c r="H147" s="7">
        <v>0.61</v>
      </c>
      <c r="I147" s="7">
        <v>1</v>
      </c>
    </row>
    <row r="148" spans="1:9" ht="30">
      <c r="A148">
        <v>20161147</v>
      </c>
      <c r="B148" s="6" t="s">
        <v>213</v>
      </c>
      <c r="C148" s="7">
        <f t="shared" si="2"/>
        <v>0.35499999999999998</v>
      </c>
      <c r="D148">
        <v>0</v>
      </c>
      <c r="E148" t="s">
        <v>475</v>
      </c>
      <c r="F148" s="13">
        <v>0.87</v>
      </c>
      <c r="H148" s="7">
        <v>0.71</v>
      </c>
      <c r="I148" s="7">
        <v>0.5</v>
      </c>
    </row>
    <row r="149" spans="1:9" ht="30">
      <c r="A149">
        <v>20161148</v>
      </c>
      <c r="B149" s="6" t="s">
        <v>214</v>
      </c>
      <c r="C149" s="7">
        <f t="shared" si="2"/>
        <v>0.84</v>
      </c>
      <c r="D149">
        <v>0</v>
      </c>
      <c r="E149" t="s">
        <v>475</v>
      </c>
      <c r="F149" s="13">
        <v>0.87</v>
      </c>
      <c r="H149" s="7">
        <v>0.84</v>
      </c>
      <c r="I149" s="7">
        <v>1</v>
      </c>
    </row>
    <row r="150" spans="1:9" ht="30">
      <c r="A150">
        <v>20161149</v>
      </c>
      <c r="B150" s="6" t="s">
        <v>215</v>
      </c>
      <c r="C150" s="7">
        <f t="shared" si="2"/>
        <v>0.91</v>
      </c>
      <c r="D150">
        <v>0</v>
      </c>
      <c r="E150" t="s">
        <v>475</v>
      </c>
      <c r="F150" s="13">
        <v>0.87</v>
      </c>
      <c r="H150" s="7">
        <v>0.91</v>
      </c>
      <c r="I150" s="7">
        <v>1</v>
      </c>
    </row>
    <row r="151" spans="1:9" ht="30">
      <c r="A151">
        <v>20161150</v>
      </c>
      <c r="B151" s="6" t="s">
        <v>216</v>
      </c>
      <c r="C151" s="7">
        <f t="shared" si="2"/>
        <v>1.1000000000000001</v>
      </c>
      <c r="D151">
        <v>0</v>
      </c>
      <c r="E151" t="s">
        <v>475</v>
      </c>
      <c r="F151" s="13">
        <v>0.87</v>
      </c>
      <c r="H151" s="7">
        <v>1.1000000000000001</v>
      </c>
      <c r="I151" s="7">
        <v>1</v>
      </c>
    </row>
    <row r="152" spans="1:9" ht="30">
      <c r="A152">
        <v>20161151</v>
      </c>
      <c r="B152" s="6" t="s">
        <v>217</v>
      </c>
      <c r="C152" s="7">
        <f t="shared" si="2"/>
        <v>1.35</v>
      </c>
      <c r="D152">
        <v>0</v>
      </c>
      <c r="E152" t="s">
        <v>475</v>
      </c>
      <c r="F152" s="13">
        <v>0.87</v>
      </c>
      <c r="H152" s="7">
        <v>1.35</v>
      </c>
      <c r="I152" s="7">
        <v>1</v>
      </c>
    </row>
    <row r="153" spans="1:9" ht="30">
      <c r="A153">
        <v>20161152</v>
      </c>
      <c r="B153" s="6" t="s">
        <v>218</v>
      </c>
      <c r="C153" s="7">
        <f t="shared" si="2"/>
        <v>1.96</v>
      </c>
      <c r="D153">
        <v>0</v>
      </c>
      <c r="E153" t="s">
        <v>475</v>
      </c>
      <c r="F153" s="13">
        <v>0.87</v>
      </c>
      <c r="H153" s="7">
        <v>1.96</v>
      </c>
      <c r="I153" s="7">
        <v>1</v>
      </c>
    </row>
    <row r="154" spans="1:9">
      <c r="A154">
        <v>20161153</v>
      </c>
      <c r="B154" s="6" t="s">
        <v>219</v>
      </c>
      <c r="C154" s="7">
        <f t="shared" si="2"/>
        <v>25</v>
      </c>
      <c r="D154">
        <v>0</v>
      </c>
      <c r="E154" t="s">
        <v>475</v>
      </c>
      <c r="F154" s="13">
        <v>0.87</v>
      </c>
      <c r="H154" s="7">
        <v>25</v>
      </c>
      <c r="I154" s="7">
        <v>1</v>
      </c>
    </row>
    <row r="155" spans="1:9">
      <c r="A155">
        <v>20161154</v>
      </c>
      <c r="B155" s="6" t="s">
        <v>220</v>
      </c>
      <c r="C155" s="7">
        <f t="shared" si="2"/>
        <v>0.49</v>
      </c>
      <c r="D155">
        <v>0</v>
      </c>
      <c r="E155" t="s">
        <v>510</v>
      </c>
      <c r="F155" s="13">
        <v>0.92</v>
      </c>
      <c r="H155" s="7">
        <v>0.49</v>
      </c>
      <c r="I155" s="7">
        <v>1</v>
      </c>
    </row>
    <row r="156" spans="1:9">
      <c r="A156">
        <v>20161155</v>
      </c>
      <c r="B156" s="6" t="s">
        <v>221</v>
      </c>
      <c r="C156" s="7">
        <f t="shared" si="2"/>
        <v>0.79</v>
      </c>
      <c r="D156">
        <v>0</v>
      </c>
      <c r="E156" t="s">
        <v>510</v>
      </c>
      <c r="F156" s="13">
        <v>0.92</v>
      </c>
      <c r="H156" s="7">
        <v>0.79</v>
      </c>
      <c r="I156" s="7">
        <v>1</v>
      </c>
    </row>
    <row r="157" spans="1:9">
      <c r="A157">
        <v>20161156</v>
      </c>
      <c r="B157" s="6" t="s">
        <v>222</v>
      </c>
      <c r="C157" s="7">
        <f t="shared" si="2"/>
        <v>1.07</v>
      </c>
      <c r="D157">
        <v>0</v>
      </c>
      <c r="E157" t="s">
        <v>510</v>
      </c>
      <c r="F157" s="13">
        <v>0.92</v>
      </c>
      <c r="H157" s="7">
        <v>1.07</v>
      </c>
      <c r="I157" s="7">
        <v>1</v>
      </c>
    </row>
    <row r="158" spans="1:9">
      <c r="A158">
        <v>20161157</v>
      </c>
      <c r="B158" s="6" t="s">
        <v>223</v>
      </c>
      <c r="C158" s="7">
        <f t="shared" si="2"/>
        <v>1.19</v>
      </c>
      <c r="D158">
        <v>0</v>
      </c>
      <c r="E158" t="s">
        <v>510</v>
      </c>
      <c r="F158" s="13">
        <v>0.92</v>
      </c>
      <c r="H158" s="7">
        <v>1.19</v>
      </c>
      <c r="I158" s="7">
        <v>1</v>
      </c>
    </row>
    <row r="159" spans="1:9">
      <c r="A159">
        <v>20161158</v>
      </c>
      <c r="B159" s="6" t="s">
        <v>224</v>
      </c>
      <c r="C159" s="7">
        <f t="shared" si="2"/>
        <v>2.11</v>
      </c>
      <c r="D159">
        <v>0</v>
      </c>
      <c r="E159" t="s">
        <v>510</v>
      </c>
      <c r="F159" s="13">
        <v>0.92</v>
      </c>
      <c r="H159" s="7">
        <v>2.11</v>
      </c>
      <c r="I159" s="7">
        <v>1</v>
      </c>
    </row>
    <row r="160" spans="1:9">
      <c r="A160">
        <v>20161159</v>
      </c>
      <c r="B160" s="6" t="s">
        <v>225</v>
      </c>
      <c r="C160" s="7">
        <f t="shared" si="2"/>
        <v>2.33</v>
      </c>
      <c r="D160">
        <v>0</v>
      </c>
      <c r="E160" t="s">
        <v>510</v>
      </c>
      <c r="F160" s="13">
        <v>0.92</v>
      </c>
      <c r="H160" s="7">
        <v>2.33</v>
      </c>
      <c r="I160" s="7">
        <v>1</v>
      </c>
    </row>
    <row r="161" spans="1:9">
      <c r="A161">
        <v>20161160</v>
      </c>
      <c r="B161" s="6" t="s">
        <v>226</v>
      </c>
      <c r="C161" s="7">
        <f t="shared" si="2"/>
        <v>0.51</v>
      </c>
      <c r="D161">
        <v>0</v>
      </c>
      <c r="E161" t="s">
        <v>510</v>
      </c>
      <c r="F161" s="13">
        <v>0.92</v>
      </c>
      <c r="H161" s="7">
        <v>0.51</v>
      </c>
      <c r="I161" s="7">
        <v>1</v>
      </c>
    </row>
    <row r="162" spans="1:9">
      <c r="A162">
        <v>20161161</v>
      </c>
      <c r="B162" s="6" t="s">
        <v>227</v>
      </c>
      <c r="C162" s="7">
        <f t="shared" si="2"/>
        <v>0.66</v>
      </c>
      <c r="D162">
        <v>0</v>
      </c>
      <c r="E162" t="s">
        <v>510</v>
      </c>
      <c r="F162" s="13">
        <v>0.92</v>
      </c>
      <c r="H162" s="7">
        <v>0.66</v>
      </c>
      <c r="I162" s="7">
        <v>1</v>
      </c>
    </row>
    <row r="163" spans="1:9">
      <c r="A163">
        <v>20161162</v>
      </c>
      <c r="B163" s="6" t="s">
        <v>228</v>
      </c>
      <c r="C163" s="7">
        <f t="shared" si="2"/>
        <v>1.1100000000000001</v>
      </c>
      <c r="D163">
        <v>0</v>
      </c>
      <c r="E163" t="s">
        <v>499</v>
      </c>
      <c r="F163" s="13">
        <v>0.8</v>
      </c>
      <c r="H163" s="7">
        <v>1.1100000000000001</v>
      </c>
      <c r="I163" s="7">
        <v>1</v>
      </c>
    </row>
    <row r="164" spans="1:9">
      <c r="A164">
        <v>20161163</v>
      </c>
      <c r="B164" s="6" t="s">
        <v>229</v>
      </c>
      <c r="C164" s="7">
        <f t="shared" si="2"/>
        <v>0.39</v>
      </c>
      <c r="D164">
        <v>0</v>
      </c>
      <c r="E164" t="s">
        <v>499</v>
      </c>
      <c r="F164" s="13">
        <v>0.8</v>
      </c>
      <c r="H164" s="7">
        <v>0.39</v>
      </c>
      <c r="I164" s="7">
        <v>1</v>
      </c>
    </row>
    <row r="165" spans="1:9">
      <c r="A165">
        <v>20161164</v>
      </c>
      <c r="B165" s="6" t="s">
        <v>230</v>
      </c>
      <c r="C165" s="7">
        <f t="shared" si="2"/>
        <v>1.85</v>
      </c>
      <c r="D165">
        <v>0</v>
      </c>
      <c r="E165" t="s">
        <v>499</v>
      </c>
      <c r="F165" s="13">
        <v>0.8</v>
      </c>
      <c r="H165" s="7">
        <v>1.85</v>
      </c>
      <c r="I165" s="7">
        <v>1</v>
      </c>
    </row>
    <row r="166" spans="1:9">
      <c r="A166">
        <v>20161165</v>
      </c>
      <c r="B166" s="6" t="s">
        <v>231</v>
      </c>
      <c r="C166" s="7">
        <f t="shared" si="2"/>
        <v>2.12</v>
      </c>
      <c r="D166">
        <v>0</v>
      </c>
      <c r="E166" t="s">
        <v>499</v>
      </c>
      <c r="F166" s="13">
        <v>0.8</v>
      </c>
      <c r="H166" s="7">
        <v>2.12</v>
      </c>
      <c r="I166" s="7">
        <v>1</v>
      </c>
    </row>
    <row r="167" spans="1:9">
      <c r="A167">
        <v>20161166</v>
      </c>
      <c r="B167" s="6" t="s">
        <v>232</v>
      </c>
      <c r="C167" s="7">
        <f t="shared" si="2"/>
        <v>1.19</v>
      </c>
      <c r="D167">
        <v>0</v>
      </c>
      <c r="E167" t="s">
        <v>484</v>
      </c>
      <c r="F167" s="13">
        <v>1.31</v>
      </c>
      <c r="H167" s="7">
        <v>0.85</v>
      </c>
      <c r="I167" s="7">
        <v>1.4</v>
      </c>
    </row>
    <row r="168" spans="1:9" ht="30">
      <c r="A168">
        <v>20161167</v>
      </c>
      <c r="B168" s="6" t="s">
        <v>233</v>
      </c>
      <c r="C168" s="7">
        <f t="shared" si="2"/>
        <v>2.48</v>
      </c>
      <c r="D168">
        <v>0</v>
      </c>
      <c r="E168" t="s">
        <v>484</v>
      </c>
      <c r="F168" s="13">
        <v>1.31</v>
      </c>
      <c r="H168" s="7">
        <v>2.48</v>
      </c>
      <c r="I168" s="7">
        <v>1</v>
      </c>
    </row>
    <row r="169" spans="1:9" ht="30">
      <c r="A169">
        <v>20161168</v>
      </c>
      <c r="B169" s="6" t="s">
        <v>234</v>
      </c>
      <c r="C169" s="7">
        <f t="shared" si="2"/>
        <v>1.274</v>
      </c>
      <c r="D169">
        <v>0</v>
      </c>
      <c r="E169" t="s">
        <v>484</v>
      </c>
      <c r="F169" s="13">
        <v>1.31</v>
      </c>
      <c r="H169" s="7">
        <v>0.91</v>
      </c>
      <c r="I169" s="7">
        <v>1.4</v>
      </c>
    </row>
    <row r="170" spans="1:9">
      <c r="A170">
        <v>20161169</v>
      </c>
      <c r="B170" s="6" t="s">
        <v>235</v>
      </c>
      <c r="C170" s="7">
        <f t="shared" si="2"/>
        <v>1.8059999999999998</v>
      </c>
      <c r="D170">
        <v>0</v>
      </c>
      <c r="E170" t="s">
        <v>484</v>
      </c>
      <c r="F170" s="13">
        <v>1.31</v>
      </c>
      <c r="H170" s="7">
        <v>1.29</v>
      </c>
      <c r="I170" s="7">
        <v>1.4</v>
      </c>
    </row>
    <row r="171" spans="1:9">
      <c r="A171">
        <v>20161170</v>
      </c>
      <c r="B171" s="6" t="s">
        <v>236</v>
      </c>
      <c r="C171" s="7">
        <f t="shared" si="2"/>
        <v>1.554</v>
      </c>
      <c r="D171">
        <v>0</v>
      </c>
      <c r="E171" t="s">
        <v>484</v>
      </c>
      <c r="F171" s="13">
        <v>1.31</v>
      </c>
      <c r="H171" s="7">
        <v>1.1100000000000001</v>
      </c>
      <c r="I171" s="7">
        <v>1.4</v>
      </c>
    </row>
    <row r="172" spans="1:9">
      <c r="A172">
        <v>20161171</v>
      </c>
      <c r="B172" s="6" t="s">
        <v>237</v>
      </c>
      <c r="C172" s="7">
        <f t="shared" si="2"/>
        <v>1.75</v>
      </c>
      <c r="D172">
        <v>0</v>
      </c>
      <c r="E172" t="s">
        <v>484</v>
      </c>
      <c r="F172" s="13">
        <v>1.31</v>
      </c>
      <c r="H172" s="7">
        <v>1.25</v>
      </c>
      <c r="I172" s="7">
        <v>1.4</v>
      </c>
    </row>
    <row r="173" spans="1:9">
      <c r="A173">
        <v>20161172</v>
      </c>
      <c r="B173" s="6" t="s">
        <v>238</v>
      </c>
      <c r="C173" s="7">
        <f t="shared" si="2"/>
        <v>1.78</v>
      </c>
      <c r="D173">
        <v>0</v>
      </c>
      <c r="E173" t="s">
        <v>511</v>
      </c>
      <c r="F173" s="13">
        <v>1.44</v>
      </c>
      <c r="H173" s="7">
        <v>1.78</v>
      </c>
      <c r="I173" s="7">
        <v>1</v>
      </c>
    </row>
    <row r="174" spans="1:9">
      <c r="A174">
        <v>20161173</v>
      </c>
      <c r="B174" s="6" t="s">
        <v>239</v>
      </c>
      <c r="C174" s="7">
        <f t="shared" si="2"/>
        <v>1.67</v>
      </c>
      <c r="D174">
        <v>0</v>
      </c>
      <c r="E174" t="s">
        <v>511</v>
      </c>
      <c r="F174" s="13">
        <v>1.44</v>
      </c>
      <c r="H174" s="7">
        <v>1.67</v>
      </c>
      <c r="I174" s="7">
        <v>1</v>
      </c>
    </row>
    <row r="175" spans="1:9">
      <c r="A175">
        <v>20161174</v>
      </c>
      <c r="B175" s="6" t="s">
        <v>240</v>
      </c>
      <c r="C175" s="7">
        <f t="shared" si="2"/>
        <v>0.87</v>
      </c>
      <c r="D175">
        <v>0</v>
      </c>
      <c r="E175" t="s">
        <v>511</v>
      </c>
      <c r="F175" s="13">
        <v>1.44</v>
      </c>
      <c r="H175" s="7">
        <v>0.87</v>
      </c>
      <c r="I175" s="7">
        <v>1</v>
      </c>
    </row>
    <row r="176" spans="1:9">
      <c r="A176">
        <v>20161175</v>
      </c>
      <c r="B176" s="6" t="s">
        <v>241</v>
      </c>
      <c r="C176" s="7">
        <f t="shared" si="2"/>
        <v>1.57</v>
      </c>
      <c r="D176">
        <v>0</v>
      </c>
      <c r="E176" t="s">
        <v>511</v>
      </c>
      <c r="F176" s="13">
        <v>1.44</v>
      </c>
      <c r="H176" s="7">
        <v>1.57</v>
      </c>
      <c r="I176" s="7">
        <v>1</v>
      </c>
    </row>
    <row r="177" spans="1:9">
      <c r="A177">
        <v>20161176</v>
      </c>
      <c r="B177" s="6" t="s">
        <v>242</v>
      </c>
      <c r="C177" s="7">
        <f t="shared" si="2"/>
        <v>0.85</v>
      </c>
      <c r="D177">
        <v>0</v>
      </c>
      <c r="E177" t="s">
        <v>533</v>
      </c>
      <c r="F177" s="13">
        <v>1.18</v>
      </c>
      <c r="H177" s="7">
        <v>0.85</v>
      </c>
      <c r="I177" s="7">
        <v>1</v>
      </c>
    </row>
    <row r="178" spans="1:9">
      <c r="A178">
        <v>20161177</v>
      </c>
      <c r="B178" s="6" t="s">
        <v>243</v>
      </c>
      <c r="C178" s="7">
        <f t="shared" si="2"/>
        <v>1.32</v>
      </c>
      <c r="D178">
        <v>0</v>
      </c>
      <c r="E178" t="s">
        <v>533</v>
      </c>
      <c r="F178" s="13">
        <v>1.18</v>
      </c>
      <c r="H178" s="7">
        <v>1.32</v>
      </c>
      <c r="I178" s="7">
        <v>1</v>
      </c>
    </row>
    <row r="179" spans="1:9">
      <c r="A179">
        <v>20161178</v>
      </c>
      <c r="B179" s="6" t="s">
        <v>244</v>
      </c>
      <c r="C179" s="7">
        <f t="shared" si="2"/>
        <v>1.05</v>
      </c>
      <c r="D179">
        <v>0</v>
      </c>
      <c r="E179" t="s">
        <v>533</v>
      </c>
      <c r="F179" s="13">
        <v>1.18</v>
      </c>
      <c r="H179" s="7">
        <v>1.05</v>
      </c>
      <c r="I179" s="7">
        <v>1</v>
      </c>
    </row>
    <row r="180" spans="1:9">
      <c r="A180">
        <v>20161179</v>
      </c>
      <c r="B180" s="6" t="s">
        <v>245</v>
      </c>
      <c r="C180" s="7">
        <f t="shared" si="2"/>
        <v>1.01</v>
      </c>
      <c r="D180">
        <v>0</v>
      </c>
      <c r="E180" t="s">
        <v>533</v>
      </c>
      <c r="F180" s="13">
        <v>1.18</v>
      </c>
      <c r="H180" s="7">
        <v>1.01</v>
      </c>
      <c r="I180" s="7">
        <v>1</v>
      </c>
    </row>
    <row r="181" spans="1:9">
      <c r="A181">
        <v>20161180</v>
      </c>
      <c r="B181" s="6" t="s">
        <v>246</v>
      </c>
      <c r="C181" s="7">
        <f t="shared" si="2"/>
        <v>2.11</v>
      </c>
      <c r="D181">
        <v>0</v>
      </c>
      <c r="E181" t="s">
        <v>533</v>
      </c>
      <c r="F181" s="13">
        <v>1.18</v>
      </c>
      <c r="H181" s="7">
        <v>2.11</v>
      </c>
      <c r="I181" s="7">
        <v>1</v>
      </c>
    </row>
    <row r="182" spans="1:9">
      <c r="A182">
        <v>20161181</v>
      </c>
      <c r="B182" s="6" t="s">
        <v>247</v>
      </c>
      <c r="C182" s="7">
        <f t="shared" si="2"/>
        <v>3.97</v>
      </c>
      <c r="D182">
        <v>0</v>
      </c>
      <c r="E182" t="s">
        <v>533</v>
      </c>
      <c r="F182" s="13">
        <v>1.18</v>
      </c>
      <c r="H182" s="7">
        <v>3.97</v>
      </c>
      <c r="I182" s="7">
        <v>1</v>
      </c>
    </row>
    <row r="183" spans="1:9">
      <c r="A183">
        <v>20161182</v>
      </c>
      <c r="B183" s="6" t="s">
        <v>248</v>
      </c>
      <c r="C183" s="7">
        <f t="shared" si="2"/>
        <v>4.3099999999999996</v>
      </c>
      <c r="D183">
        <v>0</v>
      </c>
      <c r="E183" t="s">
        <v>533</v>
      </c>
      <c r="F183" s="13">
        <v>1.18</v>
      </c>
      <c r="H183" s="7">
        <v>4.3099999999999996</v>
      </c>
      <c r="I183" s="7">
        <v>1</v>
      </c>
    </row>
    <row r="184" spans="1:9">
      <c r="A184">
        <v>20161183</v>
      </c>
      <c r="B184" s="6" t="s">
        <v>249</v>
      </c>
      <c r="C184" s="7">
        <f t="shared" si="2"/>
        <v>1.2</v>
      </c>
      <c r="D184">
        <v>0</v>
      </c>
      <c r="E184" t="s">
        <v>533</v>
      </c>
      <c r="F184" s="13">
        <v>1.18</v>
      </c>
      <c r="H184" s="7">
        <v>1.2</v>
      </c>
      <c r="I184" s="7">
        <v>1</v>
      </c>
    </row>
    <row r="185" spans="1:9">
      <c r="A185">
        <v>20161184</v>
      </c>
      <c r="B185" s="6" t="s">
        <v>250</v>
      </c>
      <c r="C185" s="7">
        <f t="shared" si="2"/>
        <v>2.37</v>
      </c>
      <c r="D185">
        <v>0</v>
      </c>
      <c r="E185" t="s">
        <v>533</v>
      </c>
      <c r="F185" s="13">
        <v>1.18</v>
      </c>
      <c r="H185" s="7">
        <v>2.37</v>
      </c>
      <c r="I185" s="7">
        <v>1</v>
      </c>
    </row>
    <row r="186" spans="1:9">
      <c r="A186">
        <v>20161185</v>
      </c>
      <c r="B186" s="6" t="s">
        <v>251</v>
      </c>
      <c r="C186" s="7">
        <f t="shared" si="2"/>
        <v>4.13</v>
      </c>
      <c r="D186">
        <v>0</v>
      </c>
      <c r="E186" t="s">
        <v>533</v>
      </c>
      <c r="F186" s="13">
        <v>1.18</v>
      </c>
      <c r="H186" s="7">
        <v>4.13</v>
      </c>
      <c r="I186" s="7">
        <v>1</v>
      </c>
    </row>
    <row r="187" spans="1:9">
      <c r="A187">
        <v>20161186</v>
      </c>
      <c r="B187" s="6" t="s">
        <v>252</v>
      </c>
      <c r="C187" s="7">
        <f t="shared" si="2"/>
        <v>6.08</v>
      </c>
      <c r="D187">
        <v>0</v>
      </c>
      <c r="E187" t="s">
        <v>533</v>
      </c>
      <c r="F187" s="13">
        <v>1.18</v>
      </c>
      <c r="H187" s="7">
        <v>6.08</v>
      </c>
      <c r="I187" s="7">
        <v>1</v>
      </c>
    </row>
    <row r="188" spans="1:9">
      <c r="A188">
        <v>20161187</v>
      </c>
      <c r="B188" s="6" t="s">
        <v>253</v>
      </c>
      <c r="C188" s="7">
        <f t="shared" si="2"/>
        <v>7.12</v>
      </c>
      <c r="D188">
        <v>0</v>
      </c>
      <c r="E188" t="s">
        <v>533</v>
      </c>
      <c r="F188" s="13">
        <v>1.18</v>
      </c>
      <c r="H188" s="7">
        <v>7.12</v>
      </c>
      <c r="I188" s="7">
        <v>1</v>
      </c>
    </row>
    <row r="189" spans="1:9" ht="30">
      <c r="A189">
        <v>20161188</v>
      </c>
      <c r="B189" s="6" t="s">
        <v>254</v>
      </c>
      <c r="C189" s="7">
        <f t="shared" si="2"/>
        <v>0.79</v>
      </c>
      <c r="D189">
        <v>0</v>
      </c>
      <c r="E189" t="s">
        <v>534</v>
      </c>
      <c r="F189" s="13">
        <v>0.79</v>
      </c>
      <c r="H189" s="7">
        <v>0.79</v>
      </c>
      <c r="I189" s="7">
        <v>1</v>
      </c>
    </row>
    <row r="190" spans="1:9" ht="30">
      <c r="A190">
        <v>20161189</v>
      </c>
      <c r="B190" s="6" t="s">
        <v>255</v>
      </c>
      <c r="C190" s="7">
        <f t="shared" si="2"/>
        <v>0.37</v>
      </c>
      <c r="D190">
        <v>0</v>
      </c>
      <c r="E190" t="s">
        <v>493</v>
      </c>
      <c r="F190" s="13">
        <v>0.77</v>
      </c>
      <c r="H190" s="7">
        <v>0.74</v>
      </c>
      <c r="I190" s="7">
        <v>0.5</v>
      </c>
    </row>
    <row r="191" spans="1:9" ht="30">
      <c r="A191">
        <v>20161190</v>
      </c>
      <c r="B191" s="6" t="s">
        <v>256</v>
      </c>
      <c r="C191" s="7">
        <f t="shared" si="2"/>
        <v>0.69</v>
      </c>
      <c r="D191">
        <v>0</v>
      </c>
      <c r="E191" t="s">
        <v>493</v>
      </c>
      <c r="F191" s="13">
        <v>0.77</v>
      </c>
      <c r="H191" s="7">
        <v>0.69</v>
      </c>
      <c r="I191" s="7">
        <v>1</v>
      </c>
    </row>
    <row r="192" spans="1:9">
      <c r="A192">
        <v>20161191</v>
      </c>
      <c r="B192" s="6" t="s">
        <v>257</v>
      </c>
      <c r="C192" s="7">
        <f t="shared" si="2"/>
        <v>0.72</v>
      </c>
      <c r="D192">
        <v>0</v>
      </c>
      <c r="E192" t="s">
        <v>493</v>
      </c>
      <c r="F192" s="13">
        <v>0.77</v>
      </c>
      <c r="H192" s="7">
        <v>0.72</v>
      </c>
      <c r="I192" s="7">
        <v>1</v>
      </c>
    </row>
    <row r="193" spans="1:9">
      <c r="A193">
        <v>20161192</v>
      </c>
      <c r="B193" s="6" t="s">
        <v>258</v>
      </c>
      <c r="C193" s="7">
        <f t="shared" si="2"/>
        <v>0.59</v>
      </c>
      <c r="D193">
        <v>0</v>
      </c>
      <c r="E193" t="s">
        <v>493</v>
      </c>
      <c r="F193" s="13">
        <v>0.77</v>
      </c>
      <c r="H193" s="7">
        <v>0.59</v>
      </c>
      <c r="I193" s="7">
        <v>1</v>
      </c>
    </row>
    <row r="194" spans="1:9">
      <c r="A194">
        <v>20161193</v>
      </c>
      <c r="B194" s="6" t="s">
        <v>259</v>
      </c>
      <c r="C194" s="7">
        <f t="shared" si="2"/>
        <v>0.7</v>
      </c>
      <c r="D194">
        <v>0</v>
      </c>
      <c r="E194" t="s">
        <v>493</v>
      </c>
      <c r="F194" s="13">
        <v>0.77</v>
      </c>
      <c r="H194" s="7">
        <v>0.7</v>
      </c>
      <c r="I194" s="7">
        <v>1</v>
      </c>
    </row>
    <row r="195" spans="1:9" ht="30">
      <c r="A195">
        <v>20161194</v>
      </c>
      <c r="B195" s="6" t="s">
        <v>260</v>
      </c>
      <c r="C195" s="7">
        <f t="shared" ref="C195:C258" si="3">H195*I195</f>
        <v>0.78</v>
      </c>
      <c r="D195">
        <v>0</v>
      </c>
      <c r="E195" t="s">
        <v>493</v>
      </c>
      <c r="F195" s="13">
        <v>0.77</v>
      </c>
      <c r="H195" s="7">
        <v>0.78</v>
      </c>
      <c r="I195" s="7">
        <v>1</v>
      </c>
    </row>
    <row r="196" spans="1:9" ht="30">
      <c r="A196">
        <v>20161195</v>
      </c>
      <c r="B196" s="6" t="s">
        <v>261</v>
      </c>
      <c r="C196" s="7">
        <f t="shared" si="3"/>
        <v>2.38</v>
      </c>
      <c r="D196">
        <v>0</v>
      </c>
      <c r="E196" t="s">
        <v>493</v>
      </c>
      <c r="F196" s="13">
        <v>0.77</v>
      </c>
      <c r="H196" s="7">
        <v>2.38</v>
      </c>
      <c r="I196" s="7">
        <v>1</v>
      </c>
    </row>
    <row r="197" spans="1:9">
      <c r="A197">
        <v>20161196</v>
      </c>
      <c r="B197" s="6" t="s">
        <v>262</v>
      </c>
      <c r="C197" s="7">
        <f t="shared" si="3"/>
        <v>0.78</v>
      </c>
      <c r="D197">
        <v>0</v>
      </c>
      <c r="E197" t="s">
        <v>493</v>
      </c>
      <c r="F197" s="13">
        <v>0.77</v>
      </c>
      <c r="H197" s="7">
        <v>0.78</v>
      </c>
      <c r="I197" s="7">
        <v>1</v>
      </c>
    </row>
    <row r="198" spans="1:9">
      <c r="A198">
        <v>20161197</v>
      </c>
      <c r="B198" s="6" t="s">
        <v>263</v>
      </c>
      <c r="C198" s="7">
        <f t="shared" si="3"/>
        <v>1.54</v>
      </c>
      <c r="D198">
        <v>0</v>
      </c>
      <c r="E198" t="s">
        <v>493</v>
      </c>
      <c r="F198" s="13">
        <v>0.77</v>
      </c>
      <c r="H198" s="7">
        <v>1.54</v>
      </c>
      <c r="I198" s="7">
        <v>1</v>
      </c>
    </row>
    <row r="199" spans="1:9">
      <c r="A199">
        <v>20161198</v>
      </c>
      <c r="B199" s="6" t="s">
        <v>264</v>
      </c>
      <c r="C199" s="7">
        <f t="shared" si="3"/>
        <v>0.75</v>
      </c>
      <c r="D199">
        <v>0</v>
      </c>
      <c r="E199" t="s">
        <v>493</v>
      </c>
      <c r="F199" s="13">
        <v>0.77</v>
      </c>
      <c r="H199" s="7">
        <v>0.75</v>
      </c>
      <c r="I199" s="7">
        <v>1</v>
      </c>
    </row>
    <row r="200" spans="1:9">
      <c r="A200">
        <v>20161199</v>
      </c>
      <c r="B200" s="6" t="s">
        <v>265</v>
      </c>
      <c r="C200" s="7">
        <f t="shared" si="3"/>
        <v>1.246</v>
      </c>
      <c r="D200">
        <v>0</v>
      </c>
      <c r="E200" t="s">
        <v>493</v>
      </c>
      <c r="F200" s="13">
        <v>0.77</v>
      </c>
      <c r="H200" s="7">
        <v>0.89</v>
      </c>
      <c r="I200" s="7">
        <v>1.4</v>
      </c>
    </row>
    <row r="201" spans="1:9">
      <c r="A201">
        <v>20161200</v>
      </c>
      <c r="B201" s="6" t="s">
        <v>266</v>
      </c>
      <c r="C201" s="7">
        <f t="shared" si="3"/>
        <v>0.27</v>
      </c>
      <c r="D201">
        <v>0</v>
      </c>
      <c r="E201" t="s">
        <v>493</v>
      </c>
      <c r="F201" s="13">
        <v>0.77</v>
      </c>
      <c r="H201" s="7">
        <v>0.27</v>
      </c>
      <c r="I201" s="7">
        <v>1</v>
      </c>
    </row>
    <row r="202" spans="1:9">
      <c r="A202">
        <v>20161201</v>
      </c>
      <c r="B202" s="6" t="s">
        <v>267</v>
      </c>
      <c r="C202" s="7">
        <f t="shared" si="3"/>
        <v>0.63</v>
      </c>
      <c r="D202">
        <v>0</v>
      </c>
      <c r="E202" t="s">
        <v>493</v>
      </c>
      <c r="F202" s="13">
        <v>0.77</v>
      </c>
      <c r="H202" s="7">
        <v>0.63</v>
      </c>
      <c r="I202" s="7">
        <v>1</v>
      </c>
    </row>
    <row r="203" spans="1:9">
      <c r="A203">
        <v>20161202</v>
      </c>
      <c r="B203" s="6" t="s">
        <v>268</v>
      </c>
      <c r="C203" s="7">
        <f t="shared" si="3"/>
        <v>0.86</v>
      </c>
      <c r="D203">
        <v>0</v>
      </c>
      <c r="E203" t="s">
        <v>493</v>
      </c>
      <c r="F203" s="13">
        <v>0.77</v>
      </c>
      <c r="H203" s="7">
        <v>0.86</v>
      </c>
      <c r="I203" s="7">
        <v>1</v>
      </c>
    </row>
    <row r="204" spans="1:9">
      <c r="A204">
        <v>20161203</v>
      </c>
      <c r="B204" s="6" t="s">
        <v>269</v>
      </c>
      <c r="C204" s="7">
        <f t="shared" si="3"/>
        <v>0.49</v>
      </c>
      <c r="D204">
        <v>0</v>
      </c>
      <c r="E204" t="s">
        <v>493</v>
      </c>
      <c r="F204" s="13">
        <v>0.77</v>
      </c>
      <c r="H204" s="7">
        <v>0.49</v>
      </c>
      <c r="I204" s="7">
        <v>1</v>
      </c>
    </row>
    <row r="205" spans="1:9" ht="30">
      <c r="A205">
        <v>20161204</v>
      </c>
      <c r="B205" s="6" t="s">
        <v>270</v>
      </c>
      <c r="C205" s="7">
        <f t="shared" si="3"/>
        <v>1</v>
      </c>
      <c r="D205">
        <v>0</v>
      </c>
      <c r="E205" t="s">
        <v>493</v>
      </c>
      <c r="F205" s="13">
        <v>0.77</v>
      </c>
      <c r="H205" s="7">
        <v>1</v>
      </c>
      <c r="I205" s="7">
        <v>1</v>
      </c>
    </row>
    <row r="206" spans="1:9">
      <c r="A206">
        <v>20161205</v>
      </c>
      <c r="B206" s="6" t="s">
        <v>271</v>
      </c>
      <c r="C206" s="7">
        <f t="shared" si="3"/>
        <v>2.0499999999999998</v>
      </c>
      <c r="D206">
        <v>0</v>
      </c>
      <c r="E206" t="s">
        <v>535</v>
      </c>
      <c r="F206" s="13">
        <v>2.09</v>
      </c>
      <c r="H206" s="7">
        <v>2.0499999999999998</v>
      </c>
      <c r="I206" s="7">
        <v>1</v>
      </c>
    </row>
    <row r="207" spans="1:9" ht="30">
      <c r="A207">
        <v>20161206</v>
      </c>
      <c r="B207" s="6" t="s">
        <v>272</v>
      </c>
      <c r="C207" s="7">
        <f t="shared" si="3"/>
        <v>1.54</v>
      </c>
      <c r="D207">
        <v>0</v>
      </c>
      <c r="E207" t="s">
        <v>535</v>
      </c>
      <c r="F207" s="13">
        <v>2.09</v>
      </c>
      <c r="H207" s="7">
        <v>1.54</v>
      </c>
      <c r="I207" s="7">
        <v>1</v>
      </c>
    </row>
    <row r="208" spans="1:9" ht="30">
      <c r="A208">
        <v>20161207</v>
      </c>
      <c r="B208" s="6" t="s">
        <v>273</v>
      </c>
      <c r="C208" s="7">
        <f t="shared" si="3"/>
        <v>1.92</v>
      </c>
      <c r="D208">
        <v>0</v>
      </c>
      <c r="E208" t="s">
        <v>535</v>
      </c>
      <c r="F208" s="13">
        <v>2.09</v>
      </c>
      <c r="H208" s="7">
        <v>1.92</v>
      </c>
      <c r="I208" s="7">
        <v>1</v>
      </c>
    </row>
    <row r="209" spans="1:9" ht="30">
      <c r="A209">
        <v>20161208</v>
      </c>
      <c r="B209" s="6" t="s">
        <v>274</v>
      </c>
      <c r="C209" s="7">
        <f t="shared" si="3"/>
        <v>2.56</v>
      </c>
      <c r="D209">
        <v>0</v>
      </c>
      <c r="E209" t="s">
        <v>535</v>
      </c>
      <c r="F209" s="13">
        <v>2.09</v>
      </c>
      <c r="H209" s="7">
        <v>2.56</v>
      </c>
      <c r="I209" s="7">
        <v>1</v>
      </c>
    </row>
    <row r="210" spans="1:9" ht="30">
      <c r="A210">
        <v>20161209</v>
      </c>
      <c r="B210" s="6" t="s">
        <v>275</v>
      </c>
      <c r="C210" s="7">
        <f t="shared" si="3"/>
        <v>4.12</v>
      </c>
      <c r="D210">
        <v>0</v>
      </c>
      <c r="E210" t="s">
        <v>535</v>
      </c>
      <c r="F210" s="13">
        <v>2.09</v>
      </c>
      <c r="H210" s="7">
        <v>4.12</v>
      </c>
      <c r="I210" s="7">
        <v>1</v>
      </c>
    </row>
    <row r="211" spans="1:9">
      <c r="A211">
        <v>20161210</v>
      </c>
      <c r="B211" s="6" t="s">
        <v>276</v>
      </c>
      <c r="C211" s="7">
        <f t="shared" si="3"/>
        <v>0.99</v>
      </c>
      <c r="D211">
        <v>0</v>
      </c>
      <c r="E211" t="s">
        <v>536</v>
      </c>
      <c r="F211" s="13">
        <v>1.37</v>
      </c>
      <c r="H211" s="7">
        <v>0.99</v>
      </c>
      <c r="I211" s="7">
        <v>1</v>
      </c>
    </row>
    <row r="212" spans="1:9">
      <c r="A212">
        <v>20161211</v>
      </c>
      <c r="B212" s="6" t="s">
        <v>277</v>
      </c>
      <c r="C212" s="7">
        <f t="shared" si="3"/>
        <v>1.52</v>
      </c>
      <c r="D212">
        <v>0</v>
      </c>
      <c r="E212" t="s">
        <v>536</v>
      </c>
      <c r="F212" s="13">
        <v>1.37</v>
      </c>
      <c r="H212" s="7">
        <v>1.52</v>
      </c>
      <c r="I212" s="7">
        <v>1</v>
      </c>
    </row>
    <row r="213" spans="1:9">
      <c r="A213">
        <v>20161212</v>
      </c>
      <c r="B213" s="6" t="s">
        <v>278</v>
      </c>
      <c r="C213" s="7">
        <f t="shared" si="3"/>
        <v>0.69</v>
      </c>
      <c r="D213">
        <v>0</v>
      </c>
      <c r="E213" t="s">
        <v>536</v>
      </c>
      <c r="F213" s="13">
        <v>1.37</v>
      </c>
      <c r="H213" s="7">
        <v>0.69</v>
      </c>
      <c r="I213" s="7">
        <v>1</v>
      </c>
    </row>
    <row r="214" spans="1:9">
      <c r="A214">
        <v>20161213</v>
      </c>
      <c r="B214" s="6" t="s">
        <v>279</v>
      </c>
      <c r="C214" s="7">
        <f t="shared" si="3"/>
        <v>0.56000000000000005</v>
      </c>
      <c r="D214">
        <v>0</v>
      </c>
      <c r="E214" t="s">
        <v>536</v>
      </c>
      <c r="F214" s="13">
        <v>1.37</v>
      </c>
      <c r="H214" s="7">
        <v>0.56000000000000005</v>
      </c>
      <c r="I214" s="7">
        <v>1</v>
      </c>
    </row>
    <row r="215" spans="1:9">
      <c r="A215">
        <v>20161214</v>
      </c>
      <c r="B215" s="6" t="s">
        <v>280</v>
      </c>
      <c r="C215" s="7">
        <f t="shared" si="3"/>
        <v>0.74</v>
      </c>
      <c r="D215">
        <v>0</v>
      </c>
      <c r="E215" t="s">
        <v>536</v>
      </c>
      <c r="F215" s="13">
        <v>1.37</v>
      </c>
      <c r="H215" s="7">
        <v>0.74</v>
      </c>
      <c r="I215" s="7">
        <v>1</v>
      </c>
    </row>
    <row r="216" spans="1:9" ht="30">
      <c r="A216">
        <v>20161215</v>
      </c>
      <c r="B216" s="6" t="s">
        <v>281</v>
      </c>
      <c r="C216" s="7">
        <f t="shared" si="3"/>
        <v>1.44</v>
      </c>
      <c r="D216">
        <v>0</v>
      </c>
      <c r="E216" t="s">
        <v>536</v>
      </c>
      <c r="F216" s="13">
        <v>1.37</v>
      </c>
      <c r="H216" s="7">
        <v>1.44</v>
      </c>
      <c r="I216" s="7">
        <v>1</v>
      </c>
    </row>
    <row r="217" spans="1:9">
      <c r="A217">
        <v>20161216</v>
      </c>
      <c r="B217" s="6" t="s">
        <v>282</v>
      </c>
      <c r="C217" s="7">
        <f t="shared" si="3"/>
        <v>5.54</v>
      </c>
      <c r="D217">
        <v>0</v>
      </c>
      <c r="E217" t="s">
        <v>536</v>
      </c>
      <c r="F217" s="13">
        <v>1.37</v>
      </c>
      <c r="H217" s="7">
        <v>5.54</v>
      </c>
      <c r="I217" s="7">
        <v>1</v>
      </c>
    </row>
    <row r="218" spans="1:9">
      <c r="A218">
        <v>20161217</v>
      </c>
      <c r="B218" s="6" t="s">
        <v>283</v>
      </c>
      <c r="C218" s="7">
        <f t="shared" si="3"/>
        <v>4.46</v>
      </c>
      <c r="D218">
        <v>0</v>
      </c>
      <c r="E218" t="s">
        <v>536</v>
      </c>
      <c r="F218" s="13">
        <v>1.37</v>
      </c>
      <c r="H218" s="7">
        <v>4.46</v>
      </c>
      <c r="I218" s="7">
        <v>1</v>
      </c>
    </row>
    <row r="219" spans="1:9">
      <c r="A219">
        <v>20161218</v>
      </c>
      <c r="B219" s="6" t="s">
        <v>284</v>
      </c>
      <c r="C219" s="7">
        <f t="shared" si="3"/>
        <v>0.79</v>
      </c>
      <c r="D219">
        <v>0</v>
      </c>
      <c r="E219" t="s">
        <v>536</v>
      </c>
      <c r="F219" s="13">
        <v>1.37</v>
      </c>
      <c r="H219" s="7">
        <v>0.79</v>
      </c>
      <c r="I219" s="7">
        <v>1</v>
      </c>
    </row>
    <row r="220" spans="1:9">
      <c r="A220">
        <v>20161219</v>
      </c>
      <c r="B220" s="6" t="s">
        <v>285</v>
      </c>
      <c r="C220" s="7">
        <f t="shared" si="3"/>
        <v>0.93</v>
      </c>
      <c r="D220">
        <v>0</v>
      </c>
      <c r="E220" t="s">
        <v>536</v>
      </c>
      <c r="F220" s="13">
        <v>1.37</v>
      </c>
      <c r="H220" s="7">
        <v>0.93</v>
      </c>
      <c r="I220" s="7">
        <v>1</v>
      </c>
    </row>
    <row r="221" spans="1:9">
      <c r="A221">
        <v>20161220</v>
      </c>
      <c r="B221" s="6" t="s">
        <v>286</v>
      </c>
      <c r="C221" s="7">
        <f t="shared" si="3"/>
        <v>1.37</v>
      </c>
      <c r="D221">
        <v>0</v>
      </c>
      <c r="E221" t="s">
        <v>536</v>
      </c>
      <c r="F221" s="13">
        <v>1.37</v>
      </c>
      <c r="H221" s="7">
        <v>1.37</v>
      </c>
      <c r="I221" s="7">
        <v>1</v>
      </c>
    </row>
    <row r="222" spans="1:9">
      <c r="A222">
        <v>20161221</v>
      </c>
      <c r="B222" s="6" t="s">
        <v>287</v>
      </c>
      <c r="C222" s="7">
        <f t="shared" si="3"/>
        <v>2.42</v>
      </c>
      <c r="D222">
        <v>0</v>
      </c>
      <c r="E222" t="s">
        <v>536</v>
      </c>
      <c r="F222" s="13">
        <v>1.37</v>
      </c>
      <c r="H222" s="7">
        <v>2.42</v>
      </c>
      <c r="I222" s="7">
        <v>1</v>
      </c>
    </row>
    <row r="223" spans="1:9">
      <c r="A223">
        <v>20161222</v>
      </c>
      <c r="B223" s="6" t="s">
        <v>288</v>
      </c>
      <c r="C223" s="7">
        <f t="shared" si="3"/>
        <v>3.15</v>
      </c>
      <c r="D223">
        <v>0</v>
      </c>
      <c r="E223" t="s">
        <v>536</v>
      </c>
      <c r="F223" s="13">
        <v>1.37</v>
      </c>
      <c r="H223" s="7">
        <v>3.15</v>
      </c>
      <c r="I223" s="7">
        <v>1</v>
      </c>
    </row>
    <row r="224" spans="1:9" ht="30">
      <c r="A224">
        <v>20161223</v>
      </c>
      <c r="B224" s="6" t="s">
        <v>289</v>
      </c>
      <c r="C224" s="7">
        <f t="shared" si="3"/>
        <v>0.64</v>
      </c>
      <c r="D224">
        <v>0</v>
      </c>
      <c r="E224" t="s">
        <v>483</v>
      </c>
      <c r="F224" s="13">
        <v>1.2</v>
      </c>
      <c r="H224" s="7">
        <v>0.64</v>
      </c>
      <c r="I224" s="7">
        <v>1</v>
      </c>
    </row>
    <row r="225" spans="1:9">
      <c r="A225">
        <v>20161224</v>
      </c>
      <c r="B225" s="6" t="s">
        <v>290</v>
      </c>
      <c r="C225" s="7">
        <f t="shared" si="3"/>
        <v>0.73</v>
      </c>
      <c r="D225">
        <v>0</v>
      </c>
      <c r="E225" t="s">
        <v>483</v>
      </c>
      <c r="F225" s="13">
        <v>1.2</v>
      </c>
      <c r="H225" s="7">
        <v>0.73</v>
      </c>
      <c r="I225" s="7">
        <v>1</v>
      </c>
    </row>
    <row r="226" spans="1:9" ht="30">
      <c r="A226">
        <v>20161225</v>
      </c>
      <c r="B226" s="6" t="s">
        <v>291</v>
      </c>
      <c r="C226" s="7">
        <f t="shared" si="3"/>
        <v>0.67</v>
      </c>
      <c r="D226">
        <v>0</v>
      </c>
      <c r="E226" t="s">
        <v>483</v>
      </c>
      <c r="F226" s="13">
        <v>1.2</v>
      </c>
      <c r="H226" s="7">
        <v>0.67</v>
      </c>
      <c r="I226" s="7">
        <v>1</v>
      </c>
    </row>
    <row r="227" spans="1:9">
      <c r="A227">
        <v>20161226</v>
      </c>
      <c r="B227" s="6" t="s">
        <v>292</v>
      </c>
      <c r="C227" s="7">
        <f t="shared" si="3"/>
        <v>1.2</v>
      </c>
      <c r="D227">
        <v>0</v>
      </c>
      <c r="E227" t="s">
        <v>483</v>
      </c>
      <c r="F227" s="13">
        <v>1.2</v>
      </c>
      <c r="H227" s="7">
        <v>1.2</v>
      </c>
      <c r="I227" s="7">
        <v>1</v>
      </c>
    </row>
    <row r="228" spans="1:9">
      <c r="A228">
        <v>20161227</v>
      </c>
      <c r="B228" s="6" t="s">
        <v>293</v>
      </c>
      <c r="C228" s="7">
        <f t="shared" si="3"/>
        <v>1.42</v>
      </c>
      <c r="D228">
        <v>0</v>
      </c>
      <c r="E228" t="s">
        <v>483</v>
      </c>
      <c r="F228" s="13">
        <v>1.2</v>
      </c>
      <c r="H228" s="7">
        <v>1.42</v>
      </c>
      <c r="I228" s="7">
        <v>1</v>
      </c>
    </row>
    <row r="229" spans="1:9">
      <c r="A229">
        <v>20161228</v>
      </c>
      <c r="B229" s="6" t="s">
        <v>294</v>
      </c>
      <c r="C229" s="7">
        <f t="shared" si="3"/>
        <v>2.31</v>
      </c>
      <c r="D229">
        <v>0</v>
      </c>
      <c r="E229" t="s">
        <v>483</v>
      </c>
      <c r="F229" s="13">
        <v>1.2</v>
      </c>
      <c r="H229" s="7">
        <v>2.31</v>
      </c>
      <c r="I229" s="7">
        <v>1</v>
      </c>
    </row>
    <row r="230" spans="1:9">
      <c r="A230">
        <v>20161229</v>
      </c>
      <c r="B230" s="6" t="s">
        <v>295</v>
      </c>
      <c r="C230" s="7">
        <f t="shared" si="3"/>
        <v>3.12</v>
      </c>
      <c r="D230">
        <v>0</v>
      </c>
      <c r="E230" t="s">
        <v>483</v>
      </c>
      <c r="F230" s="13">
        <v>1.2</v>
      </c>
      <c r="H230" s="7">
        <v>3.12</v>
      </c>
      <c r="I230" s="7">
        <v>1</v>
      </c>
    </row>
    <row r="231" spans="1:9">
      <c r="A231">
        <v>20161230</v>
      </c>
      <c r="B231" s="6" t="s">
        <v>296</v>
      </c>
      <c r="C231" s="7">
        <f t="shared" si="3"/>
        <v>1.08</v>
      </c>
      <c r="D231">
        <v>0</v>
      </c>
      <c r="E231" t="s">
        <v>483</v>
      </c>
      <c r="F231" s="13">
        <v>1.2</v>
      </c>
      <c r="H231" s="7">
        <v>1.08</v>
      </c>
      <c r="I231" s="7">
        <v>1</v>
      </c>
    </row>
    <row r="232" spans="1:9">
      <c r="A232">
        <v>20161231</v>
      </c>
      <c r="B232" s="6" t="s">
        <v>297</v>
      </c>
      <c r="C232" s="7">
        <f t="shared" si="3"/>
        <v>1.1200000000000001</v>
      </c>
      <c r="D232">
        <v>0</v>
      </c>
      <c r="E232" t="s">
        <v>483</v>
      </c>
      <c r="F232" s="13">
        <v>1.2</v>
      </c>
      <c r="H232" s="7">
        <v>1.1200000000000001</v>
      </c>
      <c r="I232" s="7">
        <v>1</v>
      </c>
    </row>
    <row r="233" spans="1:9">
      <c r="A233">
        <v>20161232</v>
      </c>
      <c r="B233" s="6" t="s">
        <v>298</v>
      </c>
      <c r="C233" s="7">
        <f t="shared" si="3"/>
        <v>1.62</v>
      </c>
      <c r="D233">
        <v>0</v>
      </c>
      <c r="E233" t="s">
        <v>483</v>
      </c>
      <c r="F233" s="13">
        <v>1.2</v>
      </c>
      <c r="H233" s="7">
        <v>1.62</v>
      </c>
      <c r="I233" s="7">
        <v>1</v>
      </c>
    </row>
    <row r="234" spans="1:9">
      <c r="A234">
        <v>20161233</v>
      </c>
      <c r="B234" s="6" t="s">
        <v>299</v>
      </c>
      <c r="C234" s="7">
        <f t="shared" si="3"/>
        <v>1.95</v>
      </c>
      <c r="D234">
        <v>0</v>
      </c>
      <c r="E234" t="s">
        <v>483</v>
      </c>
      <c r="F234" s="13">
        <v>1.2</v>
      </c>
      <c r="H234" s="7">
        <v>1.95</v>
      </c>
      <c r="I234" s="7">
        <v>1</v>
      </c>
    </row>
    <row r="235" spans="1:9">
      <c r="A235">
        <v>20161234</v>
      </c>
      <c r="B235" s="6" t="s">
        <v>300</v>
      </c>
      <c r="C235" s="7">
        <f t="shared" si="3"/>
        <v>2.14</v>
      </c>
      <c r="D235">
        <v>0</v>
      </c>
      <c r="E235" t="s">
        <v>483</v>
      </c>
      <c r="F235" s="13">
        <v>1.2</v>
      </c>
      <c r="H235" s="7">
        <v>2.14</v>
      </c>
      <c r="I235" s="7">
        <v>1</v>
      </c>
    </row>
    <row r="236" spans="1:9">
      <c r="A236">
        <v>20161235</v>
      </c>
      <c r="B236" s="6" t="s">
        <v>301</v>
      </c>
      <c r="C236" s="7">
        <f t="shared" si="3"/>
        <v>4.13</v>
      </c>
      <c r="D236">
        <v>0</v>
      </c>
      <c r="E236" t="s">
        <v>483</v>
      </c>
      <c r="F236" s="13">
        <v>1.2</v>
      </c>
      <c r="H236" s="7">
        <v>4.13</v>
      </c>
      <c r="I236" s="7">
        <v>1</v>
      </c>
    </row>
    <row r="237" spans="1:9">
      <c r="A237">
        <v>20161236</v>
      </c>
      <c r="B237" s="6" t="s">
        <v>302</v>
      </c>
      <c r="C237" s="7">
        <f t="shared" si="3"/>
        <v>0.61</v>
      </c>
      <c r="D237">
        <v>0</v>
      </c>
      <c r="E237" t="s">
        <v>474</v>
      </c>
      <c r="F237" s="13">
        <f>0.9</f>
        <v>0.9</v>
      </c>
      <c r="H237" s="7">
        <v>0.61</v>
      </c>
      <c r="I237" s="7">
        <v>1</v>
      </c>
    </row>
    <row r="238" spans="1:9">
      <c r="A238">
        <v>20161237</v>
      </c>
      <c r="B238" s="6" t="s">
        <v>303</v>
      </c>
      <c r="C238" s="7">
        <f t="shared" si="3"/>
        <v>0.27500000000000002</v>
      </c>
      <c r="D238">
        <v>0</v>
      </c>
      <c r="E238" t="s">
        <v>474</v>
      </c>
      <c r="F238" s="13">
        <f t="shared" ref="F238:F255" si="4">0.9</f>
        <v>0.9</v>
      </c>
      <c r="H238" s="7">
        <v>0.55000000000000004</v>
      </c>
      <c r="I238" s="7">
        <v>0.5</v>
      </c>
    </row>
    <row r="239" spans="1:9">
      <c r="A239">
        <v>20161238</v>
      </c>
      <c r="B239" s="6" t="s">
        <v>304</v>
      </c>
      <c r="C239" s="7">
        <f t="shared" si="3"/>
        <v>0.71</v>
      </c>
      <c r="D239">
        <v>0</v>
      </c>
      <c r="E239" t="s">
        <v>474</v>
      </c>
      <c r="F239" s="13">
        <f t="shared" si="4"/>
        <v>0.9</v>
      </c>
      <c r="H239" s="7">
        <v>0.71</v>
      </c>
      <c r="I239" s="7">
        <v>1</v>
      </c>
    </row>
    <row r="240" spans="1:9">
      <c r="A240">
        <v>20161239</v>
      </c>
      <c r="B240" s="6" t="s">
        <v>305</v>
      </c>
      <c r="C240" s="7">
        <f t="shared" si="3"/>
        <v>1.38</v>
      </c>
      <c r="D240">
        <v>0</v>
      </c>
      <c r="E240" t="s">
        <v>474</v>
      </c>
      <c r="F240" s="13">
        <f t="shared" si="4"/>
        <v>0.9</v>
      </c>
      <c r="H240" s="7">
        <v>1.38</v>
      </c>
      <c r="I240" s="7">
        <v>1</v>
      </c>
    </row>
    <row r="241" spans="1:9">
      <c r="A241">
        <v>20161240</v>
      </c>
      <c r="B241" s="6" t="s">
        <v>306</v>
      </c>
      <c r="C241" s="7">
        <f t="shared" si="3"/>
        <v>2.41</v>
      </c>
      <c r="D241">
        <v>0</v>
      </c>
      <c r="E241" t="s">
        <v>474</v>
      </c>
      <c r="F241" s="13">
        <f t="shared" si="4"/>
        <v>0.9</v>
      </c>
      <c r="H241" s="7">
        <v>2.41</v>
      </c>
      <c r="I241" s="7">
        <v>1</v>
      </c>
    </row>
    <row r="242" spans="1:9">
      <c r="A242">
        <v>20161241</v>
      </c>
      <c r="B242" s="6" t="s">
        <v>307</v>
      </c>
      <c r="C242" s="7">
        <f t="shared" si="3"/>
        <v>1.43</v>
      </c>
      <c r="D242">
        <v>0</v>
      </c>
      <c r="E242" t="s">
        <v>474</v>
      </c>
      <c r="F242" s="13">
        <f t="shared" si="4"/>
        <v>0.9</v>
      </c>
      <c r="H242" s="7">
        <v>1.43</v>
      </c>
      <c r="I242" s="7">
        <v>1</v>
      </c>
    </row>
    <row r="243" spans="1:9">
      <c r="A243">
        <v>20161242</v>
      </c>
      <c r="B243" s="6" t="s">
        <v>308</v>
      </c>
      <c r="C243" s="7">
        <f t="shared" si="3"/>
        <v>1.83</v>
      </c>
      <c r="D243">
        <v>0</v>
      </c>
      <c r="E243" t="s">
        <v>474</v>
      </c>
      <c r="F243" s="13">
        <f t="shared" si="4"/>
        <v>0.9</v>
      </c>
      <c r="H243" s="7">
        <v>1.83</v>
      </c>
      <c r="I243" s="7">
        <v>1</v>
      </c>
    </row>
    <row r="244" spans="1:9">
      <c r="A244">
        <v>20161243</v>
      </c>
      <c r="B244" s="6" t="s">
        <v>309</v>
      </c>
      <c r="C244" s="7">
        <f t="shared" si="3"/>
        <v>2.16</v>
      </c>
      <c r="D244">
        <v>0</v>
      </c>
      <c r="E244" t="s">
        <v>474</v>
      </c>
      <c r="F244" s="13">
        <f t="shared" si="4"/>
        <v>0.9</v>
      </c>
      <c r="H244" s="7">
        <v>2.16</v>
      </c>
      <c r="I244" s="7">
        <v>1</v>
      </c>
    </row>
    <row r="245" spans="1:9">
      <c r="A245">
        <v>20161244</v>
      </c>
      <c r="B245" s="6" t="s">
        <v>310</v>
      </c>
      <c r="C245" s="7">
        <f t="shared" si="3"/>
        <v>1.81</v>
      </c>
      <c r="D245">
        <v>0</v>
      </c>
      <c r="E245" t="s">
        <v>474</v>
      </c>
      <c r="F245" s="13">
        <f t="shared" si="4"/>
        <v>0.9</v>
      </c>
      <c r="H245" s="7">
        <v>1.81</v>
      </c>
      <c r="I245" s="7">
        <v>1</v>
      </c>
    </row>
    <row r="246" spans="1:9">
      <c r="A246">
        <v>20161245</v>
      </c>
      <c r="B246" s="6" t="s">
        <v>311</v>
      </c>
      <c r="C246" s="7">
        <f t="shared" si="3"/>
        <v>2.67</v>
      </c>
      <c r="D246">
        <v>0</v>
      </c>
      <c r="E246" t="s">
        <v>474</v>
      </c>
      <c r="F246" s="13">
        <f t="shared" si="4"/>
        <v>0.9</v>
      </c>
      <c r="H246" s="7">
        <v>2.67</v>
      </c>
      <c r="I246" s="7">
        <v>1</v>
      </c>
    </row>
    <row r="247" spans="1:9" ht="30">
      <c r="A247">
        <v>20161246</v>
      </c>
      <c r="B247" s="6" t="s">
        <v>312</v>
      </c>
      <c r="C247" s="7">
        <f t="shared" si="3"/>
        <v>0.73</v>
      </c>
      <c r="D247">
        <v>0</v>
      </c>
      <c r="E247" t="s">
        <v>474</v>
      </c>
      <c r="F247" s="13">
        <f t="shared" si="4"/>
        <v>0.9</v>
      </c>
      <c r="H247" s="7">
        <v>0.73</v>
      </c>
      <c r="I247" s="7">
        <v>1</v>
      </c>
    </row>
    <row r="248" spans="1:9">
      <c r="A248">
        <v>20161247</v>
      </c>
      <c r="B248" s="6" t="s">
        <v>313</v>
      </c>
      <c r="C248" s="7">
        <f t="shared" si="3"/>
        <v>0.76</v>
      </c>
      <c r="D248">
        <v>0</v>
      </c>
      <c r="E248" t="s">
        <v>474</v>
      </c>
      <c r="F248" s="13">
        <f t="shared" si="4"/>
        <v>0.9</v>
      </c>
      <c r="H248" s="7">
        <v>0.76</v>
      </c>
      <c r="I248" s="7">
        <v>1</v>
      </c>
    </row>
    <row r="249" spans="1:9">
      <c r="A249">
        <v>20161248</v>
      </c>
      <c r="B249" s="6" t="s">
        <v>314</v>
      </c>
      <c r="C249" s="7">
        <f t="shared" si="3"/>
        <v>2.42</v>
      </c>
      <c r="D249">
        <v>0</v>
      </c>
      <c r="E249" t="s">
        <v>474</v>
      </c>
      <c r="F249" s="13">
        <f t="shared" si="4"/>
        <v>0.9</v>
      </c>
      <c r="H249" s="7">
        <v>2.42</v>
      </c>
      <c r="I249" s="7">
        <v>1</v>
      </c>
    </row>
    <row r="250" spans="1:9">
      <c r="A250">
        <v>20161249</v>
      </c>
      <c r="B250" s="6" t="s">
        <v>315</v>
      </c>
      <c r="C250" s="7">
        <f t="shared" si="3"/>
        <v>3.51</v>
      </c>
      <c r="D250">
        <v>0</v>
      </c>
      <c r="E250" t="s">
        <v>474</v>
      </c>
      <c r="F250" s="13">
        <f t="shared" si="4"/>
        <v>0.9</v>
      </c>
      <c r="H250" s="7">
        <v>3.51</v>
      </c>
      <c r="I250" s="7">
        <v>1</v>
      </c>
    </row>
    <row r="251" spans="1:9">
      <c r="A251">
        <v>20161250</v>
      </c>
      <c r="B251" s="6" t="s">
        <v>316</v>
      </c>
      <c r="C251" s="7">
        <f t="shared" si="3"/>
        <v>4.0199999999999996</v>
      </c>
      <c r="D251">
        <v>0</v>
      </c>
      <c r="E251" t="s">
        <v>474</v>
      </c>
      <c r="F251" s="13">
        <f t="shared" si="4"/>
        <v>0.9</v>
      </c>
      <c r="H251" s="7">
        <v>4.0199999999999996</v>
      </c>
      <c r="I251" s="7">
        <v>1</v>
      </c>
    </row>
    <row r="252" spans="1:9" ht="30">
      <c r="A252">
        <v>20161251</v>
      </c>
      <c r="B252" s="6" t="s">
        <v>317</v>
      </c>
      <c r="C252" s="7">
        <f t="shared" si="3"/>
        <v>0.84</v>
      </c>
      <c r="D252">
        <v>0</v>
      </c>
      <c r="E252" t="s">
        <v>474</v>
      </c>
      <c r="F252" s="13">
        <f t="shared" si="4"/>
        <v>0.9</v>
      </c>
      <c r="H252" s="7">
        <v>0.84</v>
      </c>
      <c r="I252" s="7">
        <v>1</v>
      </c>
    </row>
    <row r="253" spans="1:9">
      <c r="A253">
        <v>20161252</v>
      </c>
      <c r="B253" s="6" t="s">
        <v>318</v>
      </c>
      <c r="C253" s="7">
        <f t="shared" si="3"/>
        <v>0.66</v>
      </c>
      <c r="D253">
        <v>0</v>
      </c>
      <c r="E253" t="s">
        <v>474</v>
      </c>
      <c r="F253" s="13">
        <f t="shared" si="4"/>
        <v>0.9</v>
      </c>
      <c r="H253" s="7">
        <v>0.66</v>
      </c>
      <c r="I253" s="7">
        <v>1</v>
      </c>
    </row>
    <row r="254" spans="1:9">
      <c r="A254">
        <v>20161253</v>
      </c>
      <c r="B254" s="6" t="s">
        <v>319</v>
      </c>
      <c r="C254" s="7">
        <f t="shared" si="3"/>
        <v>0.37</v>
      </c>
      <c r="D254">
        <v>0</v>
      </c>
      <c r="E254" t="s">
        <v>474</v>
      </c>
      <c r="F254" s="13">
        <f t="shared" si="4"/>
        <v>0.9</v>
      </c>
      <c r="H254" s="7">
        <v>0.37</v>
      </c>
      <c r="I254" s="7">
        <v>1</v>
      </c>
    </row>
    <row r="255" spans="1:9">
      <c r="A255">
        <v>20161254</v>
      </c>
      <c r="B255" s="6" t="s">
        <v>320</v>
      </c>
      <c r="C255" s="7">
        <f t="shared" si="3"/>
        <v>1.19</v>
      </c>
      <c r="D255">
        <v>0</v>
      </c>
      <c r="E255" t="s">
        <v>474</v>
      </c>
      <c r="F255" s="13">
        <f t="shared" si="4"/>
        <v>0.9</v>
      </c>
      <c r="H255" s="7">
        <v>1.19</v>
      </c>
      <c r="I255" s="7">
        <v>1</v>
      </c>
    </row>
    <row r="256" spans="1:9">
      <c r="A256">
        <v>20161255</v>
      </c>
      <c r="B256" s="6" t="s">
        <v>321</v>
      </c>
      <c r="C256" s="7">
        <f t="shared" si="3"/>
        <v>1.1499999999999999</v>
      </c>
      <c r="D256">
        <v>0</v>
      </c>
      <c r="E256" t="s">
        <v>537</v>
      </c>
      <c r="F256" s="13">
        <v>1.2</v>
      </c>
      <c r="H256" s="7">
        <v>1.1499999999999999</v>
      </c>
      <c r="I256" s="7">
        <v>1</v>
      </c>
    </row>
    <row r="257" spans="1:9">
      <c r="A257">
        <v>20161256</v>
      </c>
      <c r="B257" s="6" t="s">
        <v>322</v>
      </c>
      <c r="C257" s="7">
        <f t="shared" si="3"/>
        <v>1.43</v>
      </c>
      <c r="D257">
        <v>0</v>
      </c>
      <c r="E257" t="s">
        <v>537</v>
      </c>
      <c r="F257" s="13">
        <v>1.2</v>
      </c>
      <c r="H257" s="7">
        <v>1.43</v>
      </c>
      <c r="I257" s="7">
        <v>1</v>
      </c>
    </row>
    <row r="258" spans="1:9">
      <c r="A258">
        <v>20161257</v>
      </c>
      <c r="B258" s="6" t="s">
        <v>323</v>
      </c>
      <c r="C258" s="7">
        <f t="shared" si="3"/>
        <v>3</v>
      </c>
      <c r="D258">
        <v>0</v>
      </c>
      <c r="E258" t="s">
        <v>537</v>
      </c>
      <c r="F258" s="13">
        <v>1.2</v>
      </c>
      <c r="H258" s="7">
        <v>3</v>
      </c>
      <c r="I258" s="7">
        <v>1</v>
      </c>
    </row>
    <row r="259" spans="1:9">
      <c r="A259">
        <v>20161258</v>
      </c>
      <c r="B259" s="6" t="s">
        <v>324</v>
      </c>
      <c r="C259" s="7">
        <f t="shared" ref="C259:C322" si="5">H259*I259</f>
        <v>4.3</v>
      </c>
      <c r="D259">
        <v>0</v>
      </c>
      <c r="E259" t="s">
        <v>537</v>
      </c>
      <c r="F259" s="13">
        <v>1.2</v>
      </c>
      <c r="H259" s="7">
        <v>4.3</v>
      </c>
      <c r="I259" s="7">
        <v>1</v>
      </c>
    </row>
    <row r="260" spans="1:9">
      <c r="A260">
        <v>20161259</v>
      </c>
      <c r="B260" s="6" t="s">
        <v>325</v>
      </c>
      <c r="C260" s="7">
        <f t="shared" si="5"/>
        <v>2.42</v>
      </c>
      <c r="D260">
        <v>0</v>
      </c>
      <c r="E260" t="s">
        <v>537</v>
      </c>
      <c r="F260" s="13">
        <v>1.2</v>
      </c>
      <c r="H260" s="7">
        <v>2.42</v>
      </c>
      <c r="I260" s="7">
        <v>1</v>
      </c>
    </row>
    <row r="261" spans="1:9">
      <c r="A261">
        <v>20161260</v>
      </c>
      <c r="B261" s="6" t="s">
        <v>326</v>
      </c>
      <c r="C261" s="7">
        <f t="shared" si="5"/>
        <v>2.69</v>
      </c>
      <c r="D261">
        <v>0</v>
      </c>
      <c r="E261" t="s">
        <v>537</v>
      </c>
      <c r="F261" s="13">
        <v>1.2</v>
      </c>
      <c r="H261" s="7">
        <v>2.69</v>
      </c>
      <c r="I261" s="7">
        <v>1</v>
      </c>
    </row>
    <row r="262" spans="1:9">
      <c r="A262">
        <v>20161261</v>
      </c>
      <c r="B262" s="6" t="s">
        <v>327</v>
      </c>
      <c r="C262" s="7">
        <f t="shared" si="5"/>
        <v>4.12</v>
      </c>
      <c r="D262">
        <v>0</v>
      </c>
      <c r="E262" t="s">
        <v>537</v>
      </c>
      <c r="F262" s="13">
        <v>1.2</v>
      </c>
      <c r="H262" s="7">
        <v>4.12</v>
      </c>
      <c r="I262" s="7">
        <v>1</v>
      </c>
    </row>
    <row r="263" spans="1:9">
      <c r="A263">
        <v>20161262</v>
      </c>
      <c r="B263" s="6" t="s">
        <v>328</v>
      </c>
      <c r="C263" s="7">
        <f t="shared" si="5"/>
        <v>1.6239999999999999</v>
      </c>
      <c r="D263">
        <v>0</v>
      </c>
      <c r="E263" t="s">
        <v>537</v>
      </c>
      <c r="F263" s="13">
        <v>1.2</v>
      </c>
      <c r="H263" s="7">
        <v>1.1599999999999999</v>
      </c>
      <c r="I263" s="7">
        <v>1.4</v>
      </c>
    </row>
    <row r="264" spans="1:9">
      <c r="A264">
        <v>20161263</v>
      </c>
      <c r="B264" s="6" t="s">
        <v>329</v>
      </c>
      <c r="C264" s="7">
        <f t="shared" si="5"/>
        <v>2.73</v>
      </c>
      <c r="D264">
        <v>0</v>
      </c>
      <c r="E264" t="s">
        <v>537</v>
      </c>
      <c r="F264" s="13">
        <v>1.2</v>
      </c>
      <c r="H264" s="7">
        <v>1.95</v>
      </c>
      <c r="I264" s="7">
        <v>1.4</v>
      </c>
    </row>
    <row r="265" spans="1:9">
      <c r="A265">
        <v>20161264</v>
      </c>
      <c r="B265" s="6" t="s">
        <v>330</v>
      </c>
      <c r="C265" s="7">
        <f t="shared" si="5"/>
        <v>3.444</v>
      </c>
      <c r="D265">
        <v>0</v>
      </c>
      <c r="E265" t="s">
        <v>537</v>
      </c>
      <c r="F265" s="13">
        <v>1.2</v>
      </c>
      <c r="H265" s="7">
        <v>2.46</v>
      </c>
      <c r="I265" s="7">
        <v>1.4</v>
      </c>
    </row>
    <row r="266" spans="1:9">
      <c r="A266">
        <v>20161265</v>
      </c>
      <c r="B266" s="6" t="s">
        <v>331</v>
      </c>
      <c r="C266" s="7">
        <f t="shared" si="5"/>
        <v>0.73</v>
      </c>
      <c r="D266">
        <v>0</v>
      </c>
      <c r="E266" t="s">
        <v>537</v>
      </c>
      <c r="F266" s="13">
        <v>1.2</v>
      </c>
      <c r="H266" s="7">
        <v>0.73</v>
      </c>
      <c r="I266" s="7">
        <v>1</v>
      </c>
    </row>
    <row r="267" spans="1:9">
      <c r="A267">
        <v>20161266</v>
      </c>
      <c r="B267" s="6" t="s">
        <v>332</v>
      </c>
      <c r="C267" s="7">
        <f t="shared" si="5"/>
        <v>0.91</v>
      </c>
      <c r="D267">
        <v>0</v>
      </c>
      <c r="E267" t="s">
        <v>537</v>
      </c>
      <c r="F267" s="13">
        <v>1.2</v>
      </c>
      <c r="H267" s="7">
        <v>0.91</v>
      </c>
      <c r="I267" s="7">
        <v>1</v>
      </c>
    </row>
    <row r="268" spans="1:9">
      <c r="A268">
        <v>20161267</v>
      </c>
      <c r="B268" s="6" t="s">
        <v>333</v>
      </c>
      <c r="C268" s="7">
        <f t="shared" si="5"/>
        <v>0.86</v>
      </c>
      <c r="D268">
        <v>0</v>
      </c>
      <c r="E268" t="s">
        <v>537</v>
      </c>
      <c r="F268" s="13">
        <v>1.2</v>
      </c>
      <c r="H268" s="7">
        <v>0.86</v>
      </c>
      <c r="I268" s="7">
        <v>1</v>
      </c>
    </row>
    <row r="269" spans="1:9">
      <c r="A269">
        <v>20161268</v>
      </c>
      <c r="B269" s="6" t="s">
        <v>334</v>
      </c>
      <c r="C269" s="7">
        <f t="shared" si="5"/>
        <v>1.24</v>
      </c>
      <c r="D269">
        <v>0</v>
      </c>
      <c r="E269" t="s">
        <v>537</v>
      </c>
      <c r="F269" s="13">
        <v>1.2</v>
      </c>
      <c r="H269" s="7">
        <v>1.24</v>
      </c>
      <c r="I269" s="7">
        <v>1</v>
      </c>
    </row>
    <row r="270" spans="1:9">
      <c r="A270">
        <v>20161269</v>
      </c>
      <c r="B270" s="6" t="s">
        <v>335</v>
      </c>
      <c r="C270" s="7">
        <f t="shared" si="5"/>
        <v>1.78</v>
      </c>
      <c r="D270">
        <v>0</v>
      </c>
      <c r="E270" t="s">
        <v>537</v>
      </c>
      <c r="F270" s="13">
        <v>1.2</v>
      </c>
      <c r="H270" s="7">
        <v>1.78</v>
      </c>
      <c r="I270" s="7">
        <v>1</v>
      </c>
    </row>
    <row r="271" spans="1:9">
      <c r="A271">
        <v>20161270</v>
      </c>
      <c r="B271" s="6" t="s">
        <v>336</v>
      </c>
      <c r="C271" s="7">
        <f t="shared" si="5"/>
        <v>1.1299999999999999</v>
      </c>
      <c r="D271">
        <v>0</v>
      </c>
      <c r="E271" t="s">
        <v>537</v>
      </c>
      <c r="F271" s="13">
        <v>1.2</v>
      </c>
      <c r="H271" s="7">
        <v>1.1299999999999999</v>
      </c>
      <c r="I271" s="7">
        <v>1</v>
      </c>
    </row>
    <row r="272" spans="1:9">
      <c r="A272">
        <v>20161271</v>
      </c>
      <c r="B272" s="6" t="s">
        <v>337</v>
      </c>
      <c r="C272" s="7">
        <f t="shared" si="5"/>
        <v>1.19</v>
      </c>
      <c r="D272">
        <v>0</v>
      </c>
      <c r="E272" t="s">
        <v>537</v>
      </c>
      <c r="F272" s="13">
        <v>1.2</v>
      </c>
      <c r="H272" s="7">
        <v>1.19</v>
      </c>
      <c r="I272" s="7">
        <v>1</v>
      </c>
    </row>
    <row r="273" spans="1:9">
      <c r="A273">
        <v>20161272</v>
      </c>
      <c r="B273" s="6" t="s">
        <v>338</v>
      </c>
      <c r="C273" s="7">
        <f t="shared" si="5"/>
        <v>2.9819999999999998</v>
      </c>
      <c r="D273">
        <v>0</v>
      </c>
      <c r="E273" t="s">
        <v>537</v>
      </c>
      <c r="F273" s="13">
        <v>1.2</v>
      </c>
      <c r="H273" s="7">
        <v>2.13</v>
      </c>
      <c r="I273" s="7">
        <v>1.4</v>
      </c>
    </row>
    <row r="274" spans="1:9">
      <c r="A274">
        <v>20161273</v>
      </c>
      <c r="B274" s="6" t="s">
        <v>339</v>
      </c>
      <c r="C274" s="7">
        <f t="shared" si="5"/>
        <v>1.17</v>
      </c>
      <c r="D274">
        <v>0</v>
      </c>
      <c r="E274" t="s">
        <v>513</v>
      </c>
      <c r="F274" s="13">
        <v>1.95</v>
      </c>
      <c r="H274" s="7">
        <v>1.17</v>
      </c>
      <c r="I274" s="7">
        <v>1</v>
      </c>
    </row>
    <row r="275" spans="1:9">
      <c r="A275">
        <v>20161274</v>
      </c>
      <c r="B275" s="6" t="s">
        <v>340</v>
      </c>
      <c r="C275" s="7">
        <f t="shared" si="5"/>
        <v>2.91</v>
      </c>
      <c r="D275">
        <v>0</v>
      </c>
      <c r="E275" t="s">
        <v>513</v>
      </c>
      <c r="F275" s="13">
        <v>1.95</v>
      </c>
      <c r="H275" s="7">
        <v>2.91</v>
      </c>
      <c r="I275" s="7">
        <v>1</v>
      </c>
    </row>
    <row r="276" spans="1:9">
      <c r="A276">
        <v>20161275</v>
      </c>
      <c r="B276" s="6" t="s">
        <v>341</v>
      </c>
      <c r="C276" s="7">
        <f t="shared" si="5"/>
        <v>1.21</v>
      </c>
      <c r="D276">
        <v>0</v>
      </c>
      <c r="E276" t="s">
        <v>513</v>
      </c>
      <c r="F276" s="13">
        <v>1.95</v>
      </c>
      <c r="H276" s="7">
        <v>1.21</v>
      </c>
      <c r="I276" s="7">
        <v>1</v>
      </c>
    </row>
    <row r="277" spans="1:9">
      <c r="A277">
        <v>20161276</v>
      </c>
      <c r="B277" s="6" t="s">
        <v>342</v>
      </c>
      <c r="C277" s="7">
        <f t="shared" si="5"/>
        <v>2.0299999999999998</v>
      </c>
      <c r="D277">
        <v>0</v>
      </c>
      <c r="E277" t="s">
        <v>513</v>
      </c>
      <c r="F277" s="13">
        <v>1.95</v>
      </c>
      <c r="H277" s="7">
        <v>2.0299999999999998</v>
      </c>
      <c r="I277" s="7">
        <v>1</v>
      </c>
    </row>
    <row r="278" spans="1:9">
      <c r="A278">
        <v>20161277</v>
      </c>
      <c r="B278" s="6" t="s">
        <v>343</v>
      </c>
      <c r="C278" s="7">
        <f t="shared" si="5"/>
        <v>3.54</v>
      </c>
      <c r="D278">
        <v>0</v>
      </c>
      <c r="E278" t="s">
        <v>513</v>
      </c>
      <c r="F278" s="13">
        <v>1.95</v>
      </c>
      <c r="H278" s="7">
        <v>3.54</v>
      </c>
      <c r="I278" s="7">
        <v>1</v>
      </c>
    </row>
    <row r="279" spans="1:9">
      <c r="A279">
        <v>20161278</v>
      </c>
      <c r="B279" s="6" t="s">
        <v>344</v>
      </c>
      <c r="C279" s="7">
        <f t="shared" si="5"/>
        <v>5.21</v>
      </c>
      <c r="D279">
        <v>0</v>
      </c>
      <c r="E279" t="s">
        <v>513</v>
      </c>
      <c r="F279" s="13">
        <v>1.95</v>
      </c>
      <c r="H279" s="7">
        <v>5.21</v>
      </c>
      <c r="I279" s="7">
        <v>1</v>
      </c>
    </row>
    <row r="280" spans="1:9">
      <c r="A280">
        <v>20161279</v>
      </c>
      <c r="B280" s="6" t="s">
        <v>345</v>
      </c>
      <c r="C280" s="7">
        <f t="shared" si="5"/>
        <v>11.12</v>
      </c>
      <c r="D280">
        <v>0</v>
      </c>
      <c r="E280" t="s">
        <v>513</v>
      </c>
      <c r="F280" s="13">
        <v>1.95</v>
      </c>
      <c r="H280" s="7">
        <v>11.12</v>
      </c>
      <c r="I280" s="7">
        <v>1</v>
      </c>
    </row>
    <row r="281" spans="1:9" ht="30">
      <c r="A281">
        <v>20161280</v>
      </c>
      <c r="B281" s="6" t="s">
        <v>346</v>
      </c>
      <c r="C281" s="7">
        <f t="shared" si="5"/>
        <v>0.89</v>
      </c>
      <c r="D281">
        <v>0</v>
      </c>
      <c r="E281" t="s">
        <v>485</v>
      </c>
      <c r="F281" s="13">
        <v>1.18</v>
      </c>
      <c r="H281" s="7">
        <v>0.89</v>
      </c>
      <c r="I281" s="7">
        <v>1</v>
      </c>
    </row>
    <row r="282" spans="1:9">
      <c r="A282">
        <v>20161281</v>
      </c>
      <c r="B282" s="6" t="s">
        <v>347</v>
      </c>
      <c r="C282" s="7">
        <f t="shared" si="5"/>
        <v>0.74</v>
      </c>
      <c r="D282">
        <v>0</v>
      </c>
      <c r="E282" t="s">
        <v>485</v>
      </c>
      <c r="F282" s="13">
        <v>1.18</v>
      </c>
      <c r="H282" s="7">
        <v>0.74</v>
      </c>
      <c r="I282" s="7">
        <v>1</v>
      </c>
    </row>
    <row r="283" spans="1:9">
      <c r="A283">
        <v>20161282</v>
      </c>
      <c r="B283" s="6" t="s">
        <v>348</v>
      </c>
      <c r="C283" s="7">
        <f t="shared" si="5"/>
        <v>1.27</v>
      </c>
      <c r="D283">
        <v>0</v>
      </c>
      <c r="E283" t="s">
        <v>485</v>
      </c>
      <c r="F283" s="13">
        <v>1.18</v>
      </c>
      <c r="H283" s="7">
        <v>1.27</v>
      </c>
      <c r="I283" s="7">
        <v>1</v>
      </c>
    </row>
    <row r="284" spans="1:9">
      <c r="A284">
        <v>20161283</v>
      </c>
      <c r="B284" s="6" t="s">
        <v>349</v>
      </c>
      <c r="C284" s="7">
        <f t="shared" si="5"/>
        <v>1.63</v>
      </c>
      <c r="D284">
        <v>0</v>
      </c>
      <c r="E284" t="s">
        <v>485</v>
      </c>
      <c r="F284" s="13">
        <v>1.18</v>
      </c>
      <c r="H284" s="7">
        <v>1.63</v>
      </c>
      <c r="I284" s="7">
        <v>1</v>
      </c>
    </row>
    <row r="285" spans="1:9">
      <c r="A285">
        <v>20161284</v>
      </c>
      <c r="B285" s="6" t="s">
        <v>350</v>
      </c>
      <c r="C285" s="7">
        <f t="shared" si="5"/>
        <v>1.9</v>
      </c>
      <c r="D285">
        <v>0</v>
      </c>
      <c r="E285" t="s">
        <v>485</v>
      </c>
      <c r="F285" s="13">
        <v>1.18</v>
      </c>
      <c r="H285" s="7">
        <v>1.9</v>
      </c>
      <c r="I285" s="7">
        <v>1</v>
      </c>
    </row>
    <row r="286" spans="1:9">
      <c r="A286">
        <v>20161285</v>
      </c>
      <c r="B286" s="6" t="s">
        <v>351</v>
      </c>
      <c r="C286" s="7">
        <f t="shared" si="5"/>
        <v>1.02</v>
      </c>
      <c r="D286">
        <v>0</v>
      </c>
      <c r="E286" t="s">
        <v>514</v>
      </c>
      <c r="F286" s="13">
        <v>1.4</v>
      </c>
      <c r="H286" s="7">
        <v>1.02</v>
      </c>
      <c r="I286" s="7">
        <v>1</v>
      </c>
    </row>
    <row r="287" spans="1:9">
      <c r="A287">
        <v>20161286</v>
      </c>
      <c r="B287" s="6" t="s">
        <v>352</v>
      </c>
      <c r="C287" s="7">
        <f t="shared" si="5"/>
        <v>1.49</v>
      </c>
      <c r="D287">
        <v>0</v>
      </c>
      <c r="E287" t="s">
        <v>514</v>
      </c>
      <c r="F287" s="13">
        <v>1.4</v>
      </c>
      <c r="H287" s="7">
        <v>1.49</v>
      </c>
      <c r="I287" s="7">
        <v>1</v>
      </c>
    </row>
    <row r="288" spans="1:9">
      <c r="A288">
        <v>20161287</v>
      </c>
      <c r="B288" s="6" t="s">
        <v>353</v>
      </c>
      <c r="C288" s="7">
        <f t="shared" si="5"/>
        <v>2.14</v>
      </c>
      <c r="D288">
        <v>0</v>
      </c>
      <c r="E288" t="s">
        <v>514</v>
      </c>
      <c r="F288" s="13">
        <v>1.4</v>
      </c>
      <c r="H288" s="7">
        <v>2.14</v>
      </c>
      <c r="I288" s="7">
        <v>1</v>
      </c>
    </row>
    <row r="289" spans="1:9">
      <c r="A289">
        <v>20161288</v>
      </c>
      <c r="B289" s="6" t="s">
        <v>354</v>
      </c>
      <c r="C289" s="7">
        <f t="shared" si="5"/>
        <v>1.25</v>
      </c>
      <c r="D289">
        <v>0</v>
      </c>
      <c r="E289" t="s">
        <v>514</v>
      </c>
      <c r="F289" s="13">
        <v>1.4</v>
      </c>
      <c r="H289" s="7">
        <v>1.25</v>
      </c>
      <c r="I289" s="7">
        <v>1</v>
      </c>
    </row>
    <row r="290" spans="1:9">
      <c r="A290">
        <v>20161289</v>
      </c>
      <c r="B290" s="6" t="s">
        <v>355</v>
      </c>
      <c r="C290" s="7">
        <f t="shared" si="5"/>
        <v>2.76</v>
      </c>
      <c r="D290">
        <v>0</v>
      </c>
      <c r="E290" t="s">
        <v>514</v>
      </c>
      <c r="F290" s="13">
        <v>1.4</v>
      </c>
      <c r="H290" s="7">
        <v>2.76</v>
      </c>
      <c r="I290" s="7">
        <v>1</v>
      </c>
    </row>
    <row r="291" spans="1:9" ht="30">
      <c r="A291">
        <v>20161290</v>
      </c>
      <c r="B291" s="6" t="s">
        <v>356</v>
      </c>
      <c r="C291" s="7">
        <f t="shared" si="5"/>
        <v>0.76</v>
      </c>
      <c r="D291">
        <v>0</v>
      </c>
      <c r="E291" t="s">
        <v>514</v>
      </c>
      <c r="F291" s="13">
        <v>1.4</v>
      </c>
      <c r="H291" s="7">
        <v>0.76</v>
      </c>
      <c r="I291" s="7">
        <v>1</v>
      </c>
    </row>
    <row r="292" spans="1:9">
      <c r="A292">
        <v>20161291</v>
      </c>
      <c r="B292" s="6" t="s">
        <v>357</v>
      </c>
      <c r="C292" s="7">
        <f t="shared" si="5"/>
        <v>1.06</v>
      </c>
      <c r="D292">
        <v>0</v>
      </c>
      <c r="E292" t="s">
        <v>514</v>
      </c>
      <c r="F292" s="13">
        <v>1.4</v>
      </c>
      <c r="H292" s="7">
        <v>1.06</v>
      </c>
      <c r="I292" s="7">
        <v>1</v>
      </c>
    </row>
    <row r="293" spans="1:9">
      <c r="A293">
        <v>20161292</v>
      </c>
      <c r="B293" s="6" t="s">
        <v>358</v>
      </c>
      <c r="C293" s="7">
        <f t="shared" si="5"/>
        <v>1.1599999999999999</v>
      </c>
      <c r="D293">
        <v>0</v>
      </c>
      <c r="E293" t="s">
        <v>514</v>
      </c>
      <c r="F293" s="13">
        <v>1.4</v>
      </c>
      <c r="H293" s="7">
        <v>1.1599999999999999</v>
      </c>
      <c r="I293" s="7">
        <v>1</v>
      </c>
    </row>
    <row r="294" spans="1:9">
      <c r="A294">
        <v>20161293</v>
      </c>
      <c r="B294" s="6" t="s">
        <v>359</v>
      </c>
      <c r="C294" s="7">
        <f t="shared" si="5"/>
        <v>3.32</v>
      </c>
      <c r="D294">
        <v>0</v>
      </c>
      <c r="E294" t="s">
        <v>514</v>
      </c>
      <c r="F294" s="13">
        <v>1.4</v>
      </c>
      <c r="H294" s="7">
        <v>3.32</v>
      </c>
      <c r="I294" s="7">
        <v>1</v>
      </c>
    </row>
    <row r="295" spans="1:9">
      <c r="A295">
        <v>20161294</v>
      </c>
      <c r="B295" s="6" t="s">
        <v>360</v>
      </c>
      <c r="C295" s="7">
        <f t="shared" si="5"/>
        <v>3.5</v>
      </c>
      <c r="D295">
        <v>0</v>
      </c>
      <c r="E295" t="s">
        <v>538</v>
      </c>
      <c r="F295" s="13">
        <v>0.57999999999999996</v>
      </c>
      <c r="H295" s="7">
        <v>3.5</v>
      </c>
      <c r="I295" s="7">
        <v>1</v>
      </c>
    </row>
    <row r="296" spans="1:9" ht="30">
      <c r="A296">
        <v>20161295</v>
      </c>
      <c r="B296" s="6" t="s">
        <v>361</v>
      </c>
      <c r="C296" s="7">
        <f t="shared" si="5"/>
        <v>5.35</v>
      </c>
      <c r="D296">
        <v>0</v>
      </c>
      <c r="E296" t="s">
        <v>538</v>
      </c>
      <c r="F296" s="13">
        <v>0.57999999999999996</v>
      </c>
      <c r="H296" s="7">
        <v>5.35</v>
      </c>
      <c r="I296" s="7">
        <v>1</v>
      </c>
    </row>
    <row r="297" spans="1:9" ht="30">
      <c r="A297">
        <v>20161296</v>
      </c>
      <c r="B297" s="6" t="s">
        <v>362</v>
      </c>
      <c r="C297" s="7">
        <f t="shared" si="5"/>
        <v>0.32</v>
      </c>
      <c r="D297">
        <v>0</v>
      </c>
      <c r="E297" t="s">
        <v>538</v>
      </c>
      <c r="F297" s="13">
        <v>0.57999999999999996</v>
      </c>
      <c r="H297" s="7">
        <v>0.32</v>
      </c>
      <c r="I297" s="7">
        <v>1</v>
      </c>
    </row>
    <row r="298" spans="1:9" ht="30">
      <c r="A298">
        <v>20161297</v>
      </c>
      <c r="B298" s="6" t="s">
        <v>363</v>
      </c>
      <c r="C298" s="7">
        <f t="shared" si="5"/>
        <v>0.46</v>
      </c>
      <c r="D298">
        <v>0</v>
      </c>
      <c r="E298" t="s">
        <v>538</v>
      </c>
      <c r="F298" s="13">
        <v>0.57999999999999996</v>
      </c>
      <c r="H298" s="7">
        <v>0.46</v>
      </c>
      <c r="I298" s="7">
        <v>1</v>
      </c>
    </row>
    <row r="299" spans="1:9">
      <c r="A299">
        <v>20161298</v>
      </c>
      <c r="B299" s="6" t="s">
        <v>364</v>
      </c>
      <c r="C299" s="7">
        <f t="shared" si="5"/>
        <v>8.4</v>
      </c>
      <c r="D299">
        <v>0</v>
      </c>
      <c r="E299" t="s">
        <v>538</v>
      </c>
      <c r="F299" s="13">
        <v>0.57999999999999996</v>
      </c>
      <c r="H299" s="7">
        <v>8.4</v>
      </c>
      <c r="I299" s="7">
        <v>1</v>
      </c>
    </row>
    <row r="300" spans="1:9">
      <c r="A300">
        <v>20161299</v>
      </c>
      <c r="B300" s="6" t="s">
        <v>365</v>
      </c>
      <c r="C300" s="7">
        <f t="shared" si="5"/>
        <v>2.3199999999999998</v>
      </c>
      <c r="D300">
        <v>0</v>
      </c>
      <c r="E300" t="s">
        <v>538</v>
      </c>
      <c r="F300" s="13">
        <v>0.57999999999999996</v>
      </c>
      <c r="H300" s="7">
        <v>2.3199999999999998</v>
      </c>
      <c r="I300" s="7">
        <v>1</v>
      </c>
    </row>
    <row r="301" spans="1:9">
      <c r="A301">
        <v>20161300</v>
      </c>
      <c r="B301" s="6" t="s">
        <v>366</v>
      </c>
      <c r="C301" s="7">
        <f t="shared" si="5"/>
        <v>3</v>
      </c>
      <c r="D301">
        <v>0</v>
      </c>
      <c r="E301" t="s">
        <v>539</v>
      </c>
      <c r="F301" s="13">
        <v>0.75</v>
      </c>
      <c r="H301" s="7">
        <v>3</v>
      </c>
      <c r="I301" s="7">
        <v>1</v>
      </c>
    </row>
    <row r="302" spans="1:9">
      <c r="A302">
        <v>20161301</v>
      </c>
      <c r="B302" s="6" t="s">
        <v>367</v>
      </c>
      <c r="C302" s="7">
        <f t="shared" si="5"/>
        <v>1.5</v>
      </c>
      <c r="D302">
        <v>0</v>
      </c>
      <c r="E302" t="s">
        <v>539</v>
      </c>
      <c r="F302" s="13">
        <v>0.75</v>
      </c>
      <c r="H302" s="7">
        <v>1.5</v>
      </c>
      <c r="I302" s="7">
        <v>1</v>
      </c>
    </row>
    <row r="303" spans="1:9" ht="30">
      <c r="A303">
        <v>20161302</v>
      </c>
      <c r="B303" s="6" t="s">
        <v>368</v>
      </c>
      <c r="C303" s="7">
        <f t="shared" si="5"/>
        <v>2.25</v>
      </c>
      <c r="D303">
        <v>0</v>
      </c>
      <c r="E303" t="s">
        <v>539</v>
      </c>
      <c r="F303" s="13">
        <v>0.75</v>
      </c>
      <c r="H303" s="7">
        <v>2.25</v>
      </c>
      <c r="I303" s="7">
        <v>1</v>
      </c>
    </row>
    <row r="304" spans="1:9">
      <c r="A304">
        <v>20161303</v>
      </c>
      <c r="B304" s="6" t="s">
        <v>369</v>
      </c>
      <c r="C304" s="7">
        <f t="shared" si="5"/>
        <v>1.5</v>
      </c>
      <c r="D304">
        <v>0</v>
      </c>
      <c r="E304" t="s">
        <v>539</v>
      </c>
      <c r="F304" s="13">
        <v>0.75</v>
      </c>
      <c r="H304" s="7">
        <v>1.5</v>
      </c>
      <c r="I304" s="7">
        <v>1</v>
      </c>
    </row>
    <row r="305" spans="1:9">
      <c r="A305">
        <v>20161304</v>
      </c>
      <c r="B305" s="6" t="s">
        <v>370</v>
      </c>
      <c r="C305" s="7">
        <f t="shared" si="5"/>
        <v>0.7</v>
      </c>
      <c r="D305">
        <v>0</v>
      </c>
      <c r="E305" t="s">
        <v>539</v>
      </c>
      <c r="F305" s="13">
        <v>0.75</v>
      </c>
      <c r="H305" s="7">
        <v>0.7</v>
      </c>
      <c r="I305" s="7">
        <v>1</v>
      </c>
    </row>
    <row r="306" spans="1:9">
      <c r="A306">
        <v>20161305</v>
      </c>
      <c r="B306" s="6" t="s">
        <v>371</v>
      </c>
      <c r="C306" s="7">
        <f t="shared" si="5"/>
        <v>1.8</v>
      </c>
      <c r="D306">
        <v>0</v>
      </c>
      <c r="E306" t="s">
        <v>539</v>
      </c>
      <c r="F306" s="13">
        <v>0.75</v>
      </c>
      <c r="H306" s="7">
        <v>1.8</v>
      </c>
      <c r="I306" s="7">
        <v>1</v>
      </c>
    </row>
    <row r="307" spans="1:9">
      <c r="A307">
        <v>20161306</v>
      </c>
      <c r="B307" s="6" t="s">
        <v>372</v>
      </c>
      <c r="C307" s="7">
        <f t="shared" si="5"/>
        <v>4.8099999999999996</v>
      </c>
      <c r="D307">
        <v>0</v>
      </c>
      <c r="E307" t="s">
        <v>539</v>
      </c>
      <c r="F307" s="13">
        <v>0.75</v>
      </c>
      <c r="H307" s="7">
        <v>4.8099999999999996</v>
      </c>
      <c r="I307" s="7">
        <v>1</v>
      </c>
    </row>
    <row r="308" spans="1:9">
      <c r="A308">
        <v>20161307</v>
      </c>
      <c r="B308" s="6" t="s">
        <v>373</v>
      </c>
      <c r="C308" s="7">
        <f t="shared" si="5"/>
        <v>2.75</v>
      </c>
      <c r="D308">
        <v>0</v>
      </c>
      <c r="E308" t="s">
        <v>539</v>
      </c>
      <c r="F308" s="13">
        <v>0.75</v>
      </c>
      <c r="H308" s="7">
        <v>2.75</v>
      </c>
      <c r="I308" s="7">
        <v>1</v>
      </c>
    </row>
    <row r="309" spans="1:9" ht="30">
      <c r="A309">
        <v>20161308</v>
      </c>
      <c r="B309" s="6" t="s">
        <v>374</v>
      </c>
      <c r="C309" s="7">
        <f t="shared" si="5"/>
        <v>2.35</v>
      </c>
      <c r="D309">
        <v>0</v>
      </c>
      <c r="E309" t="s">
        <v>539</v>
      </c>
      <c r="F309" s="13">
        <v>0.75</v>
      </c>
      <c r="H309" s="7">
        <v>2.35</v>
      </c>
      <c r="I309" s="7">
        <v>1</v>
      </c>
    </row>
    <row r="310" spans="1:9">
      <c r="A310" s="8">
        <v>20162001</v>
      </c>
      <c r="B310" s="9" t="s">
        <v>375</v>
      </c>
      <c r="C310" s="7">
        <f t="shared" si="5"/>
        <v>0.83</v>
      </c>
      <c r="D310">
        <v>0</v>
      </c>
      <c r="E310" t="s">
        <v>470</v>
      </c>
      <c r="F310" s="13">
        <v>0.8</v>
      </c>
      <c r="H310" s="10">
        <v>0.83</v>
      </c>
      <c r="I310" s="7">
        <v>1</v>
      </c>
    </row>
    <row r="311" spans="1:9">
      <c r="A311" s="8">
        <v>20162002</v>
      </c>
      <c r="B311" s="9" t="s">
        <v>376</v>
      </c>
      <c r="C311" s="7">
        <f t="shared" si="5"/>
        <v>0.66</v>
      </c>
      <c r="D311">
        <v>0</v>
      </c>
      <c r="E311" t="s">
        <v>470</v>
      </c>
      <c r="F311" s="13">
        <v>0.8</v>
      </c>
      <c r="H311" s="10">
        <v>0.66</v>
      </c>
      <c r="I311" s="7">
        <v>1</v>
      </c>
    </row>
    <row r="312" spans="1:9">
      <c r="A312" s="8">
        <v>20162003</v>
      </c>
      <c r="B312" s="9" t="s">
        <v>377</v>
      </c>
      <c r="C312" s="7">
        <f t="shared" si="5"/>
        <v>0.71</v>
      </c>
      <c r="D312">
        <v>0</v>
      </c>
      <c r="E312" t="s">
        <v>470</v>
      </c>
      <c r="F312" s="13">
        <v>0.8</v>
      </c>
      <c r="H312" s="10">
        <v>0.71</v>
      </c>
      <c r="I312" s="7">
        <v>1</v>
      </c>
    </row>
    <row r="313" spans="1:9">
      <c r="A313" s="8">
        <v>20162004</v>
      </c>
      <c r="B313" s="9" t="s">
        <v>378</v>
      </c>
      <c r="C313" s="7">
        <f t="shared" si="5"/>
        <v>1.06</v>
      </c>
      <c r="D313">
        <v>0</v>
      </c>
      <c r="E313" t="s">
        <v>470</v>
      </c>
      <c r="F313" s="13">
        <v>0.8</v>
      </c>
      <c r="H313" s="10">
        <v>1.06</v>
      </c>
      <c r="I313" s="7">
        <v>1</v>
      </c>
    </row>
    <row r="314" spans="1:9">
      <c r="A314" s="8">
        <v>20162005</v>
      </c>
      <c r="B314" s="9" t="s">
        <v>379</v>
      </c>
      <c r="C314" s="7">
        <f t="shared" si="5"/>
        <v>9.83</v>
      </c>
      <c r="D314">
        <v>1</v>
      </c>
      <c r="E314" t="s">
        <v>470</v>
      </c>
      <c r="F314" s="13">
        <v>0.8</v>
      </c>
      <c r="H314" s="10">
        <v>9.83</v>
      </c>
      <c r="I314" s="7">
        <v>1</v>
      </c>
    </row>
    <row r="315" spans="1:9">
      <c r="A315" s="8">
        <v>20162006</v>
      </c>
      <c r="B315" s="9" t="s">
        <v>380</v>
      </c>
      <c r="C315" s="7">
        <f t="shared" si="5"/>
        <v>0.33</v>
      </c>
      <c r="D315">
        <v>0</v>
      </c>
      <c r="E315" t="s">
        <v>470</v>
      </c>
      <c r="F315" s="13">
        <v>0.8</v>
      </c>
      <c r="H315" s="10">
        <v>0.33</v>
      </c>
      <c r="I315" s="7">
        <v>1</v>
      </c>
    </row>
    <row r="316" spans="1:9">
      <c r="A316" s="8">
        <v>20162007</v>
      </c>
      <c r="B316" s="9" t="s">
        <v>381</v>
      </c>
      <c r="C316" s="7">
        <f t="shared" si="5"/>
        <v>1.04</v>
      </c>
      <c r="D316">
        <v>0</v>
      </c>
      <c r="E316" t="s">
        <v>470</v>
      </c>
      <c r="F316" s="13">
        <v>0.8</v>
      </c>
      <c r="H316" s="10">
        <v>1.04</v>
      </c>
      <c r="I316" s="7">
        <v>1</v>
      </c>
    </row>
    <row r="317" spans="1:9">
      <c r="A317" s="8">
        <v>20162008</v>
      </c>
      <c r="B317" s="9" t="s">
        <v>81</v>
      </c>
      <c r="C317" s="7">
        <f t="shared" si="5"/>
        <v>0.98</v>
      </c>
      <c r="D317">
        <v>0</v>
      </c>
      <c r="E317" t="s">
        <v>492</v>
      </c>
      <c r="F317" s="13">
        <v>0.98</v>
      </c>
      <c r="H317" s="10">
        <v>0.98</v>
      </c>
      <c r="I317" s="7">
        <v>1</v>
      </c>
    </row>
    <row r="318" spans="1:9">
      <c r="A318" s="8">
        <v>20162009</v>
      </c>
      <c r="B318" s="9" t="s">
        <v>382</v>
      </c>
      <c r="C318" s="7">
        <f t="shared" si="5"/>
        <v>0.89</v>
      </c>
      <c r="D318">
        <v>0</v>
      </c>
      <c r="E318" t="s">
        <v>473</v>
      </c>
      <c r="F318" s="13">
        <v>0.89</v>
      </c>
      <c r="H318" s="10">
        <v>0.89</v>
      </c>
      <c r="I318" s="7">
        <v>1</v>
      </c>
    </row>
    <row r="319" spans="1:9">
      <c r="A319" s="8">
        <v>20162010</v>
      </c>
      <c r="B319" s="9" t="s">
        <v>383</v>
      </c>
      <c r="C319" s="7">
        <f t="shared" si="5"/>
        <v>1.17</v>
      </c>
      <c r="D319">
        <v>0</v>
      </c>
      <c r="E319" t="s">
        <v>498</v>
      </c>
      <c r="F319" s="13">
        <v>1.17</v>
      </c>
      <c r="H319" s="10">
        <v>1.17</v>
      </c>
      <c r="I319" s="7">
        <v>1</v>
      </c>
    </row>
    <row r="320" spans="1:9">
      <c r="A320" s="8">
        <v>20162011</v>
      </c>
      <c r="B320" s="9" t="s">
        <v>384</v>
      </c>
      <c r="C320" s="7">
        <f t="shared" si="5"/>
        <v>1.54</v>
      </c>
      <c r="D320">
        <v>0</v>
      </c>
      <c r="E320" t="s">
        <v>531</v>
      </c>
      <c r="F320" s="13">
        <v>1.54</v>
      </c>
      <c r="H320" s="10">
        <v>1.54</v>
      </c>
      <c r="I320" s="7">
        <v>1</v>
      </c>
    </row>
    <row r="321" spans="1:9">
      <c r="A321" s="8">
        <v>20162012</v>
      </c>
      <c r="B321" s="9" t="s">
        <v>385</v>
      </c>
      <c r="C321" s="7">
        <f t="shared" si="5"/>
        <v>0.98</v>
      </c>
      <c r="D321">
        <v>0</v>
      </c>
      <c r="E321" t="s">
        <v>504</v>
      </c>
      <c r="F321" s="13">
        <v>0.98</v>
      </c>
      <c r="H321" s="10">
        <v>0.98</v>
      </c>
      <c r="I321" s="7">
        <v>1</v>
      </c>
    </row>
    <row r="322" spans="1:9">
      <c r="A322" s="8">
        <v>20162013</v>
      </c>
      <c r="B322" s="9" t="s">
        <v>97</v>
      </c>
      <c r="C322" s="7">
        <f t="shared" si="5"/>
        <v>14.23</v>
      </c>
      <c r="D322">
        <v>0</v>
      </c>
      <c r="E322" t="s">
        <v>505</v>
      </c>
      <c r="F322" s="13">
        <v>9.23</v>
      </c>
      <c r="H322" s="10">
        <v>14.23</v>
      </c>
      <c r="I322" s="7">
        <v>1</v>
      </c>
    </row>
    <row r="323" spans="1:9" ht="30">
      <c r="A323" s="8">
        <v>20162014</v>
      </c>
      <c r="B323" s="9" t="s">
        <v>98</v>
      </c>
      <c r="C323" s="7">
        <f t="shared" ref="C323:C386" si="6">H323*I323</f>
        <v>10.34</v>
      </c>
      <c r="D323">
        <v>0</v>
      </c>
      <c r="E323" t="s">
        <v>505</v>
      </c>
      <c r="F323" s="13">
        <v>9.23</v>
      </c>
      <c r="H323" s="10">
        <v>10.34</v>
      </c>
      <c r="I323" s="7">
        <v>1</v>
      </c>
    </row>
    <row r="324" spans="1:9" ht="30">
      <c r="A324" s="8">
        <v>20162015</v>
      </c>
      <c r="B324" s="9" t="s">
        <v>99</v>
      </c>
      <c r="C324" s="7">
        <f t="shared" si="6"/>
        <v>7.95</v>
      </c>
      <c r="D324">
        <v>0</v>
      </c>
      <c r="E324" t="s">
        <v>505</v>
      </c>
      <c r="F324" s="13">
        <v>9.23</v>
      </c>
      <c r="H324" s="10">
        <v>7.95</v>
      </c>
      <c r="I324" s="7">
        <v>1</v>
      </c>
    </row>
    <row r="325" spans="1:9">
      <c r="A325" s="8">
        <v>20162016</v>
      </c>
      <c r="B325" s="9" t="s">
        <v>386</v>
      </c>
      <c r="C325" s="7">
        <f t="shared" si="6"/>
        <v>1.38</v>
      </c>
      <c r="D325">
        <v>0</v>
      </c>
      <c r="E325" t="s">
        <v>506</v>
      </c>
      <c r="F325" s="13">
        <v>1.42</v>
      </c>
      <c r="H325" s="10">
        <v>1.38</v>
      </c>
      <c r="I325" s="7">
        <v>1</v>
      </c>
    </row>
    <row r="326" spans="1:9">
      <c r="A326" s="8">
        <v>20162017</v>
      </c>
      <c r="B326" s="9" t="s">
        <v>387</v>
      </c>
      <c r="C326" s="7">
        <f t="shared" si="6"/>
        <v>2.09</v>
      </c>
      <c r="D326">
        <v>0</v>
      </c>
      <c r="E326" t="s">
        <v>506</v>
      </c>
      <c r="F326" s="13">
        <v>1.42</v>
      </c>
      <c r="H326" s="10">
        <v>2.09</v>
      </c>
      <c r="I326" s="7">
        <v>1</v>
      </c>
    </row>
    <row r="327" spans="1:9">
      <c r="A327" s="8">
        <v>20162018</v>
      </c>
      <c r="B327" s="9" t="s">
        <v>388</v>
      </c>
      <c r="C327" s="7">
        <f t="shared" si="6"/>
        <v>1.6</v>
      </c>
      <c r="D327">
        <v>0</v>
      </c>
      <c r="E327" t="s">
        <v>507</v>
      </c>
      <c r="F327" s="13">
        <v>1.6</v>
      </c>
      <c r="H327" s="10">
        <v>1.6</v>
      </c>
      <c r="I327" s="7">
        <v>1</v>
      </c>
    </row>
    <row r="328" spans="1:9">
      <c r="A328" s="8">
        <v>20162019</v>
      </c>
      <c r="B328" s="9" t="s">
        <v>117</v>
      </c>
      <c r="C328" s="7">
        <f t="shared" si="6"/>
        <v>1.49</v>
      </c>
      <c r="D328">
        <v>0</v>
      </c>
      <c r="E328" t="s">
        <v>508</v>
      </c>
      <c r="F328" s="13">
        <v>1.49</v>
      </c>
      <c r="H328" s="10">
        <v>1.49</v>
      </c>
      <c r="I328" s="7">
        <v>1</v>
      </c>
    </row>
    <row r="329" spans="1:9">
      <c r="A329" s="8">
        <v>20162020</v>
      </c>
      <c r="B329" s="9" t="s">
        <v>389</v>
      </c>
      <c r="C329" s="7">
        <f t="shared" si="6"/>
        <v>1.36</v>
      </c>
      <c r="D329">
        <v>0</v>
      </c>
      <c r="E329" t="s">
        <v>508</v>
      </c>
      <c r="F329" s="13">
        <v>1.49</v>
      </c>
      <c r="H329" s="10">
        <v>1.36</v>
      </c>
      <c r="I329" s="7">
        <v>1</v>
      </c>
    </row>
    <row r="330" spans="1:9">
      <c r="A330" s="8">
        <v>20162021</v>
      </c>
      <c r="B330" s="9" t="s">
        <v>390</v>
      </c>
      <c r="C330" s="7">
        <f t="shared" si="6"/>
        <v>2.75</v>
      </c>
      <c r="D330">
        <v>0</v>
      </c>
      <c r="E330" t="s">
        <v>509</v>
      </c>
      <c r="F330" s="13">
        <v>0.92</v>
      </c>
      <c r="H330" s="10">
        <v>2.75</v>
      </c>
      <c r="I330" s="7">
        <v>1</v>
      </c>
    </row>
    <row r="331" spans="1:9" ht="30">
      <c r="A331" s="8">
        <v>20162022</v>
      </c>
      <c r="B331" s="9" t="s">
        <v>391</v>
      </c>
      <c r="C331" s="7">
        <f t="shared" si="6"/>
        <v>1.1000000000000001</v>
      </c>
      <c r="D331">
        <v>0</v>
      </c>
      <c r="E331" t="s">
        <v>509</v>
      </c>
      <c r="F331" s="13">
        <v>0.92</v>
      </c>
      <c r="H331" s="10">
        <v>1.1000000000000001</v>
      </c>
      <c r="I331" s="7">
        <v>1</v>
      </c>
    </row>
    <row r="332" spans="1:9" ht="30">
      <c r="A332" s="8">
        <v>20162023</v>
      </c>
      <c r="B332" s="9" t="s">
        <v>392</v>
      </c>
      <c r="C332" s="7">
        <f t="shared" si="6"/>
        <v>9</v>
      </c>
      <c r="D332">
        <v>0</v>
      </c>
      <c r="E332" t="s">
        <v>509</v>
      </c>
      <c r="F332" s="13">
        <v>0.92</v>
      </c>
      <c r="H332" s="10">
        <v>9</v>
      </c>
      <c r="I332" s="7">
        <v>1</v>
      </c>
    </row>
    <row r="333" spans="1:9" ht="30">
      <c r="A333" s="8">
        <v>20162024</v>
      </c>
      <c r="B333" s="9" t="s">
        <v>393</v>
      </c>
      <c r="C333" s="7">
        <f t="shared" si="6"/>
        <v>12.85</v>
      </c>
      <c r="D333">
        <v>0</v>
      </c>
      <c r="E333" t="s">
        <v>509</v>
      </c>
      <c r="F333" s="13">
        <v>0.92</v>
      </c>
      <c r="H333" s="10">
        <v>12.85</v>
      </c>
      <c r="I333" s="7">
        <v>1</v>
      </c>
    </row>
    <row r="334" spans="1:9">
      <c r="A334" s="8">
        <v>20162025</v>
      </c>
      <c r="B334" s="9" t="s">
        <v>394</v>
      </c>
      <c r="C334" s="7">
        <f t="shared" si="6"/>
        <v>0.97</v>
      </c>
      <c r="D334">
        <v>0</v>
      </c>
      <c r="E334" t="s">
        <v>509</v>
      </c>
      <c r="F334" s="13">
        <v>0.92</v>
      </c>
      <c r="H334" s="10">
        <v>0.97</v>
      </c>
      <c r="I334" s="7">
        <v>1</v>
      </c>
    </row>
    <row r="335" spans="1:9">
      <c r="A335" s="8">
        <v>20162026</v>
      </c>
      <c r="B335" s="9" t="s">
        <v>395</v>
      </c>
      <c r="C335" s="7">
        <f t="shared" si="6"/>
        <v>1.1599999999999999</v>
      </c>
      <c r="D335">
        <v>0</v>
      </c>
      <c r="E335" t="s">
        <v>509</v>
      </c>
      <c r="F335" s="13">
        <v>0.92</v>
      </c>
      <c r="H335" s="10">
        <v>1.1599999999999999</v>
      </c>
      <c r="I335" s="7">
        <v>1</v>
      </c>
    </row>
    <row r="336" spans="1:9">
      <c r="A336" s="8">
        <v>20162027</v>
      </c>
      <c r="B336" s="9" t="s">
        <v>396</v>
      </c>
      <c r="C336" s="7">
        <f t="shared" si="6"/>
        <v>0.97</v>
      </c>
      <c r="D336">
        <v>0</v>
      </c>
      <c r="E336" t="s">
        <v>509</v>
      </c>
      <c r="F336" s="13">
        <v>0.92</v>
      </c>
      <c r="H336" s="10">
        <v>0.97</v>
      </c>
      <c r="I336" s="7">
        <v>1</v>
      </c>
    </row>
    <row r="337" spans="1:9">
      <c r="A337" s="8">
        <v>20162028</v>
      </c>
      <c r="B337" s="9" t="s">
        <v>397</v>
      </c>
      <c r="C337" s="7">
        <f t="shared" si="6"/>
        <v>0.52</v>
      </c>
      <c r="D337">
        <v>0</v>
      </c>
      <c r="E337" t="s">
        <v>509</v>
      </c>
      <c r="F337" s="13">
        <v>0.92</v>
      </c>
      <c r="H337" s="10">
        <v>0.52</v>
      </c>
      <c r="I337" s="7">
        <v>1</v>
      </c>
    </row>
    <row r="338" spans="1:9">
      <c r="A338" s="8">
        <v>20162029</v>
      </c>
      <c r="B338" s="9" t="s">
        <v>130</v>
      </c>
      <c r="C338" s="7">
        <f t="shared" si="6"/>
        <v>0.65</v>
      </c>
      <c r="D338">
        <v>0</v>
      </c>
      <c r="E338" t="s">
        <v>509</v>
      </c>
      <c r="F338" s="13">
        <v>0.92</v>
      </c>
      <c r="H338" s="10">
        <v>0.65</v>
      </c>
      <c r="I338" s="7">
        <v>1</v>
      </c>
    </row>
    <row r="339" spans="1:9">
      <c r="A339" s="8">
        <v>20162030</v>
      </c>
      <c r="B339" s="9" t="s">
        <v>398</v>
      </c>
      <c r="C339" s="7">
        <f t="shared" si="6"/>
        <v>0.8</v>
      </c>
      <c r="D339">
        <v>0</v>
      </c>
      <c r="E339" t="s">
        <v>476</v>
      </c>
      <c r="F339" s="13">
        <v>0.8</v>
      </c>
      <c r="H339" s="10">
        <v>0.8</v>
      </c>
      <c r="I339" s="7">
        <v>1</v>
      </c>
    </row>
    <row r="340" spans="1:9">
      <c r="A340" s="8">
        <v>20162031</v>
      </c>
      <c r="B340" s="9" t="s">
        <v>399</v>
      </c>
      <c r="C340" s="7">
        <f t="shared" si="6"/>
        <v>3.39</v>
      </c>
      <c r="D340">
        <v>0</v>
      </c>
      <c r="E340" t="s">
        <v>476</v>
      </c>
      <c r="F340" s="13">
        <v>0.8</v>
      </c>
      <c r="H340" s="10">
        <v>3.39</v>
      </c>
      <c r="I340" s="7">
        <v>1</v>
      </c>
    </row>
    <row r="341" spans="1:9">
      <c r="A341" s="8">
        <v>20162032</v>
      </c>
      <c r="B341" s="9" t="s">
        <v>400</v>
      </c>
      <c r="C341" s="7">
        <f t="shared" si="6"/>
        <v>1.53</v>
      </c>
      <c r="D341">
        <v>0</v>
      </c>
      <c r="E341" t="s">
        <v>477</v>
      </c>
      <c r="F341" s="13">
        <v>1.7</v>
      </c>
      <c r="H341" s="10">
        <v>1.53</v>
      </c>
      <c r="I341" s="7">
        <v>1</v>
      </c>
    </row>
    <row r="342" spans="1:9">
      <c r="A342" s="8">
        <v>20162033</v>
      </c>
      <c r="B342" s="9" t="s">
        <v>401</v>
      </c>
      <c r="C342" s="7">
        <f t="shared" si="6"/>
        <v>3.17</v>
      </c>
      <c r="D342">
        <v>0</v>
      </c>
      <c r="E342" t="s">
        <v>477</v>
      </c>
      <c r="F342" s="13">
        <v>1.7</v>
      </c>
      <c r="H342" s="10">
        <v>3.17</v>
      </c>
      <c r="I342" s="7">
        <v>1</v>
      </c>
    </row>
    <row r="343" spans="1:9">
      <c r="A343" s="8">
        <v>20162034</v>
      </c>
      <c r="B343" s="9" t="s">
        <v>402</v>
      </c>
      <c r="C343" s="7">
        <f t="shared" si="6"/>
        <v>0.98</v>
      </c>
      <c r="D343">
        <v>0</v>
      </c>
      <c r="E343" t="s">
        <v>478</v>
      </c>
      <c r="F343" s="13">
        <v>1.05</v>
      </c>
      <c r="H343" s="10">
        <v>0.98</v>
      </c>
      <c r="I343" s="7">
        <v>1</v>
      </c>
    </row>
    <row r="344" spans="1:9">
      <c r="A344" s="8">
        <v>20162035</v>
      </c>
      <c r="B344" s="9" t="s">
        <v>149</v>
      </c>
      <c r="C344" s="7">
        <f t="shared" si="6"/>
        <v>2.79</v>
      </c>
      <c r="D344">
        <v>0</v>
      </c>
      <c r="E344" t="s">
        <v>478</v>
      </c>
      <c r="F344" s="13">
        <v>1.05</v>
      </c>
      <c r="H344" s="10">
        <v>2.79</v>
      </c>
      <c r="I344" s="7">
        <v>1</v>
      </c>
    </row>
    <row r="345" spans="1:9" ht="30">
      <c r="A345" s="8">
        <v>20162036</v>
      </c>
      <c r="B345" s="9" t="s">
        <v>150</v>
      </c>
      <c r="C345" s="7">
        <f t="shared" si="6"/>
        <v>7.86</v>
      </c>
      <c r="D345">
        <v>0</v>
      </c>
      <c r="E345" t="s">
        <v>478</v>
      </c>
      <c r="F345" s="13">
        <v>1.05</v>
      </c>
      <c r="H345" s="10">
        <v>7.86</v>
      </c>
      <c r="I345" s="7">
        <v>1</v>
      </c>
    </row>
    <row r="346" spans="1:9" ht="30">
      <c r="A346" s="8">
        <v>20162037</v>
      </c>
      <c r="B346" s="9" t="s">
        <v>403</v>
      </c>
      <c r="C346" s="7">
        <f t="shared" si="6"/>
        <v>0.94</v>
      </c>
      <c r="D346">
        <v>0</v>
      </c>
      <c r="E346" t="s">
        <v>479</v>
      </c>
      <c r="F346" s="13">
        <v>1.06</v>
      </c>
      <c r="H346" s="10">
        <v>0.94</v>
      </c>
      <c r="I346" s="7">
        <v>1</v>
      </c>
    </row>
    <row r="347" spans="1:9">
      <c r="A347" s="8">
        <v>20162038</v>
      </c>
      <c r="B347" s="9" t="s">
        <v>404</v>
      </c>
      <c r="C347" s="7">
        <f t="shared" si="6"/>
        <v>2.57</v>
      </c>
      <c r="D347">
        <v>0</v>
      </c>
      <c r="E347" t="s">
        <v>479</v>
      </c>
      <c r="F347" s="13">
        <v>1.06</v>
      </c>
      <c r="H347" s="10">
        <v>2.57</v>
      </c>
      <c r="I347" s="7">
        <v>1</v>
      </c>
    </row>
    <row r="348" spans="1:9">
      <c r="A348" s="8">
        <v>20162039</v>
      </c>
      <c r="B348" s="9" t="s">
        <v>405</v>
      </c>
      <c r="C348" s="7">
        <f t="shared" si="6"/>
        <v>1.79</v>
      </c>
      <c r="D348">
        <v>0</v>
      </c>
      <c r="E348" t="s">
        <v>481</v>
      </c>
      <c r="F348" s="13">
        <v>1.87</v>
      </c>
      <c r="H348" s="10">
        <v>1.79</v>
      </c>
      <c r="I348" s="7">
        <v>1</v>
      </c>
    </row>
    <row r="349" spans="1:9">
      <c r="A349" s="8">
        <v>20162040</v>
      </c>
      <c r="B349" s="9" t="s">
        <v>406</v>
      </c>
      <c r="C349" s="7">
        <f t="shared" si="6"/>
        <v>1.6</v>
      </c>
      <c r="D349">
        <v>0</v>
      </c>
      <c r="E349" t="s">
        <v>540</v>
      </c>
      <c r="F349" s="13">
        <v>2.74</v>
      </c>
      <c r="H349" s="10">
        <v>1.6</v>
      </c>
      <c r="I349" s="7">
        <v>1</v>
      </c>
    </row>
    <row r="350" spans="1:9">
      <c r="A350" s="8">
        <v>20162041</v>
      </c>
      <c r="B350" s="9" t="s">
        <v>407</v>
      </c>
      <c r="C350" s="7">
        <f t="shared" si="6"/>
        <v>3.25</v>
      </c>
      <c r="D350">
        <v>0</v>
      </c>
      <c r="E350" t="s">
        <v>540</v>
      </c>
      <c r="F350" s="13">
        <v>2.74</v>
      </c>
      <c r="H350" s="10">
        <v>3.25</v>
      </c>
      <c r="I350" s="7">
        <v>1</v>
      </c>
    </row>
    <row r="351" spans="1:9">
      <c r="A351" s="8">
        <v>20162042</v>
      </c>
      <c r="B351" s="9" t="s">
        <v>408</v>
      </c>
      <c r="C351" s="7">
        <f t="shared" si="6"/>
        <v>3.18</v>
      </c>
      <c r="D351">
        <v>0</v>
      </c>
      <c r="E351" t="s">
        <v>540</v>
      </c>
      <c r="F351" s="13">
        <v>2.74</v>
      </c>
      <c r="H351" s="10">
        <v>3.18</v>
      </c>
      <c r="I351" s="7">
        <v>1</v>
      </c>
    </row>
    <row r="352" spans="1:9">
      <c r="A352" s="8">
        <v>20162043</v>
      </c>
      <c r="B352" s="9" t="s">
        <v>409</v>
      </c>
      <c r="C352" s="7">
        <f t="shared" si="6"/>
        <v>0.8</v>
      </c>
      <c r="D352">
        <v>0</v>
      </c>
      <c r="E352" t="s">
        <v>540</v>
      </c>
      <c r="F352" s="13">
        <v>2.74</v>
      </c>
      <c r="H352" s="10">
        <v>0.8</v>
      </c>
      <c r="I352" s="7">
        <v>1</v>
      </c>
    </row>
    <row r="353" spans="1:9">
      <c r="A353" s="8">
        <v>20162044</v>
      </c>
      <c r="B353" s="9" t="s">
        <v>410</v>
      </c>
      <c r="C353" s="7">
        <f t="shared" si="6"/>
        <v>3.64</v>
      </c>
      <c r="D353">
        <v>0</v>
      </c>
      <c r="E353" t="s">
        <v>516</v>
      </c>
      <c r="F353" s="13">
        <v>3.01</v>
      </c>
      <c r="H353" s="10">
        <v>3.64</v>
      </c>
      <c r="I353" s="7">
        <v>1</v>
      </c>
    </row>
    <row r="354" spans="1:9">
      <c r="A354" s="8">
        <v>20162045</v>
      </c>
      <c r="B354" s="9" t="s">
        <v>208</v>
      </c>
      <c r="C354" s="7">
        <f t="shared" si="6"/>
        <v>4.0199999999999996</v>
      </c>
      <c r="D354">
        <v>0</v>
      </c>
      <c r="E354" t="s">
        <v>516</v>
      </c>
      <c r="F354" s="13">
        <v>3.01</v>
      </c>
      <c r="H354" s="10">
        <v>4.0199999999999996</v>
      </c>
      <c r="I354" s="7">
        <v>1</v>
      </c>
    </row>
    <row r="355" spans="1:9">
      <c r="A355" s="8">
        <v>20162046</v>
      </c>
      <c r="B355" s="9" t="s">
        <v>209</v>
      </c>
      <c r="C355" s="7">
        <f t="shared" si="6"/>
        <v>6.42</v>
      </c>
      <c r="D355">
        <v>0</v>
      </c>
      <c r="E355" t="s">
        <v>516</v>
      </c>
      <c r="F355" s="13">
        <v>3.01</v>
      </c>
      <c r="H355" s="10">
        <v>6.42</v>
      </c>
      <c r="I355" s="7">
        <v>1</v>
      </c>
    </row>
    <row r="356" spans="1:9">
      <c r="A356" s="8">
        <v>20162047</v>
      </c>
      <c r="B356" s="9" t="s">
        <v>188</v>
      </c>
      <c r="C356" s="7">
        <f t="shared" si="6"/>
        <v>2.35</v>
      </c>
      <c r="D356">
        <v>0</v>
      </c>
      <c r="E356" t="s">
        <v>516</v>
      </c>
      <c r="F356" s="13">
        <v>3.01</v>
      </c>
      <c r="H356" s="10">
        <v>2.35</v>
      </c>
      <c r="I356" s="7">
        <v>1</v>
      </c>
    </row>
    <row r="357" spans="1:9">
      <c r="A357" s="8">
        <v>20162048</v>
      </c>
      <c r="B357" s="9" t="s">
        <v>189</v>
      </c>
      <c r="C357" s="7">
        <f t="shared" si="6"/>
        <v>2.48</v>
      </c>
      <c r="D357">
        <v>0</v>
      </c>
      <c r="E357" t="s">
        <v>516</v>
      </c>
      <c r="F357" s="13">
        <v>3.01</v>
      </c>
      <c r="H357" s="10">
        <v>2.48</v>
      </c>
      <c r="I357" s="7">
        <v>1</v>
      </c>
    </row>
    <row r="358" spans="1:9">
      <c r="A358" s="8">
        <v>20162049</v>
      </c>
      <c r="B358" s="9" t="s">
        <v>411</v>
      </c>
      <c r="C358" s="7">
        <f t="shared" si="6"/>
        <v>0.5</v>
      </c>
      <c r="D358">
        <v>0</v>
      </c>
      <c r="E358" t="s">
        <v>516</v>
      </c>
      <c r="F358" s="13">
        <v>3.01</v>
      </c>
      <c r="H358" s="10">
        <v>0.5</v>
      </c>
      <c r="I358" s="7">
        <v>1</v>
      </c>
    </row>
    <row r="359" spans="1:9">
      <c r="A359" s="8">
        <v>20162050</v>
      </c>
      <c r="B359" s="9" t="s">
        <v>202</v>
      </c>
      <c r="C359" s="7">
        <f t="shared" si="6"/>
        <v>7.77</v>
      </c>
      <c r="D359">
        <v>0</v>
      </c>
      <c r="E359" t="s">
        <v>516</v>
      </c>
      <c r="F359" s="13">
        <v>3.01</v>
      </c>
      <c r="H359" s="10">
        <v>7.77</v>
      </c>
      <c r="I359" s="7">
        <v>1</v>
      </c>
    </row>
    <row r="360" spans="1:9" ht="30">
      <c r="A360" s="8">
        <v>20162051</v>
      </c>
      <c r="B360" s="9" t="s">
        <v>203</v>
      </c>
      <c r="C360" s="7">
        <f t="shared" si="6"/>
        <v>6.3</v>
      </c>
      <c r="D360">
        <v>0</v>
      </c>
      <c r="E360" t="s">
        <v>516</v>
      </c>
      <c r="F360" s="13">
        <v>3.01</v>
      </c>
      <c r="H360" s="10">
        <v>6.3</v>
      </c>
      <c r="I360" s="7">
        <v>1</v>
      </c>
    </row>
    <row r="361" spans="1:9" ht="30">
      <c r="A361" s="8">
        <v>20162052</v>
      </c>
      <c r="B361" s="9" t="s">
        <v>412</v>
      </c>
      <c r="C361" s="7">
        <f t="shared" si="6"/>
        <v>3.73</v>
      </c>
      <c r="D361">
        <v>0</v>
      </c>
      <c r="E361" t="s">
        <v>516</v>
      </c>
      <c r="F361" s="13">
        <v>3.01</v>
      </c>
      <c r="H361" s="10">
        <v>3.73</v>
      </c>
      <c r="I361" s="7">
        <v>1</v>
      </c>
    </row>
    <row r="362" spans="1:9" ht="30">
      <c r="A362" s="8">
        <v>20162053</v>
      </c>
      <c r="B362" s="9" t="s">
        <v>413</v>
      </c>
      <c r="C362" s="7">
        <f t="shared" si="6"/>
        <v>5.0999999999999996</v>
      </c>
      <c r="D362">
        <v>0</v>
      </c>
      <c r="E362" t="s">
        <v>516</v>
      </c>
      <c r="F362" s="13">
        <v>3.01</v>
      </c>
      <c r="H362" s="10">
        <v>5.0999999999999996</v>
      </c>
      <c r="I362" s="7">
        <v>1</v>
      </c>
    </row>
    <row r="363" spans="1:9" ht="30">
      <c r="A363" s="8">
        <v>20162054</v>
      </c>
      <c r="B363" s="9" t="s">
        <v>206</v>
      </c>
      <c r="C363" s="7">
        <f t="shared" si="6"/>
        <v>14.41</v>
      </c>
      <c r="D363">
        <v>0</v>
      </c>
      <c r="E363" t="s">
        <v>516</v>
      </c>
      <c r="F363" s="13">
        <v>3.01</v>
      </c>
      <c r="H363" s="10">
        <v>14.41</v>
      </c>
      <c r="I363" s="7">
        <v>1</v>
      </c>
    </row>
    <row r="364" spans="1:9">
      <c r="A364" s="8">
        <v>20162055</v>
      </c>
      <c r="B364" s="9" t="s">
        <v>414</v>
      </c>
      <c r="C364" s="7">
        <f t="shared" si="6"/>
        <v>0.74</v>
      </c>
      <c r="D364">
        <v>0</v>
      </c>
      <c r="E364" t="s">
        <v>475</v>
      </c>
      <c r="F364" s="13">
        <v>0.98</v>
      </c>
      <c r="H364" s="10">
        <v>0.74</v>
      </c>
      <c r="I364" s="7">
        <v>1</v>
      </c>
    </row>
    <row r="365" spans="1:9" ht="30">
      <c r="A365" s="8">
        <v>20162056</v>
      </c>
      <c r="B365" s="9" t="s">
        <v>415</v>
      </c>
      <c r="C365" s="7">
        <f t="shared" si="6"/>
        <v>1.1200000000000001</v>
      </c>
      <c r="D365">
        <v>0</v>
      </c>
      <c r="E365" t="s">
        <v>475</v>
      </c>
      <c r="F365" s="13">
        <v>0.98</v>
      </c>
      <c r="H365" s="10">
        <v>1.1200000000000001</v>
      </c>
      <c r="I365" s="7">
        <v>1</v>
      </c>
    </row>
    <row r="366" spans="1:9" ht="30">
      <c r="A366" s="8">
        <v>20162057</v>
      </c>
      <c r="B366" s="9" t="s">
        <v>416</v>
      </c>
      <c r="C366" s="7">
        <f t="shared" si="6"/>
        <v>1.66</v>
      </c>
      <c r="D366">
        <v>0</v>
      </c>
      <c r="E366" t="s">
        <v>475</v>
      </c>
      <c r="F366" s="13">
        <v>0.98</v>
      </c>
      <c r="H366" s="10">
        <v>1.66</v>
      </c>
      <c r="I366" s="7">
        <v>1</v>
      </c>
    </row>
    <row r="367" spans="1:9" ht="30">
      <c r="A367" s="8">
        <v>20162058</v>
      </c>
      <c r="B367" s="9" t="s">
        <v>417</v>
      </c>
      <c r="C367" s="7">
        <f t="shared" si="6"/>
        <v>2</v>
      </c>
      <c r="D367">
        <v>0</v>
      </c>
      <c r="E367" t="s">
        <v>475</v>
      </c>
      <c r="F367" s="13">
        <v>0.98</v>
      </c>
      <c r="H367" s="10">
        <v>2</v>
      </c>
      <c r="I367" s="7">
        <v>1</v>
      </c>
    </row>
    <row r="368" spans="1:9" ht="30">
      <c r="A368" s="8">
        <v>20162059</v>
      </c>
      <c r="B368" s="9" t="s">
        <v>217</v>
      </c>
      <c r="C368" s="7">
        <f t="shared" si="6"/>
        <v>2.46</v>
      </c>
      <c r="D368">
        <v>0</v>
      </c>
      <c r="E368" t="s">
        <v>475</v>
      </c>
      <c r="F368" s="13">
        <v>0.98</v>
      </c>
      <c r="H368" s="10">
        <v>2.46</v>
      </c>
      <c r="I368" s="7">
        <v>1</v>
      </c>
    </row>
    <row r="369" spans="1:9">
      <c r="A369" s="8">
        <v>20162060</v>
      </c>
      <c r="B369" s="9" t="s">
        <v>219</v>
      </c>
      <c r="C369" s="7">
        <f t="shared" si="6"/>
        <v>45.5</v>
      </c>
      <c r="D369">
        <v>0</v>
      </c>
      <c r="E369" t="s">
        <v>475</v>
      </c>
      <c r="F369" s="13">
        <v>0.98</v>
      </c>
      <c r="H369" s="10">
        <v>45.5</v>
      </c>
      <c r="I369" s="7">
        <v>1</v>
      </c>
    </row>
    <row r="370" spans="1:9">
      <c r="A370" s="8">
        <v>20162061</v>
      </c>
      <c r="B370" s="9" t="s">
        <v>418</v>
      </c>
      <c r="C370" s="7">
        <f t="shared" si="6"/>
        <v>0.39</v>
      </c>
      <c r="D370">
        <v>0</v>
      </c>
      <c r="E370" t="s">
        <v>510</v>
      </c>
      <c r="F370" s="13">
        <v>0.98</v>
      </c>
      <c r="H370" s="10">
        <v>0.39</v>
      </c>
      <c r="I370" s="7">
        <v>1</v>
      </c>
    </row>
    <row r="371" spans="1:9">
      <c r="A371" s="8">
        <v>20162062</v>
      </c>
      <c r="B371" s="9" t="s">
        <v>220</v>
      </c>
      <c r="C371" s="7">
        <f t="shared" si="6"/>
        <v>0.96</v>
      </c>
      <c r="D371">
        <v>0</v>
      </c>
      <c r="E371" t="s">
        <v>510</v>
      </c>
      <c r="F371" s="13">
        <v>0.98</v>
      </c>
      <c r="H371" s="10">
        <v>0.96</v>
      </c>
      <c r="I371" s="7">
        <v>1</v>
      </c>
    </row>
    <row r="372" spans="1:9">
      <c r="A372" s="8">
        <v>20162063</v>
      </c>
      <c r="B372" s="9" t="s">
        <v>221</v>
      </c>
      <c r="C372" s="7">
        <f t="shared" si="6"/>
        <v>1.44</v>
      </c>
      <c r="D372">
        <v>0</v>
      </c>
      <c r="E372" t="s">
        <v>510</v>
      </c>
      <c r="F372" s="13">
        <v>0.98</v>
      </c>
      <c r="H372" s="10">
        <v>1.44</v>
      </c>
      <c r="I372" s="7">
        <v>1</v>
      </c>
    </row>
    <row r="373" spans="1:9">
      <c r="A373" s="8">
        <v>20162064</v>
      </c>
      <c r="B373" s="9" t="s">
        <v>222</v>
      </c>
      <c r="C373" s="7">
        <f t="shared" si="6"/>
        <v>1.95</v>
      </c>
      <c r="D373">
        <v>0</v>
      </c>
      <c r="E373" t="s">
        <v>510</v>
      </c>
      <c r="F373" s="13">
        <v>0.98</v>
      </c>
      <c r="H373" s="10">
        <v>1.95</v>
      </c>
      <c r="I373" s="7">
        <v>1</v>
      </c>
    </row>
    <row r="374" spans="1:9">
      <c r="A374" s="8">
        <v>20162065</v>
      </c>
      <c r="B374" s="9" t="s">
        <v>223</v>
      </c>
      <c r="C374" s="7">
        <f t="shared" si="6"/>
        <v>2.17</v>
      </c>
      <c r="D374">
        <v>0</v>
      </c>
      <c r="E374" t="s">
        <v>510</v>
      </c>
      <c r="F374" s="13">
        <v>0.98</v>
      </c>
      <c r="H374" s="10">
        <v>2.17</v>
      </c>
      <c r="I374" s="7">
        <v>1</v>
      </c>
    </row>
    <row r="375" spans="1:9">
      <c r="A375" s="8">
        <v>20162066</v>
      </c>
      <c r="B375" s="9" t="s">
        <v>224</v>
      </c>
      <c r="C375" s="7">
        <f t="shared" si="6"/>
        <v>3.84</v>
      </c>
      <c r="D375">
        <v>0</v>
      </c>
      <c r="E375" t="s">
        <v>510</v>
      </c>
      <c r="F375" s="13">
        <v>0.98</v>
      </c>
      <c r="H375" s="10">
        <v>3.84</v>
      </c>
      <c r="I375" s="7">
        <v>1</v>
      </c>
    </row>
    <row r="376" spans="1:9">
      <c r="A376" s="8">
        <v>20162067</v>
      </c>
      <c r="B376" s="9" t="s">
        <v>419</v>
      </c>
      <c r="C376" s="7">
        <f t="shared" si="6"/>
        <v>2.31</v>
      </c>
      <c r="D376">
        <v>0</v>
      </c>
      <c r="E376" t="s">
        <v>499</v>
      </c>
      <c r="F376" s="13">
        <v>0.93</v>
      </c>
      <c r="H376" s="10">
        <v>2.31</v>
      </c>
      <c r="I376" s="7">
        <v>1</v>
      </c>
    </row>
    <row r="377" spans="1:9">
      <c r="A377" s="8">
        <v>20162068</v>
      </c>
      <c r="B377" s="9" t="s">
        <v>420</v>
      </c>
      <c r="C377" s="7">
        <f t="shared" si="6"/>
        <v>0.89</v>
      </c>
      <c r="D377">
        <v>0</v>
      </c>
      <c r="E377" t="s">
        <v>499</v>
      </c>
      <c r="F377" s="13">
        <v>0.93</v>
      </c>
      <c r="H377" s="10">
        <v>0.89</v>
      </c>
      <c r="I377" s="7">
        <v>1</v>
      </c>
    </row>
    <row r="378" spans="1:9">
      <c r="A378" s="8">
        <v>20162069</v>
      </c>
      <c r="B378" s="9" t="s">
        <v>421</v>
      </c>
      <c r="C378" s="7">
        <f t="shared" si="6"/>
        <v>0.9</v>
      </c>
      <c r="D378">
        <v>0</v>
      </c>
      <c r="E378" t="s">
        <v>484</v>
      </c>
      <c r="F378" s="13">
        <v>0.9</v>
      </c>
      <c r="H378" s="10">
        <v>0.9</v>
      </c>
      <c r="I378" s="7">
        <v>1</v>
      </c>
    </row>
    <row r="379" spans="1:9">
      <c r="A379" s="8">
        <v>20162070</v>
      </c>
      <c r="B379" s="9" t="s">
        <v>422</v>
      </c>
      <c r="C379" s="7">
        <f t="shared" si="6"/>
        <v>1.46</v>
      </c>
      <c r="D379">
        <v>0</v>
      </c>
      <c r="E379" t="s">
        <v>511</v>
      </c>
      <c r="F379" s="13">
        <v>1.46</v>
      </c>
      <c r="H379" s="10">
        <v>1.46</v>
      </c>
      <c r="I379" s="7">
        <v>1</v>
      </c>
    </row>
    <row r="380" spans="1:9">
      <c r="A380" s="8">
        <v>20162071</v>
      </c>
      <c r="B380" s="9" t="s">
        <v>423</v>
      </c>
      <c r="C380" s="7">
        <f t="shared" si="6"/>
        <v>1.84</v>
      </c>
      <c r="D380">
        <v>0</v>
      </c>
      <c r="E380" t="s">
        <v>533</v>
      </c>
      <c r="F380" s="13">
        <v>1.88</v>
      </c>
      <c r="H380" s="10">
        <v>1.84</v>
      </c>
      <c r="I380" s="7">
        <v>1</v>
      </c>
    </row>
    <row r="381" spans="1:9">
      <c r="A381" s="8">
        <v>20162072</v>
      </c>
      <c r="B381" s="9" t="s">
        <v>424</v>
      </c>
      <c r="C381" s="7">
        <f t="shared" si="6"/>
        <v>2.1800000000000002</v>
      </c>
      <c r="D381">
        <v>0</v>
      </c>
      <c r="E381" t="s">
        <v>533</v>
      </c>
      <c r="F381" s="13">
        <v>1.88</v>
      </c>
      <c r="H381" s="10">
        <v>2.1800000000000002</v>
      </c>
      <c r="I381" s="7">
        <v>1</v>
      </c>
    </row>
    <row r="382" spans="1:9">
      <c r="A382" s="8">
        <v>20162073</v>
      </c>
      <c r="B382" s="9" t="s">
        <v>425</v>
      </c>
      <c r="C382" s="7">
        <f t="shared" si="6"/>
        <v>4.3099999999999996</v>
      </c>
      <c r="D382">
        <v>0</v>
      </c>
      <c r="E382" t="s">
        <v>533</v>
      </c>
      <c r="F382" s="13">
        <v>1.88</v>
      </c>
      <c r="H382" s="10">
        <v>4.3099999999999996</v>
      </c>
      <c r="I382" s="7">
        <v>1</v>
      </c>
    </row>
    <row r="383" spans="1:9" ht="30">
      <c r="A383" s="8">
        <v>20162074</v>
      </c>
      <c r="B383" s="9" t="s">
        <v>254</v>
      </c>
      <c r="C383" s="7">
        <f t="shared" si="6"/>
        <v>0.98</v>
      </c>
      <c r="D383">
        <v>0</v>
      </c>
      <c r="E383" t="s">
        <v>534</v>
      </c>
      <c r="F383" s="13">
        <v>0.98</v>
      </c>
      <c r="H383" s="10">
        <v>0.98</v>
      </c>
      <c r="I383" s="7">
        <v>1</v>
      </c>
    </row>
    <row r="384" spans="1:9">
      <c r="A384" s="8">
        <v>20162075</v>
      </c>
      <c r="B384" s="9" t="s">
        <v>426</v>
      </c>
      <c r="C384" s="7">
        <f t="shared" si="6"/>
        <v>0.74</v>
      </c>
      <c r="D384">
        <v>0</v>
      </c>
      <c r="E384" t="s">
        <v>493</v>
      </c>
      <c r="F384" s="13">
        <v>0.74</v>
      </c>
      <c r="H384" s="10">
        <v>0.74</v>
      </c>
      <c r="I384" s="7">
        <v>1</v>
      </c>
    </row>
    <row r="385" spans="1:9">
      <c r="A385" s="8">
        <v>20162076</v>
      </c>
      <c r="B385" s="9" t="s">
        <v>427</v>
      </c>
      <c r="C385" s="7">
        <f t="shared" si="6"/>
        <v>1.32</v>
      </c>
      <c r="D385">
        <v>0</v>
      </c>
      <c r="E385" t="s">
        <v>535</v>
      </c>
      <c r="F385" s="13">
        <v>1.32</v>
      </c>
      <c r="H385" s="10">
        <v>1.32</v>
      </c>
      <c r="I385" s="7">
        <v>1</v>
      </c>
    </row>
    <row r="386" spans="1:9">
      <c r="A386" s="8">
        <v>20162077</v>
      </c>
      <c r="B386" s="9" t="s">
        <v>428</v>
      </c>
      <c r="C386" s="7">
        <f t="shared" si="6"/>
        <v>1.44</v>
      </c>
      <c r="D386">
        <v>0</v>
      </c>
      <c r="E386" t="s">
        <v>536</v>
      </c>
      <c r="F386" s="13">
        <v>1.25</v>
      </c>
      <c r="H386" s="10">
        <v>1.44</v>
      </c>
      <c r="I386" s="7">
        <v>1</v>
      </c>
    </row>
    <row r="387" spans="1:9">
      <c r="A387" s="8">
        <v>20162078</v>
      </c>
      <c r="B387" s="9" t="s">
        <v>429</v>
      </c>
      <c r="C387" s="7">
        <f t="shared" ref="C387:C427" si="7">H387*I387</f>
        <v>1.69</v>
      </c>
      <c r="D387">
        <v>0</v>
      </c>
      <c r="E387" t="s">
        <v>536</v>
      </c>
      <c r="F387" s="13">
        <v>1.25</v>
      </c>
      <c r="H387" s="10">
        <v>1.69</v>
      </c>
      <c r="I387" s="7">
        <v>1</v>
      </c>
    </row>
    <row r="388" spans="1:9">
      <c r="A388" s="8">
        <v>20162079</v>
      </c>
      <c r="B388" s="9" t="s">
        <v>430</v>
      </c>
      <c r="C388" s="7">
        <f t="shared" si="7"/>
        <v>2.4900000000000002</v>
      </c>
      <c r="D388">
        <v>0</v>
      </c>
      <c r="E388" t="s">
        <v>536</v>
      </c>
      <c r="F388" s="13">
        <v>1.25</v>
      </c>
      <c r="H388" s="10">
        <v>2.4900000000000002</v>
      </c>
      <c r="I388" s="7">
        <v>1</v>
      </c>
    </row>
    <row r="389" spans="1:9">
      <c r="A389" s="8">
        <v>20162080</v>
      </c>
      <c r="B389" s="9" t="s">
        <v>431</v>
      </c>
      <c r="C389" s="7">
        <f t="shared" si="7"/>
        <v>1.05</v>
      </c>
      <c r="D389">
        <v>0</v>
      </c>
      <c r="E389" t="s">
        <v>536</v>
      </c>
      <c r="F389" s="13">
        <v>1.25</v>
      </c>
      <c r="H389" s="10">
        <v>1.05</v>
      </c>
      <c r="I389" s="7">
        <v>1</v>
      </c>
    </row>
    <row r="390" spans="1:9" ht="30">
      <c r="A390" s="8">
        <v>20162081</v>
      </c>
      <c r="B390" s="9" t="s">
        <v>432</v>
      </c>
      <c r="C390" s="7">
        <f t="shared" si="7"/>
        <v>0.8</v>
      </c>
      <c r="D390">
        <v>0</v>
      </c>
      <c r="E390" t="s">
        <v>483</v>
      </c>
      <c r="F390" s="13">
        <v>0.98</v>
      </c>
      <c r="H390" s="10">
        <v>0.8</v>
      </c>
      <c r="I390" s="7">
        <v>1</v>
      </c>
    </row>
    <row r="391" spans="1:9">
      <c r="A391" s="8">
        <v>20162082</v>
      </c>
      <c r="B391" s="9" t="s">
        <v>292</v>
      </c>
      <c r="C391" s="7">
        <f t="shared" si="7"/>
        <v>2.1800000000000002</v>
      </c>
      <c r="D391">
        <v>0</v>
      </c>
      <c r="E391" t="s">
        <v>483</v>
      </c>
      <c r="F391" s="13">
        <v>0.98</v>
      </c>
      <c r="H391" s="10">
        <v>2.1800000000000002</v>
      </c>
      <c r="I391" s="7">
        <v>1</v>
      </c>
    </row>
    <row r="392" spans="1:9">
      <c r="A392" s="8">
        <v>20162083</v>
      </c>
      <c r="B392" s="9" t="s">
        <v>433</v>
      </c>
      <c r="C392" s="7">
        <f t="shared" si="7"/>
        <v>2.58</v>
      </c>
      <c r="D392">
        <v>0</v>
      </c>
      <c r="E392" t="s">
        <v>483</v>
      </c>
      <c r="F392" s="13">
        <v>0.98</v>
      </c>
      <c r="H392" s="10">
        <v>2.58</v>
      </c>
      <c r="I392" s="7">
        <v>1</v>
      </c>
    </row>
    <row r="393" spans="1:9">
      <c r="A393" s="8">
        <v>20162084</v>
      </c>
      <c r="B393" s="9" t="s">
        <v>434</v>
      </c>
      <c r="C393" s="7">
        <f t="shared" si="7"/>
        <v>1.97</v>
      </c>
      <c r="D393">
        <v>0</v>
      </c>
      <c r="E393" t="s">
        <v>483</v>
      </c>
      <c r="F393" s="13">
        <v>0.98</v>
      </c>
      <c r="H393" s="10">
        <v>1.97</v>
      </c>
      <c r="I393" s="7">
        <v>1</v>
      </c>
    </row>
    <row r="394" spans="1:9">
      <c r="A394" s="8">
        <v>20162085</v>
      </c>
      <c r="B394" s="9" t="s">
        <v>435</v>
      </c>
      <c r="C394" s="7">
        <f t="shared" si="7"/>
        <v>2.04</v>
      </c>
      <c r="D394">
        <v>0</v>
      </c>
      <c r="E394" t="s">
        <v>483</v>
      </c>
      <c r="F394" s="13">
        <v>0.98</v>
      </c>
      <c r="H394" s="10">
        <v>2.04</v>
      </c>
      <c r="I394" s="7">
        <v>1</v>
      </c>
    </row>
    <row r="395" spans="1:9">
      <c r="A395" s="8">
        <v>20162086</v>
      </c>
      <c r="B395" s="9" t="s">
        <v>436</v>
      </c>
      <c r="C395" s="7">
        <f t="shared" si="7"/>
        <v>2.95</v>
      </c>
      <c r="D395">
        <v>0</v>
      </c>
      <c r="E395" t="s">
        <v>483</v>
      </c>
      <c r="F395" s="13">
        <v>0.98</v>
      </c>
      <c r="H395" s="10">
        <v>2.95</v>
      </c>
      <c r="I395" s="7">
        <v>1</v>
      </c>
    </row>
    <row r="396" spans="1:9">
      <c r="A396" s="8">
        <v>20162087</v>
      </c>
      <c r="B396" s="9" t="s">
        <v>437</v>
      </c>
      <c r="C396" s="7">
        <f t="shared" si="7"/>
        <v>0.89</v>
      </c>
      <c r="D396">
        <v>0</v>
      </c>
      <c r="E396" t="s">
        <v>474</v>
      </c>
      <c r="F396" s="13">
        <v>0.92</v>
      </c>
      <c r="H396" s="10">
        <v>0.89</v>
      </c>
      <c r="I396" s="7">
        <v>1</v>
      </c>
    </row>
    <row r="397" spans="1:9">
      <c r="A397" s="8">
        <v>20162088</v>
      </c>
      <c r="B397" s="9" t="s">
        <v>438</v>
      </c>
      <c r="C397" s="7">
        <f t="shared" si="7"/>
        <v>0.75</v>
      </c>
      <c r="D397">
        <v>0</v>
      </c>
      <c r="E397" t="s">
        <v>474</v>
      </c>
      <c r="F397" s="13">
        <v>0.92</v>
      </c>
      <c r="H397" s="10">
        <v>0.75</v>
      </c>
      <c r="I397" s="7">
        <v>1</v>
      </c>
    </row>
    <row r="398" spans="1:9">
      <c r="A398" s="8">
        <v>20162089</v>
      </c>
      <c r="B398" s="9" t="s">
        <v>439</v>
      </c>
      <c r="C398" s="7">
        <f t="shared" si="7"/>
        <v>1</v>
      </c>
      <c r="D398">
        <v>0</v>
      </c>
      <c r="E398" t="s">
        <v>474</v>
      </c>
      <c r="F398" s="13">
        <v>0.92</v>
      </c>
      <c r="H398" s="10">
        <v>1</v>
      </c>
      <c r="I398" s="7">
        <v>1</v>
      </c>
    </row>
    <row r="399" spans="1:9">
      <c r="A399" s="8">
        <v>20162090</v>
      </c>
      <c r="B399" s="9" t="s">
        <v>440</v>
      </c>
      <c r="C399" s="7">
        <f t="shared" si="7"/>
        <v>1.29</v>
      </c>
      <c r="D399">
        <v>0</v>
      </c>
      <c r="E399" t="s">
        <v>474</v>
      </c>
      <c r="F399" s="13">
        <v>0.92</v>
      </c>
      <c r="H399" s="10">
        <v>1.29</v>
      </c>
      <c r="I399" s="7">
        <v>1</v>
      </c>
    </row>
    <row r="400" spans="1:9">
      <c r="A400" s="8">
        <v>20162091</v>
      </c>
      <c r="B400" s="9" t="s">
        <v>441</v>
      </c>
      <c r="C400" s="7">
        <f t="shared" si="7"/>
        <v>2.6</v>
      </c>
      <c r="D400">
        <v>0</v>
      </c>
      <c r="E400" t="s">
        <v>474</v>
      </c>
      <c r="F400" s="13">
        <v>0.92</v>
      </c>
      <c r="H400" s="10">
        <v>2.6</v>
      </c>
      <c r="I400" s="7">
        <v>1</v>
      </c>
    </row>
    <row r="401" spans="1:9">
      <c r="A401" s="8">
        <v>20162092</v>
      </c>
      <c r="B401" s="9" t="s">
        <v>442</v>
      </c>
      <c r="C401" s="7">
        <f t="shared" si="7"/>
        <v>2.11</v>
      </c>
      <c r="D401">
        <v>0</v>
      </c>
      <c r="E401" t="s">
        <v>537</v>
      </c>
      <c r="F401" s="13">
        <v>1.85</v>
      </c>
      <c r="H401" s="10">
        <v>2.11</v>
      </c>
      <c r="I401" s="7">
        <v>1</v>
      </c>
    </row>
    <row r="402" spans="1:9">
      <c r="A402" s="8">
        <v>20162093</v>
      </c>
      <c r="B402" s="9" t="s">
        <v>443</v>
      </c>
      <c r="C402" s="7">
        <f t="shared" si="7"/>
        <v>3.55</v>
      </c>
      <c r="D402">
        <v>0</v>
      </c>
      <c r="E402" t="s">
        <v>537</v>
      </c>
      <c r="F402" s="13">
        <v>1.85</v>
      </c>
      <c r="H402" s="10">
        <v>3.55</v>
      </c>
      <c r="I402" s="7">
        <v>1</v>
      </c>
    </row>
    <row r="403" spans="1:9">
      <c r="A403" s="8">
        <v>20162094</v>
      </c>
      <c r="B403" s="9" t="s">
        <v>444</v>
      </c>
      <c r="C403" s="7">
        <f t="shared" si="7"/>
        <v>1.57</v>
      </c>
      <c r="D403">
        <v>0</v>
      </c>
      <c r="E403" t="s">
        <v>537</v>
      </c>
      <c r="F403" s="13">
        <v>1.85</v>
      </c>
      <c r="H403" s="10">
        <v>1.57</v>
      </c>
      <c r="I403" s="7">
        <v>1</v>
      </c>
    </row>
    <row r="404" spans="1:9">
      <c r="A404" s="8">
        <v>20162095</v>
      </c>
      <c r="B404" s="9" t="s">
        <v>445</v>
      </c>
      <c r="C404" s="7">
        <f t="shared" si="7"/>
        <v>2.2599999999999998</v>
      </c>
      <c r="D404">
        <v>0</v>
      </c>
      <c r="E404" t="s">
        <v>537</v>
      </c>
      <c r="F404" s="13">
        <v>1.85</v>
      </c>
      <c r="H404" s="10">
        <v>2.2599999999999998</v>
      </c>
      <c r="I404" s="7">
        <v>1</v>
      </c>
    </row>
    <row r="405" spans="1:9">
      <c r="A405" s="8">
        <v>20162096</v>
      </c>
      <c r="B405" s="9" t="s">
        <v>446</v>
      </c>
      <c r="C405" s="7">
        <f t="shared" si="7"/>
        <v>3.24</v>
      </c>
      <c r="D405">
        <v>0</v>
      </c>
      <c r="E405" t="s">
        <v>537</v>
      </c>
      <c r="F405" s="13">
        <v>1.85</v>
      </c>
      <c r="H405" s="10">
        <v>3.24</v>
      </c>
      <c r="I405" s="7">
        <v>1</v>
      </c>
    </row>
    <row r="406" spans="1:9">
      <c r="A406" s="8">
        <v>20162097</v>
      </c>
      <c r="B406" s="9" t="s">
        <v>447</v>
      </c>
      <c r="C406" s="7">
        <f t="shared" si="7"/>
        <v>2.06</v>
      </c>
      <c r="D406">
        <v>0</v>
      </c>
      <c r="E406" t="s">
        <v>537</v>
      </c>
      <c r="F406" s="13">
        <v>1.85</v>
      </c>
      <c r="H406" s="10">
        <v>2.06</v>
      </c>
      <c r="I406" s="7">
        <v>1</v>
      </c>
    </row>
    <row r="407" spans="1:9">
      <c r="A407" s="8">
        <v>20162098</v>
      </c>
      <c r="B407" s="9" t="s">
        <v>448</v>
      </c>
      <c r="C407" s="7">
        <f t="shared" si="7"/>
        <v>2.17</v>
      </c>
      <c r="D407">
        <v>0</v>
      </c>
      <c r="E407" t="s">
        <v>537</v>
      </c>
      <c r="F407" s="13">
        <v>1.85</v>
      </c>
      <c r="H407" s="10">
        <v>2.17</v>
      </c>
      <c r="I407" s="7">
        <v>1</v>
      </c>
    </row>
    <row r="408" spans="1:9">
      <c r="A408" s="8">
        <v>20162099</v>
      </c>
      <c r="B408" s="9" t="s">
        <v>449</v>
      </c>
      <c r="C408" s="7">
        <f t="shared" si="7"/>
        <v>1.1000000000000001</v>
      </c>
      <c r="D408">
        <v>0</v>
      </c>
      <c r="E408" t="s">
        <v>513</v>
      </c>
      <c r="F408" s="13">
        <v>1.1000000000000001</v>
      </c>
      <c r="H408" s="10">
        <v>1.1000000000000001</v>
      </c>
      <c r="I408" s="7">
        <v>1</v>
      </c>
    </row>
    <row r="409" spans="1:9" ht="30">
      <c r="A409" s="8">
        <v>20162100</v>
      </c>
      <c r="B409" s="9" t="s">
        <v>346</v>
      </c>
      <c r="C409" s="7">
        <f t="shared" si="7"/>
        <v>0.88</v>
      </c>
      <c r="D409">
        <v>0</v>
      </c>
      <c r="E409" t="s">
        <v>485</v>
      </c>
      <c r="F409" s="13">
        <v>0.89</v>
      </c>
      <c r="H409" s="10">
        <v>0.88</v>
      </c>
      <c r="I409" s="7">
        <v>1</v>
      </c>
    </row>
    <row r="410" spans="1:9">
      <c r="A410" s="8">
        <v>20162101</v>
      </c>
      <c r="B410" s="9" t="s">
        <v>450</v>
      </c>
      <c r="C410" s="7">
        <f t="shared" si="7"/>
        <v>0.92</v>
      </c>
      <c r="D410">
        <v>0</v>
      </c>
      <c r="E410" t="s">
        <v>485</v>
      </c>
      <c r="F410" s="13">
        <v>0.89</v>
      </c>
      <c r="H410" s="10">
        <v>0.92</v>
      </c>
      <c r="I410" s="7">
        <v>1</v>
      </c>
    </row>
    <row r="411" spans="1:9">
      <c r="A411" s="8">
        <v>20162102</v>
      </c>
      <c r="B411" s="9" t="s">
        <v>451</v>
      </c>
      <c r="C411" s="7">
        <f t="shared" si="7"/>
        <v>1.56</v>
      </c>
      <c r="D411">
        <v>0</v>
      </c>
      <c r="E411" t="s">
        <v>485</v>
      </c>
      <c r="F411" s="13">
        <v>0.89</v>
      </c>
      <c r="H411" s="10">
        <v>1.56</v>
      </c>
      <c r="I411" s="7">
        <v>1</v>
      </c>
    </row>
    <row r="412" spans="1:9">
      <c r="A412" s="8">
        <v>20162103</v>
      </c>
      <c r="B412" s="9" t="s">
        <v>452</v>
      </c>
      <c r="C412" s="7">
        <f t="shared" si="7"/>
        <v>1.08</v>
      </c>
      <c r="D412">
        <v>0</v>
      </c>
      <c r="E412" t="s">
        <v>514</v>
      </c>
      <c r="F412" s="13">
        <v>1.23</v>
      </c>
      <c r="H412" s="10">
        <v>1.08</v>
      </c>
      <c r="I412" s="7">
        <v>1</v>
      </c>
    </row>
    <row r="413" spans="1:9" ht="45">
      <c r="A413" s="8">
        <v>20162104</v>
      </c>
      <c r="B413" s="9" t="s">
        <v>453</v>
      </c>
      <c r="C413" s="7">
        <f t="shared" si="7"/>
        <v>1.41</v>
      </c>
      <c r="D413">
        <v>0</v>
      </c>
      <c r="E413" t="s">
        <v>514</v>
      </c>
      <c r="F413" s="13">
        <v>1.23</v>
      </c>
      <c r="H413" s="10">
        <v>1.41</v>
      </c>
      <c r="I413" s="7">
        <v>1</v>
      </c>
    </row>
    <row r="414" spans="1:9">
      <c r="A414" s="8">
        <v>20162105</v>
      </c>
      <c r="B414" s="9" t="s">
        <v>359</v>
      </c>
      <c r="C414" s="7">
        <f t="shared" si="7"/>
        <v>2.58</v>
      </c>
      <c r="D414">
        <v>0</v>
      </c>
      <c r="E414" t="s">
        <v>514</v>
      </c>
      <c r="F414" s="13">
        <v>1.23</v>
      </c>
      <c r="H414" s="10">
        <v>2.58</v>
      </c>
      <c r="I414" s="7">
        <v>1</v>
      </c>
    </row>
    <row r="415" spans="1:9" ht="30">
      <c r="A415" s="8">
        <v>20162106</v>
      </c>
      <c r="B415" s="9" t="s">
        <v>454</v>
      </c>
      <c r="C415" s="7">
        <f t="shared" si="7"/>
        <v>12.27</v>
      </c>
      <c r="D415">
        <v>0</v>
      </c>
      <c r="E415" t="s">
        <v>514</v>
      </c>
      <c r="F415" s="13">
        <v>1.23</v>
      </c>
      <c r="H415" s="10">
        <v>12.27</v>
      </c>
      <c r="I415" s="7">
        <v>1</v>
      </c>
    </row>
    <row r="416" spans="1:9" ht="30">
      <c r="A416" s="8">
        <v>20162107</v>
      </c>
      <c r="B416" s="9" t="s">
        <v>362</v>
      </c>
      <c r="C416" s="7">
        <f t="shared" si="7"/>
        <v>0.56000000000000005</v>
      </c>
      <c r="D416">
        <v>0</v>
      </c>
      <c r="E416" t="s">
        <v>538</v>
      </c>
      <c r="F416" s="13">
        <v>1</v>
      </c>
      <c r="H416" s="10">
        <v>0.56000000000000005</v>
      </c>
      <c r="I416" s="7">
        <v>1</v>
      </c>
    </row>
    <row r="417" spans="1:9" ht="30">
      <c r="A417" s="8">
        <v>20162108</v>
      </c>
      <c r="B417" s="9" t="s">
        <v>455</v>
      </c>
      <c r="C417" s="7">
        <f t="shared" si="7"/>
        <v>0.46</v>
      </c>
      <c r="D417">
        <v>0</v>
      </c>
      <c r="E417" t="s">
        <v>538</v>
      </c>
      <c r="F417" s="13">
        <v>1</v>
      </c>
      <c r="H417" s="10">
        <v>0.46</v>
      </c>
      <c r="I417" s="7">
        <v>1</v>
      </c>
    </row>
    <row r="418" spans="1:9">
      <c r="A418" s="8">
        <v>20162109</v>
      </c>
      <c r="B418" s="9" t="s">
        <v>456</v>
      </c>
      <c r="C418" s="7">
        <f t="shared" si="7"/>
        <v>9.74</v>
      </c>
      <c r="D418">
        <v>0</v>
      </c>
      <c r="E418" t="s">
        <v>538</v>
      </c>
      <c r="F418" s="13">
        <v>1</v>
      </c>
      <c r="H418" s="10">
        <v>9.74</v>
      </c>
      <c r="I418" s="7">
        <v>1</v>
      </c>
    </row>
    <row r="419" spans="1:9">
      <c r="A419" s="8">
        <v>20162110</v>
      </c>
      <c r="B419" s="9" t="s">
        <v>364</v>
      </c>
      <c r="C419" s="7">
        <f t="shared" si="7"/>
        <v>7.4</v>
      </c>
      <c r="D419">
        <v>0</v>
      </c>
      <c r="E419" t="s">
        <v>538</v>
      </c>
      <c r="F419" s="13">
        <v>1</v>
      </c>
      <c r="H419" s="10">
        <v>7.4</v>
      </c>
      <c r="I419" s="7">
        <v>1</v>
      </c>
    </row>
    <row r="420" spans="1:9">
      <c r="A420" s="8">
        <v>20162111</v>
      </c>
      <c r="B420" s="9" t="s">
        <v>457</v>
      </c>
      <c r="C420" s="7">
        <f t="shared" si="7"/>
        <v>3</v>
      </c>
      <c r="D420">
        <v>0</v>
      </c>
      <c r="E420" t="s">
        <v>501</v>
      </c>
      <c r="F420" s="13">
        <v>0.75</v>
      </c>
      <c r="H420" s="10">
        <v>3</v>
      </c>
      <c r="I420" s="7">
        <v>1</v>
      </c>
    </row>
    <row r="421" spans="1:9">
      <c r="A421" s="8">
        <v>20162112</v>
      </c>
      <c r="B421" s="9" t="s">
        <v>458</v>
      </c>
      <c r="C421" s="7">
        <f t="shared" si="7"/>
        <v>1.5</v>
      </c>
      <c r="D421">
        <v>0</v>
      </c>
      <c r="E421" t="s">
        <v>501</v>
      </c>
      <c r="F421" s="13">
        <v>0.75</v>
      </c>
      <c r="H421" s="10">
        <v>1.5</v>
      </c>
      <c r="I421" s="7">
        <v>1</v>
      </c>
    </row>
    <row r="422" spans="1:9" ht="30">
      <c r="A422" s="8">
        <v>20162113</v>
      </c>
      <c r="B422" s="9" t="s">
        <v>459</v>
      </c>
      <c r="C422" s="7">
        <f t="shared" si="7"/>
        <v>2.25</v>
      </c>
      <c r="D422">
        <v>0</v>
      </c>
      <c r="E422" t="s">
        <v>501</v>
      </c>
      <c r="F422" s="13">
        <v>0.75</v>
      </c>
      <c r="H422" s="10">
        <v>2.25</v>
      </c>
      <c r="I422" s="7">
        <v>1</v>
      </c>
    </row>
    <row r="423" spans="1:9">
      <c r="A423" s="8">
        <v>20162114</v>
      </c>
      <c r="B423" s="9" t="s">
        <v>460</v>
      </c>
      <c r="C423" s="7">
        <f t="shared" si="7"/>
        <v>1.5</v>
      </c>
      <c r="D423">
        <v>0</v>
      </c>
      <c r="E423" t="s">
        <v>501</v>
      </c>
      <c r="F423" s="13">
        <v>0.75</v>
      </c>
      <c r="H423" s="10">
        <v>1.5</v>
      </c>
      <c r="I423" s="7">
        <v>1</v>
      </c>
    </row>
    <row r="424" spans="1:9">
      <c r="A424" s="8">
        <v>20162115</v>
      </c>
      <c r="B424" s="9" t="s">
        <v>461</v>
      </c>
      <c r="C424" s="7">
        <f t="shared" si="7"/>
        <v>0.7</v>
      </c>
      <c r="D424">
        <v>0</v>
      </c>
      <c r="E424" t="s">
        <v>501</v>
      </c>
      <c r="F424" s="13">
        <v>0.75</v>
      </c>
      <c r="H424" s="10">
        <v>0.7</v>
      </c>
      <c r="I424" s="7">
        <v>1</v>
      </c>
    </row>
    <row r="425" spans="1:9">
      <c r="A425" s="8">
        <v>20162116</v>
      </c>
      <c r="B425" s="9" t="s">
        <v>462</v>
      </c>
      <c r="C425" s="7">
        <f t="shared" si="7"/>
        <v>1.8</v>
      </c>
      <c r="D425">
        <v>0</v>
      </c>
      <c r="E425" t="s">
        <v>501</v>
      </c>
      <c r="F425" s="13">
        <v>0.75</v>
      </c>
      <c r="H425" s="10">
        <v>1.8</v>
      </c>
      <c r="I425" s="7">
        <v>1</v>
      </c>
    </row>
    <row r="426" spans="1:9">
      <c r="A426" s="8">
        <v>20162117</v>
      </c>
      <c r="B426" s="9" t="s">
        <v>373</v>
      </c>
      <c r="C426" s="7">
        <f t="shared" si="7"/>
        <v>2.75</v>
      </c>
      <c r="D426">
        <v>0</v>
      </c>
      <c r="E426" t="s">
        <v>501</v>
      </c>
      <c r="F426" s="13">
        <v>0.75</v>
      </c>
      <c r="H426" s="10">
        <v>2.75</v>
      </c>
      <c r="I426" s="7">
        <v>1</v>
      </c>
    </row>
    <row r="427" spans="1:9" ht="30">
      <c r="A427" s="8">
        <v>20162118</v>
      </c>
      <c r="B427" s="9" t="s">
        <v>463</v>
      </c>
      <c r="C427" s="7">
        <f t="shared" si="7"/>
        <v>2.35</v>
      </c>
      <c r="D427">
        <v>0</v>
      </c>
      <c r="E427" t="s">
        <v>501</v>
      </c>
      <c r="F427" s="13">
        <v>0.75</v>
      </c>
      <c r="H427" s="10">
        <v>2.35</v>
      </c>
      <c r="I427" s="7">
        <v>1</v>
      </c>
    </row>
  </sheetData>
  <autoFilter ref="A1:I427"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1854"/>
  <sheetViews>
    <sheetView tabSelected="1" zoomScaleNormal="100" workbookViewId="0">
      <pane ySplit="7" topLeftCell="A8" activePane="bottomLeft" state="frozen"/>
      <selection pane="bottomLeft" activeCell="F1" sqref="F1"/>
    </sheetView>
  </sheetViews>
  <sheetFormatPr defaultRowHeight="15"/>
  <cols>
    <col min="1" max="1" width="9.85546875" customWidth="1"/>
    <col min="2" max="2" width="32.7109375" style="21" customWidth="1"/>
    <col min="3" max="3" width="10.7109375" style="5" customWidth="1"/>
    <col min="4" max="4" width="11.42578125" style="33" customWidth="1"/>
    <col min="5" max="5" width="11.140625" customWidth="1"/>
    <col min="6" max="6" width="39.140625" style="21" customWidth="1"/>
    <col min="7" max="7" width="6.85546875" style="13" customWidth="1"/>
    <col min="8" max="8" width="11.28515625" style="13" customWidth="1"/>
    <col min="9" max="9" width="21.42578125" style="13" customWidth="1"/>
    <col min="10" max="10" width="6.85546875" style="13" customWidth="1"/>
    <col min="11" max="11" width="20.5703125" customWidth="1"/>
    <col min="12" max="12" width="7.85546875" customWidth="1"/>
    <col min="13" max="13" width="7" customWidth="1"/>
    <col min="14" max="14" width="11" customWidth="1"/>
    <col min="15" max="15" width="16.140625" style="15" customWidth="1"/>
    <col min="16" max="16" width="14" style="15" customWidth="1"/>
    <col min="17" max="17" width="19.7109375" style="15" customWidth="1"/>
    <col min="18" max="18" width="19.140625" customWidth="1"/>
    <col min="19" max="19" width="20.5703125" customWidth="1"/>
  </cols>
  <sheetData>
    <row r="1" spans="1:19" ht="53.25" customHeight="1">
      <c r="B1" s="87" t="s">
        <v>558</v>
      </c>
      <c r="C1" s="87"/>
      <c r="D1" s="87"/>
      <c r="E1" s="87"/>
      <c r="I1" s="64"/>
    </row>
    <row r="2" spans="1:19">
      <c r="A2" s="35"/>
      <c r="B2" s="36" t="s">
        <v>496</v>
      </c>
      <c r="C2" s="37">
        <v>17151.45</v>
      </c>
      <c r="D2" s="38"/>
      <c r="E2" s="35"/>
      <c r="F2" s="36"/>
      <c r="G2" s="37"/>
      <c r="H2" s="37"/>
      <c r="I2" s="37"/>
      <c r="J2" s="37"/>
      <c r="K2" s="35"/>
      <c r="L2" s="35"/>
      <c r="M2" s="35"/>
      <c r="N2" s="63"/>
      <c r="O2" s="39"/>
      <c r="P2" s="39"/>
      <c r="Q2" s="39"/>
    </row>
    <row r="3" spans="1:19">
      <c r="A3" s="40"/>
      <c r="B3" s="41" t="s">
        <v>497</v>
      </c>
      <c r="C3" s="42"/>
      <c r="D3" s="43"/>
      <c r="E3" s="40"/>
      <c r="F3" s="41"/>
      <c r="G3" s="42"/>
      <c r="H3" s="42"/>
      <c r="I3" s="42"/>
      <c r="J3" s="42"/>
      <c r="K3" s="40"/>
      <c r="L3" s="40"/>
      <c r="M3" s="40"/>
      <c r="N3" s="40"/>
      <c r="O3" s="44"/>
      <c r="P3" s="44"/>
      <c r="Q3" s="44"/>
    </row>
    <row r="4" spans="1:19" s="12" customFormat="1">
      <c r="A4" s="81" t="s">
        <v>487</v>
      </c>
      <c r="B4" s="81" t="s">
        <v>488</v>
      </c>
      <c r="C4" s="83" t="s">
        <v>489</v>
      </c>
      <c r="D4" s="90" t="s">
        <v>494</v>
      </c>
      <c r="E4" s="92" t="s">
        <v>464</v>
      </c>
      <c r="F4" s="92" t="s">
        <v>465</v>
      </c>
      <c r="G4" s="85" t="s">
        <v>490</v>
      </c>
      <c r="H4" s="100" t="s">
        <v>547</v>
      </c>
      <c r="I4" s="94" t="s">
        <v>541</v>
      </c>
      <c r="J4" s="95"/>
      <c r="K4" s="92" t="s">
        <v>544</v>
      </c>
      <c r="L4" s="92" t="s">
        <v>466</v>
      </c>
      <c r="M4" s="92"/>
      <c r="N4" s="92" t="s">
        <v>467</v>
      </c>
      <c r="O4" s="88" t="s">
        <v>491</v>
      </c>
      <c r="P4" s="88"/>
      <c r="Q4" s="88" t="s">
        <v>467</v>
      </c>
      <c r="R4" s="53"/>
    </row>
    <row r="5" spans="1:19" s="12" customFormat="1">
      <c r="A5" s="82"/>
      <c r="B5" s="82"/>
      <c r="C5" s="84"/>
      <c r="D5" s="91"/>
      <c r="E5" s="93"/>
      <c r="F5" s="93"/>
      <c r="G5" s="86"/>
      <c r="H5" s="101"/>
      <c r="I5" s="96"/>
      <c r="J5" s="97"/>
      <c r="K5" s="93"/>
      <c r="L5" s="29" t="s">
        <v>468</v>
      </c>
      <c r="M5" s="29" t="s">
        <v>469</v>
      </c>
      <c r="N5" s="93"/>
      <c r="O5" s="28" t="s">
        <v>468</v>
      </c>
      <c r="P5" s="28" t="s">
        <v>469</v>
      </c>
      <c r="Q5" s="89"/>
      <c r="R5" s="53"/>
      <c r="S5" s="53"/>
    </row>
    <row r="6" spans="1:19" s="12" customFormat="1">
      <c r="A6" s="82"/>
      <c r="B6" s="82"/>
      <c r="C6" s="84"/>
      <c r="D6" s="91"/>
      <c r="E6" s="93"/>
      <c r="F6" s="93"/>
      <c r="G6" s="86"/>
      <c r="H6" s="85"/>
      <c r="I6" s="98"/>
      <c r="J6" s="99"/>
      <c r="K6" s="93"/>
      <c r="L6" s="47">
        <f t="shared" ref="L6:Q6" si="0">SUBTOTAL(9,L8:L14667)</f>
        <v>39295</v>
      </c>
      <c r="M6" s="47">
        <f t="shared" si="0"/>
        <v>8326</v>
      </c>
      <c r="N6" s="47">
        <f t="shared" si="0"/>
        <v>47621</v>
      </c>
      <c r="O6" s="48">
        <f t="shared" si="0"/>
        <v>862209620.64936852</v>
      </c>
      <c r="P6" s="48">
        <f t="shared" si="0"/>
        <v>186936727.34711191</v>
      </c>
      <c r="Q6" s="48">
        <f t="shared" si="0"/>
        <v>1049146347.9964799</v>
      </c>
      <c r="R6" s="53"/>
      <c r="S6" s="52"/>
    </row>
    <row r="7" spans="1:19" s="12" customFormat="1" ht="18" customHeight="1">
      <c r="A7" s="30" t="s">
        <v>487</v>
      </c>
      <c r="B7" s="30" t="s">
        <v>519</v>
      </c>
      <c r="C7" s="31" t="s">
        <v>489</v>
      </c>
      <c r="D7" s="46" t="s">
        <v>520</v>
      </c>
      <c r="E7" s="29" t="s">
        <v>464</v>
      </c>
      <c r="F7" s="29" t="s">
        <v>521</v>
      </c>
      <c r="G7" s="32" t="s">
        <v>490</v>
      </c>
      <c r="H7" s="32" t="s">
        <v>546</v>
      </c>
      <c r="I7" s="32" t="s">
        <v>542</v>
      </c>
      <c r="J7" s="32" t="s">
        <v>543</v>
      </c>
      <c r="K7" s="29" t="s">
        <v>545</v>
      </c>
      <c r="L7" s="16" t="s">
        <v>522</v>
      </c>
      <c r="M7" s="16" t="s">
        <v>523</v>
      </c>
      <c r="N7" s="16" t="s">
        <v>524</v>
      </c>
      <c r="O7" s="14" t="s">
        <v>525</v>
      </c>
      <c r="P7" s="14" t="s">
        <v>526</v>
      </c>
      <c r="Q7" s="14" t="s">
        <v>527</v>
      </c>
    </row>
    <row r="8" spans="1:19" ht="15.75" customHeight="1">
      <c r="A8" s="34">
        <v>150015</v>
      </c>
      <c r="B8" s="22" t="str">
        <f>VLOOKUP(A8,МО!$A$1:$C$68,2,0)</f>
        <v>ГБОЗ ВПО  СОГМА МЗ</v>
      </c>
      <c r="C8" s="23">
        <f>IF(D8="КС",VLOOKUP(A8,МО!$A$1:$C$68,3,0),VLOOKUP(A8,МО!$A$1:$D$68,4,0))</f>
        <v>1.4</v>
      </c>
      <c r="D8" s="27" t="s">
        <v>495</v>
      </c>
      <c r="E8" s="26">
        <v>20161002</v>
      </c>
      <c r="F8" s="22" t="str">
        <f>VLOOKUP(E8,КСГ!$A$2:$C$427,2,0)</f>
        <v>Осложнения, связанные с беременностью</v>
      </c>
      <c r="G8" s="25">
        <f>VLOOKUP(E8,КСГ!$A$2:$C$427,3,0)</f>
        <v>0.93</v>
      </c>
      <c r="H8" s="25">
        <f>IF(VLOOKUP($E8,КСГ!$A$2:$D$427,4,0)=0,IF($D8="КС",$C$2*$C8*$G8,$C$3*$C8*$G8),IF($D8="КС",$C$2*$G8,$C$3*$G8))</f>
        <v>22331.187900000001</v>
      </c>
      <c r="I8" s="25" t="str">
        <f>VLOOKUP(E8,КСГ!$A$2:$E$427,5,0)</f>
        <v>Акушерство и гинекология</v>
      </c>
      <c r="J8" s="25">
        <f>VLOOKUP(E8,КСГ!$A$2:$F$427,6,0)</f>
        <v>0.8</v>
      </c>
      <c r="K8" s="26" t="s">
        <v>470</v>
      </c>
      <c r="L8" s="26">
        <v>128</v>
      </c>
      <c r="M8" s="26">
        <v>40</v>
      </c>
      <c r="N8" s="18">
        <f t="shared" ref="N8" si="1">IF(L8+M8&gt;0,L8+M8,"")</f>
        <v>168</v>
      </c>
      <c r="O8" s="19">
        <f>IF(VLOOKUP($E8,КСГ!$A$2:$D$427,4,0)=0,IF($D8="КС",$C$2*$C8*$G8*L8,$C$3*$C8*$G8*L8),IF($D8="КС",$C$2*$G8*L8,$C$3*$G8*L8))</f>
        <v>2858392.0512000001</v>
      </c>
      <c r="P8" s="19">
        <f>IF(VLOOKUP($E8,КСГ!$A$2:$D$427,4,0)=0,IF($D8="КС",$C$2*$C8*$G8*M8,$C$3*$C8*$G8*M8),IF($D8="КС",$C$2*$G8*M8,$C$3*$G8*M8))</f>
        <v>893247.51600000006</v>
      </c>
      <c r="Q8" s="20">
        <f t="shared" ref="Q8" si="2">O8+P8</f>
        <v>3751639.5672000004</v>
      </c>
    </row>
    <row r="9" spans="1:19" ht="18" customHeight="1">
      <c r="A9" s="11">
        <v>150001</v>
      </c>
      <c r="B9" s="22" t="str">
        <f>VLOOKUP(A9,МО!$A$1:$C$68,2,0)</f>
        <v>ГБУЗ "РКБ"</v>
      </c>
      <c r="C9" s="23">
        <f>IF(D9="КС",VLOOKUP(A9,МО!$A$1:$C$68,3,0),VLOOKUP(A9,МО!$A$1:$D$68,4,0))</f>
        <v>1.02</v>
      </c>
      <c r="D9" s="24" t="s">
        <v>495</v>
      </c>
      <c r="E9" s="11">
        <v>20161002</v>
      </c>
      <c r="F9" s="22" t="str">
        <f>VLOOKUP(E9,КСГ!$A$2:$C$427,2,0)</f>
        <v>Осложнения, связанные с беременностью</v>
      </c>
      <c r="G9" s="25">
        <f>VLOOKUP(E9,КСГ!$A$2:$C$427,3,0)</f>
        <v>0.93</v>
      </c>
      <c r="H9" s="25">
        <f>IF(VLOOKUP($E9,КСГ!$A$2:$D$427,4,0)=0,IF($D9="КС",$C$2*$C9*$G9,$C$3*$C9*$G9),IF($D9="КС",$C$2*$G9,$C$3*$G9))</f>
        <v>16269.865470000001</v>
      </c>
      <c r="I9" s="25" t="str">
        <f>VLOOKUP(E9,КСГ!$A$2:$E$427,5,0)</f>
        <v>Акушерство и гинекология</v>
      </c>
      <c r="J9" s="25">
        <f>VLOOKUP(E9,КСГ!$A$2:$F$427,6,0)</f>
        <v>0.8</v>
      </c>
      <c r="K9" s="17" t="s">
        <v>470</v>
      </c>
      <c r="L9" s="17">
        <v>339</v>
      </c>
      <c r="M9" s="17">
        <v>61</v>
      </c>
      <c r="N9" s="18">
        <f t="shared" ref="N9:N72" si="3">IF(L9+M9&gt;0,L9+M9,"")</f>
        <v>400</v>
      </c>
      <c r="O9" s="19">
        <f>IF(VLOOKUP($E9,КСГ!$A$2:$D$427,4,0)=0,IF($D9="КС",$C$2*$C9*$G9*L9,$C$3*$C9*$G9*L9),IF($D9="КС",$C$2*$G9*L9,$C$3*$G9*L9))</f>
        <v>5515484.3943300005</v>
      </c>
      <c r="P9" s="19">
        <f>IF(VLOOKUP($E9,КСГ!$A$2:$D$427,4,0)=0,IF($D9="КС",$C$2*$C9*$G9*M9,$C$3*$C9*$G9*M9),IF($D9="КС",$C$2*$G9*M9,$C$3*$G9*M9))</f>
        <v>992461.79367000004</v>
      </c>
      <c r="Q9" s="20">
        <f t="shared" ref="Q9:Q72" si="4">O9+P9</f>
        <v>6507946.188000001</v>
      </c>
    </row>
    <row r="10" spans="1:19" ht="15" customHeight="1">
      <c r="A10" s="11">
        <v>150001</v>
      </c>
      <c r="B10" s="22" t="str">
        <f>VLOOKUP(A10,МО!$A$1:$C$68,2,0)</f>
        <v>ГБУЗ "РКБ"</v>
      </c>
      <c r="C10" s="23">
        <f>IF(D10="КС",VLOOKUP(A10,МО!$A$1:$C$68,3,0),VLOOKUP(A10,МО!$A$1:$D$68,4,0))</f>
        <v>1.02</v>
      </c>
      <c r="D10" s="24" t="s">
        <v>495</v>
      </c>
      <c r="E10" s="11">
        <v>20161002</v>
      </c>
      <c r="F10" s="22" t="str">
        <f>VLOOKUP(E10,КСГ!$A$2:$C$427,2,0)</f>
        <v>Осложнения, связанные с беременностью</v>
      </c>
      <c r="G10" s="25">
        <f>VLOOKUP(E10,КСГ!$A$2:$C$427,3,0)</f>
        <v>0.93</v>
      </c>
      <c r="H10" s="25">
        <f>IF(VLOOKUP($E10,КСГ!$A$2:$D$427,4,0)=0,IF($D10="КС",$C$2*$C10*$G10,$C$3*$C10*$G10),IF($D10="КС",$C$2*$G10,$C$3*$G10))</f>
        <v>16269.865470000001</v>
      </c>
      <c r="I10" s="25" t="str">
        <f>VLOOKUP(E10,КСГ!$A$2:$E$427,5,0)</f>
        <v>Акушерство и гинекология</v>
      </c>
      <c r="J10" s="25">
        <f>VLOOKUP(E10,КСГ!$A$2:$F$427,6,0)</f>
        <v>0.8</v>
      </c>
      <c r="K10" s="17" t="s">
        <v>472</v>
      </c>
      <c r="L10" s="17">
        <v>116</v>
      </c>
      <c r="M10" s="17">
        <v>24</v>
      </c>
      <c r="N10" s="18">
        <f t="shared" si="3"/>
        <v>140</v>
      </c>
      <c r="O10" s="19">
        <f>IF(VLOOKUP($E10,КСГ!$A$2:$D$427,4,0)=0,IF($D10="КС",$C$2*$C10*$G10*L10,$C$3*$C10*$G10*L10),IF($D10="КС",$C$2*$G10*L10,$C$3*$G10*L10))</f>
        <v>1887304.3945200001</v>
      </c>
      <c r="P10" s="19">
        <f>IF(VLOOKUP($E10,КСГ!$A$2:$D$427,4,0)=0,IF($D10="КС",$C$2*$C10*$G10*M10,$C$3*$C10*$G10*M10),IF($D10="КС",$C$2*$G10*M10,$C$3*$G10*M10))</f>
        <v>390476.77127999999</v>
      </c>
      <c r="Q10" s="20">
        <f t="shared" si="4"/>
        <v>2277781.1658000001</v>
      </c>
    </row>
    <row r="11" spans="1:19" ht="15.75" customHeight="1">
      <c r="A11" s="11">
        <v>150001</v>
      </c>
      <c r="B11" s="22" t="str">
        <f>VLOOKUP(A11,МО!$A$1:$C$68,2,0)</f>
        <v>ГБУЗ "РКБ"</v>
      </c>
      <c r="C11" s="23">
        <f>IF(D11="КС",VLOOKUP(A11,МО!$A$1:$C$68,3,0),VLOOKUP(A11,МО!$A$1:$D$68,4,0))</f>
        <v>1.02</v>
      </c>
      <c r="D11" s="24" t="s">
        <v>495</v>
      </c>
      <c r="E11" s="11">
        <v>20161002</v>
      </c>
      <c r="F11" s="22" t="str">
        <f>VLOOKUP(E11,КСГ!$A$2:$C$427,2,0)</f>
        <v>Осложнения, связанные с беременностью</v>
      </c>
      <c r="G11" s="25">
        <f>VLOOKUP(E11,КСГ!$A$2:$C$427,3,0)</f>
        <v>0.93</v>
      </c>
      <c r="H11" s="25">
        <f>IF(VLOOKUP($E11,КСГ!$A$2:$D$427,4,0)=0,IF($D11="КС",$C$2*$C11*$G11,$C$3*$C11*$G11),IF($D11="КС",$C$2*$G11,$C$3*$G11))</f>
        <v>16269.865470000001</v>
      </c>
      <c r="I11" s="25" t="str">
        <f>VLOOKUP(E11,КСГ!$A$2:$E$427,5,0)</f>
        <v>Акушерство и гинекология</v>
      </c>
      <c r="J11" s="25">
        <f>VLOOKUP(E11,КСГ!$A$2:$F$427,6,0)</f>
        <v>0.8</v>
      </c>
      <c r="K11" s="17" t="s">
        <v>471</v>
      </c>
      <c r="L11" s="17">
        <v>91</v>
      </c>
      <c r="M11" s="17">
        <v>25</v>
      </c>
      <c r="N11" s="18">
        <f t="shared" si="3"/>
        <v>116</v>
      </c>
      <c r="O11" s="19">
        <f>IF(VLOOKUP($E11,КСГ!$A$2:$D$427,4,0)=0,IF($D11="КС",$C$2*$C11*$G11*L11,$C$3*$C11*$G11*L11),IF($D11="КС",$C$2*$G11*L11,$C$3*$G11*L11))</f>
        <v>1480557.75777</v>
      </c>
      <c r="P11" s="19">
        <f>IF(VLOOKUP($E11,КСГ!$A$2:$D$427,4,0)=0,IF($D11="КС",$C$2*$C11*$G11*M11,$C$3*$C11*$G11*M11),IF($D11="КС",$C$2*$G11*M11,$C$3*$G11*M11))</f>
        <v>406746.63675000001</v>
      </c>
      <c r="Q11" s="20">
        <f t="shared" si="4"/>
        <v>1887304.3945200001</v>
      </c>
    </row>
    <row r="12" spans="1:19" ht="15" customHeight="1">
      <c r="A12" s="11">
        <v>150001</v>
      </c>
      <c r="B12" s="22" t="str">
        <f>VLOOKUP(A12,МО!$A$1:$C$68,2,0)</f>
        <v>ГБУЗ "РКБ"</v>
      </c>
      <c r="C12" s="23">
        <f>IF(D12="КС",VLOOKUP(A12,МО!$A$1:$C$68,3,0),VLOOKUP(A12,МО!$A$1:$D$68,4,0))</f>
        <v>1.02</v>
      </c>
      <c r="D12" s="24" t="s">
        <v>495</v>
      </c>
      <c r="E12" s="11">
        <v>20161003</v>
      </c>
      <c r="F12" s="22" t="str">
        <f>VLOOKUP(E12,КСГ!$A$2:$C$427,2,0)</f>
        <v>Беременность, закончившаяся абортивным исходом</v>
      </c>
      <c r="G12" s="25">
        <f>VLOOKUP(E12,КСГ!$A$2:$C$427,3,0)</f>
        <v>0.28000000000000003</v>
      </c>
      <c r="H12" s="25">
        <f>IF(VLOOKUP($E12,КСГ!$A$2:$D$427,4,0)=0,IF($D12="КС",$C$2*$C12*$G12,$C$3*$C12*$G12),IF($D12="КС",$C$2*$G12,$C$3*$G12))</f>
        <v>4898.4541200000003</v>
      </c>
      <c r="I12" s="25" t="str">
        <f>VLOOKUP(E12,КСГ!$A$2:$E$427,5,0)</f>
        <v>Акушерство и гинекология</v>
      </c>
      <c r="J12" s="25">
        <f>VLOOKUP(E12,КСГ!$A$2:$F$427,6,0)</f>
        <v>0.8</v>
      </c>
      <c r="K12" s="17" t="s">
        <v>470</v>
      </c>
      <c r="L12" s="17">
        <v>136</v>
      </c>
      <c r="M12" s="17">
        <v>34</v>
      </c>
      <c r="N12" s="18">
        <f t="shared" si="3"/>
        <v>170</v>
      </c>
      <c r="O12" s="19">
        <f>IF(VLOOKUP($E12,КСГ!$A$2:$D$427,4,0)=0,IF($D12="КС",$C$2*$C12*$G12*L12,$C$3*$C12*$G12*L12),IF($D12="КС",$C$2*$G12*L12,$C$3*$G12*L12))</f>
        <v>666189.76032</v>
      </c>
      <c r="P12" s="19">
        <f>IF(VLOOKUP($E12,КСГ!$A$2:$D$427,4,0)=0,IF($D12="КС",$C$2*$C12*$G12*M12,$C$3*$C12*$G12*M12),IF($D12="КС",$C$2*$G12*M12,$C$3*$G12*M12))</f>
        <v>166547.44008</v>
      </c>
      <c r="Q12" s="20">
        <f t="shared" si="4"/>
        <v>832737.20039999997</v>
      </c>
    </row>
    <row r="13" spans="1:19" ht="15.75" customHeight="1">
      <c r="A13" s="11">
        <v>150001</v>
      </c>
      <c r="B13" s="22" t="str">
        <f>VLOOKUP(A13,МО!$A$1:$C$68,2,0)</f>
        <v>ГБУЗ "РКБ"</v>
      </c>
      <c r="C13" s="23">
        <f>IF(D13="КС",VLOOKUP(A13,МО!$A$1:$C$68,3,0),VLOOKUP(A13,МО!$A$1:$D$68,4,0))</f>
        <v>1.02</v>
      </c>
      <c r="D13" s="24" t="s">
        <v>495</v>
      </c>
      <c r="E13" s="11">
        <v>20161004</v>
      </c>
      <c r="F13" s="22" t="str">
        <f>VLOOKUP(E13,КСГ!$A$2:$C$427,2,0)</f>
        <v>Родоразрешение</v>
      </c>
      <c r="G13" s="25">
        <f>VLOOKUP(E13,КСГ!$A$2:$C$427,3,0)</f>
        <v>0.98</v>
      </c>
      <c r="H13" s="25">
        <f>IF(VLOOKUP($E13,КСГ!$A$2:$D$427,4,0)=0,IF($D13="КС",$C$2*$C13*$G13,$C$3*$C13*$G13),IF($D13="КС",$C$2*$G13,$C$3*$G13))</f>
        <v>17144.58942</v>
      </c>
      <c r="I13" s="25" t="str">
        <f>VLOOKUP(E13,КСГ!$A$2:$E$427,5,0)</f>
        <v>Акушерство и гинекология</v>
      </c>
      <c r="J13" s="25">
        <f>VLOOKUP(E13,КСГ!$A$2:$F$427,6,0)</f>
        <v>0.8</v>
      </c>
      <c r="K13" s="17" t="s">
        <v>472</v>
      </c>
      <c r="L13" s="17">
        <v>300</v>
      </c>
      <c r="M13" s="17">
        <v>69</v>
      </c>
      <c r="N13" s="18">
        <f t="shared" si="3"/>
        <v>369</v>
      </c>
      <c r="O13" s="19">
        <f>IF(VLOOKUP($E13,КСГ!$A$2:$D$427,4,0)=0,IF($D13="КС",$C$2*$C13*$G13*L13,$C$3*$C13*$G13*L13),IF($D13="КС",$C$2*$G13*L13,$C$3*$G13*L13))</f>
        <v>5143376.8260000004</v>
      </c>
      <c r="P13" s="19">
        <f>IF(VLOOKUP($E13,КСГ!$A$2:$D$427,4,0)=0,IF($D13="КС",$C$2*$C13*$G13*M13,$C$3*$C13*$G13*M13),IF($D13="КС",$C$2*$G13*M13,$C$3*$G13*M13))</f>
        <v>1182976.66998</v>
      </c>
      <c r="Q13" s="20">
        <f t="shared" si="4"/>
        <v>6326353.4959800001</v>
      </c>
    </row>
    <row r="14" spans="1:19" ht="15" customHeight="1">
      <c r="A14" s="11">
        <v>150001</v>
      </c>
      <c r="B14" s="22" t="str">
        <f>VLOOKUP(A14,МО!$A$1:$C$68,2,0)</f>
        <v>ГБУЗ "РКБ"</v>
      </c>
      <c r="C14" s="23">
        <f>IF(D14="КС",VLOOKUP(A14,МО!$A$1:$C$68,3,0),VLOOKUP(A14,МО!$A$1:$D$68,4,0))</f>
        <v>1.02</v>
      </c>
      <c r="D14" s="24" t="s">
        <v>495</v>
      </c>
      <c r="E14" s="11">
        <v>20161005</v>
      </c>
      <c r="F14" s="22" t="str">
        <f>VLOOKUP(E14,КСГ!$A$2:$C$427,2,0)</f>
        <v>Кесарево сечение</v>
      </c>
      <c r="G14" s="25">
        <f>VLOOKUP(E14,КСГ!$A$2:$C$427,3,0)</f>
        <v>1.01</v>
      </c>
      <c r="H14" s="25">
        <f>IF(VLOOKUP($E14,КСГ!$A$2:$D$427,4,0)=0,IF($D14="КС",$C$2*$C14*$G14,$C$3*$C14*$G14),IF($D14="КС",$C$2*$G14,$C$3*$G14))</f>
        <v>17669.423790000001</v>
      </c>
      <c r="I14" s="25" t="str">
        <f>VLOOKUP(E14,КСГ!$A$2:$E$427,5,0)</f>
        <v>Акушерство и гинекология</v>
      </c>
      <c r="J14" s="25">
        <f>VLOOKUP(E14,КСГ!$A$2:$F$427,6,0)</f>
        <v>0.8</v>
      </c>
      <c r="K14" s="17" t="s">
        <v>472</v>
      </c>
      <c r="L14" s="17">
        <v>240</v>
      </c>
      <c r="M14" s="17">
        <v>60</v>
      </c>
      <c r="N14" s="18">
        <f t="shared" si="3"/>
        <v>300</v>
      </c>
      <c r="O14" s="19">
        <f>IF(VLOOKUP($E14,КСГ!$A$2:$D$427,4,0)=0,IF($D14="КС",$C$2*$C14*$G14*L14,$C$3*$C14*$G14*L14),IF($D14="КС",$C$2*$G14*L14,$C$3*$G14*L14))</f>
        <v>4240661.7095999997</v>
      </c>
      <c r="P14" s="19">
        <f>IF(VLOOKUP($E14,КСГ!$A$2:$D$427,4,0)=0,IF($D14="КС",$C$2*$C14*$G14*M14,$C$3*$C14*$G14*M14),IF($D14="КС",$C$2*$G14*M14,$C$3*$G14*M14))</f>
        <v>1060165.4273999999</v>
      </c>
      <c r="Q14" s="20">
        <f t="shared" si="4"/>
        <v>5300827.1370000001</v>
      </c>
    </row>
    <row r="15" spans="1:19" ht="13.5" customHeight="1">
      <c r="A15" s="11">
        <v>150001</v>
      </c>
      <c r="B15" s="22" t="str">
        <f>VLOOKUP(A15,МО!$A$1:$C$68,2,0)</f>
        <v>ГБУЗ "РКБ"</v>
      </c>
      <c r="C15" s="23">
        <f>IF(D15="КС",VLOOKUP(A15,МО!$A$1:$C$68,3,0),VLOOKUP(A15,МО!$A$1:$D$68,4,0))</f>
        <v>1.02</v>
      </c>
      <c r="D15" s="24" t="s">
        <v>495</v>
      </c>
      <c r="E15" s="11">
        <v>20161006</v>
      </c>
      <c r="F15" s="22" t="str">
        <f>VLOOKUP(E15,КСГ!$A$2:$C$427,2,0)</f>
        <v>Осложнения послеродового периода</v>
      </c>
      <c r="G15" s="25">
        <f>VLOOKUP(E15,КСГ!$A$2:$C$427,3,0)</f>
        <v>0.74</v>
      </c>
      <c r="H15" s="25">
        <f>IF(VLOOKUP($E15,КСГ!$A$2:$D$427,4,0)=0,IF($D15="КС",$C$2*$C15*$G15,$C$3*$C15*$G15),IF($D15="КС",$C$2*$G15,$C$3*$G15))</f>
        <v>12945.91446</v>
      </c>
      <c r="I15" s="25" t="str">
        <f>VLOOKUP(E15,КСГ!$A$2:$E$427,5,0)</f>
        <v>Акушерство и гинекология</v>
      </c>
      <c r="J15" s="25">
        <f>VLOOKUP(E15,КСГ!$A$2:$F$427,6,0)</f>
        <v>0.8</v>
      </c>
      <c r="K15" s="17" t="s">
        <v>470</v>
      </c>
      <c r="L15" s="17">
        <v>36</v>
      </c>
      <c r="M15" s="17">
        <v>9</v>
      </c>
      <c r="N15" s="18">
        <f t="shared" si="3"/>
        <v>45</v>
      </c>
      <c r="O15" s="19">
        <f>IF(VLOOKUP($E15,КСГ!$A$2:$D$427,4,0)=0,IF($D15="КС",$C$2*$C15*$G15*L15,$C$3*$C15*$G15*L15),IF($D15="КС",$C$2*$G15*L15,$C$3*$G15*L15))</f>
        <v>466052.92056</v>
      </c>
      <c r="P15" s="19">
        <f>IF(VLOOKUP($E15,КСГ!$A$2:$D$427,4,0)=0,IF($D15="КС",$C$2*$C15*$G15*M15,$C$3*$C15*$G15*M15),IF($D15="КС",$C$2*$G15*M15,$C$3*$G15*M15))</f>
        <v>116513.23014</v>
      </c>
      <c r="Q15" s="20">
        <f t="shared" si="4"/>
        <v>582566.1507</v>
      </c>
    </row>
    <row r="16" spans="1:19" ht="15" customHeight="1">
      <c r="A16" s="11">
        <v>150001</v>
      </c>
      <c r="B16" s="22" t="str">
        <f>VLOOKUP(A16,МО!$A$1:$C$68,2,0)</f>
        <v>ГБУЗ "РКБ"</v>
      </c>
      <c r="C16" s="23">
        <f>IF(D16="КС",VLOOKUP(A16,МО!$A$1:$C$68,3,0),VLOOKUP(A16,МО!$A$1:$D$68,4,0))</f>
        <v>1.02</v>
      </c>
      <c r="D16" s="24" t="s">
        <v>495</v>
      </c>
      <c r="E16" s="11">
        <v>20161007</v>
      </c>
      <c r="F16" s="22" t="str">
        <f>VLOOKUP(E16,КСГ!$A$2:$C$427,2,0)</f>
        <v>Послеродовой сепсис</v>
      </c>
      <c r="G16" s="25">
        <f>VLOOKUP(E16,КСГ!$A$2:$C$427,3,0)</f>
        <v>3.21</v>
      </c>
      <c r="H16" s="25">
        <f>IF(VLOOKUP($E16,КСГ!$A$2:$D$427,4,0)=0,IF($D16="КС",$C$2*$C16*$G16,$C$3*$C16*$G16),IF($D16="КС",$C$2*$G16,$C$3*$G16))</f>
        <v>56157.277589999998</v>
      </c>
      <c r="I16" s="25" t="str">
        <f>VLOOKUP(E16,КСГ!$A$2:$E$427,5,0)</f>
        <v>Акушерство и гинекология</v>
      </c>
      <c r="J16" s="25">
        <f>VLOOKUP(E16,КСГ!$A$2:$F$427,6,0)</f>
        <v>0.8</v>
      </c>
      <c r="K16" s="17" t="s">
        <v>470</v>
      </c>
      <c r="L16" s="17">
        <v>1</v>
      </c>
      <c r="M16" s="17">
        <v>0</v>
      </c>
      <c r="N16" s="18">
        <f t="shared" si="3"/>
        <v>1</v>
      </c>
      <c r="O16" s="19">
        <f>IF(VLOOKUP($E16,КСГ!$A$2:$D$427,4,0)=0,IF($D16="КС",$C$2*$C16*$G16*L16,$C$3*$C16*$G16*L16),IF($D16="КС",$C$2*$G16*L16,$C$3*$G16*L16))</f>
        <v>56157.277589999998</v>
      </c>
      <c r="P16" s="19">
        <f>IF(VLOOKUP($E16,КСГ!$A$2:$D$427,4,0)=0,IF($D16="КС",$C$2*$C16*$G16*M16,$C$3*$C16*$G16*M16),IF($D16="КС",$C$2*$G16*M16,$C$3*$G16*M16))</f>
        <v>0</v>
      </c>
      <c r="Q16" s="20">
        <f t="shared" si="4"/>
        <v>56157.277589999998</v>
      </c>
    </row>
    <row r="17" spans="1:17" ht="15.75" customHeight="1">
      <c r="A17" s="11">
        <v>150001</v>
      </c>
      <c r="B17" s="22" t="str">
        <f>VLOOKUP(A17,МО!$A$1:$C$68,2,0)</f>
        <v>ГБУЗ "РКБ"</v>
      </c>
      <c r="C17" s="23">
        <f>IF(D17="КС",VLOOKUP(A17,МО!$A$1:$C$68,3,0),VLOOKUP(A17,МО!$A$1:$D$68,4,0))</f>
        <v>1.02</v>
      </c>
      <c r="D17" s="24" t="s">
        <v>495</v>
      </c>
      <c r="E17" s="11">
        <v>20161008</v>
      </c>
      <c r="F17" s="22" t="str">
        <f>VLOOKUP(E17,КСГ!$A$2:$C$427,2,0)</f>
        <v>Воспалительные болезни женских половых органов</v>
      </c>
      <c r="G17" s="25">
        <f>VLOOKUP(E17,КСГ!$A$2:$C$427,3,0)</f>
        <v>0.71</v>
      </c>
      <c r="H17" s="25">
        <f>IF(VLOOKUP($E17,КСГ!$A$2:$D$427,4,0)=0,IF($D17="КС",$C$2*$C17*$G17,$C$3*$C17*$G17),IF($D17="КС",$C$2*$G17,$C$3*$G17))</f>
        <v>12421.080089999999</v>
      </c>
      <c r="I17" s="25" t="str">
        <f>VLOOKUP(E17,КСГ!$A$2:$E$427,5,0)</f>
        <v>Акушерство и гинекология</v>
      </c>
      <c r="J17" s="25">
        <f>VLOOKUP(E17,КСГ!$A$2:$F$427,6,0)</f>
        <v>0.8</v>
      </c>
      <c r="K17" s="17" t="s">
        <v>470</v>
      </c>
      <c r="L17" s="17">
        <v>20</v>
      </c>
      <c r="M17" s="17">
        <v>4</v>
      </c>
      <c r="N17" s="18">
        <f t="shared" si="3"/>
        <v>24</v>
      </c>
      <c r="O17" s="19">
        <f>IF(VLOOKUP($E17,КСГ!$A$2:$D$427,4,0)=0,IF($D17="КС",$C$2*$C17*$G17*L17,$C$3*$C17*$G17*L17),IF($D17="КС",$C$2*$G17*L17,$C$3*$G17*L17))</f>
        <v>248421.6018</v>
      </c>
      <c r="P17" s="19">
        <f>IF(VLOOKUP($E17,КСГ!$A$2:$D$427,4,0)=0,IF($D17="КС",$C$2*$C17*$G17*M17,$C$3*$C17*$G17*M17),IF($D17="КС",$C$2*$G17*M17,$C$3*$G17*M17))</f>
        <v>49684.320359999998</v>
      </c>
      <c r="Q17" s="20">
        <f t="shared" si="4"/>
        <v>298105.92216000002</v>
      </c>
    </row>
    <row r="18" spans="1:17" ht="15.75" customHeight="1">
      <c r="A18" s="11">
        <v>150001</v>
      </c>
      <c r="B18" s="22" t="str">
        <f>VLOOKUP(A18,МО!$A$1:$C$68,2,0)</f>
        <v>ГБУЗ "РКБ"</v>
      </c>
      <c r="C18" s="23">
        <f>IF(D18="КС",VLOOKUP(A18,МО!$A$1:$C$68,3,0),VLOOKUP(A18,МО!$A$1:$D$68,4,0))</f>
        <v>1.02</v>
      </c>
      <c r="D18" s="24" t="s">
        <v>495</v>
      </c>
      <c r="E18" s="11">
        <v>20161009</v>
      </c>
      <c r="F18" s="22" t="str">
        <f>VLOOKUP(E18,КСГ!$A$2:$C$427,2,0)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18" s="25">
        <f>VLOOKUP(E18,КСГ!$A$2:$C$427,3,0)</f>
        <v>0.89</v>
      </c>
      <c r="H18" s="25">
        <f>IF(VLOOKUP($E18,КСГ!$A$2:$D$427,4,0)=0,IF($D18="КС",$C$2*$C18*$G18,$C$3*$C18*$G18),IF($D18="КС",$C$2*$G18,$C$3*$G18))</f>
        <v>15570.086309999999</v>
      </c>
      <c r="I18" s="25" t="str">
        <f>VLOOKUP(E18,КСГ!$A$2:$E$427,5,0)</f>
        <v>Акушерство и гинекология</v>
      </c>
      <c r="J18" s="25">
        <f>VLOOKUP(E18,КСГ!$A$2:$F$427,6,0)</f>
        <v>0.8</v>
      </c>
      <c r="K18" s="17" t="s">
        <v>470</v>
      </c>
      <c r="L18" s="17">
        <v>8</v>
      </c>
      <c r="M18" s="17">
        <v>2</v>
      </c>
      <c r="N18" s="18">
        <f t="shared" si="3"/>
        <v>10</v>
      </c>
      <c r="O18" s="19">
        <f>IF(VLOOKUP($E18,КСГ!$A$2:$D$427,4,0)=0,IF($D18="КС",$C$2*$C18*$G18*L18,$C$3*$C18*$G18*L18),IF($D18="КС",$C$2*$G18*L18,$C$3*$G18*L18))</f>
        <v>124560.69047999999</v>
      </c>
      <c r="P18" s="19">
        <f>IF(VLOOKUP($E18,КСГ!$A$2:$D$427,4,0)=0,IF($D18="КС",$C$2*$C18*$G18*M18,$C$3*$C18*$G18*M18),IF($D18="КС",$C$2*$G18*M18,$C$3*$G18*M18))</f>
        <v>31140.172619999998</v>
      </c>
      <c r="Q18" s="20">
        <f t="shared" si="4"/>
        <v>155700.86309999999</v>
      </c>
    </row>
    <row r="19" spans="1:17" ht="15.75" customHeight="1">
      <c r="A19" s="11">
        <v>150001</v>
      </c>
      <c r="B19" s="22" t="str">
        <f>VLOOKUP(A19,МО!$A$1:$C$68,2,0)</f>
        <v>ГБУЗ "РКБ"</v>
      </c>
      <c r="C19" s="23">
        <f>IF(D19="КС",VLOOKUP(A19,МО!$A$1:$C$68,3,0),VLOOKUP(A19,МО!$A$1:$D$68,4,0))</f>
        <v>1.02</v>
      </c>
      <c r="D19" s="24" t="s">
        <v>495</v>
      </c>
      <c r="E19" s="11">
        <v>20161010</v>
      </c>
      <c r="F19" s="22" t="str">
        <f>VLOOKUP(E19,КСГ!$A$2:$C$427,2,0)</f>
        <v>Другие болезни, врожденные аномалии, повреждения женских половых органов</v>
      </c>
      <c r="G19" s="25">
        <f>VLOOKUP(E19,КСГ!$A$2:$C$427,3,0)</f>
        <v>0.46</v>
      </c>
      <c r="H19" s="25">
        <f>IF(VLOOKUP($E19,КСГ!$A$2:$D$427,4,0)=0,IF($D19="КС",$C$2*$C19*$G19,$C$3*$C19*$G19),IF($D19="КС",$C$2*$G19,$C$3*$G19))</f>
        <v>8047.4603399999996</v>
      </c>
      <c r="I19" s="25" t="str">
        <f>VLOOKUP(E19,КСГ!$A$2:$E$427,5,0)</f>
        <v>Акушерство и гинекология</v>
      </c>
      <c r="J19" s="25">
        <f>VLOOKUP(E19,КСГ!$A$2:$F$427,6,0)</f>
        <v>0.8</v>
      </c>
      <c r="K19" s="17" t="s">
        <v>470</v>
      </c>
      <c r="L19" s="17">
        <v>48</v>
      </c>
      <c r="M19" s="17">
        <v>12</v>
      </c>
      <c r="N19" s="18">
        <f t="shared" si="3"/>
        <v>60</v>
      </c>
      <c r="O19" s="19">
        <f>IF(VLOOKUP($E19,КСГ!$A$2:$D$427,4,0)=0,IF($D19="КС",$C$2*$C19*$G19*L19,$C$3*$C19*$G19*L19),IF($D19="КС",$C$2*$G19*L19,$C$3*$G19*L19))</f>
        <v>386278.09632000001</v>
      </c>
      <c r="P19" s="19">
        <f>IF(VLOOKUP($E19,КСГ!$A$2:$D$427,4,0)=0,IF($D19="КС",$C$2*$C19*$G19*M19,$C$3*$C19*$G19*M19),IF($D19="КС",$C$2*$G19*M19,$C$3*$G19*M19))</f>
        <v>96569.524080000003</v>
      </c>
      <c r="Q19" s="20">
        <f t="shared" si="4"/>
        <v>482847.62040000001</v>
      </c>
    </row>
    <row r="20" spans="1:17" ht="14.25" customHeight="1">
      <c r="A20" s="11">
        <v>150001</v>
      </c>
      <c r="B20" s="22" t="str">
        <f>VLOOKUP(A20,МО!$A$1:$C$68,2,0)</f>
        <v>ГБУЗ "РКБ"</v>
      </c>
      <c r="C20" s="23">
        <f>IF(D20="КС",VLOOKUP(A20,МО!$A$1:$C$68,3,0),VLOOKUP(A20,МО!$A$1:$D$68,4,0))</f>
        <v>1.02</v>
      </c>
      <c r="D20" s="24" t="s">
        <v>495</v>
      </c>
      <c r="E20" s="11">
        <v>20161011</v>
      </c>
      <c r="F20" s="22" t="str">
        <f>VLOOKUP(E20,КСГ!$A$2:$C$427,2,0)</f>
        <v>Операции на женских половых органах (уровень 1)</v>
      </c>
      <c r="G20" s="25">
        <f>VLOOKUP(E20,КСГ!$A$2:$C$427,3,0)</f>
        <v>0.39</v>
      </c>
      <c r="H20" s="25">
        <f>IF(VLOOKUP($E20,КСГ!$A$2:$D$427,4,0)=0,IF($D20="КС",$C$2*$C20*$G20,$C$3*$C20*$G20),IF($D20="КС",$C$2*$G20,$C$3*$G20))</f>
        <v>6822.84681</v>
      </c>
      <c r="I20" s="25" t="str">
        <f>VLOOKUP(E20,КСГ!$A$2:$E$427,5,0)</f>
        <v>Акушерство и гинекология</v>
      </c>
      <c r="J20" s="25">
        <f>VLOOKUP(E20,КСГ!$A$2:$F$427,6,0)</f>
        <v>0.8</v>
      </c>
      <c r="K20" s="17" t="s">
        <v>470</v>
      </c>
      <c r="L20" s="17">
        <v>16</v>
      </c>
      <c r="M20" s="17">
        <v>4</v>
      </c>
      <c r="N20" s="18">
        <f t="shared" si="3"/>
        <v>20</v>
      </c>
      <c r="O20" s="19">
        <f>IF(VLOOKUP($E20,КСГ!$A$2:$D$427,4,0)=0,IF($D20="КС",$C$2*$C20*$G20*L20,$C$3*$C20*$G20*L20),IF($D20="КС",$C$2*$G20*L20,$C$3*$G20*L20))</f>
        <v>109165.54896</v>
      </c>
      <c r="P20" s="19">
        <f>IF(VLOOKUP($E20,КСГ!$A$2:$D$427,4,0)=0,IF($D20="КС",$C$2*$C20*$G20*M20,$C$3*$C20*$G20*M20),IF($D20="КС",$C$2*$G20*M20,$C$3*$G20*M20))</f>
        <v>27291.38724</v>
      </c>
      <c r="Q20" s="20">
        <f t="shared" si="4"/>
        <v>136456.9362</v>
      </c>
    </row>
    <row r="21" spans="1:17" ht="15.75" customHeight="1">
      <c r="A21" s="11">
        <v>150001</v>
      </c>
      <c r="B21" s="22" t="str">
        <f>VLOOKUP(A21,МО!$A$1:$C$68,2,0)</f>
        <v>ГБУЗ "РКБ"</v>
      </c>
      <c r="C21" s="23">
        <f>IF(D21="КС",VLOOKUP(A21,МО!$A$1:$C$68,3,0),VLOOKUP(A21,МО!$A$1:$D$68,4,0))</f>
        <v>1.02</v>
      </c>
      <c r="D21" s="24" t="s">
        <v>495</v>
      </c>
      <c r="E21" s="11">
        <v>20161012</v>
      </c>
      <c r="F21" s="22" t="str">
        <f>VLOOKUP(E21,КСГ!$A$2:$C$427,2,0)</f>
        <v>Операции на женских половых органах (уровень 2)</v>
      </c>
      <c r="G21" s="25">
        <f>VLOOKUP(E21,КСГ!$A$2:$C$427,3,0)</f>
        <v>0.57999999999999996</v>
      </c>
      <c r="H21" s="25">
        <f>IF(VLOOKUP($E21,КСГ!$A$2:$D$427,4,0)=0,IF($D21="КС",$C$2*$C21*$G21,$C$3*$C21*$G21),IF($D21="КС",$C$2*$G21,$C$3*$G21))</f>
        <v>10146.79782</v>
      </c>
      <c r="I21" s="25" t="str">
        <f>VLOOKUP(E21,КСГ!$A$2:$E$427,5,0)</f>
        <v>Акушерство и гинекология</v>
      </c>
      <c r="J21" s="25">
        <f>VLOOKUP(E21,КСГ!$A$2:$F$427,6,0)</f>
        <v>0.8</v>
      </c>
      <c r="K21" s="17" t="s">
        <v>470</v>
      </c>
      <c r="L21" s="17">
        <v>112</v>
      </c>
      <c r="M21" s="17">
        <v>28</v>
      </c>
      <c r="N21" s="18">
        <f t="shared" si="3"/>
        <v>140</v>
      </c>
      <c r="O21" s="19">
        <f>IF(VLOOKUP($E21,КСГ!$A$2:$D$427,4,0)=0,IF($D21="КС",$C$2*$C21*$G21*L21,$C$3*$C21*$G21*L21),IF($D21="КС",$C$2*$G21*L21,$C$3*$G21*L21))</f>
        <v>1136441.3558399999</v>
      </c>
      <c r="P21" s="19">
        <f>IF(VLOOKUP($E21,КСГ!$A$2:$D$427,4,0)=0,IF($D21="КС",$C$2*$C21*$G21*M21,$C$3*$C21*$G21*M21),IF($D21="КС",$C$2*$G21*M21,$C$3*$G21*M21))</f>
        <v>284110.33895999996</v>
      </c>
      <c r="Q21" s="20">
        <f t="shared" si="4"/>
        <v>1420551.6947999997</v>
      </c>
    </row>
    <row r="22" spans="1:17" ht="15.75" customHeight="1">
      <c r="A22" s="11">
        <v>150001</v>
      </c>
      <c r="B22" s="22" t="str">
        <f>VLOOKUP(A22,МО!$A$1:$C$68,2,0)</f>
        <v>ГБУЗ "РКБ"</v>
      </c>
      <c r="C22" s="23">
        <f>IF(D22="КС",VLOOKUP(A22,МО!$A$1:$C$68,3,0),VLOOKUP(A22,МО!$A$1:$D$68,4,0))</f>
        <v>1.02</v>
      </c>
      <c r="D22" s="24" t="s">
        <v>495</v>
      </c>
      <c r="E22" s="11">
        <v>20161013</v>
      </c>
      <c r="F22" s="22" t="str">
        <f>VLOOKUP(E22,КСГ!$A$2:$C$427,2,0)</f>
        <v>Операции на женских половых органах (уровень 3)</v>
      </c>
      <c r="G22" s="25">
        <f>VLOOKUP(E22,КСГ!$A$2:$C$427,3,0)</f>
        <v>1.17</v>
      </c>
      <c r="H22" s="25">
        <f>IF(VLOOKUP($E22,КСГ!$A$2:$D$427,4,0)=0,IF($D22="КС",$C$2*$C22*$G22,$C$3*$C22*$G22),IF($D22="КС",$C$2*$G22,$C$3*$G22))</f>
        <v>20468.540429999997</v>
      </c>
      <c r="I22" s="25" t="str">
        <f>VLOOKUP(E22,КСГ!$A$2:$E$427,5,0)</f>
        <v>Акушерство и гинекология</v>
      </c>
      <c r="J22" s="25">
        <f>VLOOKUP(E22,КСГ!$A$2:$F$427,6,0)</f>
        <v>0.8</v>
      </c>
      <c r="K22" s="17" t="s">
        <v>470</v>
      </c>
      <c r="L22" s="17">
        <v>85</v>
      </c>
      <c r="M22" s="17">
        <v>21</v>
      </c>
      <c r="N22" s="18">
        <f t="shared" si="3"/>
        <v>106</v>
      </c>
      <c r="O22" s="19">
        <f>IF(VLOOKUP($E22,КСГ!$A$2:$D$427,4,0)=0,IF($D22="КС",$C$2*$C22*$G22*L22,$C$3*$C22*$G22*L22),IF($D22="КС",$C$2*$G22*L22,$C$3*$G22*L22))</f>
        <v>1739825.9365499998</v>
      </c>
      <c r="P22" s="19">
        <f>IF(VLOOKUP($E22,КСГ!$A$2:$D$427,4,0)=0,IF($D22="КС",$C$2*$C22*$G22*M22,$C$3*$C22*$G22*M22),IF($D22="КС",$C$2*$G22*M22,$C$3*$G22*M22))</f>
        <v>429839.34902999992</v>
      </c>
      <c r="Q22" s="20">
        <f t="shared" si="4"/>
        <v>2169665.2855799999</v>
      </c>
    </row>
    <row r="23" spans="1:17" ht="16.5" customHeight="1">
      <c r="A23" s="11">
        <v>150001</v>
      </c>
      <c r="B23" s="22" t="str">
        <f>VLOOKUP(A23,МО!$A$1:$C$68,2,0)</f>
        <v>ГБУЗ "РКБ"</v>
      </c>
      <c r="C23" s="23">
        <f>IF(D23="КС",VLOOKUP(A23,МО!$A$1:$C$68,3,0),VLOOKUP(A23,МО!$A$1:$D$68,4,0))</f>
        <v>1.02</v>
      </c>
      <c r="D23" s="24" t="s">
        <v>495</v>
      </c>
      <c r="E23" s="11">
        <v>20161014</v>
      </c>
      <c r="F23" s="22" t="str">
        <f>VLOOKUP(E23,КСГ!$A$2:$C$427,2,0)</f>
        <v>Операции на женских половых органах (уровень 4)</v>
      </c>
      <c r="G23" s="25">
        <f>VLOOKUP(E23,КСГ!$A$2:$C$427,3,0)</f>
        <v>2.2000000000000002</v>
      </c>
      <c r="H23" s="25">
        <f>IF(VLOOKUP($E23,КСГ!$A$2:$D$427,4,0)=0,IF($D23="КС",$C$2*$C23*$G23,$C$3*$C23*$G23),IF($D23="КС",$C$2*$G23,$C$3*$G23))</f>
        <v>38487.853800000004</v>
      </c>
      <c r="I23" s="25" t="str">
        <f>VLOOKUP(E23,КСГ!$A$2:$E$427,5,0)</f>
        <v>Акушерство и гинекология</v>
      </c>
      <c r="J23" s="25">
        <f>VLOOKUP(E23,КСГ!$A$2:$F$427,6,0)</f>
        <v>0.8</v>
      </c>
      <c r="K23" s="17" t="s">
        <v>470</v>
      </c>
      <c r="L23" s="17">
        <v>4</v>
      </c>
      <c r="M23" s="17">
        <v>1</v>
      </c>
      <c r="N23" s="18">
        <f t="shared" si="3"/>
        <v>5</v>
      </c>
      <c r="O23" s="19">
        <f>IF(VLOOKUP($E23,КСГ!$A$2:$D$427,4,0)=0,IF($D23="КС",$C$2*$C23*$G23*L23,$C$3*$C23*$G23*L23),IF($D23="КС",$C$2*$G23*L23,$C$3*$G23*L23))</f>
        <v>153951.41520000002</v>
      </c>
      <c r="P23" s="19">
        <f>IF(VLOOKUP($E23,КСГ!$A$2:$D$427,4,0)=0,IF($D23="КС",$C$2*$C23*$G23*M23,$C$3*$C23*$G23*M23),IF($D23="КС",$C$2*$G23*M23,$C$3*$G23*M23))</f>
        <v>38487.853800000004</v>
      </c>
      <c r="Q23" s="20">
        <f t="shared" si="4"/>
        <v>192439.26900000003</v>
      </c>
    </row>
    <row r="24" spans="1:17" ht="15" customHeight="1">
      <c r="A24" s="11">
        <v>150001</v>
      </c>
      <c r="B24" s="22" t="str">
        <f>VLOOKUP(A24,МО!$A$1:$C$68,2,0)</f>
        <v>ГБУЗ "РКБ"</v>
      </c>
      <c r="C24" s="23">
        <f>IF(D24="КС",VLOOKUP(A24,МО!$A$1:$C$68,3,0),VLOOKUP(A24,МО!$A$1:$D$68,4,0))</f>
        <v>1.02</v>
      </c>
      <c r="D24" s="24" t="s">
        <v>495</v>
      </c>
      <c r="E24" s="11">
        <v>20161017</v>
      </c>
      <c r="F24" s="22" t="str">
        <f>VLOOKUP(E24,КСГ!$A$2:$C$427,2,0)</f>
        <v>Язва желудка и двенадцатиперстной кишки</v>
      </c>
      <c r="G24" s="25">
        <f>VLOOKUP(E24,КСГ!$A$2:$C$427,3,0)</f>
        <v>0.89</v>
      </c>
      <c r="H24" s="25">
        <f>IF(VLOOKUP($E24,КСГ!$A$2:$D$427,4,0)=0,IF($D24="КС",$C$2*$C24*$G24,$C$3*$C24*$G24),IF($D24="КС",$C$2*$G24,$C$3*$G24))</f>
        <v>15570.086309999999</v>
      </c>
      <c r="I24" s="25" t="str">
        <f>VLOOKUP(E24,КСГ!$A$2:$E$427,5,0)</f>
        <v>Гастроэнтерология</v>
      </c>
      <c r="J24" s="25">
        <f>VLOOKUP(E24,КСГ!$A$2:$F$427,6,0)</f>
        <v>1.04</v>
      </c>
      <c r="K24" s="17" t="s">
        <v>473</v>
      </c>
      <c r="L24" s="17">
        <v>46</v>
      </c>
      <c r="M24" s="17">
        <v>11</v>
      </c>
      <c r="N24" s="18">
        <f t="shared" si="3"/>
        <v>57</v>
      </c>
      <c r="O24" s="19">
        <f>IF(VLOOKUP($E24,КСГ!$A$2:$D$427,4,0)=0,IF($D24="КС",$C$2*$C24*$G24*L24,$C$3*$C24*$G24*L24),IF($D24="КС",$C$2*$G24*L24,$C$3*$G24*L24))</f>
        <v>716223.97025999997</v>
      </c>
      <c r="P24" s="19">
        <f>IF(VLOOKUP($E24,КСГ!$A$2:$D$427,4,0)=0,IF($D24="КС",$C$2*$C24*$G24*M24,$C$3*$C24*$G24*M24),IF($D24="КС",$C$2*$G24*M24,$C$3*$G24*M24))</f>
        <v>171270.94941</v>
      </c>
      <c r="Q24" s="20">
        <f t="shared" si="4"/>
        <v>887494.91966999997</v>
      </c>
    </row>
    <row r="25" spans="1:17" ht="15.75" customHeight="1">
      <c r="A25" s="11">
        <v>150001</v>
      </c>
      <c r="B25" s="22" t="str">
        <f>VLOOKUP(A25,МО!$A$1:$C$68,2,0)</f>
        <v>ГБУЗ "РКБ"</v>
      </c>
      <c r="C25" s="23">
        <f>IF(D25="КС",VLOOKUP(A25,МО!$A$1:$C$68,3,0),VLOOKUP(A25,МО!$A$1:$D$68,4,0))</f>
        <v>1.02</v>
      </c>
      <c r="D25" s="24" t="s">
        <v>495</v>
      </c>
      <c r="E25" s="11">
        <v>20161017</v>
      </c>
      <c r="F25" s="22" t="str">
        <f>VLOOKUP(E25,КСГ!$A$2:$C$427,2,0)</f>
        <v>Язва желудка и двенадцатиперстной кишки</v>
      </c>
      <c r="G25" s="25">
        <f>VLOOKUP(E25,КСГ!$A$2:$C$427,3,0)</f>
        <v>0.89</v>
      </c>
      <c r="H25" s="25">
        <f>IF(VLOOKUP($E25,КСГ!$A$2:$D$427,4,0)=0,IF($D25="КС",$C$2*$C25*$G25,$C$3*$C25*$G25),IF($D25="КС",$C$2*$G25,$C$3*$G25))</f>
        <v>15570.086309999999</v>
      </c>
      <c r="I25" s="25" t="str">
        <f>VLOOKUP(E25,КСГ!$A$2:$E$427,5,0)</f>
        <v>Гастроэнтерология</v>
      </c>
      <c r="J25" s="25">
        <f>VLOOKUP(E25,КСГ!$A$2:$F$427,6,0)</f>
        <v>1.04</v>
      </c>
      <c r="K25" s="17" t="s">
        <v>474</v>
      </c>
      <c r="L25" s="17">
        <v>24</v>
      </c>
      <c r="M25" s="17">
        <v>6</v>
      </c>
      <c r="N25" s="18">
        <f t="shared" si="3"/>
        <v>30</v>
      </c>
      <c r="O25" s="19">
        <f>IF(VLOOKUP($E25,КСГ!$A$2:$D$427,4,0)=0,IF($D25="КС",$C$2*$C25*$G25*L25,$C$3*$C25*$G25*L25),IF($D25="КС",$C$2*$G25*L25,$C$3*$G25*L25))</f>
        <v>373682.07143999997</v>
      </c>
      <c r="P25" s="19">
        <f>IF(VLOOKUP($E25,КСГ!$A$2:$D$427,4,0)=0,IF($D25="КС",$C$2*$C25*$G25*M25,$C$3*$C25*$G25*M25),IF($D25="КС",$C$2*$G25*M25,$C$3*$G25*M25))</f>
        <v>93420.517859999993</v>
      </c>
      <c r="Q25" s="20">
        <f t="shared" si="4"/>
        <v>467102.58929999999</v>
      </c>
    </row>
    <row r="26" spans="1:17" ht="15" customHeight="1">
      <c r="A26" s="11">
        <v>150001</v>
      </c>
      <c r="B26" s="22" t="str">
        <f>VLOOKUP(A26,МО!$A$1:$C$68,2,0)</f>
        <v>ГБУЗ "РКБ"</v>
      </c>
      <c r="C26" s="23">
        <f>IF(D26="КС",VLOOKUP(A26,МО!$A$1:$C$68,3,0),VLOOKUP(A26,МО!$A$1:$D$68,4,0))</f>
        <v>1.02</v>
      </c>
      <c r="D26" s="24" t="s">
        <v>495</v>
      </c>
      <c r="E26" s="11">
        <v>20161018</v>
      </c>
      <c r="F26" s="22" t="str">
        <f>VLOOKUP(E26,КСГ!$A$2:$C$427,2,0)</f>
        <v>Воспалительные заболевания кишечника</v>
      </c>
      <c r="G26" s="25">
        <f>VLOOKUP(E26,КСГ!$A$2:$C$427,3,0)</f>
        <v>2.0099999999999998</v>
      </c>
      <c r="H26" s="25">
        <f>IF(VLOOKUP($E26,КСГ!$A$2:$D$427,4,0)=0,IF($D26="КС",$C$2*$C26*$G26,$C$3*$C26*$G26),IF($D26="КС",$C$2*$G26,$C$3*$G26))</f>
        <v>35163.902789999993</v>
      </c>
      <c r="I26" s="25" t="str">
        <f>VLOOKUP(E26,КСГ!$A$2:$E$427,5,0)</f>
        <v>Гастроэнтерология</v>
      </c>
      <c r="J26" s="25">
        <f>VLOOKUP(E26,КСГ!$A$2:$F$427,6,0)</f>
        <v>1.04</v>
      </c>
      <c r="K26" s="17" t="s">
        <v>473</v>
      </c>
      <c r="L26" s="17">
        <v>19</v>
      </c>
      <c r="M26" s="17">
        <v>5</v>
      </c>
      <c r="N26" s="18">
        <f t="shared" si="3"/>
        <v>24</v>
      </c>
      <c r="O26" s="19">
        <f>IF(VLOOKUP($E26,КСГ!$A$2:$D$427,4,0)=0,IF($D26="КС",$C$2*$C26*$G26*L26,$C$3*$C26*$G26*L26),IF($D26="КС",$C$2*$G26*L26,$C$3*$G26*L26))</f>
        <v>668114.15300999989</v>
      </c>
      <c r="P26" s="19">
        <f>IF(VLOOKUP($E26,КСГ!$A$2:$D$427,4,0)=0,IF($D26="КС",$C$2*$C26*$G26*M26,$C$3*$C26*$G26*M26),IF($D26="КС",$C$2*$G26*M26,$C$3*$G26*M26))</f>
        <v>175819.51394999996</v>
      </c>
      <c r="Q26" s="20">
        <f t="shared" si="4"/>
        <v>843933.66695999983</v>
      </c>
    </row>
    <row r="27" spans="1:17" ht="15.75" customHeight="1">
      <c r="A27" s="11">
        <v>150001</v>
      </c>
      <c r="B27" s="22" t="str">
        <f>VLOOKUP(A27,МО!$A$1:$C$68,2,0)</f>
        <v>ГБУЗ "РКБ"</v>
      </c>
      <c r="C27" s="23">
        <f>IF(D27="КС",VLOOKUP(A27,МО!$A$1:$C$68,3,0),VLOOKUP(A27,МО!$A$1:$D$68,4,0))</f>
        <v>1.02</v>
      </c>
      <c r="D27" s="24" t="s">
        <v>495</v>
      </c>
      <c r="E27" s="11">
        <v>20161018</v>
      </c>
      <c r="F27" s="22" t="str">
        <f>VLOOKUP(E27,КСГ!$A$2:$C$427,2,0)</f>
        <v>Воспалительные заболевания кишечника</v>
      </c>
      <c r="G27" s="25">
        <f>VLOOKUP(E27,КСГ!$A$2:$C$427,3,0)</f>
        <v>2.0099999999999998</v>
      </c>
      <c r="H27" s="25">
        <f>IF(VLOOKUP($E27,КСГ!$A$2:$D$427,4,0)=0,IF($D27="КС",$C$2*$C27*$G27,$C$3*$C27*$G27),IF($D27="КС",$C$2*$G27,$C$3*$G27))</f>
        <v>35163.902789999993</v>
      </c>
      <c r="I27" s="25" t="str">
        <f>VLOOKUP(E27,КСГ!$A$2:$E$427,5,0)</f>
        <v>Гастроэнтерология</v>
      </c>
      <c r="J27" s="25">
        <f>VLOOKUP(E27,КСГ!$A$2:$F$427,6,0)</f>
        <v>1.04</v>
      </c>
      <c r="K27" s="17" t="s">
        <v>474</v>
      </c>
      <c r="L27" s="17">
        <v>1</v>
      </c>
      <c r="M27" s="17">
        <v>0</v>
      </c>
      <c r="N27" s="18">
        <f t="shared" si="3"/>
        <v>1</v>
      </c>
      <c r="O27" s="19">
        <f>IF(VLOOKUP($E27,КСГ!$A$2:$D$427,4,0)=0,IF($D27="КС",$C$2*$C27*$G27*L27,$C$3*$C27*$G27*L27),IF($D27="КС",$C$2*$G27*L27,$C$3*$G27*L27))</f>
        <v>35163.902789999993</v>
      </c>
      <c r="P27" s="19">
        <f>IF(VLOOKUP($E27,КСГ!$A$2:$D$427,4,0)=0,IF($D27="КС",$C$2*$C27*$G27*M27,$C$3*$C27*$G27*M27),IF($D27="КС",$C$2*$G27*M27,$C$3*$G27*M27))</f>
        <v>0</v>
      </c>
      <c r="Q27" s="20">
        <f t="shared" si="4"/>
        <v>35163.902789999993</v>
      </c>
    </row>
    <row r="28" spans="1:17" ht="15.75" customHeight="1">
      <c r="A28" s="11">
        <v>150001</v>
      </c>
      <c r="B28" s="22" t="str">
        <f>VLOOKUP(A28,МО!$A$1:$C$68,2,0)</f>
        <v>ГБУЗ "РКБ"</v>
      </c>
      <c r="C28" s="23">
        <f>IF(D28="КС",VLOOKUP(A28,МО!$A$1:$C$68,3,0),VLOOKUP(A28,МО!$A$1:$D$68,4,0))</f>
        <v>1.02</v>
      </c>
      <c r="D28" s="24" t="s">
        <v>495</v>
      </c>
      <c r="E28" s="11">
        <v>20161019</v>
      </c>
      <c r="F28" s="22" t="str">
        <f>VLOOKUP(E28,КСГ!$A$2:$C$427,2,0)</f>
        <v>Болезни печени, невирусные (уровень 1)</v>
      </c>
      <c r="G28" s="25">
        <f>VLOOKUP(E28,КСГ!$A$2:$C$427,3,0)</f>
        <v>0.86</v>
      </c>
      <c r="H28" s="25">
        <f>IF(VLOOKUP($E28,КСГ!$A$2:$D$427,4,0)=0,IF($D28="КС",$C$2*$C28*$G28,$C$3*$C28*$G28),IF($D28="КС",$C$2*$G28,$C$3*$G28))</f>
        <v>15045.25194</v>
      </c>
      <c r="I28" s="25" t="str">
        <f>VLOOKUP(E28,КСГ!$A$2:$E$427,5,0)</f>
        <v>Гастроэнтерология</v>
      </c>
      <c r="J28" s="25">
        <f>VLOOKUP(E28,КСГ!$A$2:$F$427,6,0)</f>
        <v>1.04</v>
      </c>
      <c r="K28" s="17" t="s">
        <v>473</v>
      </c>
      <c r="L28" s="17">
        <v>1</v>
      </c>
      <c r="M28" s="17">
        <v>1</v>
      </c>
      <c r="N28" s="18">
        <f t="shared" si="3"/>
        <v>2</v>
      </c>
      <c r="O28" s="19">
        <f>IF(VLOOKUP($E28,КСГ!$A$2:$D$427,4,0)=0,IF($D28="КС",$C$2*$C28*$G28*L28,$C$3*$C28*$G28*L28),IF($D28="КС",$C$2*$G28*L28,$C$3*$G28*L28))</f>
        <v>15045.25194</v>
      </c>
      <c r="P28" s="19">
        <f>IF(VLOOKUP($E28,КСГ!$A$2:$D$427,4,0)=0,IF($D28="КС",$C$2*$C28*$G28*M28,$C$3*$C28*$G28*M28),IF($D28="КС",$C$2*$G28*M28,$C$3*$G28*M28))</f>
        <v>15045.25194</v>
      </c>
      <c r="Q28" s="20">
        <f t="shared" si="4"/>
        <v>30090.50388</v>
      </c>
    </row>
    <row r="29" spans="1:17" ht="16.5" customHeight="1">
      <c r="A29" s="11">
        <v>150001</v>
      </c>
      <c r="B29" s="22" t="str">
        <f>VLOOKUP(A29,МО!$A$1:$C$68,2,0)</f>
        <v>ГБУЗ "РКБ"</v>
      </c>
      <c r="C29" s="23">
        <f>IF(D29="КС",VLOOKUP(A29,МО!$A$1:$C$68,3,0),VLOOKUP(A29,МО!$A$1:$D$68,4,0))</f>
        <v>1.02</v>
      </c>
      <c r="D29" s="24" t="s">
        <v>495</v>
      </c>
      <c r="E29" s="11">
        <v>20161020</v>
      </c>
      <c r="F29" s="22" t="str">
        <f>VLOOKUP(E29,КСГ!$A$2:$C$427,2,0)</f>
        <v>Болезни печени, невирусные (уровень 2)</v>
      </c>
      <c r="G29" s="25">
        <f>VLOOKUP(E29,КСГ!$A$2:$C$427,3,0)</f>
        <v>1.21</v>
      </c>
      <c r="H29" s="25">
        <f>IF(VLOOKUP($E29,КСГ!$A$2:$D$427,4,0)=0,IF($D29="КС",$C$2*$C29*$G29,$C$3*$C29*$G29),IF($D29="КС",$C$2*$G29,$C$3*$G29))</f>
        <v>21168.319589999999</v>
      </c>
      <c r="I29" s="25" t="str">
        <f>VLOOKUP(E29,КСГ!$A$2:$E$427,5,0)</f>
        <v>Гастроэнтерология</v>
      </c>
      <c r="J29" s="25">
        <f>VLOOKUP(E29,КСГ!$A$2:$F$427,6,0)</f>
        <v>1.04</v>
      </c>
      <c r="K29" s="17" t="s">
        <v>473</v>
      </c>
      <c r="L29" s="17">
        <v>37</v>
      </c>
      <c r="M29" s="17">
        <v>9</v>
      </c>
      <c r="N29" s="18">
        <f t="shared" si="3"/>
        <v>46</v>
      </c>
      <c r="O29" s="19">
        <f>IF(VLOOKUP($E29,КСГ!$A$2:$D$427,4,0)=0,IF($D29="КС",$C$2*$C29*$G29*L29,$C$3*$C29*$G29*L29),IF($D29="КС",$C$2*$G29*L29,$C$3*$G29*L29))</f>
        <v>783227.82482999994</v>
      </c>
      <c r="P29" s="19">
        <f>IF(VLOOKUP($E29,КСГ!$A$2:$D$427,4,0)=0,IF($D29="КС",$C$2*$C29*$G29*M29,$C$3*$C29*$G29*M29),IF($D29="КС",$C$2*$G29*M29,$C$3*$G29*M29))</f>
        <v>190514.87630999999</v>
      </c>
      <c r="Q29" s="20">
        <f t="shared" si="4"/>
        <v>973742.7011399999</v>
      </c>
    </row>
    <row r="30" spans="1:17" ht="15.75" customHeight="1">
      <c r="A30" s="11">
        <v>150001</v>
      </c>
      <c r="B30" s="22" t="str">
        <f>VLOOKUP(A30,МО!$A$1:$C$68,2,0)</f>
        <v>ГБУЗ "РКБ"</v>
      </c>
      <c r="C30" s="23">
        <f>IF(D30="КС",VLOOKUP(A30,МО!$A$1:$C$68,3,0),VLOOKUP(A30,МО!$A$1:$D$68,4,0))</f>
        <v>1.02</v>
      </c>
      <c r="D30" s="24" t="s">
        <v>495</v>
      </c>
      <c r="E30" s="11">
        <v>20161020</v>
      </c>
      <c r="F30" s="22" t="str">
        <f>VLOOKUP(E30,КСГ!$A$2:$C$427,2,0)</f>
        <v>Болезни печени, невирусные (уровень 2)</v>
      </c>
      <c r="G30" s="25">
        <f>VLOOKUP(E30,КСГ!$A$2:$C$427,3,0)</f>
        <v>1.21</v>
      </c>
      <c r="H30" s="25">
        <f>IF(VLOOKUP($E30,КСГ!$A$2:$D$427,4,0)=0,IF($D30="КС",$C$2*$C30*$G30,$C$3*$C30*$G30),IF($D30="КС",$C$2*$G30,$C$3*$G30))</f>
        <v>21168.319589999999</v>
      </c>
      <c r="I30" s="25" t="str">
        <f>VLOOKUP(E30,КСГ!$A$2:$E$427,5,0)</f>
        <v>Гастроэнтерология</v>
      </c>
      <c r="J30" s="25">
        <f>VLOOKUP(E30,КСГ!$A$2:$F$427,6,0)</f>
        <v>1.04</v>
      </c>
      <c r="K30" s="17" t="s">
        <v>474</v>
      </c>
      <c r="L30" s="17">
        <v>7</v>
      </c>
      <c r="M30" s="17">
        <v>2</v>
      </c>
      <c r="N30" s="18">
        <f t="shared" si="3"/>
        <v>9</v>
      </c>
      <c r="O30" s="19">
        <f>IF(VLOOKUP($E30,КСГ!$A$2:$D$427,4,0)=0,IF($D30="КС",$C$2*$C30*$G30*L30,$C$3*$C30*$G30*L30),IF($D30="КС",$C$2*$G30*L30,$C$3*$G30*L30))</f>
        <v>148178.23712999999</v>
      </c>
      <c r="P30" s="19">
        <f>IF(VLOOKUP($E30,КСГ!$A$2:$D$427,4,0)=0,IF($D30="КС",$C$2*$C30*$G30*M30,$C$3*$C30*$G30*M30),IF($D30="КС",$C$2*$G30*M30,$C$3*$G30*M30))</f>
        <v>42336.639179999998</v>
      </c>
      <c r="Q30" s="20">
        <f t="shared" si="4"/>
        <v>190514.87630999999</v>
      </c>
    </row>
    <row r="31" spans="1:17" ht="16.5" customHeight="1">
      <c r="A31" s="11">
        <v>150001</v>
      </c>
      <c r="B31" s="22" t="str">
        <f>VLOOKUP(A31,МО!$A$1:$C$68,2,0)</f>
        <v>ГБУЗ "РКБ"</v>
      </c>
      <c r="C31" s="23">
        <f>IF(D31="КС",VLOOKUP(A31,МО!$A$1:$C$68,3,0),VLOOKUP(A31,МО!$A$1:$D$68,4,0))</f>
        <v>1.02</v>
      </c>
      <c r="D31" s="24" t="s">
        <v>495</v>
      </c>
      <c r="E31" s="11">
        <v>20161021</v>
      </c>
      <c r="F31" s="22" t="str">
        <f>VLOOKUP(E31,КСГ!$A$2:$C$427,2,0)</f>
        <v>Болезни поджелудочной железы</v>
      </c>
      <c r="G31" s="25">
        <f>VLOOKUP(E31,КСГ!$A$2:$C$427,3,0)</f>
        <v>0.93</v>
      </c>
      <c r="H31" s="25">
        <f>IF(VLOOKUP($E31,КСГ!$A$2:$D$427,4,0)=0,IF($D31="КС",$C$2*$C31*$G31,$C$3*$C31*$G31),IF($D31="КС",$C$2*$G31,$C$3*$G31))</f>
        <v>16269.865470000001</v>
      </c>
      <c r="I31" s="25" t="str">
        <f>VLOOKUP(E31,КСГ!$A$2:$E$427,5,0)</f>
        <v>Гастроэнтерология</v>
      </c>
      <c r="J31" s="25">
        <f>VLOOKUP(E31,КСГ!$A$2:$F$427,6,0)</f>
        <v>1.04</v>
      </c>
      <c r="K31" s="17" t="s">
        <v>473</v>
      </c>
      <c r="L31" s="17">
        <v>27</v>
      </c>
      <c r="M31" s="17">
        <v>6</v>
      </c>
      <c r="N31" s="18">
        <f t="shared" si="3"/>
        <v>33</v>
      </c>
      <c r="O31" s="19">
        <f>IF(VLOOKUP($E31,КСГ!$A$2:$D$427,4,0)=0,IF($D31="КС",$C$2*$C31*$G31*L31,$C$3*$C31*$G31*L31),IF($D31="КС",$C$2*$G31*L31,$C$3*$G31*L31))</f>
        <v>439286.36769000004</v>
      </c>
      <c r="P31" s="19">
        <f>IF(VLOOKUP($E31,КСГ!$A$2:$D$427,4,0)=0,IF($D31="КС",$C$2*$C31*$G31*M31,$C$3*$C31*$G31*M31),IF($D31="КС",$C$2*$G31*M31,$C$3*$G31*M31))</f>
        <v>97619.192819999997</v>
      </c>
      <c r="Q31" s="20">
        <f t="shared" si="4"/>
        <v>536905.56050999998</v>
      </c>
    </row>
    <row r="32" spans="1:17" ht="16.5" customHeight="1">
      <c r="A32" s="11">
        <v>150001</v>
      </c>
      <c r="B32" s="22" t="str">
        <f>VLOOKUP(A32,МО!$A$1:$C$68,2,0)</f>
        <v>ГБУЗ "РКБ"</v>
      </c>
      <c r="C32" s="23">
        <f>IF(D32="КС",VLOOKUP(A32,МО!$A$1:$C$68,3,0),VLOOKUP(A32,МО!$A$1:$D$68,4,0))</f>
        <v>1.02</v>
      </c>
      <c r="D32" s="24" t="s">
        <v>495</v>
      </c>
      <c r="E32" s="11">
        <v>20161021</v>
      </c>
      <c r="F32" s="22" t="str">
        <f>VLOOKUP(E32,КСГ!$A$2:$C$427,2,0)</f>
        <v>Болезни поджелудочной железы</v>
      </c>
      <c r="G32" s="25">
        <f>VLOOKUP(E32,КСГ!$A$2:$C$427,3,0)</f>
        <v>0.93</v>
      </c>
      <c r="H32" s="25">
        <f>IF(VLOOKUP($E32,КСГ!$A$2:$D$427,4,0)=0,IF($D32="КС",$C$2*$C32*$G32,$C$3*$C32*$G32),IF($D32="КС",$C$2*$G32,$C$3*$G32))</f>
        <v>16269.865470000001</v>
      </c>
      <c r="I32" s="25" t="str">
        <f>VLOOKUP(E32,КСГ!$A$2:$E$427,5,0)</f>
        <v>Гастроэнтерология</v>
      </c>
      <c r="J32" s="25">
        <f>VLOOKUP(E32,КСГ!$A$2:$F$427,6,0)</f>
        <v>1.04</v>
      </c>
      <c r="K32" s="17" t="s">
        <v>474</v>
      </c>
      <c r="L32" s="17">
        <v>48</v>
      </c>
      <c r="M32" s="17">
        <v>12</v>
      </c>
      <c r="N32" s="18">
        <f t="shared" si="3"/>
        <v>60</v>
      </c>
      <c r="O32" s="19">
        <f>IF(VLOOKUP($E32,КСГ!$A$2:$D$427,4,0)=0,IF($D32="КС",$C$2*$C32*$G32*L32,$C$3*$C32*$G32*L32),IF($D32="КС",$C$2*$G32*L32,$C$3*$G32*L32))</f>
        <v>780953.54255999997</v>
      </c>
      <c r="P32" s="19">
        <f>IF(VLOOKUP($E32,КСГ!$A$2:$D$427,4,0)=0,IF($D32="КС",$C$2*$C32*$G32*M32,$C$3*$C32*$G32*M32),IF($D32="КС",$C$2*$G32*M32,$C$3*$G32*M32))</f>
        <v>195238.38563999999</v>
      </c>
      <c r="Q32" s="20">
        <f t="shared" si="4"/>
        <v>976191.92819999997</v>
      </c>
    </row>
    <row r="33" spans="1:17" ht="15" customHeight="1">
      <c r="A33" s="11">
        <v>150001</v>
      </c>
      <c r="B33" s="22" t="str">
        <f>VLOOKUP(A33,МО!$A$1:$C$68,2,0)</f>
        <v>ГБУЗ "РКБ"</v>
      </c>
      <c r="C33" s="23">
        <f>IF(D33="КС",VLOOKUP(A33,МО!$A$1:$C$68,3,0),VLOOKUP(A33,МО!$A$1:$D$68,4,0))</f>
        <v>1.02</v>
      </c>
      <c r="D33" s="24" t="s">
        <v>495</v>
      </c>
      <c r="E33" s="11">
        <v>20161058</v>
      </c>
      <c r="F33" s="22" t="str">
        <f>VLOOKUP(E33,КСГ!$A$2:$C$427,2,0)</f>
        <v>Вирусный гепатит хронический</v>
      </c>
      <c r="G33" s="25">
        <f>VLOOKUP(E33,КСГ!$A$2:$C$427,3,0)</f>
        <v>1.27</v>
      </c>
      <c r="H33" s="25">
        <f>IF(VLOOKUP($E33,КСГ!$A$2:$D$427,4,0)=0,IF($D33="КС",$C$2*$C33*$G33,$C$3*$C33*$G33),IF($D33="КС",$C$2*$G33,$C$3*$G33))</f>
        <v>22217.98833</v>
      </c>
      <c r="I33" s="25" t="str">
        <f>VLOOKUP(E33,КСГ!$A$2:$E$427,5,0)</f>
        <v>Инфекционные болезни</v>
      </c>
      <c r="J33" s="25">
        <f>VLOOKUP(E33,КСГ!$A$2:$F$427,6,0)</f>
        <v>0.65</v>
      </c>
      <c r="K33" s="17" t="s">
        <v>473</v>
      </c>
      <c r="L33" s="17">
        <v>3</v>
      </c>
      <c r="M33" s="17">
        <v>1</v>
      </c>
      <c r="N33" s="18">
        <f t="shared" si="3"/>
        <v>4</v>
      </c>
      <c r="O33" s="19">
        <f>IF(VLOOKUP($E33,КСГ!$A$2:$D$427,4,0)=0,IF($D33="КС",$C$2*$C33*$G33*L33,$C$3*$C33*$G33*L33),IF($D33="КС",$C$2*$G33*L33,$C$3*$G33*L33))</f>
        <v>66653.964990000008</v>
      </c>
      <c r="P33" s="19">
        <f>IF(VLOOKUP($E33,КСГ!$A$2:$D$427,4,0)=0,IF($D33="КС",$C$2*$C33*$G33*M33,$C$3*$C33*$G33*M33),IF($D33="КС",$C$2*$G33*M33,$C$3*$G33*M33))</f>
        <v>22217.98833</v>
      </c>
      <c r="Q33" s="20">
        <f t="shared" si="4"/>
        <v>88871.953320000001</v>
      </c>
    </row>
    <row r="34" spans="1:17" ht="14.25" customHeight="1">
      <c r="A34" s="11">
        <v>150001</v>
      </c>
      <c r="B34" s="22" t="str">
        <f>VLOOKUP(A34,МО!$A$1:$C$68,2,0)</f>
        <v>ГБУЗ "РКБ"</v>
      </c>
      <c r="C34" s="23">
        <f>IF(D34="КС",VLOOKUP(A34,МО!$A$1:$C$68,3,0),VLOOKUP(A34,МО!$A$1:$D$68,4,0))</f>
        <v>1.02</v>
      </c>
      <c r="D34" s="24" t="s">
        <v>495</v>
      </c>
      <c r="E34" s="11">
        <v>20161063</v>
      </c>
      <c r="F34" s="22" t="str">
        <f>VLOOKUP(E34,КСГ!$A$2:$C$427,2,0)</f>
        <v>Респираторные инфекции верхних дыхательных путей с осложнениями, взрослые</v>
      </c>
      <c r="G34" s="25">
        <f>VLOOKUP(E34,КСГ!$A$2:$C$427,3,0)</f>
        <v>0.17499999999999999</v>
      </c>
      <c r="H34" s="25">
        <f>IF(VLOOKUP($E34,КСГ!$A$2:$D$427,4,0)=0,IF($D34="КС",$C$2*$C34*$G34,$C$3*$C34*$G34),IF($D34="КС",$C$2*$G34,$C$3*$G34))</f>
        <v>3061.5338249999995</v>
      </c>
      <c r="I34" s="25" t="str">
        <f>VLOOKUP(E34,КСГ!$A$2:$E$427,5,0)</f>
        <v>Инфекционные болезни</v>
      </c>
      <c r="J34" s="25">
        <f>VLOOKUP(E34,КСГ!$A$2:$F$427,6,0)</f>
        <v>0.65</v>
      </c>
      <c r="K34" s="17" t="s">
        <v>475</v>
      </c>
      <c r="L34" s="17">
        <v>16</v>
      </c>
      <c r="M34" s="17">
        <v>4</v>
      </c>
      <c r="N34" s="18">
        <f t="shared" si="3"/>
        <v>20</v>
      </c>
      <c r="O34" s="19">
        <f>IF(VLOOKUP($E34,КСГ!$A$2:$D$427,4,0)=0,IF($D34="КС",$C$2*$C34*$G34*L34,$C$3*$C34*$G34*L34),IF($D34="КС",$C$2*$G34*L34,$C$3*$G34*L34))</f>
        <v>48984.541199999992</v>
      </c>
      <c r="P34" s="19">
        <f>IF(VLOOKUP($E34,КСГ!$A$2:$D$427,4,0)=0,IF($D34="КС",$C$2*$C34*$G34*M34,$C$3*$C34*$G34*M34),IF($D34="КС",$C$2*$G34*M34,$C$3*$G34*M34))</f>
        <v>12246.135299999998</v>
      </c>
      <c r="Q34" s="20">
        <f t="shared" si="4"/>
        <v>61230.676499999987</v>
      </c>
    </row>
    <row r="35" spans="1:17">
      <c r="A35" s="11">
        <v>150001</v>
      </c>
      <c r="B35" s="22" t="str">
        <f>VLOOKUP(A35,МО!$A$1:$C$68,2,0)</f>
        <v>ГБУЗ "РКБ"</v>
      </c>
      <c r="C35" s="23">
        <f>IF(D35="КС",VLOOKUP(A35,МО!$A$1:$C$68,3,0),VLOOKUP(A35,МО!$A$1:$D$68,4,0))</f>
        <v>1.02</v>
      </c>
      <c r="D35" s="24" t="s">
        <v>495</v>
      </c>
      <c r="E35" s="11">
        <v>20161066</v>
      </c>
      <c r="F35" s="22" t="str">
        <f>VLOOKUP(E35,КСГ!$A$2:$C$427,2,0)</f>
        <v>Нестабильная стенокардия, инфаркт миокарда, легочная эмболия, уровень 1</v>
      </c>
      <c r="G35" s="25">
        <f>VLOOKUP(E35,КСГ!$A$2:$C$427,3,0)</f>
        <v>1.42</v>
      </c>
      <c r="H35" s="25">
        <f>IF(VLOOKUP($E35,КСГ!$A$2:$D$427,4,0)=0,IF($D35="КС",$C$2*$C35*$G35,$C$3*$C35*$G35),IF($D35="КС",$C$2*$G35,$C$3*$G35))</f>
        <v>24842.160179999999</v>
      </c>
      <c r="I35" s="25" t="str">
        <f>VLOOKUP(E35,КСГ!$A$2:$E$427,5,0)</f>
        <v>Кардиология</v>
      </c>
      <c r="J35" s="25">
        <f>VLOOKUP(E35,КСГ!$A$2:$F$427,6,0)</f>
        <v>1.49</v>
      </c>
      <c r="K35" s="17" t="s">
        <v>476</v>
      </c>
      <c r="L35" s="17">
        <v>330</v>
      </c>
      <c r="M35" s="17">
        <v>83</v>
      </c>
      <c r="N35" s="18">
        <f t="shared" si="3"/>
        <v>413</v>
      </c>
      <c r="O35" s="19">
        <f>IF(VLOOKUP($E35,КСГ!$A$2:$D$427,4,0)=0,IF($D35="КС",$C$2*$C35*$G35*L35,$C$3*$C35*$G35*L35),IF($D35="КС",$C$2*$G35*L35,$C$3*$G35*L35))</f>
        <v>8197912.8593999995</v>
      </c>
      <c r="P35" s="19">
        <f>IF(VLOOKUP($E35,КСГ!$A$2:$D$427,4,0)=0,IF($D35="КС",$C$2*$C35*$G35*M35,$C$3*$C35*$G35*M35),IF($D35="КС",$C$2*$G35*M35,$C$3*$G35*M35))</f>
        <v>2061899.2949399999</v>
      </c>
      <c r="Q35" s="20">
        <f t="shared" si="4"/>
        <v>10259812.154339999</v>
      </c>
    </row>
    <row r="36" spans="1:17">
      <c r="A36" s="11">
        <v>150001</v>
      </c>
      <c r="B36" s="22" t="str">
        <f>VLOOKUP(A36,МО!$A$1:$C$68,2,0)</f>
        <v>ГБУЗ "РКБ"</v>
      </c>
      <c r="C36" s="23">
        <f>IF(D36="КС",VLOOKUP(A36,МО!$A$1:$C$68,3,0),VLOOKUP(A36,МО!$A$1:$D$68,4,0))</f>
        <v>1.02</v>
      </c>
      <c r="D36" s="24" t="s">
        <v>495</v>
      </c>
      <c r="E36" s="11">
        <v>20161068</v>
      </c>
      <c r="F36" s="22" t="str">
        <f>VLOOKUP(E36,КСГ!$A$2:$C$427,2,0)</f>
        <v>Нестабильная стенокардия, инфаркт миокарда, легочная эмболия, уровень 3</v>
      </c>
      <c r="G36" s="25">
        <f>VLOOKUP(E36,КСГ!$A$2:$C$427,3,0)</f>
        <v>3.48</v>
      </c>
      <c r="H36" s="25">
        <f>IF(VLOOKUP($E36,КСГ!$A$2:$D$427,4,0)=0,IF($D36="КС",$C$2*$C36*$G36,$C$3*$C36*$G36),IF($D36="КС",$C$2*$G36,$C$3*$G36))</f>
        <v>60880.786919999999</v>
      </c>
      <c r="I36" s="25" t="str">
        <f>VLOOKUP(E36,КСГ!$A$2:$E$427,5,0)</f>
        <v>Кардиология</v>
      </c>
      <c r="J36" s="25">
        <f>VLOOKUP(E36,КСГ!$A$2:$F$427,6,0)</f>
        <v>1.49</v>
      </c>
      <c r="K36" s="17" t="s">
        <v>476</v>
      </c>
      <c r="L36" s="17">
        <v>48</v>
      </c>
      <c r="M36" s="17">
        <v>12</v>
      </c>
      <c r="N36" s="18">
        <f t="shared" si="3"/>
        <v>60</v>
      </c>
      <c r="O36" s="19">
        <f>IF(VLOOKUP($E36,КСГ!$A$2:$D$427,4,0)=0,IF($D36="КС",$C$2*$C36*$G36*L36,$C$3*$C36*$G36*L36),IF($D36="КС",$C$2*$G36*L36,$C$3*$G36*L36))</f>
        <v>2922277.7721600002</v>
      </c>
      <c r="P36" s="19">
        <f>IF(VLOOKUP($E36,КСГ!$A$2:$D$427,4,0)=0,IF($D36="КС",$C$2*$C36*$G36*M36,$C$3*$C36*$G36*M36),IF($D36="КС",$C$2*$G36*M36,$C$3*$G36*M36))</f>
        <v>730569.44304000004</v>
      </c>
      <c r="Q36" s="20">
        <f t="shared" si="4"/>
        <v>3652847.2152000004</v>
      </c>
    </row>
    <row r="37" spans="1:17">
      <c r="A37" s="11">
        <v>150001</v>
      </c>
      <c r="B37" s="22" t="str">
        <f>VLOOKUP(A37,МО!$A$1:$C$68,2,0)</f>
        <v>ГБУЗ "РКБ"</v>
      </c>
      <c r="C37" s="23">
        <f>IF(D37="КС",VLOOKUP(A37,МО!$A$1:$C$68,3,0),VLOOKUP(A37,МО!$A$1:$D$68,4,0))</f>
        <v>1.02</v>
      </c>
      <c r="D37" s="24" t="s">
        <v>495</v>
      </c>
      <c r="E37" s="11">
        <v>20161069</v>
      </c>
      <c r="F37" s="22" t="str">
        <f>VLOOKUP(E37,КСГ!$A$2:$C$427,2,0)</f>
        <v>Нарушения ритма и проводимости, уровень 1</v>
      </c>
      <c r="G37" s="25">
        <f>VLOOKUP(E37,КСГ!$A$2:$C$427,3,0)</f>
        <v>1.1200000000000001</v>
      </c>
      <c r="H37" s="25">
        <f>IF(VLOOKUP($E37,КСГ!$A$2:$D$427,4,0)=0,IF($D37="КС",$C$2*$C37*$G37,$C$3*$C37*$G37),IF($D37="КС",$C$2*$G37,$C$3*$G37))</f>
        <v>19593.816480000001</v>
      </c>
      <c r="I37" s="25" t="str">
        <f>VLOOKUP(E37,КСГ!$A$2:$E$427,5,0)</f>
        <v>Кардиология</v>
      </c>
      <c r="J37" s="25">
        <f>VLOOKUP(E37,КСГ!$A$2:$F$427,6,0)</f>
        <v>1.49</v>
      </c>
      <c r="K37" s="17" t="s">
        <v>476</v>
      </c>
      <c r="L37" s="17">
        <v>4</v>
      </c>
      <c r="M37" s="17">
        <v>1</v>
      </c>
      <c r="N37" s="18">
        <f t="shared" si="3"/>
        <v>5</v>
      </c>
      <c r="O37" s="19">
        <f>IF(VLOOKUP($E37,КСГ!$A$2:$D$427,4,0)=0,IF($D37="КС",$C$2*$C37*$G37*L37,$C$3*$C37*$G37*L37),IF($D37="КС",$C$2*$G37*L37,$C$3*$G37*L37))</f>
        <v>78375.265920000005</v>
      </c>
      <c r="P37" s="19">
        <f>IF(VLOOKUP($E37,КСГ!$A$2:$D$427,4,0)=0,IF($D37="КС",$C$2*$C37*$G37*M37,$C$3*$C37*$G37*M37),IF($D37="КС",$C$2*$G37*M37,$C$3*$G37*M37))</f>
        <v>19593.816480000001</v>
      </c>
      <c r="Q37" s="20">
        <f t="shared" si="4"/>
        <v>97969.082400000014</v>
      </c>
    </row>
    <row r="38" spans="1:17">
      <c r="A38" s="11">
        <v>150001</v>
      </c>
      <c r="B38" s="22" t="str">
        <f>VLOOKUP(A38,МО!$A$1:$C$68,2,0)</f>
        <v>ГБУЗ "РКБ"</v>
      </c>
      <c r="C38" s="23">
        <f>IF(D38="КС",VLOOKUP(A38,МО!$A$1:$C$68,3,0),VLOOKUP(A38,МО!$A$1:$D$68,4,0))</f>
        <v>1.02</v>
      </c>
      <c r="D38" s="24" t="s">
        <v>495</v>
      </c>
      <c r="E38" s="11">
        <v>20161071</v>
      </c>
      <c r="F38" s="22" t="str">
        <f>VLOOKUP(E38,КСГ!$A$2:$C$427,2,0)</f>
        <v>Эндокардит, миокардит, перикардит, кардиомиопатии, уровень 1</v>
      </c>
      <c r="G38" s="25">
        <f>VLOOKUP(E38,КСГ!$A$2:$C$427,3,0)</f>
        <v>1.42</v>
      </c>
      <c r="H38" s="25">
        <f>IF(VLOOKUP($E38,КСГ!$A$2:$D$427,4,0)=0,IF($D38="КС",$C$2*$C38*$G38,$C$3*$C38*$G38),IF($D38="КС",$C$2*$G38,$C$3*$G38))</f>
        <v>24842.160179999999</v>
      </c>
      <c r="I38" s="25" t="str">
        <f>VLOOKUP(E38,КСГ!$A$2:$E$427,5,0)</f>
        <v>Кардиология</v>
      </c>
      <c r="J38" s="25">
        <f>VLOOKUP(E38,КСГ!$A$2:$F$427,6,0)</f>
        <v>1.49</v>
      </c>
      <c r="K38" s="17" t="s">
        <v>476</v>
      </c>
      <c r="L38" s="17">
        <v>40</v>
      </c>
      <c r="M38" s="17">
        <v>10</v>
      </c>
      <c r="N38" s="18">
        <f t="shared" si="3"/>
        <v>50</v>
      </c>
      <c r="O38" s="19">
        <f>IF(VLOOKUP($E38,КСГ!$A$2:$D$427,4,0)=0,IF($D38="КС",$C$2*$C38*$G38*L38,$C$3*$C38*$G38*L38),IF($D38="КС",$C$2*$G38*L38,$C$3*$G38*L38))</f>
        <v>993686.40720000002</v>
      </c>
      <c r="P38" s="19">
        <f>IF(VLOOKUP($E38,КСГ!$A$2:$D$427,4,0)=0,IF($D38="КС",$C$2*$C38*$G38*M38,$C$3*$C38*$G38*M38),IF($D38="КС",$C$2*$G38*M38,$C$3*$G38*M38))</f>
        <v>248421.6018</v>
      </c>
      <c r="Q38" s="20">
        <f t="shared" si="4"/>
        <v>1242108.0090000001</v>
      </c>
    </row>
    <row r="39" spans="1:17">
      <c r="A39" s="11">
        <v>150001</v>
      </c>
      <c r="B39" s="22" t="str">
        <f>VLOOKUP(A39,МО!$A$1:$C$68,2,0)</f>
        <v>ГБУЗ "РКБ"</v>
      </c>
      <c r="C39" s="23">
        <f>IF(D39="КС",VLOOKUP(A39,МО!$A$1:$C$68,3,0),VLOOKUP(A39,МО!$A$1:$D$68,4,0))</f>
        <v>1.02</v>
      </c>
      <c r="D39" s="24" t="s">
        <v>495</v>
      </c>
      <c r="E39" s="11">
        <v>20161073</v>
      </c>
      <c r="F39" s="22" t="str">
        <f>VLOOKUP(E39,КСГ!$A$2:$C$427,2,0)</f>
        <v>Операции на кишечнике и анальной области (уровень 1)</v>
      </c>
      <c r="G39" s="25">
        <f>VLOOKUP(E39,КСГ!$A$2:$C$427,3,0)</f>
        <v>0.84</v>
      </c>
      <c r="H39" s="25">
        <f>IF(VLOOKUP($E39,КСГ!$A$2:$D$427,4,0)=0,IF($D39="КС",$C$2*$C39*$G39,$C$3*$C39*$G39),IF($D39="КС",$C$2*$G39,$C$3*$G39))</f>
        <v>14695.362359999999</v>
      </c>
      <c r="I39" s="25" t="str">
        <f>VLOOKUP(E39,КСГ!$A$2:$E$427,5,0)</f>
        <v>Колопроктология</v>
      </c>
      <c r="J39" s="25">
        <f>VLOOKUP(E39,КСГ!$A$2:$F$427,6,0)</f>
        <v>1.36</v>
      </c>
      <c r="K39" s="17" t="s">
        <v>477</v>
      </c>
      <c r="L39" s="17">
        <v>88</v>
      </c>
      <c r="M39" s="17">
        <v>22</v>
      </c>
      <c r="N39" s="18">
        <f t="shared" si="3"/>
        <v>110</v>
      </c>
      <c r="O39" s="19">
        <f>IF(VLOOKUP($E39,КСГ!$A$2:$D$427,4,0)=0,IF($D39="КС",$C$2*$C39*$G39*L39,$C$3*$C39*$G39*L39),IF($D39="КС",$C$2*$G39*L39,$C$3*$G39*L39))</f>
        <v>1293191.8876799999</v>
      </c>
      <c r="P39" s="19">
        <f>IF(VLOOKUP($E39,КСГ!$A$2:$D$427,4,0)=0,IF($D39="КС",$C$2*$C39*$G39*M39,$C$3*$C39*$G39*M39),IF($D39="КС",$C$2*$G39*M39,$C$3*$G39*M39))</f>
        <v>323297.97191999998</v>
      </c>
      <c r="Q39" s="20">
        <f t="shared" si="4"/>
        <v>1616489.8595999999</v>
      </c>
    </row>
    <row r="40" spans="1:17">
      <c r="A40" s="11">
        <v>150001</v>
      </c>
      <c r="B40" s="22" t="str">
        <f>VLOOKUP(A40,МО!$A$1:$C$68,2,0)</f>
        <v>ГБУЗ "РКБ"</v>
      </c>
      <c r="C40" s="23">
        <f>IF(D40="КС",VLOOKUP(A40,МО!$A$1:$C$68,3,0),VLOOKUP(A40,МО!$A$1:$D$68,4,0))</f>
        <v>1.02</v>
      </c>
      <c r="D40" s="24" t="s">
        <v>495</v>
      </c>
      <c r="E40" s="11">
        <v>20161074</v>
      </c>
      <c r="F40" s="22" t="str">
        <f>VLOOKUP(E40,КСГ!$A$2:$C$427,2,0)</f>
        <v>Операции на кишечнике и анальной области (уровень 2)</v>
      </c>
      <c r="G40" s="25">
        <f>VLOOKUP(E40,КСГ!$A$2:$C$427,3,0)</f>
        <v>1.74</v>
      </c>
      <c r="H40" s="25">
        <f>IF(VLOOKUP($E40,КСГ!$A$2:$D$427,4,0)=0,IF($D40="КС",$C$2*$C40*$G40,$C$3*$C40*$G40),IF($D40="КС",$C$2*$G40,$C$3*$G40))</f>
        <v>30440.393459999999</v>
      </c>
      <c r="I40" s="25" t="str">
        <f>VLOOKUP(E40,КСГ!$A$2:$E$427,5,0)</f>
        <v>Колопроктология</v>
      </c>
      <c r="J40" s="25">
        <f>VLOOKUP(E40,КСГ!$A$2:$F$427,6,0)</f>
        <v>1.36</v>
      </c>
      <c r="K40" s="17" t="s">
        <v>477</v>
      </c>
      <c r="L40" s="17">
        <v>72</v>
      </c>
      <c r="M40" s="17">
        <v>18</v>
      </c>
      <c r="N40" s="18">
        <f t="shared" si="3"/>
        <v>90</v>
      </c>
      <c r="O40" s="19">
        <f>IF(VLOOKUP($E40,КСГ!$A$2:$D$427,4,0)=0,IF($D40="КС",$C$2*$C40*$G40*L40,$C$3*$C40*$G40*L40),IF($D40="КС",$C$2*$G40*L40,$C$3*$G40*L40))</f>
        <v>2191708.3291199999</v>
      </c>
      <c r="P40" s="19">
        <f>IF(VLOOKUP($E40,КСГ!$A$2:$D$427,4,0)=0,IF($D40="КС",$C$2*$C40*$G40*M40,$C$3*$C40*$G40*M40),IF($D40="КС",$C$2*$G40*M40,$C$3*$G40*M40))</f>
        <v>547927.08227999997</v>
      </c>
      <c r="Q40" s="20">
        <f t="shared" si="4"/>
        <v>2739635.4113999996</v>
      </c>
    </row>
    <row r="41" spans="1:17">
      <c r="A41" s="11">
        <v>150001</v>
      </c>
      <c r="B41" s="22" t="str">
        <f>VLOOKUP(A41,МО!$A$1:$C$68,2,0)</f>
        <v>ГБУЗ "РКБ"</v>
      </c>
      <c r="C41" s="23">
        <f>IF(D41="КС",VLOOKUP(A41,МО!$A$1:$C$68,3,0),VLOOKUP(A41,МО!$A$1:$D$68,4,0))</f>
        <v>1.02</v>
      </c>
      <c r="D41" s="24" t="s">
        <v>495</v>
      </c>
      <c r="E41" s="11">
        <v>20161075</v>
      </c>
      <c r="F41" s="22" t="str">
        <f>VLOOKUP(E41,КСГ!$A$2:$C$427,2,0)</f>
        <v>Операции на кишечнике и анальной области (уровень 3)</v>
      </c>
      <c r="G41" s="25">
        <f>VLOOKUP(E41,КСГ!$A$2:$C$427,3,0)</f>
        <v>2.4900000000000002</v>
      </c>
      <c r="H41" s="25">
        <f>IF(VLOOKUP($E41,КСГ!$A$2:$D$427,4,0)=0,IF($D41="КС",$C$2*$C41*$G41,$C$3*$C41*$G41),IF($D41="КС",$C$2*$G41,$C$3*$G41))</f>
        <v>43561.252710000001</v>
      </c>
      <c r="I41" s="25" t="str">
        <f>VLOOKUP(E41,КСГ!$A$2:$E$427,5,0)</f>
        <v>Колопроктология</v>
      </c>
      <c r="J41" s="25">
        <f>VLOOKUP(E41,КСГ!$A$2:$F$427,6,0)</f>
        <v>1.36</v>
      </c>
      <c r="K41" s="17" t="s">
        <v>477</v>
      </c>
      <c r="L41" s="17">
        <v>7</v>
      </c>
      <c r="M41" s="17">
        <v>2</v>
      </c>
      <c r="N41" s="18">
        <f t="shared" si="3"/>
        <v>9</v>
      </c>
      <c r="O41" s="19">
        <f>IF(VLOOKUP($E41,КСГ!$A$2:$D$427,4,0)=0,IF($D41="КС",$C$2*$C41*$G41*L41,$C$3*$C41*$G41*L41),IF($D41="КС",$C$2*$G41*L41,$C$3*$G41*L41))</f>
        <v>304928.76896999998</v>
      </c>
      <c r="P41" s="19">
        <f>IF(VLOOKUP($E41,КСГ!$A$2:$D$427,4,0)=0,IF($D41="КС",$C$2*$C41*$G41*M41,$C$3*$C41*$G41*M41),IF($D41="КС",$C$2*$G41*M41,$C$3*$G41*M41))</f>
        <v>87122.505420000001</v>
      </c>
      <c r="Q41" s="20">
        <f t="shared" si="4"/>
        <v>392051.27438999998</v>
      </c>
    </row>
    <row r="42" spans="1:17">
      <c r="A42" s="11">
        <v>150001</v>
      </c>
      <c r="B42" s="22" t="str">
        <f>VLOOKUP(A42,МО!$A$1:$C$68,2,0)</f>
        <v>ГБУЗ "РКБ"</v>
      </c>
      <c r="C42" s="23">
        <f>IF(D42="КС",VLOOKUP(A42,МО!$A$1:$C$68,3,0),VLOOKUP(A42,МО!$A$1:$D$68,4,0))</f>
        <v>1.02</v>
      </c>
      <c r="D42" s="24" t="s">
        <v>495</v>
      </c>
      <c r="E42" s="11">
        <v>20161076</v>
      </c>
      <c r="F42" s="22" t="str">
        <f>VLOOKUP(E42,КСГ!$A$2:$C$427,2,0)</f>
        <v>Воспалительные заболевания ЦНС, взрослые</v>
      </c>
      <c r="G42" s="25">
        <f>VLOOKUP(E42,КСГ!$A$2:$C$427,3,0)</f>
        <v>0.98</v>
      </c>
      <c r="H42" s="25">
        <f>IF(VLOOKUP($E42,КСГ!$A$2:$D$427,4,0)=0,IF($D42="КС",$C$2*$C42*$G42,$C$3*$C42*$G42),IF($D42="КС",$C$2*$G42,$C$3*$G42))</f>
        <v>17144.58942</v>
      </c>
      <c r="I42" s="25" t="str">
        <f>VLOOKUP(E42,КСГ!$A$2:$E$427,5,0)</f>
        <v>Неврология</v>
      </c>
      <c r="J42" s="25">
        <f>VLOOKUP(E42,КСГ!$A$2:$F$427,6,0)</f>
        <v>1.1200000000000001</v>
      </c>
      <c r="K42" s="17" t="s">
        <v>478</v>
      </c>
      <c r="L42" s="17">
        <v>5</v>
      </c>
      <c r="M42" s="17">
        <v>2</v>
      </c>
      <c r="N42" s="18">
        <f t="shared" si="3"/>
        <v>7</v>
      </c>
      <c r="O42" s="19">
        <f>IF(VLOOKUP($E42,КСГ!$A$2:$D$427,4,0)=0,IF($D42="КС",$C$2*$C42*$G42*L42,$C$3*$C42*$G42*L42),IF($D42="КС",$C$2*$G42*L42,$C$3*$G42*L42))</f>
        <v>85722.947100000005</v>
      </c>
      <c r="P42" s="19">
        <f>IF(VLOOKUP($E42,КСГ!$A$2:$D$427,4,0)=0,IF($D42="КС",$C$2*$C42*$G42*M42,$C$3*$C42*$G42*M42),IF($D42="КС",$C$2*$G42*M42,$C$3*$G42*M42))</f>
        <v>34289.17884</v>
      </c>
      <c r="Q42" s="20">
        <f t="shared" si="4"/>
        <v>120012.12594</v>
      </c>
    </row>
    <row r="43" spans="1:17">
      <c r="A43" s="11">
        <v>150001</v>
      </c>
      <c r="B43" s="22" t="str">
        <f>VLOOKUP(A43,МО!$A$1:$C$68,2,0)</f>
        <v>ГБУЗ "РКБ"</v>
      </c>
      <c r="C43" s="23">
        <f>IF(D43="КС",VLOOKUP(A43,МО!$A$1:$C$68,3,0),VLOOKUP(A43,МО!$A$1:$D$68,4,0))</f>
        <v>1.02</v>
      </c>
      <c r="D43" s="24" t="s">
        <v>495</v>
      </c>
      <c r="E43" s="11">
        <v>20161078</v>
      </c>
      <c r="F43" s="22" t="str">
        <f>VLOOKUP(E43,КСГ!$A$2:$C$427,2,0)</f>
        <v>Дегенеративные болезни нервной системы</v>
      </c>
      <c r="G43" s="25">
        <f>VLOOKUP(E43,КСГ!$A$2:$C$427,3,0)</f>
        <v>0.84</v>
      </c>
      <c r="H43" s="25">
        <f>IF(VLOOKUP($E43,КСГ!$A$2:$D$427,4,0)=0,IF($D43="КС",$C$2*$C43*$G43,$C$3*$C43*$G43),IF($D43="КС",$C$2*$G43,$C$3*$G43))</f>
        <v>14695.362359999999</v>
      </c>
      <c r="I43" s="25" t="str">
        <f>VLOOKUP(E43,КСГ!$A$2:$E$427,5,0)</f>
        <v>Неврология</v>
      </c>
      <c r="J43" s="25">
        <f>VLOOKUP(E43,КСГ!$A$2:$F$427,6,0)</f>
        <v>1.1200000000000001</v>
      </c>
      <c r="K43" s="17" t="s">
        <v>478</v>
      </c>
      <c r="L43" s="17">
        <v>5</v>
      </c>
      <c r="M43" s="17">
        <v>1</v>
      </c>
      <c r="N43" s="18">
        <f t="shared" si="3"/>
        <v>6</v>
      </c>
      <c r="O43" s="19">
        <f>IF(VLOOKUP($E43,КСГ!$A$2:$D$427,4,0)=0,IF($D43="КС",$C$2*$C43*$G43*L43,$C$3*$C43*$G43*L43),IF($D43="КС",$C$2*$G43*L43,$C$3*$G43*L43))</f>
        <v>73476.811799999996</v>
      </c>
      <c r="P43" s="19">
        <f>IF(VLOOKUP($E43,КСГ!$A$2:$D$427,4,0)=0,IF($D43="КС",$C$2*$C43*$G43*M43,$C$3*$C43*$G43*M43),IF($D43="КС",$C$2*$G43*M43,$C$3*$G43*M43))</f>
        <v>14695.362359999999</v>
      </c>
      <c r="Q43" s="20">
        <f t="shared" si="4"/>
        <v>88172.174159999995</v>
      </c>
    </row>
    <row r="44" spans="1:17">
      <c r="A44" s="11">
        <v>150001</v>
      </c>
      <c r="B44" s="22" t="str">
        <f>VLOOKUP(A44,МО!$A$1:$C$68,2,0)</f>
        <v>ГБУЗ "РКБ"</v>
      </c>
      <c r="C44" s="23">
        <f>IF(D44="КС",VLOOKUP(A44,МО!$A$1:$C$68,3,0),VLOOKUP(A44,МО!$A$1:$D$68,4,0))</f>
        <v>1.02</v>
      </c>
      <c r="D44" s="24" t="s">
        <v>495</v>
      </c>
      <c r="E44" s="11">
        <v>20161079</v>
      </c>
      <c r="F44" s="22" t="str">
        <f>VLOOKUP(E44,КСГ!$A$2:$C$427,2,0)</f>
        <v>Демиелинизирующие болезни нервной системы</v>
      </c>
      <c r="G44" s="25">
        <f>VLOOKUP(E44,КСГ!$A$2:$C$427,3,0)</f>
        <v>1.33</v>
      </c>
      <c r="H44" s="25">
        <f>IF(VLOOKUP($E44,КСГ!$A$2:$D$427,4,0)=0,IF($D44="КС",$C$2*$C44*$G44,$C$3*$C44*$G44),IF($D44="КС",$C$2*$G44,$C$3*$G44))</f>
        <v>23267.657070000001</v>
      </c>
      <c r="I44" s="25" t="str">
        <f>VLOOKUP(E44,КСГ!$A$2:$E$427,5,0)</f>
        <v>Неврология</v>
      </c>
      <c r="J44" s="25">
        <f>VLOOKUP(E44,КСГ!$A$2:$F$427,6,0)</f>
        <v>1.1200000000000001</v>
      </c>
      <c r="K44" s="17" t="s">
        <v>478</v>
      </c>
      <c r="L44" s="17">
        <v>9</v>
      </c>
      <c r="M44" s="17">
        <v>2</v>
      </c>
      <c r="N44" s="18">
        <f t="shared" si="3"/>
        <v>11</v>
      </c>
      <c r="O44" s="19">
        <f>IF(VLOOKUP($E44,КСГ!$A$2:$D$427,4,0)=0,IF($D44="КС",$C$2*$C44*$G44*L44,$C$3*$C44*$G44*L44),IF($D44="КС",$C$2*$G44*L44,$C$3*$G44*L44))</f>
        <v>209408.91363000002</v>
      </c>
      <c r="P44" s="19">
        <f>IF(VLOOKUP($E44,КСГ!$A$2:$D$427,4,0)=0,IF($D44="КС",$C$2*$C44*$G44*M44,$C$3*$C44*$G44*M44),IF($D44="КС",$C$2*$G44*M44,$C$3*$G44*M44))</f>
        <v>46535.314140000002</v>
      </c>
      <c r="Q44" s="20">
        <f t="shared" si="4"/>
        <v>255944.22777000003</v>
      </c>
    </row>
    <row r="45" spans="1:17">
      <c r="A45" s="11">
        <v>150001</v>
      </c>
      <c r="B45" s="22" t="str">
        <f>VLOOKUP(A45,МО!$A$1:$C$68,2,0)</f>
        <v>ГБУЗ "РКБ"</v>
      </c>
      <c r="C45" s="23">
        <f>IF(D45="КС",VLOOKUP(A45,МО!$A$1:$C$68,3,0),VLOOKUP(A45,МО!$A$1:$D$68,4,0))</f>
        <v>1.02</v>
      </c>
      <c r="D45" s="24" t="s">
        <v>495</v>
      </c>
      <c r="E45" s="11">
        <v>20161080</v>
      </c>
      <c r="F45" s="22" t="str">
        <f>VLOOKUP(E45,КСГ!$A$2:$C$427,2,0)</f>
        <v>Эпилепсия, судороги,  уровень 1</v>
      </c>
      <c r="G45" s="25">
        <f>VLOOKUP(E45,КСГ!$A$2:$C$427,3,0)</f>
        <v>0.96</v>
      </c>
      <c r="H45" s="25">
        <f>IF(VLOOKUP($E45,КСГ!$A$2:$D$427,4,0)=0,IF($D45="КС",$C$2*$C45*$G45,$C$3*$C45*$G45),IF($D45="КС",$C$2*$G45,$C$3*$G45))</f>
        <v>16794.699839999997</v>
      </c>
      <c r="I45" s="25" t="str">
        <f>VLOOKUP(E45,КСГ!$A$2:$E$427,5,0)</f>
        <v>Неврология</v>
      </c>
      <c r="J45" s="25">
        <f>VLOOKUP(E45,КСГ!$A$2:$F$427,6,0)</f>
        <v>1.1200000000000001</v>
      </c>
      <c r="K45" s="17" t="s">
        <v>478</v>
      </c>
      <c r="L45" s="17">
        <v>38</v>
      </c>
      <c r="M45" s="17">
        <v>9</v>
      </c>
      <c r="N45" s="18">
        <f t="shared" si="3"/>
        <v>47</v>
      </c>
      <c r="O45" s="19">
        <f>IF(VLOOKUP($E45,КСГ!$A$2:$D$427,4,0)=0,IF($D45="КС",$C$2*$C45*$G45*L45,$C$3*$C45*$G45*L45),IF($D45="КС",$C$2*$G45*L45,$C$3*$G45*L45))</f>
        <v>638198.5939199999</v>
      </c>
      <c r="P45" s="19">
        <f>IF(VLOOKUP($E45,КСГ!$A$2:$D$427,4,0)=0,IF($D45="КС",$C$2*$C45*$G45*M45,$C$3*$C45*$G45*M45),IF($D45="КС",$C$2*$G45*M45,$C$3*$G45*M45))</f>
        <v>151152.29855999997</v>
      </c>
      <c r="Q45" s="20">
        <f t="shared" si="4"/>
        <v>789350.89247999992</v>
      </c>
    </row>
    <row r="46" spans="1:17">
      <c r="A46" s="11">
        <v>150001</v>
      </c>
      <c r="B46" s="22" t="str">
        <f>VLOOKUP(A46,МО!$A$1:$C$68,2,0)</f>
        <v>ГБУЗ "РКБ"</v>
      </c>
      <c r="C46" s="23">
        <f>IF(D46="КС",VLOOKUP(A46,МО!$A$1:$C$68,3,0),VLOOKUP(A46,МО!$A$1:$D$68,4,0))</f>
        <v>1.02</v>
      </c>
      <c r="D46" s="24" t="s">
        <v>495</v>
      </c>
      <c r="E46" s="11">
        <v>20161082</v>
      </c>
      <c r="F46" s="22" t="str">
        <f>VLOOKUP(E46,КСГ!$A$2:$C$427,2,0)</f>
        <v>Расстройства периферической нервной системы</v>
      </c>
      <c r="G46" s="25">
        <f>VLOOKUP(E46,КСГ!$A$2:$C$427,3,0)</f>
        <v>1.02</v>
      </c>
      <c r="H46" s="25">
        <f>IF(VLOOKUP($E46,КСГ!$A$2:$D$427,4,0)=0,IF($D46="КС",$C$2*$C46*$G46,$C$3*$C46*$G46),IF($D46="КС",$C$2*$G46,$C$3*$G46))</f>
        <v>17844.368579999998</v>
      </c>
      <c r="I46" s="25" t="str">
        <f>VLOOKUP(E46,КСГ!$A$2:$E$427,5,0)</f>
        <v>Неврология</v>
      </c>
      <c r="J46" s="25">
        <f>VLOOKUP(E46,КСГ!$A$2:$F$427,6,0)</f>
        <v>1.1200000000000001</v>
      </c>
      <c r="K46" s="17" t="s">
        <v>478</v>
      </c>
      <c r="L46" s="17">
        <v>32</v>
      </c>
      <c r="M46" s="17">
        <v>8</v>
      </c>
      <c r="N46" s="18">
        <f t="shared" si="3"/>
        <v>40</v>
      </c>
      <c r="O46" s="19">
        <f>IF(VLOOKUP($E46,КСГ!$A$2:$D$427,4,0)=0,IF($D46="КС",$C$2*$C46*$G46*L46,$C$3*$C46*$G46*L46),IF($D46="КС",$C$2*$G46*L46,$C$3*$G46*L46))</f>
        <v>571019.79455999995</v>
      </c>
      <c r="P46" s="19">
        <f>IF(VLOOKUP($E46,КСГ!$A$2:$D$427,4,0)=0,IF($D46="КС",$C$2*$C46*$G46*M46,$C$3*$C46*$G46*M46),IF($D46="КС",$C$2*$G46*M46,$C$3*$G46*M46))</f>
        <v>142754.94863999999</v>
      </c>
      <c r="Q46" s="20">
        <f t="shared" si="4"/>
        <v>713774.74319999991</v>
      </c>
    </row>
    <row r="47" spans="1:17">
      <c r="A47" s="11">
        <v>150001</v>
      </c>
      <c r="B47" s="22" t="str">
        <f>VLOOKUP(A47,МО!$A$1:$C$68,2,0)</f>
        <v>ГБУЗ "РКБ"</v>
      </c>
      <c r="C47" s="23">
        <f>IF(D47="КС",VLOOKUP(A47,МО!$A$1:$C$68,3,0),VLOOKUP(A47,МО!$A$1:$D$68,4,0))</f>
        <v>1.02</v>
      </c>
      <c r="D47" s="24" t="s">
        <v>495</v>
      </c>
      <c r="E47" s="11">
        <v>20161085</v>
      </c>
      <c r="F47" s="22" t="str">
        <f>VLOOKUP(E47,КСГ!$A$2:$C$427,2,0)</f>
        <v>Другие нарушения нервной системы (уровень 1)</v>
      </c>
      <c r="G47" s="25">
        <f>VLOOKUP(E47,КСГ!$A$2:$C$427,3,0)</f>
        <v>0.74</v>
      </c>
      <c r="H47" s="25">
        <f>IF(VLOOKUP($E47,КСГ!$A$2:$D$427,4,0)=0,IF($D47="КС",$C$2*$C47*$G47,$C$3*$C47*$G47),IF($D47="КС",$C$2*$G47,$C$3*$G47))</f>
        <v>12945.91446</v>
      </c>
      <c r="I47" s="25" t="str">
        <f>VLOOKUP(E47,КСГ!$A$2:$E$427,5,0)</f>
        <v>Неврология</v>
      </c>
      <c r="J47" s="25">
        <f>VLOOKUP(E47,КСГ!$A$2:$F$427,6,0)</f>
        <v>1.1200000000000001</v>
      </c>
      <c r="K47" s="17" t="s">
        <v>476</v>
      </c>
      <c r="L47" s="17">
        <v>1</v>
      </c>
      <c r="M47" s="17">
        <v>1</v>
      </c>
      <c r="N47" s="18">
        <f t="shared" si="3"/>
        <v>2</v>
      </c>
      <c r="O47" s="19">
        <f>IF(VLOOKUP($E47,КСГ!$A$2:$D$427,4,0)=0,IF($D47="КС",$C$2*$C47*$G47*L47,$C$3*$C47*$G47*L47),IF($D47="КС",$C$2*$G47*L47,$C$3*$G47*L47))</f>
        <v>12945.91446</v>
      </c>
      <c r="P47" s="19">
        <f>IF(VLOOKUP($E47,КСГ!$A$2:$D$427,4,0)=0,IF($D47="КС",$C$2*$C47*$G47*M47,$C$3*$C47*$G47*M47),IF($D47="КС",$C$2*$G47*M47,$C$3*$G47*M47))</f>
        <v>12945.91446</v>
      </c>
      <c r="Q47" s="20">
        <f t="shared" si="4"/>
        <v>25891.82892</v>
      </c>
    </row>
    <row r="48" spans="1:17">
      <c r="A48" s="11">
        <v>150001</v>
      </c>
      <c r="B48" s="22" t="str">
        <f>VLOOKUP(A48,МО!$A$1:$C$68,2,0)</f>
        <v>ГБУЗ "РКБ"</v>
      </c>
      <c r="C48" s="23">
        <f>IF(D48="КС",VLOOKUP(A48,МО!$A$1:$C$68,3,0),VLOOKUP(A48,МО!$A$1:$D$68,4,0))</f>
        <v>1.02</v>
      </c>
      <c r="D48" s="24" t="s">
        <v>495</v>
      </c>
      <c r="E48" s="11">
        <v>20161085</v>
      </c>
      <c r="F48" s="22" t="str">
        <f>VLOOKUP(E48,КСГ!$A$2:$C$427,2,0)</f>
        <v>Другие нарушения нервной системы (уровень 1)</v>
      </c>
      <c r="G48" s="25">
        <f>VLOOKUP(E48,КСГ!$A$2:$C$427,3,0)</f>
        <v>0.74</v>
      </c>
      <c r="H48" s="25">
        <f>IF(VLOOKUP($E48,КСГ!$A$2:$D$427,4,0)=0,IF($D48="КС",$C$2*$C48*$G48,$C$3*$C48*$G48),IF($D48="КС",$C$2*$G48,$C$3*$G48))</f>
        <v>12945.91446</v>
      </c>
      <c r="I48" s="25" t="str">
        <f>VLOOKUP(E48,КСГ!$A$2:$E$427,5,0)</f>
        <v>Неврология</v>
      </c>
      <c r="J48" s="25">
        <f>VLOOKUP(E48,КСГ!$A$2:$F$427,6,0)</f>
        <v>1.1200000000000001</v>
      </c>
      <c r="K48" s="17" t="s">
        <v>478</v>
      </c>
      <c r="L48" s="17">
        <v>18</v>
      </c>
      <c r="M48" s="17">
        <v>4</v>
      </c>
      <c r="N48" s="18">
        <f t="shared" si="3"/>
        <v>22</v>
      </c>
      <c r="O48" s="19">
        <f>IF(VLOOKUP($E48,КСГ!$A$2:$D$427,4,0)=0,IF($D48="КС",$C$2*$C48*$G48*L48,$C$3*$C48*$G48*L48),IF($D48="КС",$C$2*$G48*L48,$C$3*$G48*L48))</f>
        <v>233026.46028</v>
      </c>
      <c r="P48" s="19">
        <f>IF(VLOOKUP($E48,КСГ!$A$2:$D$427,4,0)=0,IF($D48="КС",$C$2*$C48*$G48*M48,$C$3*$C48*$G48*M48),IF($D48="КС",$C$2*$G48*M48,$C$3*$G48*M48))</f>
        <v>51783.65784</v>
      </c>
      <c r="Q48" s="20">
        <f t="shared" si="4"/>
        <v>284810.11812</v>
      </c>
    </row>
    <row r="49" spans="1:18">
      <c r="A49" s="11">
        <v>150001</v>
      </c>
      <c r="B49" s="22" t="str">
        <f>VLOOKUP(A49,МО!$A$1:$C$68,2,0)</f>
        <v>ГБУЗ "РКБ"</v>
      </c>
      <c r="C49" s="23">
        <f>IF(D49="КС",VLOOKUP(A49,МО!$A$1:$C$68,3,0),VLOOKUP(A49,МО!$A$1:$D$68,4,0))</f>
        <v>1.02</v>
      </c>
      <c r="D49" s="24" t="s">
        <v>495</v>
      </c>
      <c r="E49" s="11">
        <v>20161086</v>
      </c>
      <c r="F49" s="22" t="str">
        <f>VLOOKUP(E49,КСГ!$A$2:$C$427,2,0)</f>
        <v>Другие нарушения нервной системы (уровень 2)</v>
      </c>
      <c r="G49" s="25">
        <f>VLOOKUP(E49,КСГ!$A$2:$C$427,3,0)</f>
        <v>0.99</v>
      </c>
      <c r="H49" s="25">
        <f>IF(VLOOKUP($E49,КСГ!$A$2:$D$427,4,0)=0,IF($D49="КС",$C$2*$C49*$G49,$C$3*$C49*$G49),IF($D49="КС",$C$2*$G49,$C$3*$G49))</f>
        <v>17319.534209999998</v>
      </c>
      <c r="I49" s="25" t="str">
        <f>VLOOKUP(E49,КСГ!$A$2:$E$427,5,0)</f>
        <v>Неврология</v>
      </c>
      <c r="J49" s="25">
        <f>VLOOKUP(E49,КСГ!$A$2:$F$427,6,0)</f>
        <v>1.1200000000000001</v>
      </c>
      <c r="K49" s="17" t="s">
        <v>478</v>
      </c>
      <c r="L49" s="17">
        <v>2</v>
      </c>
      <c r="M49" s="17">
        <v>1</v>
      </c>
      <c r="N49" s="18">
        <f t="shared" si="3"/>
        <v>3</v>
      </c>
      <c r="O49" s="19">
        <f>IF(VLOOKUP($E49,КСГ!$A$2:$D$427,4,0)=0,IF($D49="КС",$C$2*$C49*$G49*L49,$C$3*$C49*$G49*L49),IF($D49="КС",$C$2*$G49*L49,$C$3*$G49*L49))</f>
        <v>34639.068419999996</v>
      </c>
      <c r="P49" s="19">
        <f>IF(VLOOKUP($E49,КСГ!$A$2:$D$427,4,0)=0,IF($D49="КС",$C$2*$C49*$G49*M49,$C$3*$C49*$G49*M49),IF($D49="КС",$C$2*$G49*M49,$C$3*$G49*M49))</f>
        <v>17319.534209999998</v>
      </c>
      <c r="Q49" s="20">
        <f t="shared" si="4"/>
        <v>51958.602629999994</v>
      </c>
    </row>
    <row r="50" spans="1:18">
      <c r="A50" s="11">
        <v>150001</v>
      </c>
      <c r="B50" s="22" t="str">
        <f>VLOOKUP(A50,МО!$A$1:$C$68,2,0)</f>
        <v>ГБУЗ "РКБ"</v>
      </c>
      <c r="C50" s="23">
        <f>IF(D50="КС",VLOOKUP(A50,МО!$A$1:$C$68,3,0),VLOOKUP(A50,МО!$A$1:$D$68,4,0))</f>
        <v>1.02</v>
      </c>
      <c r="D50" s="24" t="s">
        <v>495</v>
      </c>
      <c r="E50" s="11">
        <v>20161087</v>
      </c>
      <c r="F50" s="22" t="str">
        <f>VLOOKUP(E50,КСГ!$A$2:$C$427,2,0)</f>
        <v>Транзиторные ишемические приступы, сосудистые мозговые синдромы</v>
      </c>
      <c r="G50" s="25">
        <f>VLOOKUP(E50,КСГ!$A$2:$C$427,3,0)</f>
        <v>1.1499999999999999</v>
      </c>
      <c r="H50" s="25">
        <f>IF(VLOOKUP($E50,КСГ!$A$2:$D$427,4,0)=0,IF($D50="КС",$C$2*$C50*$G50,$C$3*$C50*$G50),IF($D50="КС",$C$2*$G50,$C$3*$G50))</f>
        <v>20118.650849999998</v>
      </c>
      <c r="I50" s="25" t="str">
        <f>VLOOKUP(E50,КСГ!$A$2:$E$427,5,0)</f>
        <v>Неврология</v>
      </c>
      <c r="J50" s="25">
        <f>VLOOKUP(E50,КСГ!$A$2:$F$427,6,0)</f>
        <v>1.1200000000000001</v>
      </c>
      <c r="K50" s="17" t="s">
        <v>478</v>
      </c>
      <c r="L50" s="17">
        <v>80</v>
      </c>
      <c r="M50" s="17">
        <v>20</v>
      </c>
      <c r="N50" s="18">
        <f t="shared" si="3"/>
        <v>100</v>
      </c>
      <c r="O50" s="19">
        <f>IF(VLOOKUP($E50,КСГ!$A$2:$D$427,4,0)=0,IF($D50="КС",$C$2*$C50*$G50*L50,$C$3*$C50*$G50*L50),IF($D50="КС",$C$2*$G50*L50,$C$3*$G50*L50))</f>
        <v>1609492.068</v>
      </c>
      <c r="P50" s="19">
        <f>IF(VLOOKUP($E50,КСГ!$A$2:$D$427,4,0)=0,IF($D50="КС",$C$2*$C50*$G50*M50,$C$3*$C50*$G50*M50),IF($D50="КС",$C$2*$G50*M50,$C$3*$G50*M50))</f>
        <v>402373.01699999999</v>
      </c>
      <c r="Q50" s="20">
        <f t="shared" si="4"/>
        <v>2011865.085</v>
      </c>
    </row>
    <row r="51" spans="1:18">
      <c r="A51" s="11">
        <v>150001</v>
      </c>
      <c r="B51" s="22" t="str">
        <f>VLOOKUP(A51,МО!$A$1:$C$68,2,0)</f>
        <v>ГБУЗ "РКБ"</v>
      </c>
      <c r="C51" s="23">
        <f>IF(D51="КС",VLOOKUP(A51,МО!$A$1:$C$68,3,0),VLOOKUP(A51,МО!$A$1:$D$68,4,0))</f>
        <v>1.02</v>
      </c>
      <c r="D51" s="24" t="s">
        <v>495</v>
      </c>
      <c r="E51" s="11">
        <v>20161088</v>
      </c>
      <c r="F51" s="22" t="str">
        <f>VLOOKUP(E51,КСГ!$A$2:$C$427,2,0)</f>
        <v>Кровоизлияние в мозг</v>
      </c>
      <c r="G51" s="25">
        <f>VLOOKUP(E51,КСГ!$A$2:$C$427,3,0)</f>
        <v>2.82</v>
      </c>
      <c r="H51" s="25">
        <f>IF(VLOOKUP($E51,КСГ!$A$2:$D$427,4,0)=0,IF($D51="КС",$C$2*$C51*$G51,$C$3*$C51*$G51),IF($D51="КС",$C$2*$G51,$C$3*$G51))</f>
        <v>49334.430779999995</v>
      </c>
      <c r="I51" s="25" t="str">
        <f>VLOOKUP(E51,КСГ!$A$2:$E$427,5,0)</f>
        <v>Неврология</v>
      </c>
      <c r="J51" s="25">
        <f>VLOOKUP(E51,КСГ!$A$2:$F$427,6,0)</f>
        <v>1.1200000000000001</v>
      </c>
      <c r="K51" s="17" t="s">
        <v>478</v>
      </c>
      <c r="L51" s="17">
        <v>52</v>
      </c>
      <c r="M51" s="17">
        <v>13</v>
      </c>
      <c r="N51" s="18">
        <f t="shared" si="3"/>
        <v>65</v>
      </c>
      <c r="O51" s="19">
        <f>IF(VLOOKUP($E51,КСГ!$A$2:$D$427,4,0)=0,IF($D51="КС",$C$2*$C51*$G51*L51,$C$3*$C51*$G51*L51),IF($D51="КС",$C$2*$G51*L51,$C$3*$G51*L51))</f>
        <v>2565390.40056</v>
      </c>
      <c r="P51" s="19">
        <f>IF(VLOOKUP($E51,КСГ!$A$2:$D$427,4,0)=0,IF($D51="КС",$C$2*$C51*$G51*M51,$C$3*$C51*$G51*M51),IF($D51="КС",$C$2*$G51*M51,$C$3*$G51*M51))</f>
        <v>641347.60014</v>
      </c>
      <c r="Q51" s="20">
        <f t="shared" si="4"/>
        <v>3206738.0006999997</v>
      </c>
    </row>
    <row r="52" spans="1:18">
      <c r="A52" s="11">
        <v>150001</v>
      </c>
      <c r="B52" s="22" t="str">
        <f>VLOOKUP(A52,МО!$A$1:$C$68,2,0)</f>
        <v>ГБУЗ "РКБ"</v>
      </c>
      <c r="C52" s="23">
        <f>IF(D52="КС",VLOOKUP(A52,МО!$A$1:$C$68,3,0),VLOOKUP(A52,МО!$A$1:$D$68,4,0))</f>
        <v>1.02</v>
      </c>
      <c r="D52" s="24" t="s">
        <v>495</v>
      </c>
      <c r="E52" s="11">
        <v>20161088</v>
      </c>
      <c r="F52" s="22" t="str">
        <f>VLOOKUP(E52,КСГ!$A$2:$C$427,2,0)</f>
        <v>Кровоизлияние в мозг</v>
      </c>
      <c r="G52" s="25">
        <f>VLOOKUP(E52,КСГ!$A$2:$C$427,3,0)</f>
        <v>2.82</v>
      </c>
      <c r="H52" s="25">
        <f>IF(VLOOKUP($E52,КСГ!$A$2:$D$427,4,0)=0,IF($D52="КС",$C$2*$C52*$G52,$C$3*$C52*$G52),IF($D52="КС",$C$2*$G52,$C$3*$G52))</f>
        <v>49334.430779999995</v>
      </c>
      <c r="I52" s="25" t="str">
        <f>VLOOKUP(E52,КСГ!$A$2:$E$427,5,0)</f>
        <v>Неврология</v>
      </c>
      <c r="J52" s="25">
        <f>VLOOKUP(E52,КСГ!$A$2:$F$427,6,0)</f>
        <v>1.1200000000000001</v>
      </c>
      <c r="K52" s="17" t="s">
        <v>479</v>
      </c>
      <c r="L52" s="17">
        <v>5</v>
      </c>
      <c r="M52" s="17">
        <v>2</v>
      </c>
      <c r="N52" s="18">
        <f t="shared" si="3"/>
        <v>7</v>
      </c>
      <c r="O52" s="19">
        <f>IF(VLOOKUP($E52,КСГ!$A$2:$D$427,4,0)=0,IF($D52="КС",$C$2*$C52*$G52*L52,$C$3*$C52*$G52*L52),IF($D52="КС",$C$2*$G52*L52,$C$3*$G52*L52))</f>
        <v>246672.15389999998</v>
      </c>
      <c r="P52" s="19">
        <f>IF(VLOOKUP($E52,КСГ!$A$2:$D$427,4,0)=0,IF($D52="КС",$C$2*$C52*$G52*M52,$C$3*$C52*$G52*M52),IF($D52="КС",$C$2*$G52*M52,$C$3*$G52*M52))</f>
        <v>98668.86155999999</v>
      </c>
      <c r="Q52" s="20">
        <f t="shared" si="4"/>
        <v>345341.01545999997</v>
      </c>
    </row>
    <row r="53" spans="1:18">
      <c r="A53" s="11">
        <v>150001</v>
      </c>
      <c r="B53" s="22" t="str">
        <f>VLOOKUP(A53,МО!$A$1:$C$68,2,0)</f>
        <v>ГБУЗ "РКБ"</v>
      </c>
      <c r="C53" s="23">
        <f>IF(D53="КС",VLOOKUP(A53,МО!$A$1:$C$68,3,0),VLOOKUP(A53,МО!$A$1:$D$68,4,0))</f>
        <v>1.02</v>
      </c>
      <c r="D53" s="24" t="s">
        <v>495</v>
      </c>
      <c r="E53" s="11">
        <v>20161089</v>
      </c>
      <c r="F53" s="22" t="str">
        <f>VLOOKUP(E53,КСГ!$A$2:$C$427,2,0)</f>
        <v>Инфаркт мозга, уровень 1</v>
      </c>
      <c r="G53" s="25">
        <f>VLOOKUP(E53,КСГ!$A$2:$C$427,3,0)</f>
        <v>2.52</v>
      </c>
      <c r="H53" s="25">
        <f>IF(VLOOKUP($E53,КСГ!$A$2:$D$427,4,0)=0,IF($D53="КС",$C$2*$C53*$G53,$C$3*$C53*$G53),IF($D53="КС",$C$2*$G53,$C$3*$G53))</f>
        <v>44086.087079999998</v>
      </c>
      <c r="I53" s="25" t="str">
        <f>VLOOKUP(E53,КСГ!$A$2:$E$427,5,0)</f>
        <v>Неврология</v>
      </c>
      <c r="J53" s="25">
        <f>VLOOKUP(E53,КСГ!$A$2:$F$427,6,0)</f>
        <v>1.1200000000000001</v>
      </c>
      <c r="K53" s="17" t="s">
        <v>478</v>
      </c>
      <c r="L53" s="17">
        <v>275</v>
      </c>
      <c r="M53" s="17">
        <v>68</v>
      </c>
      <c r="N53" s="18">
        <f t="shared" si="3"/>
        <v>343</v>
      </c>
      <c r="O53" s="19">
        <f>IF(VLOOKUP($E53,КСГ!$A$2:$D$427,4,0)=0,IF($D53="КС",$C$2*$C53*$G53*L53,$C$3*$C53*$G53*L53),IF($D53="КС",$C$2*$G53*L53,$C$3*$G53*L53))</f>
        <v>12123673.946999999</v>
      </c>
      <c r="P53" s="19">
        <f>IF(VLOOKUP($E53,КСГ!$A$2:$D$427,4,0)=0,IF($D53="КС",$C$2*$C53*$G53*M53,$C$3*$C53*$G53*M53),IF($D53="КС",$C$2*$G53*M53,$C$3*$G53*M53))</f>
        <v>2997853.9214399997</v>
      </c>
      <c r="Q53" s="20">
        <f t="shared" si="4"/>
        <v>15121527.868439998</v>
      </c>
    </row>
    <row r="54" spans="1:18">
      <c r="A54" s="11">
        <v>150001</v>
      </c>
      <c r="B54" s="22" t="str">
        <f>VLOOKUP(A54,МО!$A$1:$C$68,2,0)</f>
        <v>ГБУЗ "РКБ"</v>
      </c>
      <c r="C54" s="23">
        <f>IF(D54="КС",VLOOKUP(A54,МО!$A$1:$C$68,3,0),VLOOKUP(A54,МО!$A$1:$D$68,4,0))</f>
        <v>1.02</v>
      </c>
      <c r="D54" s="24" t="s">
        <v>495</v>
      </c>
      <c r="E54" s="11">
        <v>20161091</v>
      </c>
      <c r="F54" s="22" t="str">
        <f>VLOOKUP(E54,КСГ!$A$2:$C$427,2,0)</f>
        <v>Инфаркт мозга, уровень 3</v>
      </c>
      <c r="G54" s="25">
        <f>VLOOKUP(E54,КСГ!$A$2:$C$427,3,0)</f>
        <v>4.51</v>
      </c>
      <c r="H54" s="25">
        <f>IF(VLOOKUP($E54,КСГ!$A$2:$D$427,4,0)=0,IF($D54="КС",$C$2*$C54*$G54,$C$3*$C54*$G54),IF($D54="КС",$C$2*$G54,$C$3*$G54))</f>
        <v>78900.100289999988</v>
      </c>
      <c r="I54" s="25" t="str">
        <f>VLOOKUP(E54,КСГ!$A$2:$E$427,5,0)</f>
        <v>Неврология</v>
      </c>
      <c r="J54" s="25">
        <f>VLOOKUP(E54,КСГ!$A$2:$F$427,6,0)</f>
        <v>1.1200000000000001</v>
      </c>
      <c r="K54" s="17" t="s">
        <v>478</v>
      </c>
      <c r="L54" s="17">
        <v>34</v>
      </c>
      <c r="M54" s="17">
        <v>8</v>
      </c>
      <c r="N54" s="18">
        <f t="shared" si="3"/>
        <v>42</v>
      </c>
      <c r="O54" s="19">
        <f>IF(VLOOKUP($E54,КСГ!$A$2:$D$427,4,0)=0,IF($D54="КС",$C$2*$C54*$G54*L54,$C$3*$C54*$G54*L54),IF($D54="КС",$C$2*$G54*L54,$C$3*$G54*L54))</f>
        <v>2682603.4098599995</v>
      </c>
      <c r="P54" s="19">
        <f>IF(VLOOKUP($E54,КСГ!$A$2:$D$427,4,0)=0,IF($D54="КС",$C$2*$C54*$G54*M54,$C$3*$C54*$G54*M54),IF($D54="КС",$C$2*$G54*M54,$C$3*$G54*M54))</f>
        <v>631200.8023199999</v>
      </c>
      <c r="Q54" s="20">
        <f t="shared" si="4"/>
        <v>3313804.2121799993</v>
      </c>
    </row>
    <row r="55" spans="1:18">
      <c r="A55" s="11">
        <v>150001</v>
      </c>
      <c r="B55" s="22" t="str">
        <f>VLOOKUP(A55,МО!$A$1:$C$68,2,0)</f>
        <v>ГБУЗ "РКБ"</v>
      </c>
      <c r="C55" s="23">
        <f>IF(D55="КС",VLOOKUP(A55,МО!$A$1:$C$68,3,0),VLOOKUP(A55,МО!$A$1:$D$68,4,0))</f>
        <v>1.02</v>
      </c>
      <c r="D55" s="24" t="s">
        <v>495</v>
      </c>
      <c r="E55" s="11">
        <v>20161092</v>
      </c>
      <c r="F55" s="22" t="str">
        <f>VLOOKUP(E55,КСГ!$A$2:$C$427,2,0)</f>
        <v>Другие цереброваскулярные болезни</v>
      </c>
      <c r="G55" s="25">
        <f>VLOOKUP(E55,КСГ!$A$2:$C$427,3,0)</f>
        <v>0.82</v>
      </c>
      <c r="H55" s="25">
        <f>IF(VLOOKUP($E55,КСГ!$A$2:$D$427,4,0)=0,IF($D55="КС",$C$2*$C55*$G55,$C$3*$C55*$G55),IF($D55="КС",$C$2*$G55,$C$3*$G55))</f>
        <v>14345.472779999998</v>
      </c>
      <c r="I55" s="25" t="str">
        <f>VLOOKUP(E55,КСГ!$A$2:$E$427,5,0)</f>
        <v>Неврология</v>
      </c>
      <c r="J55" s="25">
        <f>VLOOKUP(E55,КСГ!$A$2:$F$427,6,0)</f>
        <v>1.1200000000000001</v>
      </c>
      <c r="K55" s="17" t="s">
        <v>478</v>
      </c>
      <c r="L55" s="17">
        <v>117</v>
      </c>
      <c r="M55" s="17">
        <v>29</v>
      </c>
      <c r="N55" s="18">
        <f t="shared" si="3"/>
        <v>146</v>
      </c>
      <c r="O55" s="19">
        <f>IF(VLOOKUP($E55,КСГ!$A$2:$D$427,4,0)=0,IF($D55="КС",$C$2*$C55*$G55*L55,$C$3*$C55*$G55*L55),IF($D55="КС",$C$2*$G55*L55,$C$3*$G55*L55))</f>
        <v>1678420.3152599998</v>
      </c>
      <c r="P55" s="19">
        <f>IF(VLOOKUP($E55,КСГ!$A$2:$D$427,4,0)=0,IF($D55="КС",$C$2*$C55*$G55*M55,$C$3*$C55*$G55*M55),IF($D55="КС",$C$2*$G55*M55,$C$3*$G55*M55))</f>
        <v>416018.71061999997</v>
      </c>
      <c r="Q55" s="20">
        <f t="shared" si="4"/>
        <v>2094439.0258799999</v>
      </c>
    </row>
    <row r="56" spans="1:18">
      <c r="A56" s="11">
        <v>150001</v>
      </c>
      <c r="B56" s="22" t="str">
        <f>VLOOKUP(A56,МО!$A$1:$C$68,2,0)</f>
        <v>ГБУЗ "РКБ"</v>
      </c>
      <c r="C56" s="23">
        <f>IF(D56="КС",VLOOKUP(A56,МО!$A$1:$C$68,3,0),VLOOKUP(A56,МО!$A$1:$D$68,4,0))</f>
        <v>1.02</v>
      </c>
      <c r="D56" s="24" t="s">
        <v>495</v>
      </c>
      <c r="E56" s="11">
        <v>20161093</v>
      </c>
      <c r="F56" s="22" t="str">
        <f>VLOOKUP(E56,КСГ!$A$2:$C$427,2,0)</f>
        <v>Паралитические синдромы, травма спинного мозга (уровень 1)</v>
      </c>
      <c r="G56" s="25">
        <f>VLOOKUP(E56,КСГ!$A$2:$C$427,3,0)</f>
        <v>0.98</v>
      </c>
      <c r="H56" s="25">
        <f>IF(VLOOKUP($E56,КСГ!$A$2:$D$427,4,0)=0,IF($D56="КС",$C$2*$C56*$G56,$C$3*$C56*$G56),IF($D56="КС",$C$2*$G56,$C$3*$G56))</f>
        <v>17144.58942</v>
      </c>
      <c r="I56" s="25" t="str">
        <f>VLOOKUP(E56,КСГ!$A$2:$E$427,5,0)</f>
        <v>Нейрохирургия</v>
      </c>
      <c r="J56" s="25">
        <f>VLOOKUP(E56,КСГ!$A$2:$F$427,6,0)</f>
        <v>1.2</v>
      </c>
      <c r="K56" s="17" t="s">
        <v>479</v>
      </c>
      <c r="L56" s="17">
        <v>0</v>
      </c>
      <c r="M56" s="17">
        <v>0</v>
      </c>
      <c r="N56" s="18" t="str">
        <f t="shared" si="3"/>
        <v/>
      </c>
      <c r="O56" s="19">
        <f>IF(VLOOKUP($E56,КСГ!$A$2:$D$427,4,0)=0,IF($D56="КС",$C$2*$C56*$G56*L56,$C$3*$C56*$G56*L56),IF($D56="КС",$C$2*$G56*L56,$C$3*$G56*L56))</f>
        <v>0</v>
      </c>
      <c r="P56" s="19">
        <f>IF(VLOOKUP($E56,КСГ!$A$2:$D$427,4,0)=0,IF($D56="КС",$C$2*$C56*$G56*M56,$C$3*$C56*$G56*M56),IF($D56="КС",$C$2*$G56*M56,$C$3*$G56*M56))</f>
        <v>0</v>
      </c>
      <c r="Q56" s="20">
        <f t="shared" si="4"/>
        <v>0</v>
      </c>
    </row>
    <row r="57" spans="1:18">
      <c r="A57" s="11">
        <v>150001</v>
      </c>
      <c r="B57" s="22" t="str">
        <f>VLOOKUP(A57,МО!$A$1:$C$68,2,0)</f>
        <v>ГБУЗ "РКБ"</v>
      </c>
      <c r="C57" s="23">
        <f>IF(D57="КС",VLOOKUP(A57,МО!$A$1:$C$68,3,0),VLOOKUP(A57,МО!$A$1:$D$68,4,0))</f>
        <v>1.02</v>
      </c>
      <c r="D57" s="24" t="s">
        <v>495</v>
      </c>
      <c r="E57" s="11">
        <v>20161094</v>
      </c>
      <c r="F57" s="22" t="str">
        <f>VLOOKUP(E57,КСГ!$A$2:$C$427,2,0)</f>
        <v>Паралитические синдромы, травма спинного мозга (уровень 2)</v>
      </c>
      <c r="G57" s="25">
        <f>VLOOKUP(E57,КСГ!$A$2:$C$427,3,0)</f>
        <v>1.49</v>
      </c>
      <c r="H57" s="25">
        <f>IF(VLOOKUP($E57,КСГ!$A$2:$D$427,4,0)=0,IF($D57="КС",$C$2*$C57*$G57,$C$3*$C57*$G57),IF($D57="КС",$C$2*$G57,$C$3*$G57))</f>
        <v>26066.773709999998</v>
      </c>
      <c r="I57" s="25" t="str">
        <f>VLOOKUP(E57,КСГ!$A$2:$E$427,5,0)</f>
        <v>Нейрохирургия</v>
      </c>
      <c r="J57" s="25">
        <f>VLOOKUP(E57,КСГ!$A$2:$F$427,6,0)</f>
        <v>1.2</v>
      </c>
      <c r="K57" s="17" t="s">
        <v>479</v>
      </c>
      <c r="L57" s="17">
        <v>0</v>
      </c>
      <c r="M57" s="17">
        <v>0</v>
      </c>
      <c r="N57" s="18" t="str">
        <f t="shared" si="3"/>
        <v/>
      </c>
      <c r="O57" s="19">
        <f>IF(VLOOKUP($E57,КСГ!$A$2:$D$427,4,0)=0,IF($D57="КС",$C$2*$C57*$G57*L57,$C$3*$C57*$G57*L57),IF($D57="КС",$C$2*$G57*L57,$C$3*$G57*L57))</f>
        <v>0</v>
      </c>
      <c r="P57" s="19">
        <f>IF(VLOOKUP($E57,КСГ!$A$2:$D$427,4,0)=0,IF($D57="КС",$C$2*$C57*$G57*M57,$C$3*$C57*$G57*M57),IF($D57="КС",$C$2*$G57*M57,$C$3*$G57*M57))</f>
        <v>0</v>
      </c>
      <c r="Q57" s="20">
        <f t="shared" si="4"/>
        <v>0</v>
      </c>
      <c r="R57" s="62"/>
    </row>
    <row r="58" spans="1:18">
      <c r="A58" s="34">
        <v>150001</v>
      </c>
      <c r="B58" s="54" t="str">
        <f>VLOOKUP(A58,МО!$A$1:$C$68,2,0)</f>
        <v>ГБУЗ "РКБ"</v>
      </c>
      <c r="C58" s="55">
        <f>IF(D58="КС",VLOOKUP(A58,МО!$A$1:$C$68,3,0),VLOOKUP(A58,МО!$A$1:$D$68,4,0))</f>
        <v>1.02</v>
      </c>
      <c r="D58" s="56" t="s">
        <v>495</v>
      </c>
      <c r="E58" s="34">
        <v>20161095</v>
      </c>
      <c r="F58" s="54" t="str">
        <f>VLOOKUP(E58,КСГ!$A$2:$C$427,2,0)</f>
        <v>Дорсопатии, спондилопатии, остеопатии</v>
      </c>
      <c r="G58" s="57">
        <f>VLOOKUP(E58,КСГ!$A$2:$C$427,3,0)</f>
        <v>0.68</v>
      </c>
      <c r="H58" s="57">
        <f>IF(VLOOKUP($E58,КСГ!$A$2:$D$427,4,0)=0,IF($D58="КС",$C$2*$C58*$G58,$C$3*$C58*$G58),IF($D58="КС",$C$2*$G58,$C$3*$G58))</f>
        <v>11896.245720000001</v>
      </c>
      <c r="I58" s="57" t="str">
        <f>VLOOKUP(E58,КСГ!$A$2:$E$427,5,0)</f>
        <v>Нейрохирургия</v>
      </c>
      <c r="J58" s="57">
        <f>VLOOKUP(E58,КСГ!$A$2:$F$427,6,0)</f>
        <v>1.2</v>
      </c>
      <c r="K58" s="58" t="s">
        <v>478</v>
      </c>
      <c r="L58" s="58">
        <v>2</v>
      </c>
      <c r="M58" s="58">
        <v>1</v>
      </c>
      <c r="N58" s="59">
        <f t="shared" si="3"/>
        <v>3</v>
      </c>
      <c r="O58" s="60">
        <f>IF(VLOOKUP($E58,КСГ!$A$2:$D$427,4,0)=0,IF($D58="КС",$C$2*$C58*$G58*L58,$C$3*$C58*$G58*L58),IF($D58="КС",$C$2*$G58*L58,$C$3*$G58*L58))</f>
        <v>23792.491440000002</v>
      </c>
      <c r="P58" s="60">
        <f>IF(VLOOKUP($E58,КСГ!$A$2:$D$427,4,0)=0,IF($D58="КС",$C$2*$C58*$G58*M58,$C$3*$C58*$G58*M58),IF($D58="КС",$C$2*$G58*M58,$C$3*$G58*M58))</f>
        <v>11896.245720000001</v>
      </c>
      <c r="Q58" s="61">
        <f t="shared" si="4"/>
        <v>35688.737160000004</v>
      </c>
    </row>
    <row r="59" spans="1:18">
      <c r="A59" s="11">
        <v>150001</v>
      </c>
      <c r="B59" s="22" t="str">
        <f>VLOOKUP(A59,МО!$A$1:$C$68,2,0)</f>
        <v>ГБУЗ "РКБ"</v>
      </c>
      <c r="C59" s="23">
        <f>IF(D59="КС",VLOOKUP(A59,МО!$A$1:$C$68,3,0),VLOOKUP(A59,МО!$A$1:$D$68,4,0))</f>
        <v>1.02</v>
      </c>
      <c r="D59" s="24" t="s">
        <v>495</v>
      </c>
      <c r="E59" s="11">
        <v>20161096</v>
      </c>
      <c r="F59" s="22" t="str">
        <f>VLOOKUP(E59,КСГ!$A$2:$C$427,2,0)</f>
        <v>Травмы позвоночника</v>
      </c>
      <c r="G59" s="25">
        <f>VLOOKUP(E59,КСГ!$A$2:$C$427,3,0)</f>
        <v>1.01</v>
      </c>
      <c r="H59" s="25">
        <f>IF(VLOOKUP($E59,КСГ!$A$2:$D$427,4,0)=0,IF($D59="КС",$C$2*$C59*$G59,$C$3*$C59*$G59),IF($D59="КС",$C$2*$G59,$C$3*$G59))</f>
        <v>17669.423790000001</v>
      </c>
      <c r="I59" s="25" t="str">
        <f>VLOOKUP(E59,КСГ!$A$2:$E$427,5,0)</f>
        <v>Нейрохирургия</v>
      </c>
      <c r="J59" s="25">
        <f>VLOOKUP(E59,КСГ!$A$2:$F$427,6,0)</f>
        <v>1.2</v>
      </c>
      <c r="K59" s="17" t="s">
        <v>479</v>
      </c>
      <c r="L59" s="17">
        <v>1</v>
      </c>
      <c r="M59" s="17">
        <v>0</v>
      </c>
      <c r="N59" s="18">
        <f t="shared" si="3"/>
        <v>1</v>
      </c>
      <c r="O59" s="19">
        <f>IF(VLOOKUP($E59,КСГ!$A$2:$D$427,4,0)=0,IF($D59="КС",$C$2*$C59*$G59*L59,$C$3*$C59*$G59*L59),IF($D59="КС",$C$2*$G59*L59,$C$3*$G59*L59))</f>
        <v>17669.423790000001</v>
      </c>
      <c r="P59" s="19">
        <f>IF(VLOOKUP($E59,КСГ!$A$2:$D$427,4,0)=0,IF($D59="КС",$C$2*$C59*$G59*M59,$C$3*$C59*$G59*M59),IF($D59="КС",$C$2*$G59*M59,$C$3*$G59*M59))</f>
        <v>0</v>
      </c>
      <c r="Q59" s="20">
        <f t="shared" si="4"/>
        <v>17669.423790000001</v>
      </c>
    </row>
    <row r="60" spans="1:18">
      <c r="A60" s="11">
        <v>150001</v>
      </c>
      <c r="B60" s="22" t="str">
        <f>VLOOKUP(A60,МО!$A$1:$C$68,2,0)</f>
        <v>ГБУЗ "РКБ"</v>
      </c>
      <c r="C60" s="23">
        <f>IF(D60="КС",VLOOKUP(A60,МО!$A$1:$C$68,3,0),VLOOKUP(A60,МО!$A$1:$D$68,4,0))</f>
        <v>1.02</v>
      </c>
      <c r="D60" s="24" t="s">
        <v>495</v>
      </c>
      <c r="E60" s="11">
        <v>20161096</v>
      </c>
      <c r="F60" s="22" t="str">
        <f>VLOOKUP(E60,КСГ!$A$2:$C$427,2,0)</f>
        <v>Травмы позвоночника</v>
      </c>
      <c r="G60" s="25">
        <f>VLOOKUP(E60,КСГ!$A$2:$C$427,3,0)</f>
        <v>1.01</v>
      </c>
      <c r="H60" s="25">
        <f>IF(VLOOKUP($E60,КСГ!$A$2:$D$427,4,0)=0,IF($D60="КС",$C$2*$C60*$G60,$C$3*$C60*$G60),IF($D60="КС",$C$2*$G60,$C$3*$G60))</f>
        <v>17669.423790000001</v>
      </c>
      <c r="I60" s="25" t="str">
        <f>VLOOKUP(E60,КСГ!$A$2:$E$427,5,0)</f>
        <v>Нейрохирургия</v>
      </c>
      <c r="J60" s="25">
        <f>VLOOKUP(E60,КСГ!$A$2:$F$427,6,0)</f>
        <v>1.2</v>
      </c>
      <c r="K60" s="17" t="s">
        <v>480</v>
      </c>
      <c r="L60" s="17">
        <v>4</v>
      </c>
      <c r="M60" s="17">
        <v>1</v>
      </c>
      <c r="N60" s="18">
        <f t="shared" si="3"/>
        <v>5</v>
      </c>
      <c r="O60" s="19">
        <f>IF(VLOOKUP($E60,КСГ!$A$2:$D$427,4,0)=0,IF($D60="КС",$C$2*$C60*$G60*L60,$C$3*$C60*$G60*L60),IF($D60="КС",$C$2*$G60*L60,$C$3*$G60*L60))</f>
        <v>70677.695160000003</v>
      </c>
      <c r="P60" s="19">
        <f>IF(VLOOKUP($E60,КСГ!$A$2:$D$427,4,0)=0,IF($D60="КС",$C$2*$C60*$G60*M60,$C$3*$C60*$G60*M60),IF($D60="КС",$C$2*$G60*M60,$C$3*$G60*M60))</f>
        <v>17669.423790000001</v>
      </c>
      <c r="Q60" s="20">
        <f t="shared" si="4"/>
        <v>88347.118950000004</v>
      </c>
    </row>
    <row r="61" spans="1:18">
      <c r="A61" s="11">
        <v>150001</v>
      </c>
      <c r="B61" s="22" t="str">
        <f>VLOOKUP(A61,МО!$A$1:$C$68,2,0)</f>
        <v>ГБУЗ "РКБ"</v>
      </c>
      <c r="C61" s="23">
        <f>IF(D61="КС",VLOOKUP(A61,МО!$A$1:$C$68,3,0),VLOOKUP(A61,МО!$A$1:$D$68,4,0))</f>
        <v>1.02</v>
      </c>
      <c r="D61" s="24" t="s">
        <v>495</v>
      </c>
      <c r="E61" s="11">
        <v>20161097</v>
      </c>
      <c r="F61" s="22" t="str">
        <f>VLOOKUP(E61,КСГ!$A$2:$C$427,2,0)</f>
        <v>Сотрясение головного мозга</v>
      </c>
      <c r="G61" s="25">
        <f>VLOOKUP(E61,КСГ!$A$2:$C$427,3,0)</f>
        <v>0.4</v>
      </c>
      <c r="H61" s="25">
        <f>IF(VLOOKUP($E61,КСГ!$A$2:$D$427,4,0)=0,IF($D61="КС",$C$2*$C61*$G61,$C$3*$C61*$G61),IF($D61="КС",$C$2*$G61,$C$3*$G61))</f>
        <v>6997.7916000000005</v>
      </c>
      <c r="I61" s="25" t="str">
        <f>VLOOKUP(E61,КСГ!$A$2:$E$427,5,0)</f>
        <v>Нейрохирургия</v>
      </c>
      <c r="J61" s="25">
        <f>VLOOKUP(E61,КСГ!$A$2:$F$427,6,0)</f>
        <v>1.2</v>
      </c>
      <c r="K61" s="17" t="s">
        <v>479</v>
      </c>
      <c r="L61" s="17">
        <v>80</v>
      </c>
      <c r="M61" s="17">
        <v>20</v>
      </c>
      <c r="N61" s="18">
        <f t="shared" si="3"/>
        <v>100</v>
      </c>
      <c r="O61" s="19">
        <f>IF(VLOOKUP($E61,КСГ!$A$2:$D$427,4,0)=0,IF($D61="КС",$C$2*$C61*$G61*L61,$C$3*$C61*$G61*L61),IF($D61="КС",$C$2*$G61*L61,$C$3*$G61*L61))</f>
        <v>559823.32799999998</v>
      </c>
      <c r="P61" s="19">
        <f>IF(VLOOKUP($E61,КСГ!$A$2:$D$427,4,0)=0,IF($D61="КС",$C$2*$C61*$G61*M61,$C$3*$C61*$G61*M61),IF($D61="КС",$C$2*$G61*M61,$C$3*$G61*M61))</f>
        <v>139955.83199999999</v>
      </c>
      <c r="Q61" s="20">
        <f t="shared" si="4"/>
        <v>699779.15999999992</v>
      </c>
    </row>
    <row r="62" spans="1:18">
      <c r="A62" s="11">
        <v>150001</v>
      </c>
      <c r="B62" s="22" t="str">
        <f>VLOOKUP(A62,МО!$A$1:$C$68,2,0)</f>
        <v>ГБУЗ "РКБ"</v>
      </c>
      <c r="C62" s="23">
        <f>IF(D62="КС",VLOOKUP(A62,МО!$A$1:$C$68,3,0),VLOOKUP(A62,МО!$A$1:$D$68,4,0))</f>
        <v>1.02</v>
      </c>
      <c r="D62" s="24" t="s">
        <v>495</v>
      </c>
      <c r="E62" s="11">
        <v>20161098</v>
      </c>
      <c r="F62" s="22" t="str">
        <f>VLOOKUP(E62,КСГ!$A$2:$C$427,2,0)</f>
        <v>Переломы черепа, внутричерепная травма</v>
      </c>
      <c r="G62" s="25">
        <f>VLOOKUP(E62,КСГ!$A$2:$C$427,3,0)</f>
        <v>1.54</v>
      </c>
      <c r="H62" s="25">
        <f>IF(VLOOKUP($E62,КСГ!$A$2:$D$427,4,0)=0,IF($D62="КС",$C$2*$C62*$G62,$C$3*$C62*$G62),IF($D62="КС",$C$2*$G62,$C$3*$G62))</f>
        <v>26941.497660000001</v>
      </c>
      <c r="I62" s="25" t="str">
        <f>VLOOKUP(E62,КСГ!$A$2:$E$427,5,0)</f>
        <v>Нейрохирургия</v>
      </c>
      <c r="J62" s="25">
        <f>VLOOKUP(E62,КСГ!$A$2:$F$427,6,0)</f>
        <v>1.2</v>
      </c>
      <c r="K62" s="17" t="s">
        <v>479</v>
      </c>
      <c r="L62" s="17">
        <v>36</v>
      </c>
      <c r="M62" s="17">
        <v>9</v>
      </c>
      <c r="N62" s="18">
        <f t="shared" si="3"/>
        <v>45</v>
      </c>
      <c r="O62" s="19">
        <f>IF(VLOOKUP($E62,КСГ!$A$2:$D$427,4,0)=0,IF($D62="КС",$C$2*$C62*$G62*L62,$C$3*$C62*$G62*L62),IF($D62="КС",$C$2*$G62*L62,$C$3*$G62*L62))</f>
        <v>969893.91576</v>
      </c>
      <c r="P62" s="19">
        <f>IF(VLOOKUP($E62,КСГ!$A$2:$D$427,4,0)=0,IF($D62="КС",$C$2*$C62*$G62*M62,$C$3*$C62*$G62*M62),IF($D62="КС",$C$2*$G62*M62,$C$3*$G62*M62))</f>
        <v>242473.47894</v>
      </c>
      <c r="Q62" s="20">
        <f t="shared" si="4"/>
        <v>1212367.3947000001</v>
      </c>
    </row>
    <row r="63" spans="1:18">
      <c r="A63" s="11">
        <v>150001</v>
      </c>
      <c r="B63" s="22" t="str">
        <f>VLOOKUP(A63,МО!$A$1:$C$68,2,0)</f>
        <v>ГБУЗ "РКБ"</v>
      </c>
      <c r="C63" s="23">
        <f>IF(D63="КС",VLOOKUP(A63,МО!$A$1:$C$68,3,0),VLOOKUP(A63,МО!$A$1:$D$68,4,0))</f>
        <v>1.02</v>
      </c>
      <c r="D63" s="24" t="s">
        <v>495</v>
      </c>
      <c r="E63" s="11">
        <v>20161099</v>
      </c>
      <c r="F63" s="22" t="str">
        <f>VLOOKUP(E63,КСГ!$A$2:$C$427,2,0)</f>
        <v>Операции на центральной нервной системе и головном мозге (уровень 1)</v>
      </c>
      <c r="G63" s="25">
        <f>VLOOKUP(E63,КСГ!$A$2:$C$427,3,0)</f>
        <v>4.13</v>
      </c>
      <c r="H63" s="25">
        <f>IF(VLOOKUP($E63,КСГ!$A$2:$D$427,4,0)=0,IF($D63="КС",$C$2*$C63*$G63,$C$3*$C63*$G63),IF($D63="КС",$C$2*$G63,$C$3*$G63))</f>
        <v>72252.198269999993</v>
      </c>
      <c r="I63" s="25" t="str">
        <f>VLOOKUP(E63,КСГ!$A$2:$E$427,5,0)</f>
        <v>Нейрохирургия</v>
      </c>
      <c r="J63" s="25">
        <f>VLOOKUP(E63,КСГ!$A$2:$F$427,6,0)</f>
        <v>1.2</v>
      </c>
      <c r="K63" s="17" t="s">
        <v>479</v>
      </c>
      <c r="L63" s="17">
        <v>5</v>
      </c>
      <c r="M63" s="17">
        <v>1</v>
      </c>
      <c r="N63" s="18">
        <f t="shared" si="3"/>
        <v>6</v>
      </c>
      <c r="O63" s="19">
        <f>IF(VLOOKUP($E63,КСГ!$A$2:$D$427,4,0)=0,IF($D63="КС",$C$2*$C63*$G63*L63,$C$3*$C63*$G63*L63),IF($D63="КС",$C$2*$G63*L63,$C$3*$G63*L63))</f>
        <v>361260.99134999997</v>
      </c>
      <c r="P63" s="19">
        <f>IF(VLOOKUP($E63,КСГ!$A$2:$D$427,4,0)=0,IF($D63="КС",$C$2*$C63*$G63*M63,$C$3*$C63*$G63*M63),IF($D63="КС",$C$2*$G63*M63,$C$3*$G63*M63))</f>
        <v>72252.198269999993</v>
      </c>
      <c r="Q63" s="20">
        <f t="shared" si="4"/>
        <v>433513.18961999996</v>
      </c>
    </row>
    <row r="64" spans="1:18">
      <c r="A64" s="11">
        <v>150001</v>
      </c>
      <c r="B64" s="22" t="str">
        <f>VLOOKUP(A64,МО!$A$1:$C$68,2,0)</f>
        <v>ГБУЗ "РКБ"</v>
      </c>
      <c r="C64" s="23">
        <f>IF(D64="КС",VLOOKUP(A64,МО!$A$1:$C$68,3,0),VLOOKUP(A64,МО!$A$1:$D$68,4,0))</f>
        <v>1.02</v>
      </c>
      <c r="D64" s="24" t="s">
        <v>495</v>
      </c>
      <c r="E64" s="11">
        <v>20161100</v>
      </c>
      <c r="F64" s="22" t="str">
        <f>VLOOKUP(E64,КСГ!$A$2:$C$427,2,0)</f>
        <v>Операции на центральной нервной системе и головном мозге (уровень 2)</v>
      </c>
      <c r="G64" s="25">
        <f>VLOOKUP(E64,КСГ!$A$2:$C$427,3,0)</f>
        <v>5.82</v>
      </c>
      <c r="H64" s="25">
        <f>IF(VLOOKUP($E64,КСГ!$A$2:$D$427,4,0)=0,IF($D64="КС",$C$2*$C64*$G64,$C$3*$C64*$G64),IF($D64="КС",$C$2*$G64,$C$3*$G64))</f>
        <v>101817.86778</v>
      </c>
      <c r="I64" s="25" t="str">
        <f>VLOOKUP(E64,КСГ!$A$2:$E$427,5,0)</f>
        <v>Нейрохирургия</v>
      </c>
      <c r="J64" s="25">
        <f>VLOOKUP(E64,КСГ!$A$2:$F$427,6,0)</f>
        <v>1.2</v>
      </c>
      <c r="K64" s="17" t="s">
        <v>479</v>
      </c>
      <c r="L64" s="17">
        <v>40</v>
      </c>
      <c r="M64" s="17">
        <v>10</v>
      </c>
      <c r="N64" s="18">
        <f t="shared" si="3"/>
        <v>50</v>
      </c>
      <c r="O64" s="19">
        <f>IF(VLOOKUP($E64,КСГ!$A$2:$D$427,4,0)=0,IF($D64="КС",$C$2*$C64*$G64*L64,$C$3*$C64*$G64*L64),IF($D64="КС",$C$2*$G64*L64,$C$3*$G64*L64))</f>
        <v>4072714.7111999998</v>
      </c>
      <c r="P64" s="19">
        <f>IF(VLOOKUP($E64,КСГ!$A$2:$D$427,4,0)=0,IF($D64="КС",$C$2*$C64*$G64*M64,$C$3*$C64*$G64*M64),IF($D64="КС",$C$2*$G64*M64,$C$3*$G64*M64))</f>
        <v>1018178.6777999999</v>
      </c>
      <c r="Q64" s="20">
        <f t="shared" si="4"/>
        <v>5090893.3889999995</v>
      </c>
    </row>
    <row r="65" spans="1:17">
      <c r="A65" s="11">
        <v>150001</v>
      </c>
      <c r="B65" s="22" t="str">
        <f>VLOOKUP(A65,МО!$A$1:$C$68,2,0)</f>
        <v>ГБУЗ "РКБ"</v>
      </c>
      <c r="C65" s="23">
        <f>IF(D65="КС",VLOOKUP(A65,МО!$A$1:$C$68,3,0),VLOOKUP(A65,МО!$A$1:$D$68,4,0))</f>
        <v>1.02</v>
      </c>
      <c r="D65" s="24" t="s">
        <v>495</v>
      </c>
      <c r="E65" s="11">
        <v>20161101</v>
      </c>
      <c r="F65" s="22" t="str">
        <f>VLOOKUP(E65,КСГ!$A$2:$C$427,2,0)</f>
        <v>Операции на периферической нервной системе (уровень 1)</v>
      </c>
      <c r="G65" s="25">
        <f>VLOOKUP(E65,КСГ!$A$2:$C$427,3,0)</f>
        <v>1.41</v>
      </c>
      <c r="H65" s="25">
        <f>IF(VLOOKUP($E65,КСГ!$A$2:$D$427,4,0)=0,IF($D65="КС",$C$2*$C65*$G65,$C$3*$C65*$G65),IF($D65="КС",$C$2*$G65,$C$3*$G65))</f>
        <v>24667.215389999998</v>
      </c>
      <c r="I65" s="25" t="str">
        <f>VLOOKUP(E65,КСГ!$A$2:$E$427,5,0)</f>
        <v>Нейрохирургия</v>
      </c>
      <c r="J65" s="25">
        <f>VLOOKUP(E65,КСГ!$A$2:$F$427,6,0)</f>
        <v>1.2</v>
      </c>
      <c r="K65" s="17" t="s">
        <v>479</v>
      </c>
      <c r="L65" s="17">
        <v>0</v>
      </c>
      <c r="M65" s="17">
        <v>0</v>
      </c>
      <c r="N65" s="18" t="str">
        <f t="shared" si="3"/>
        <v/>
      </c>
      <c r="O65" s="19">
        <f>IF(VLOOKUP($E65,КСГ!$A$2:$D$427,4,0)=0,IF($D65="КС",$C$2*$C65*$G65*L65,$C$3*$C65*$G65*L65),IF($D65="КС",$C$2*$G65*L65,$C$3*$G65*L65))</f>
        <v>0</v>
      </c>
      <c r="P65" s="19">
        <f>IF(VLOOKUP($E65,КСГ!$A$2:$D$427,4,0)=0,IF($D65="КС",$C$2*$C65*$G65*M65,$C$3*$C65*$G65*M65),IF($D65="КС",$C$2*$G65*M65,$C$3*$G65*M65))</f>
        <v>0</v>
      </c>
      <c r="Q65" s="20">
        <f t="shared" si="4"/>
        <v>0</v>
      </c>
    </row>
    <row r="66" spans="1:17">
      <c r="A66" s="11">
        <v>150001</v>
      </c>
      <c r="B66" s="22" t="str">
        <f>VLOOKUP(A66,МО!$A$1:$C$68,2,0)</f>
        <v>ГБУЗ "РКБ"</v>
      </c>
      <c r="C66" s="23">
        <f>IF(D66="КС",VLOOKUP(A66,МО!$A$1:$C$68,3,0),VLOOKUP(A66,МО!$A$1:$D$68,4,0))</f>
        <v>1.02</v>
      </c>
      <c r="D66" s="24" t="s">
        <v>495</v>
      </c>
      <c r="E66" s="11">
        <v>20161102</v>
      </c>
      <c r="F66" s="22" t="str">
        <f>VLOOKUP(E66,КСГ!$A$2:$C$427,2,0)</f>
        <v>Операции на периферической нервной системе (уровень 2)</v>
      </c>
      <c r="G66" s="25">
        <f>VLOOKUP(E66,КСГ!$A$2:$C$427,3,0)</f>
        <v>2.19</v>
      </c>
      <c r="H66" s="25">
        <f>IF(VLOOKUP($E66,КСГ!$A$2:$D$427,4,0)=0,IF($D66="КС",$C$2*$C66*$G66,$C$3*$C66*$G66),IF($D66="КС",$C$2*$G66,$C$3*$G66))</f>
        <v>38312.909009999996</v>
      </c>
      <c r="I66" s="25" t="str">
        <f>VLOOKUP(E66,КСГ!$A$2:$E$427,5,0)</f>
        <v>Нейрохирургия</v>
      </c>
      <c r="J66" s="25">
        <f>VLOOKUP(E66,КСГ!$A$2:$F$427,6,0)</f>
        <v>1.2</v>
      </c>
      <c r="K66" s="17" t="s">
        <v>479</v>
      </c>
      <c r="L66" s="17">
        <v>4</v>
      </c>
      <c r="M66" s="17">
        <v>1</v>
      </c>
      <c r="N66" s="18">
        <f t="shared" si="3"/>
        <v>5</v>
      </c>
      <c r="O66" s="19">
        <f>IF(VLOOKUP($E66,КСГ!$A$2:$D$427,4,0)=0,IF($D66="КС",$C$2*$C66*$G66*L66,$C$3*$C66*$G66*L66),IF($D66="КС",$C$2*$G66*L66,$C$3*$G66*L66))</f>
        <v>153251.63603999998</v>
      </c>
      <c r="P66" s="19">
        <f>IF(VLOOKUP($E66,КСГ!$A$2:$D$427,4,0)=0,IF($D66="КС",$C$2*$C66*$G66*M66,$C$3*$C66*$G66*M66),IF($D66="КС",$C$2*$G66*M66,$C$3*$G66*M66))</f>
        <v>38312.909009999996</v>
      </c>
      <c r="Q66" s="20">
        <f t="shared" si="4"/>
        <v>191564.54504999999</v>
      </c>
    </row>
    <row r="67" spans="1:17">
      <c r="A67" s="11">
        <v>150001</v>
      </c>
      <c r="B67" s="22" t="str">
        <f>VLOOKUP(A67,МО!$A$1:$C$68,2,0)</f>
        <v>ГБУЗ "РКБ"</v>
      </c>
      <c r="C67" s="23">
        <f>IF(D67="КС",VLOOKUP(A67,МО!$A$1:$C$68,3,0),VLOOKUP(A67,МО!$A$1:$D$68,4,0))</f>
        <v>1.02</v>
      </c>
      <c r="D67" s="24" t="s">
        <v>495</v>
      </c>
      <c r="E67" s="11">
        <v>20161103</v>
      </c>
      <c r="F67" s="22" t="str">
        <f>VLOOKUP(E67,КСГ!$A$2:$C$427,2,0)</f>
        <v>Операции на периферической нервной системе (уровень 3)</v>
      </c>
      <c r="G67" s="25">
        <f>VLOOKUP(E67,КСГ!$A$2:$C$427,3,0)</f>
        <v>2.42</v>
      </c>
      <c r="H67" s="25">
        <f>IF(VLOOKUP($E67,КСГ!$A$2:$D$427,4,0)=0,IF($D67="КС",$C$2*$C67*$G67,$C$3*$C67*$G67),IF($D67="КС",$C$2*$G67,$C$3*$G67))</f>
        <v>42336.639179999998</v>
      </c>
      <c r="I67" s="25" t="str">
        <f>VLOOKUP(E67,КСГ!$A$2:$E$427,5,0)</f>
        <v>Нейрохирургия</v>
      </c>
      <c r="J67" s="25">
        <f>VLOOKUP(E67,КСГ!$A$2:$F$427,6,0)</f>
        <v>1.2</v>
      </c>
      <c r="K67" s="17" t="s">
        <v>479</v>
      </c>
      <c r="L67" s="17">
        <v>0</v>
      </c>
      <c r="M67" s="17">
        <v>0</v>
      </c>
      <c r="N67" s="18" t="str">
        <f t="shared" si="3"/>
        <v/>
      </c>
      <c r="O67" s="19">
        <f>IF(VLOOKUP($E67,КСГ!$A$2:$D$427,4,0)=0,IF($D67="КС",$C$2*$C67*$G67*L67,$C$3*$C67*$G67*L67),IF($D67="КС",$C$2*$G67*L67,$C$3*$G67*L67))</f>
        <v>0</v>
      </c>
      <c r="P67" s="19">
        <f>IF(VLOOKUP($E67,КСГ!$A$2:$D$427,4,0)=0,IF($D67="КС",$C$2*$C67*$G67*M67,$C$3*$C67*$G67*M67),IF($D67="КС",$C$2*$G67*M67,$C$3*$G67*M67))</f>
        <v>0</v>
      </c>
      <c r="Q67" s="20">
        <f t="shared" si="4"/>
        <v>0</v>
      </c>
    </row>
    <row r="68" spans="1:17">
      <c r="A68" s="11">
        <v>150001</v>
      </c>
      <c r="B68" s="22" t="str">
        <f>VLOOKUP(A68,МО!$A$1:$C$68,2,0)</f>
        <v>ГБУЗ "РКБ"</v>
      </c>
      <c r="C68" s="23">
        <f>IF(D68="КС",VLOOKUP(A68,МО!$A$1:$C$68,3,0),VLOOKUP(A68,МО!$A$1:$D$68,4,0))</f>
        <v>1.02</v>
      </c>
      <c r="D68" s="24" t="s">
        <v>495</v>
      </c>
      <c r="E68" s="11">
        <v>20161104</v>
      </c>
      <c r="F68" s="22" t="str">
        <f>VLOOKUP(E68,КСГ!$A$2:$C$427,2,0)</f>
        <v>Доброкачественные новообразования нервной системы</v>
      </c>
      <c r="G68" s="25">
        <f>VLOOKUP(E68,КСГ!$A$2:$C$427,3,0)</f>
        <v>1.02</v>
      </c>
      <c r="H68" s="25">
        <f>IF(VLOOKUP($E68,КСГ!$A$2:$D$427,4,0)=0,IF($D68="КС",$C$2*$C68*$G68,$C$3*$C68*$G68),IF($D68="КС",$C$2*$G68,$C$3*$G68))</f>
        <v>17844.368579999998</v>
      </c>
      <c r="I68" s="25" t="str">
        <f>VLOOKUP(E68,КСГ!$A$2:$E$427,5,0)</f>
        <v>Нейрохирургия</v>
      </c>
      <c r="J68" s="25">
        <f>VLOOKUP(E68,КСГ!$A$2:$F$427,6,0)</f>
        <v>1.2</v>
      </c>
      <c r="K68" s="17" t="s">
        <v>478</v>
      </c>
      <c r="L68" s="17">
        <v>2</v>
      </c>
      <c r="M68" s="17">
        <v>1</v>
      </c>
      <c r="N68" s="18">
        <f t="shared" si="3"/>
        <v>3</v>
      </c>
      <c r="O68" s="19">
        <f>IF(VLOOKUP($E68,КСГ!$A$2:$D$427,4,0)=0,IF($D68="КС",$C$2*$C68*$G68*L68,$C$3*$C68*$G68*L68),IF($D68="КС",$C$2*$G68*L68,$C$3*$G68*L68))</f>
        <v>35688.737159999997</v>
      </c>
      <c r="P68" s="19">
        <f>IF(VLOOKUP($E68,КСГ!$A$2:$D$427,4,0)=0,IF($D68="КС",$C$2*$C68*$G68*M68,$C$3*$C68*$G68*M68),IF($D68="КС",$C$2*$G68*M68,$C$3*$G68*M68))</f>
        <v>17844.368579999998</v>
      </c>
      <c r="Q68" s="20">
        <f t="shared" si="4"/>
        <v>53533.105739999999</v>
      </c>
    </row>
    <row r="69" spans="1:17">
      <c r="A69" s="11">
        <v>150001</v>
      </c>
      <c r="B69" s="22" t="str">
        <f>VLOOKUP(A69,МО!$A$1:$C$68,2,0)</f>
        <v>ГБУЗ "РКБ"</v>
      </c>
      <c r="C69" s="23">
        <f>IF(D69="КС",VLOOKUP(A69,МО!$A$1:$C$68,3,0),VLOOKUP(A69,МО!$A$1:$D$68,4,0))</f>
        <v>1.02</v>
      </c>
      <c r="D69" s="24" t="s">
        <v>495</v>
      </c>
      <c r="E69" s="11">
        <v>20161104</v>
      </c>
      <c r="F69" s="22" t="str">
        <f>VLOOKUP(E69,КСГ!$A$2:$C$427,2,0)</f>
        <v>Доброкачественные новообразования нервной системы</v>
      </c>
      <c r="G69" s="25">
        <f>VLOOKUP(E69,КСГ!$A$2:$C$427,3,0)</f>
        <v>1.02</v>
      </c>
      <c r="H69" s="25">
        <f>IF(VLOOKUP($E69,КСГ!$A$2:$D$427,4,0)=0,IF($D69="КС",$C$2*$C69*$G69,$C$3*$C69*$G69),IF($D69="КС",$C$2*$G69,$C$3*$G69))</f>
        <v>17844.368579999998</v>
      </c>
      <c r="I69" s="25" t="str">
        <f>VLOOKUP(E69,КСГ!$A$2:$E$427,5,0)</f>
        <v>Нейрохирургия</v>
      </c>
      <c r="J69" s="25">
        <f>VLOOKUP(E69,КСГ!$A$2:$F$427,6,0)</f>
        <v>1.2</v>
      </c>
      <c r="K69" s="17" t="s">
        <v>479</v>
      </c>
      <c r="L69" s="17">
        <v>5</v>
      </c>
      <c r="M69" s="17">
        <v>2</v>
      </c>
      <c r="N69" s="18">
        <f t="shared" si="3"/>
        <v>7</v>
      </c>
      <c r="O69" s="19">
        <f>IF(VLOOKUP($E69,КСГ!$A$2:$D$427,4,0)=0,IF($D69="КС",$C$2*$C69*$G69*L69,$C$3*$C69*$G69*L69),IF($D69="КС",$C$2*$G69*L69,$C$3*$G69*L69))</f>
        <v>89221.842899999989</v>
      </c>
      <c r="P69" s="19">
        <f>IF(VLOOKUP($E69,КСГ!$A$2:$D$427,4,0)=0,IF($D69="КС",$C$2*$C69*$G69*M69,$C$3*$C69*$G69*M69),IF($D69="КС",$C$2*$G69*M69,$C$3*$G69*M69))</f>
        <v>35688.737159999997</v>
      </c>
      <c r="Q69" s="20">
        <f t="shared" si="4"/>
        <v>124910.58005999998</v>
      </c>
    </row>
    <row r="70" spans="1:17">
      <c r="A70" s="11">
        <v>150001</v>
      </c>
      <c r="B70" s="22" t="str">
        <f>VLOOKUP(A70,МО!$A$1:$C$68,2,0)</f>
        <v>ГБУЗ "РКБ"</v>
      </c>
      <c r="C70" s="23">
        <f>IF(D70="КС",VLOOKUP(A70,МО!$A$1:$C$68,3,0),VLOOKUP(A70,МО!$A$1:$D$68,4,0))</f>
        <v>1.02</v>
      </c>
      <c r="D70" s="24" t="s">
        <v>495</v>
      </c>
      <c r="E70" s="11">
        <v>20161105</v>
      </c>
      <c r="F70" s="22" t="str">
        <f>VLOOKUP(E70,КСГ!$A$2:$C$427,2,0)</f>
        <v>Малая масса тела при рождении, недоношенность</v>
      </c>
      <c r="G70" s="25">
        <f>VLOOKUP(E70,КСГ!$A$2:$C$427,3,0)</f>
        <v>4.21</v>
      </c>
      <c r="H70" s="25">
        <f>IF(VLOOKUP($E70,КСГ!$A$2:$D$427,4,0)=0,IF($D70="КС",$C$2*$C70*$G70,$C$3*$C70*$G70),IF($D70="КС",$C$2*$G70,$C$3*$G70))</f>
        <v>73651.75658999999</v>
      </c>
      <c r="I70" s="25" t="str">
        <f>VLOOKUP(E70,КСГ!$A$2:$E$427,5,0)</f>
        <v>Неонатология</v>
      </c>
      <c r="J70" s="25">
        <f>VLOOKUP(E70,КСГ!$A$2:$F$427,6,0)</f>
        <v>2.96</v>
      </c>
      <c r="K70" s="17" t="s">
        <v>481</v>
      </c>
      <c r="L70" s="17">
        <v>44</v>
      </c>
      <c r="M70" s="17">
        <v>11</v>
      </c>
      <c r="N70" s="18">
        <f t="shared" si="3"/>
        <v>55</v>
      </c>
      <c r="O70" s="19">
        <f>IF(VLOOKUP($E70,КСГ!$A$2:$D$427,4,0)=0,IF($D70="КС",$C$2*$C70*$G70*L70,$C$3*$C70*$G70*L70),IF($D70="КС",$C$2*$G70*L70,$C$3*$G70*L70))</f>
        <v>3240677.2899599997</v>
      </c>
      <c r="P70" s="19">
        <f>IF(VLOOKUP($E70,КСГ!$A$2:$D$427,4,0)=0,IF($D70="КС",$C$2*$C70*$G70*M70,$C$3*$C70*$G70*M70),IF($D70="КС",$C$2*$G70*M70,$C$3*$G70*M70))</f>
        <v>810169.32248999993</v>
      </c>
      <c r="Q70" s="20">
        <f t="shared" si="4"/>
        <v>4050846.6124499999</v>
      </c>
    </row>
    <row r="71" spans="1:17">
      <c r="A71" s="11">
        <v>150001</v>
      </c>
      <c r="B71" s="22" t="str">
        <f>VLOOKUP(A71,МО!$A$1:$C$68,2,0)</f>
        <v>ГБУЗ "РКБ"</v>
      </c>
      <c r="C71" s="23">
        <f>IF(D71="КС",VLOOKUP(A71,МО!$A$1:$C$68,3,0),VLOOKUP(A71,МО!$A$1:$D$68,4,0))</f>
        <v>1.02</v>
      </c>
      <c r="D71" s="24" t="s">
        <v>495</v>
      </c>
      <c r="E71" s="11">
        <v>20161106</v>
      </c>
      <c r="F71" s="22" t="str">
        <f>VLOOKUP(E71,КСГ!$A$2:$C$427,2,0)</f>
        <v>Крайне малая масса тела при рождении, крайняя незрелость</v>
      </c>
      <c r="G71" s="25">
        <f>VLOOKUP(E71,КСГ!$A$2:$C$427,3,0)</f>
        <v>14.49</v>
      </c>
      <c r="H71" s="25">
        <f>IF(VLOOKUP($E71,КСГ!$A$2:$D$427,4,0)=0,IF($D71="КС",$C$2*$C71*$G71,$C$3*$C71*$G71),IF($D71="КС",$C$2*$G71,$C$3*$G71))</f>
        <v>253495.00070999999</v>
      </c>
      <c r="I71" s="25" t="str">
        <f>VLOOKUP(E71,КСГ!$A$2:$E$427,5,0)</f>
        <v>Неонатология</v>
      </c>
      <c r="J71" s="25">
        <f>VLOOKUP(E71,КСГ!$A$2:$F$427,6,0)</f>
        <v>2.96</v>
      </c>
      <c r="K71" s="17" t="s">
        <v>481</v>
      </c>
      <c r="L71" s="17">
        <v>4</v>
      </c>
      <c r="M71" s="17">
        <v>1</v>
      </c>
      <c r="N71" s="18">
        <f t="shared" si="3"/>
        <v>5</v>
      </c>
      <c r="O71" s="19">
        <f>IF(VLOOKUP($E71,КСГ!$A$2:$D$427,4,0)=0,IF($D71="КС",$C$2*$C71*$G71*L71,$C$3*$C71*$G71*L71),IF($D71="КС",$C$2*$G71*L71,$C$3*$G71*L71))</f>
        <v>1013980.00284</v>
      </c>
      <c r="P71" s="19">
        <f>IF(VLOOKUP($E71,КСГ!$A$2:$D$427,4,0)=0,IF($D71="КС",$C$2*$C71*$G71*M71,$C$3*$C71*$G71*M71),IF($D71="КС",$C$2*$G71*M71,$C$3*$G71*M71))</f>
        <v>253495.00070999999</v>
      </c>
      <c r="Q71" s="20">
        <f t="shared" si="4"/>
        <v>1267475.00355</v>
      </c>
    </row>
    <row r="72" spans="1:17">
      <c r="A72" s="11">
        <v>150001</v>
      </c>
      <c r="B72" s="22" t="str">
        <f>VLOOKUP(A72,МО!$A$1:$C$68,2,0)</f>
        <v>ГБУЗ "РКБ"</v>
      </c>
      <c r="C72" s="23">
        <f>IF(D72="КС",VLOOKUP(A72,МО!$A$1:$C$68,3,0),VLOOKUP(A72,МО!$A$1:$D$68,4,0))</f>
        <v>1.02</v>
      </c>
      <c r="D72" s="24" t="s">
        <v>495</v>
      </c>
      <c r="E72" s="11">
        <v>20161107</v>
      </c>
      <c r="F72" s="22" t="str">
        <f>VLOOKUP(E72,КСГ!$A$2:$C$427,2,0)</f>
        <v>Лечение новорожденных с тяжелой патологией с применением аппаратных методов поддержки или замещения витальных функций</v>
      </c>
      <c r="G72" s="25">
        <f>VLOOKUP(E72,КСГ!$A$2:$C$427,3,0)</f>
        <v>7.4</v>
      </c>
      <c r="H72" s="25">
        <f>IF(VLOOKUP($E72,КСГ!$A$2:$D$427,4,0)=0,IF($D72="КС",$C$2*$C72*$G72,$C$3*$C72*$G72),IF($D72="КС",$C$2*$G72,$C$3*$G72))</f>
        <v>129459.1446</v>
      </c>
      <c r="I72" s="25" t="str">
        <f>VLOOKUP(E72,КСГ!$A$2:$E$427,5,0)</f>
        <v>Неонатология</v>
      </c>
      <c r="J72" s="25">
        <f>VLOOKUP(E72,КСГ!$A$2:$F$427,6,0)</f>
        <v>2.96</v>
      </c>
      <c r="K72" s="17" t="s">
        <v>481</v>
      </c>
      <c r="L72" s="17">
        <v>51</v>
      </c>
      <c r="M72" s="17">
        <v>13</v>
      </c>
      <c r="N72" s="18">
        <f t="shared" si="3"/>
        <v>64</v>
      </c>
      <c r="O72" s="19">
        <f>IF(VLOOKUP($E72,КСГ!$A$2:$D$427,4,0)=0,IF($D72="КС",$C$2*$C72*$G72*L72,$C$3*$C72*$G72*L72),IF($D72="КС",$C$2*$G72*L72,$C$3*$G72*L72))</f>
        <v>6602416.3745999997</v>
      </c>
      <c r="P72" s="19">
        <f>IF(VLOOKUP($E72,КСГ!$A$2:$D$427,4,0)=0,IF($D72="КС",$C$2*$C72*$G72*M72,$C$3*$C72*$G72*M72),IF($D72="КС",$C$2*$G72*M72,$C$3*$G72*M72))</f>
        <v>1682968.8798</v>
      </c>
      <c r="Q72" s="20">
        <f t="shared" si="4"/>
        <v>8285385.2544</v>
      </c>
    </row>
    <row r="73" spans="1:17">
      <c r="A73" s="11">
        <v>150001</v>
      </c>
      <c r="B73" s="22" t="str">
        <f>VLOOKUP(A73,МО!$A$1:$C$68,2,0)</f>
        <v>ГБУЗ "РКБ"</v>
      </c>
      <c r="C73" s="23">
        <f>IF(D73="КС",VLOOKUP(A73,МО!$A$1:$C$68,3,0),VLOOKUP(A73,МО!$A$1:$D$68,4,0))</f>
        <v>1.02</v>
      </c>
      <c r="D73" s="24" t="s">
        <v>495</v>
      </c>
      <c r="E73" s="11">
        <v>20161108</v>
      </c>
      <c r="F73" s="22" t="str">
        <f>VLOOKUP(E73,КСГ!$A$2:$C$427,2,0)</f>
        <v>Геморрагические и гемолитические нарушения у новорожденных</v>
      </c>
      <c r="G73" s="25">
        <f>VLOOKUP(E73,КСГ!$A$2:$C$427,3,0)</f>
        <v>1.92</v>
      </c>
      <c r="H73" s="25">
        <f>IF(VLOOKUP($E73,КСГ!$A$2:$D$427,4,0)=0,IF($D73="КС",$C$2*$C73*$G73,$C$3*$C73*$G73),IF($D73="КС",$C$2*$G73,$C$3*$G73))</f>
        <v>33589.399679999995</v>
      </c>
      <c r="I73" s="25" t="str">
        <f>VLOOKUP(E73,КСГ!$A$2:$E$427,5,0)</f>
        <v>Неонатология</v>
      </c>
      <c r="J73" s="25">
        <f>VLOOKUP(E73,КСГ!$A$2:$F$427,6,0)</f>
        <v>2.96</v>
      </c>
      <c r="K73" s="17" t="s">
        <v>481</v>
      </c>
      <c r="L73" s="17">
        <v>24</v>
      </c>
      <c r="M73" s="17">
        <v>6</v>
      </c>
      <c r="N73" s="18">
        <f t="shared" ref="N73:N136" si="5">IF(L73+M73&gt;0,L73+M73,"")</f>
        <v>30</v>
      </c>
      <c r="O73" s="19">
        <f>IF(VLOOKUP($E73,КСГ!$A$2:$D$427,4,0)=0,IF($D73="КС",$C$2*$C73*$G73*L73,$C$3*$C73*$G73*L73),IF($D73="КС",$C$2*$G73*L73,$C$3*$G73*L73))</f>
        <v>806145.59231999982</v>
      </c>
      <c r="P73" s="19">
        <f>IF(VLOOKUP($E73,КСГ!$A$2:$D$427,4,0)=0,IF($D73="КС",$C$2*$C73*$G73*M73,$C$3*$C73*$G73*M73),IF($D73="КС",$C$2*$G73*M73,$C$3*$G73*M73))</f>
        <v>201536.39807999996</v>
      </c>
      <c r="Q73" s="20">
        <f t="shared" ref="Q73:Q136" si="6">O73+P73</f>
        <v>1007681.9903999998</v>
      </c>
    </row>
    <row r="74" spans="1:17">
      <c r="A74" s="11">
        <v>150001</v>
      </c>
      <c r="B74" s="22" t="str">
        <f>VLOOKUP(A74,МО!$A$1:$C$68,2,0)</f>
        <v>ГБУЗ "РКБ"</v>
      </c>
      <c r="C74" s="23">
        <f>IF(D74="КС",VLOOKUP(A74,МО!$A$1:$C$68,3,0),VLOOKUP(A74,МО!$A$1:$D$68,4,0))</f>
        <v>1.02</v>
      </c>
      <c r="D74" s="24" t="s">
        <v>495</v>
      </c>
      <c r="E74" s="11">
        <v>20161109</v>
      </c>
      <c r="F74" s="22" t="str">
        <f>VLOOKUP(E74,КСГ!$A$2:$C$427,2,0)</f>
        <v>Другие нарушения, возникшие в перинатальном периоде (уровень 1)</v>
      </c>
      <c r="G74" s="25">
        <f>VLOOKUP(E74,КСГ!$A$2:$C$427,3,0)</f>
        <v>1.39</v>
      </c>
      <c r="H74" s="25">
        <f>IF(VLOOKUP($E74,КСГ!$A$2:$D$427,4,0)=0,IF($D74="КС",$C$2*$C74*$G74,$C$3*$C74*$G74),IF($D74="КС",$C$2*$G74,$C$3*$G74))</f>
        <v>24317.325809999998</v>
      </c>
      <c r="I74" s="25" t="str">
        <f>VLOOKUP(E74,КСГ!$A$2:$E$427,5,0)</f>
        <v>Неонатология</v>
      </c>
      <c r="J74" s="25">
        <f>VLOOKUP(E74,КСГ!$A$2:$F$427,6,0)</f>
        <v>2.96</v>
      </c>
      <c r="K74" s="17" t="s">
        <v>481</v>
      </c>
      <c r="L74" s="17">
        <v>17</v>
      </c>
      <c r="M74" s="17">
        <v>3</v>
      </c>
      <c r="N74" s="18">
        <f t="shared" si="5"/>
        <v>20</v>
      </c>
      <c r="O74" s="19">
        <f>IF(VLOOKUP($E74,КСГ!$A$2:$D$427,4,0)=0,IF($D74="КС",$C$2*$C74*$G74*L74,$C$3*$C74*$G74*L74),IF($D74="КС",$C$2*$G74*L74,$C$3*$G74*L74))</f>
        <v>413394.53876999998</v>
      </c>
      <c r="P74" s="19">
        <f>IF(VLOOKUP($E74,КСГ!$A$2:$D$427,4,0)=0,IF($D74="КС",$C$2*$C74*$G74*M74,$C$3*$C74*$G74*M74),IF($D74="КС",$C$2*$G74*M74,$C$3*$G74*M74))</f>
        <v>72951.977429999999</v>
      </c>
      <c r="Q74" s="20">
        <f t="shared" si="6"/>
        <v>486346.51619999995</v>
      </c>
    </row>
    <row r="75" spans="1:17" ht="15" customHeight="1">
      <c r="A75" s="11">
        <v>150001</v>
      </c>
      <c r="B75" s="22" t="str">
        <f>VLOOKUP(A75,МО!$A$1:$C$68,2,0)</f>
        <v>ГБУЗ "РКБ"</v>
      </c>
      <c r="C75" s="23">
        <f>IF(D75="КС",VLOOKUP(A75,МО!$A$1:$C$68,3,0),VLOOKUP(A75,МО!$A$1:$D$68,4,0))</f>
        <v>1.02</v>
      </c>
      <c r="D75" s="24" t="s">
        <v>495</v>
      </c>
      <c r="E75" s="11">
        <v>20161110</v>
      </c>
      <c r="F75" s="22" t="str">
        <f>VLOOKUP(E75,КСГ!$A$2:$C$427,2,0)</f>
        <v>Другие нарушения, возникшие в перинатальном периоде (уровень 2)</v>
      </c>
      <c r="G75" s="25">
        <f>VLOOKUP(E75,КСГ!$A$2:$C$427,3,0)</f>
        <v>1.89</v>
      </c>
      <c r="H75" s="25">
        <f>IF(VLOOKUP($E75,КСГ!$A$2:$D$427,4,0)=0,IF($D75="КС",$C$2*$C75*$G75,$C$3*$C75*$G75),IF($D75="КС",$C$2*$G75,$C$3*$G75))</f>
        <v>33064.565309999998</v>
      </c>
      <c r="I75" s="25" t="str">
        <f>VLOOKUP(E75,КСГ!$A$2:$E$427,5,0)</f>
        <v>Неонатология</v>
      </c>
      <c r="J75" s="25">
        <f>VLOOKUP(E75,КСГ!$A$2:$F$427,6,0)</f>
        <v>2.96</v>
      </c>
      <c r="K75" s="17" t="s">
        <v>481</v>
      </c>
      <c r="L75" s="17">
        <v>35</v>
      </c>
      <c r="M75" s="17">
        <v>13</v>
      </c>
      <c r="N75" s="18">
        <f t="shared" si="5"/>
        <v>48</v>
      </c>
      <c r="O75" s="19">
        <f>IF(VLOOKUP($E75,КСГ!$A$2:$D$427,4,0)=0,IF($D75="КС",$C$2*$C75*$G75*L75,$C$3*$C75*$G75*L75),IF($D75="КС",$C$2*$G75*L75,$C$3*$G75*L75))</f>
        <v>1157259.7858499999</v>
      </c>
      <c r="P75" s="19">
        <f>IF(VLOOKUP($E75,КСГ!$A$2:$D$427,4,0)=0,IF($D75="КС",$C$2*$C75*$G75*M75,$C$3*$C75*$G75*M75),IF($D75="КС",$C$2*$G75*M75,$C$3*$G75*M75))</f>
        <v>429839.34902999998</v>
      </c>
      <c r="Q75" s="20">
        <f t="shared" si="6"/>
        <v>1587099.1348799998</v>
      </c>
    </row>
    <row r="76" spans="1:17" ht="15" customHeight="1">
      <c r="A76" s="11">
        <v>150001</v>
      </c>
      <c r="B76" s="22" t="str">
        <f>VLOOKUP(A76,МО!$A$1:$C$68,2,0)</f>
        <v>ГБУЗ "РКБ"</v>
      </c>
      <c r="C76" s="23">
        <f>IF(D76="КС",VLOOKUP(A76,МО!$A$1:$C$68,3,0),VLOOKUP(A76,МО!$A$1:$D$68,4,0))</f>
        <v>1.02</v>
      </c>
      <c r="D76" s="24" t="s">
        <v>495</v>
      </c>
      <c r="E76" s="11">
        <v>20161111</v>
      </c>
      <c r="F76" s="22" t="str">
        <f>VLOOKUP(E76,КСГ!$A$2:$C$427,2,0)</f>
        <v>Другие нарушения, возникшие в перинатальном периоде (уровень 3)</v>
      </c>
      <c r="G76" s="25">
        <f>VLOOKUP(E76,КСГ!$A$2:$C$427,3,0)</f>
        <v>2.56</v>
      </c>
      <c r="H76" s="25">
        <f>IF(VLOOKUP($E76,КСГ!$A$2:$D$427,4,0)=0,IF($D76="КС",$C$2*$C76*$G76,$C$3*$C76*$G76),IF($D76="КС",$C$2*$G76,$C$3*$G76))</f>
        <v>44785.866239999996</v>
      </c>
      <c r="I76" s="25" t="str">
        <f>VLOOKUP(E76,КСГ!$A$2:$E$427,5,0)</f>
        <v>Неонатология</v>
      </c>
      <c r="J76" s="25">
        <f>VLOOKUP(E76,КСГ!$A$2:$F$427,6,0)</f>
        <v>2.96</v>
      </c>
      <c r="K76" s="17" t="s">
        <v>481</v>
      </c>
      <c r="L76" s="17">
        <v>26</v>
      </c>
      <c r="M76" s="17">
        <v>4</v>
      </c>
      <c r="N76" s="18">
        <f t="shared" si="5"/>
        <v>30</v>
      </c>
      <c r="O76" s="19">
        <f>IF(VLOOKUP($E76,КСГ!$A$2:$D$427,4,0)=0,IF($D76="КС",$C$2*$C76*$G76*L76,$C$3*$C76*$G76*L76),IF($D76="КС",$C$2*$G76*L76,$C$3*$G76*L76))</f>
        <v>1164432.5222399998</v>
      </c>
      <c r="P76" s="19">
        <f>IF(VLOOKUP($E76,КСГ!$A$2:$D$427,4,0)=0,IF($D76="КС",$C$2*$C76*$G76*M76,$C$3*$C76*$G76*M76),IF($D76="КС",$C$2*$G76*M76,$C$3*$G76*M76))</f>
        <v>179143.46495999998</v>
      </c>
      <c r="Q76" s="20">
        <f t="shared" si="6"/>
        <v>1343575.9871999999</v>
      </c>
    </row>
    <row r="77" spans="1:17" ht="15" customHeight="1">
      <c r="A77" s="11">
        <v>150001</v>
      </c>
      <c r="B77" s="22" t="str">
        <f>VLOOKUP(A77,МО!$A$1:$C$68,2,0)</f>
        <v>ГБУЗ "РКБ"</v>
      </c>
      <c r="C77" s="23">
        <f>IF(D77="КС",VLOOKUP(A77,МО!$A$1:$C$68,3,0),VLOOKUP(A77,МО!$A$1:$D$68,4,0))</f>
        <v>1.02</v>
      </c>
      <c r="D77" s="24" t="s">
        <v>495</v>
      </c>
      <c r="E77" s="11">
        <v>20161112</v>
      </c>
      <c r="F77" s="22" t="str">
        <f>VLOOKUP(E77,КСГ!$A$2:$C$427,2,0)</f>
        <v>Почечная недостаточность</v>
      </c>
      <c r="G77" s="25">
        <f>VLOOKUP(E77,КСГ!$A$2:$C$427,3,0)</f>
        <v>1.66</v>
      </c>
      <c r="H77" s="25">
        <f>IF(VLOOKUP($E77,КСГ!$A$2:$D$427,4,0)=0,IF($D77="КС",$C$2*$C77*$G77,$C$3*$C77*$G77),IF($D77="КС",$C$2*$G77,$C$3*$G77))</f>
        <v>29040.835139999999</v>
      </c>
      <c r="I77" s="25" t="str">
        <f>VLOOKUP(E77,КСГ!$A$2:$E$427,5,0)</f>
        <v>Нефрология (без  диализа)</v>
      </c>
      <c r="J77" s="25">
        <f>VLOOKUP(E77,КСГ!$A$2:$F$427,6,0)</f>
        <v>1.69</v>
      </c>
      <c r="K77" s="17" t="s">
        <v>482</v>
      </c>
      <c r="L77" s="17">
        <v>115</v>
      </c>
      <c r="M77" s="17">
        <v>28</v>
      </c>
      <c r="N77" s="18">
        <f t="shared" si="5"/>
        <v>143</v>
      </c>
      <c r="O77" s="19">
        <f>IF(VLOOKUP($E77,КСГ!$A$2:$D$427,4,0)=0,IF($D77="КС",$C$2*$C77*$G77*L77,$C$3*$C77*$G77*L77),IF($D77="КС",$C$2*$G77*L77,$C$3*$G77*L77))</f>
        <v>3339696.0411</v>
      </c>
      <c r="P77" s="19">
        <f>IF(VLOOKUP($E77,КСГ!$A$2:$D$427,4,0)=0,IF($D77="КС",$C$2*$C77*$G77*M77,$C$3*$C77*$G77*M77),IF($D77="КС",$C$2*$G77*M77,$C$3*$G77*M77))</f>
        <v>813143.38391999993</v>
      </c>
      <c r="Q77" s="20">
        <f t="shared" si="6"/>
        <v>4152839.42502</v>
      </c>
    </row>
    <row r="78" spans="1:17" ht="15" customHeight="1">
      <c r="A78" s="11">
        <v>150001</v>
      </c>
      <c r="B78" s="22" t="str">
        <f>VLOOKUP(A78,МО!$A$1:$C$68,2,0)</f>
        <v>ГБУЗ "РКБ"</v>
      </c>
      <c r="C78" s="23">
        <f>IF(D78="КС",VLOOKUP(A78,МО!$A$1:$C$68,3,0),VLOOKUP(A78,МО!$A$1:$D$68,4,0))</f>
        <v>1.02</v>
      </c>
      <c r="D78" s="24" t="s">
        <v>495</v>
      </c>
      <c r="E78" s="11">
        <v>20161113</v>
      </c>
      <c r="F78" s="22" t="str">
        <f>VLOOKUP(E78,КСГ!$A$2:$C$427,2,0)</f>
        <v>Формирование,  имплантация, реконструкция, удаление, смена доступа для диализа</v>
      </c>
      <c r="G78" s="25">
        <f>VLOOKUP(E78,КСГ!$A$2:$C$427,3,0)</f>
        <v>1.82</v>
      </c>
      <c r="H78" s="25">
        <f>IF(VLOOKUP($E78,КСГ!$A$2:$D$427,4,0)=0,IF($D78="КС",$C$2*$C78*$G78,$C$3*$C78*$G78),IF($D78="КС",$C$2*$G78,$C$3*$G78))</f>
        <v>31839.951779999999</v>
      </c>
      <c r="I78" s="25" t="str">
        <f>VLOOKUP(E78,КСГ!$A$2:$E$427,5,0)</f>
        <v>Нефрология (без  диализа)</v>
      </c>
      <c r="J78" s="25">
        <f>VLOOKUP(E78,КСГ!$A$2:$F$427,6,0)</f>
        <v>1.69</v>
      </c>
      <c r="K78" s="17" t="s">
        <v>482</v>
      </c>
      <c r="L78" s="17">
        <v>0</v>
      </c>
      <c r="M78" s="17">
        <v>0</v>
      </c>
      <c r="N78" s="18" t="str">
        <f t="shared" si="5"/>
        <v/>
      </c>
      <c r="O78" s="19">
        <f>IF(VLOOKUP($E78,КСГ!$A$2:$D$427,4,0)=0,IF($D78="КС",$C$2*$C78*$G78*L78,$C$3*$C78*$G78*L78),IF($D78="КС",$C$2*$G78*L78,$C$3*$G78*L78))</f>
        <v>0</v>
      </c>
      <c r="P78" s="19">
        <f>IF(VLOOKUP($E78,КСГ!$A$2:$D$427,4,0)=0,IF($D78="КС",$C$2*$C78*$G78*M78,$C$3*$C78*$G78*M78),IF($D78="КС",$C$2*$G78*M78,$C$3*$G78*M78))</f>
        <v>0</v>
      </c>
      <c r="Q78" s="20">
        <f t="shared" si="6"/>
        <v>0</v>
      </c>
    </row>
    <row r="79" spans="1:17" ht="30">
      <c r="A79" s="11">
        <v>150001</v>
      </c>
      <c r="B79" s="22" t="str">
        <f>VLOOKUP(A79,МО!$A$1:$C$68,2,0)</f>
        <v>ГБУЗ "РКБ"</v>
      </c>
      <c r="C79" s="23">
        <f>IF(D79="КС",VLOOKUP(A79,МО!$A$1:$C$68,3,0),VLOOKUP(A79,МО!$A$1:$D$68,4,0))</f>
        <v>1.02</v>
      </c>
      <c r="D79" s="24" t="s">
        <v>495</v>
      </c>
      <c r="E79" s="11">
        <v>20161114</v>
      </c>
      <c r="F79" s="22" t="str">
        <f>VLOOKUP(E79,КСГ!$A$2:$C$427,2,0)</f>
        <v>Гломерулярные болезни</v>
      </c>
      <c r="G79" s="25">
        <f>VLOOKUP(E79,КСГ!$A$2:$C$427,3,0)</f>
        <v>1.71</v>
      </c>
      <c r="H79" s="25">
        <f>IF(VLOOKUP($E79,КСГ!$A$2:$D$427,4,0)=0,IF($D79="КС",$C$2*$C79*$G79,$C$3*$C79*$G79),IF($D79="КС",$C$2*$G79,$C$3*$G79))</f>
        <v>29915.559089999999</v>
      </c>
      <c r="I79" s="25" t="str">
        <f>VLOOKUP(E79,КСГ!$A$2:$E$427,5,0)</f>
        <v>Нефрология (без  диализа)</v>
      </c>
      <c r="J79" s="25">
        <f>VLOOKUP(E79,КСГ!$A$2:$F$427,6,0)</f>
        <v>1.69</v>
      </c>
      <c r="K79" s="17" t="s">
        <v>482</v>
      </c>
      <c r="L79" s="17">
        <v>7</v>
      </c>
      <c r="M79" s="17">
        <v>2</v>
      </c>
      <c r="N79" s="18">
        <f t="shared" si="5"/>
        <v>9</v>
      </c>
      <c r="O79" s="19">
        <f>IF(VLOOKUP($E79,КСГ!$A$2:$D$427,4,0)=0,IF($D79="КС",$C$2*$C79*$G79*L79,$C$3*$C79*$G79*L79),IF($D79="КС",$C$2*$G79*L79,$C$3*$G79*L79))</f>
        <v>209408.91363</v>
      </c>
      <c r="P79" s="19">
        <f>IF(VLOOKUP($E79,КСГ!$A$2:$D$427,4,0)=0,IF($D79="КС",$C$2*$C79*$G79*M79,$C$3*$C79*$G79*M79),IF($D79="КС",$C$2*$G79*M79,$C$3*$G79*M79))</f>
        <v>59831.118179999998</v>
      </c>
      <c r="Q79" s="20">
        <f t="shared" si="6"/>
        <v>269240.03181000001</v>
      </c>
    </row>
    <row r="80" spans="1:17" ht="30">
      <c r="A80" s="11">
        <v>150001</v>
      </c>
      <c r="B80" s="22" t="str">
        <f>VLOOKUP(A80,МО!$A$1:$C$68,2,0)</f>
        <v>ГБУЗ "РКБ"</v>
      </c>
      <c r="C80" s="23">
        <f>IF(D80="КС",VLOOKUP(A80,МО!$A$1:$C$68,3,0),VLOOKUP(A80,МО!$A$1:$D$68,4,0))</f>
        <v>1.02</v>
      </c>
      <c r="D80" s="24" t="s">
        <v>495</v>
      </c>
      <c r="E80" s="11">
        <v>20161114</v>
      </c>
      <c r="F80" s="22" t="str">
        <f>VLOOKUP(E80,КСГ!$A$2:$C$427,2,0)</f>
        <v>Гломерулярные болезни</v>
      </c>
      <c r="G80" s="25">
        <f>VLOOKUP(E80,КСГ!$A$2:$C$427,3,0)</f>
        <v>1.71</v>
      </c>
      <c r="H80" s="25">
        <f>IF(VLOOKUP($E80,КСГ!$A$2:$D$427,4,0)=0,IF($D80="КС",$C$2*$C80*$G80,$C$3*$C80*$G80),IF($D80="КС",$C$2*$G80,$C$3*$G80))</f>
        <v>29915.559089999999</v>
      </c>
      <c r="I80" s="25" t="str">
        <f>VLOOKUP(E80,КСГ!$A$2:$E$427,5,0)</f>
        <v>Нефрология (без  диализа)</v>
      </c>
      <c r="J80" s="25">
        <f>VLOOKUP(E80,КСГ!$A$2:$F$427,6,0)</f>
        <v>1.69</v>
      </c>
      <c r="K80" s="17" t="s">
        <v>483</v>
      </c>
      <c r="L80" s="17">
        <v>0</v>
      </c>
      <c r="M80" s="17">
        <v>0</v>
      </c>
      <c r="N80" s="18" t="str">
        <f t="shared" si="5"/>
        <v/>
      </c>
      <c r="O80" s="19">
        <f>IF(VLOOKUP($E80,КСГ!$A$2:$D$427,4,0)=0,IF($D80="КС",$C$2*$C80*$G80*L80,$C$3*$C80*$G80*L80),IF($D80="КС",$C$2*$G80*L80,$C$3*$G80*L80))</f>
        <v>0</v>
      </c>
      <c r="P80" s="19">
        <f>IF(VLOOKUP($E80,КСГ!$A$2:$D$427,4,0)=0,IF($D80="КС",$C$2*$C80*$G80*M80,$C$3*$C80*$G80*M80),IF($D80="КС",$C$2*$G80*M80,$C$3*$G80*M80))</f>
        <v>0</v>
      </c>
      <c r="Q80" s="20">
        <f t="shared" si="6"/>
        <v>0</v>
      </c>
    </row>
    <row r="81" spans="1:17">
      <c r="A81" s="11">
        <v>150001</v>
      </c>
      <c r="B81" s="22" t="str">
        <f>VLOOKUP(A81,МО!$A$1:$C$68,2,0)</f>
        <v>ГБУЗ "РКБ"</v>
      </c>
      <c r="C81" s="23">
        <f>IF(D81="КС",VLOOKUP(A81,МО!$A$1:$C$68,3,0),VLOOKUP(A81,МО!$A$1:$D$68,4,0))</f>
        <v>1.02</v>
      </c>
      <c r="D81" s="24" t="s">
        <v>495</v>
      </c>
      <c r="E81" s="11">
        <v>20161115</v>
      </c>
      <c r="F81" s="22" t="str">
        <f>VLOOKUP(E81,КСГ!$A$2:$C$427,2,0)</f>
        <v>Операции на женских половых органах при злокачественных новообразованиях  (уровень 1)</v>
      </c>
      <c r="G81" s="25">
        <f>VLOOKUP(E81,КСГ!$A$2:$C$427,3,0)</f>
        <v>2.06</v>
      </c>
      <c r="H81" s="25">
        <f>IF(VLOOKUP($E81,КСГ!$A$2:$D$427,4,0)=0,IF($D81="КС",$C$2*$C81*$G81,$C$3*$C81*$G81),IF($D81="КС",$C$2*$G81,$C$3*$G81))</f>
        <v>36038.62674</v>
      </c>
      <c r="I81" s="25" t="str">
        <f>VLOOKUP(E81,КСГ!$A$2:$E$427,5,0)</f>
        <v>Онкология</v>
      </c>
      <c r="J81" s="25">
        <f>VLOOKUP(E81,КСГ!$A$2:$F$427,6,0)</f>
        <v>2.2400000000000002</v>
      </c>
      <c r="K81" s="17" t="s">
        <v>470</v>
      </c>
      <c r="L81" s="17">
        <v>1</v>
      </c>
      <c r="M81" s="17">
        <v>1</v>
      </c>
      <c r="N81" s="18">
        <f t="shared" si="5"/>
        <v>2</v>
      </c>
      <c r="O81" s="19">
        <f>IF(VLOOKUP($E81,КСГ!$A$2:$D$427,4,0)=0,IF($D81="КС",$C$2*$C81*$G81*L81,$C$3*$C81*$G81*L81),IF($D81="КС",$C$2*$G81*L81,$C$3*$G81*L81))</f>
        <v>36038.62674</v>
      </c>
      <c r="P81" s="19">
        <f>IF(VLOOKUP($E81,КСГ!$A$2:$D$427,4,0)=0,IF($D81="КС",$C$2*$C81*$G81*M81,$C$3*$C81*$G81*M81),IF($D81="КС",$C$2*$G81*M81,$C$3*$G81*M81))</f>
        <v>36038.62674</v>
      </c>
      <c r="Q81" s="20">
        <f t="shared" si="6"/>
        <v>72077.253479999999</v>
      </c>
    </row>
    <row r="82" spans="1:17">
      <c r="A82" s="11">
        <v>150001</v>
      </c>
      <c r="B82" s="22" t="str">
        <f>VLOOKUP(A82,МО!$A$1:$C$68,2,0)</f>
        <v>ГБУЗ "РКБ"</v>
      </c>
      <c r="C82" s="23">
        <f>IF(D82="КС",VLOOKUP(A82,МО!$A$1:$C$68,3,0),VLOOKUP(A82,МО!$A$1:$D$68,4,0))</f>
        <v>1.02</v>
      </c>
      <c r="D82" s="24" t="s">
        <v>495</v>
      </c>
      <c r="E82" s="11">
        <v>20161117</v>
      </c>
      <c r="F82" s="22" t="str">
        <f>VLOOKUP(E82,КСГ!$A$2:$C$427,2,0)</f>
        <v>Операции на кишечнике и анальной области при злокачественных новообразованиях (уровень 1)</v>
      </c>
      <c r="G82" s="25">
        <f>VLOOKUP(E82,КСГ!$A$2:$C$427,3,0)</f>
        <v>1.73</v>
      </c>
      <c r="H82" s="25">
        <f>IF(VLOOKUP($E82,КСГ!$A$2:$D$427,4,0)=0,IF($D82="КС",$C$2*$C82*$G82,$C$3*$C82*$G82),IF($D82="КС",$C$2*$G82,$C$3*$G82))</f>
        <v>30265.448669999998</v>
      </c>
      <c r="I82" s="25" t="str">
        <f>VLOOKUP(E82,КСГ!$A$2:$E$427,5,0)</f>
        <v>Онкология</v>
      </c>
      <c r="J82" s="25">
        <f>VLOOKUP(E82,КСГ!$A$2:$F$427,6,0)</f>
        <v>2.2400000000000002</v>
      </c>
      <c r="K82" s="17" t="s">
        <v>477</v>
      </c>
      <c r="L82" s="17">
        <v>2</v>
      </c>
      <c r="M82" s="17">
        <v>1</v>
      </c>
      <c r="N82" s="18">
        <f t="shared" si="5"/>
        <v>3</v>
      </c>
      <c r="O82" s="19">
        <f>IF(VLOOKUP($E82,КСГ!$A$2:$D$427,4,0)=0,IF($D82="КС",$C$2*$C82*$G82*L82,$C$3*$C82*$G82*L82),IF($D82="КС",$C$2*$G82*L82,$C$3*$G82*L82))</f>
        <v>60530.897339999996</v>
      </c>
      <c r="P82" s="19">
        <f>IF(VLOOKUP($E82,КСГ!$A$2:$D$427,4,0)=0,IF($D82="КС",$C$2*$C82*$G82*M82,$C$3*$C82*$G82*M82),IF($D82="КС",$C$2*$G82*M82,$C$3*$G82*M82))</f>
        <v>30265.448669999998</v>
      </c>
      <c r="Q82" s="20">
        <f t="shared" si="6"/>
        <v>90796.346009999994</v>
      </c>
    </row>
    <row r="83" spans="1:17">
      <c r="A83" s="11">
        <v>150001</v>
      </c>
      <c r="B83" s="22" t="str">
        <f>VLOOKUP(A83,МО!$A$1:$C$68,2,0)</f>
        <v>ГБУЗ "РКБ"</v>
      </c>
      <c r="C83" s="23">
        <f>IF(D83="КС",VLOOKUP(A83,МО!$A$1:$C$68,3,0),VLOOKUP(A83,МО!$A$1:$D$68,4,0))</f>
        <v>1.02</v>
      </c>
      <c r="D83" s="24" t="s">
        <v>495</v>
      </c>
      <c r="E83" s="11">
        <v>20161118</v>
      </c>
      <c r="F83" s="22" t="str">
        <f>VLOOKUP(E83,КСГ!$A$2:$C$427,2,0)</f>
        <v>Операции на кишечнике и анальной области при злокачественных новообразованиях (уровень 2)</v>
      </c>
      <c r="G83" s="25">
        <f>VLOOKUP(E83,КСГ!$A$2:$C$427,3,0)</f>
        <v>2.4500000000000002</v>
      </c>
      <c r="H83" s="25">
        <f>IF(VLOOKUP($E83,КСГ!$A$2:$D$427,4,0)=0,IF($D83="КС",$C$2*$C83*$G83,$C$3*$C83*$G83),IF($D83="КС",$C$2*$G83,$C$3*$G83))</f>
        <v>42861.473550000002</v>
      </c>
      <c r="I83" s="25" t="str">
        <f>VLOOKUP(E83,КСГ!$A$2:$E$427,5,0)</f>
        <v>Онкология</v>
      </c>
      <c r="J83" s="25">
        <f>VLOOKUP(E83,КСГ!$A$2:$F$427,6,0)</f>
        <v>2.2400000000000002</v>
      </c>
      <c r="K83" s="17" t="s">
        <v>477</v>
      </c>
      <c r="L83" s="17">
        <v>15</v>
      </c>
      <c r="M83" s="17">
        <v>4</v>
      </c>
      <c r="N83" s="18">
        <f t="shared" si="5"/>
        <v>19</v>
      </c>
      <c r="O83" s="19">
        <f>IF(VLOOKUP($E83,КСГ!$A$2:$D$427,4,0)=0,IF($D83="КС",$C$2*$C83*$G83*L83,$C$3*$C83*$G83*L83),IF($D83="КС",$C$2*$G83*L83,$C$3*$G83*L83))</f>
        <v>642922.10325000004</v>
      </c>
      <c r="P83" s="19">
        <f>IF(VLOOKUP($E83,КСГ!$A$2:$D$427,4,0)=0,IF($D83="КС",$C$2*$C83*$G83*M83,$C$3*$C83*$G83*M83),IF($D83="КС",$C$2*$G83*M83,$C$3*$G83*M83))</f>
        <v>171445.89420000001</v>
      </c>
      <c r="Q83" s="20">
        <f t="shared" si="6"/>
        <v>814367.99745000002</v>
      </c>
    </row>
    <row r="84" spans="1:17">
      <c r="A84" s="11">
        <v>150001</v>
      </c>
      <c r="B84" s="22" t="str">
        <f>VLOOKUP(A84,МО!$A$1:$C$68,2,0)</f>
        <v>ГБУЗ "РКБ"</v>
      </c>
      <c r="C84" s="23">
        <f>IF(D84="КС",VLOOKUP(A84,МО!$A$1:$C$68,3,0),VLOOKUP(A84,МО!$A$1:$D$68,4,0))</f>
        <v>1.02</v>
      </c>
      <c r="D84" s="24" t="s">
        <v>495</v>
      </c>
      <c r="E84" s="11">
        <v>20161119</v>
      </c>
      <c r="F84" s="22" t="str">
        <f>VLOOKUP(E84,КСГ!$A$2:$C$427,2,0)</f>
        <v>Операции на кишечнике и анальной области при злокачественных новообразованиях (уровень 3)</v>
      </c>
      <c r="G84" s="25">
        <f>VLOOKUP(E84,КСГ!$A$2:$C$427,3,0)</f>
        <v>3.82</v>
      </c>
      <c r="H84" s="25">
        <f>IF(VLOOKUP($E84,КСГ!$A$2:$D$427,4,0)=0,IF($D84="КС",$C$2*$C84*$G84,$C$3*$C84*$G84),IF($D84="КС",$C$2*$G84,$C$3*$G84))</f>
        <v>66828.909780000002</v>
      </c>
      <c r="I84" s="25" t="str">
        <f>VLOOKUP(E84,КСГ!$A$2:$E$427,5,0)</f>
        <v>Онкология</v>
      </c>
      <c r="J84" s="25">
        <f>VLOOKUP(E84,КСГ!$A$2:$F$427,6,0)</f>
        <v>2.2400000000000002</v>
      </c>
      <c r="K84" s="17" t="s">
        <v>477</v>
      </c>
      <c r="L84" s="17">
        <v>16</v>
      </c>
      <c r="M84" s="17">
        <v>4</v>
      </c>
      <c r="N84" s="18">
        <f t="shared" si="5"/>
        <v>20</v>
      </c>
      <c r="O84" s="19">
        <f>IF(VLOOKUP($E84,КСГ!$A$2:$D$427,4,0)=0,IF($D84="КС",$C$2*$C84*$G84*L84,$C$3*$C84*$G84*L84),IF($D84="КС",$C$2*$G84*L84,$C$3*$G84*L84))</f>
        <v>1069262.55648</v>
      </c>
      <c r="P84" s="19">
        <f>IF(VLOOKUP($E84,КСГ!$A$2:$D$427,4,0)=0,IF($D84="КС",$C$2*$C84*$G84*M84,$C$3*$C84*$G84*M84),IF($D84="КС",$C$2*$G84*M84,$C$3*$G84*M84))</f>
        <v>267315.63912000001</v>
      </c>
      <c r="Q84" s="20">
        <f t="shared" si="6"/>
        <v>1336578.1956</v>
      </c>
    </row>
    <row r="85" spans="1:17">
      <c r="A85" s="11">
        <v>150001</v>
      </c>
      <c r="B85" s="22" t="str">
        <f>VLOOKUP(A85,МО!$A$1:$C$68,2,0)</f>
        <v>ГБУЗ "РКБ"</v>
      </c>
      <c r="C85" s="23">
        <f>IF(D85="КС",VLOOKUP(A85,МО!$A$1:$C$68,3,0),VLOOKUP(A85,МО!$A$1:$D$68,4,0))</f>
        <v>1.02</v>
      </c>
      <c r="D85" s="24" t="s">
        <v>495</v>
      </c>
      <c r="E85" s="11">
        <v>20161120</v>
      </c>
      <c r="F85" s="22" t="str">
        <f>VLOOKUP(E85,КСГ!$A$2:$C$427,2,0)</f>
        <v>Операции при злокачественных новообразованиях почки и мочевыделительной системы (уровень 1)</v>
      </c>
      <c r="G85" s="25">
        <f>VLOOKUP(E85,КСГ!$A$2:$C$427,3,0)</f>
        <v>1.8</v>
      </c>
      <c r="H85" s="25">
        <f>IF(VLOOKUP($E85,КСГ!$A$2:$D$427,4,0)=0,IF($D85="КС",$C$2*$C85*$G85,$C$3*$C85*$G85),IF($D85="КС",$C$2*$G85,$C$3*$G85))</f>
        <v>31490.0622</v>
      </c>
      <c r="I85" s="25" t="str">
        <f>VLOOKUP(E85,КСГ!$A$2:$E$427,5,0)</f>
        <v>Онкология</v>
      </c>
      <c r="J85" s="25">
        <f>VLOOKUP(E85,КСГ!$A$2:$F$427,6,0)</f>
        <v>2.2400000000000002</v>
      </c>
      <c r="K85" s="17" t="s">
        <v>483</v>
      </c>
      <c r="L85" s="17">
        <v>2</v>
      </c>
      <c r="M85" s="17">
        <v>1</v>
      </c>
      <c r="N85" s="18">
        <f t="shared" si="5"/>
        <v>3</v>
      </c>
      <c r="O85" s="19">
        <f>IF(VLOOKUP($E85,КСГ!$A$2:$D$427,4,0)=0,IF($D85="КС",$C$2*$C85*$G85*L85,$C$3*$C85*$G85*L85),IF($D85="КС",$C$2*$G85*L85,$C$3*$G85*L85))</f>
        <v>62980.124400000001</v>
      </c>
      <c r="P85" s="19">
        <f>IF(VLOOKUP($E85,КСГ!$A$2:$D$427,4,0)=0,IF($D85="КС",$C$2*$C85*$G85*M85,$C$3*$C85*$G85*M85),IF($D85="КС",$C$2*$G85*M85,$C$3*$G85*M85))</f>
        <v>31490.0622</v>
      </c>
      <c r="Q85" s="20">
        <f t="shared" si="6"/>
        <v>94470.186600000001</v>
      </c>
    </row>
    <row r="86" spans="1:17">
      <c r="A86" s="11">
        <v>150001</v>
      </c>
      <c r="B86" s="22" t="str">
        <f>VLOOKUP(A86,МО!$A$1:$C$68,2,0)</f>
        <v>ГБУЗ "РКБ"</v>
      </c>
      <c r="C86" s="23">
        <f>IF(D86="КС",VLOOKUP(A86,МО!$A$1:$C$68,3,0),VLOOKUP(A86,МО!$A$1:$D$68,4,0))</f>
        <v>1.02</v>
      </c>
      <c r="D86" s="24" t="s">
        <v>495</v>
      </c>
      <c r="E86" s="11">
        <v>20161121</v>
      </c>
      <c r="F86" s="22" t="str">
        <f>VLOOKUP(E86,КСГ!$A$2:$C$427,2,0)</f>
        <v>Операции при злокачественных новообразованиях почки и мочевыделительной системы (уровень 2)</v>
      </c>
      <c r="G86" s="25">
        <f>VLOOKUP(E86,КСГ!$A$2:$C$427,3,0)</f>
        <v>2.46</v>
      </c>
      <c r="H86" s="25">
        <f>IF(VLOOKUP($E86,КСГ!$A$2:$D$427,4,0)=0,IF($D86="КС",$C$2*$C86*$G86,$C$3*$C86*$G86),IF($D86="КС",$C$2*$G86,$C$3*$G86))</f>
        <v>43036.418339999997</v>
      </c>
      <c r="I86" s="25" t="str">
        <f>VLOOKUP(E86,КСГ!$A$2:$E$427,5,0)</f>
        <v>Онкология</v>
      </c>
      <c r="J86" s="25">
        <f>VLOOKUP(E86,КСГ!$A$2:$F$427,6,0)</f>
        <v>2.2400000000000002</v>
      </c>
      <c r="K86" s="17" t="s">
        <v>483</v>
      </c>
      <c r="L86" s="17">
        <v>18</v>
      </c>
      <c r="M86" s="17">
        <v>5</v>
      </c>
      <c r="N86" s="18">
        <f t="shared" si="5"/>
        <v>23</v>
      </c>
      <c r="O86" s="19">
        <f>IF(VLOOKUP($E86,КСГ!$A$2:$D$427,4,0)=0,IF($D86="КС",$C$2*$C86*$G86*L86,$C$3*$C86*$G86*L86),IF($D86="КС",$C$2*$G86*L86,$C$3*$G86*L86))</f>
        <v>774655.53011999989</v>
      </c>
      <c r="P86" s="19">
        <f>IF(VLOOKUP($E86,КСГ!$A$2:$D$427,4,0)=0,IF($D86="КС",$C$2*$C86*$G86*M86,$C$3*$C86*$G86*M86),IF($D86="КС",$C$2*$G86*M86,$C$3*$G86*M86))</f>
        <v>215182.09169999999</v>
      </c>
      <c r="Q86" s="20">
        <f t="shared" si="6"/>
        <v>989837.62181999988</v>
      </c>
    </row>
    <row r="87" spans="1:17">
      <c r="A87" s="11">
        <v>150001</v>
      </c>
      <c r="B87" s="22" t="str">
        <f>VLOOKUP(A87,МО!$A$1:$C$68,2,0)</f>
        <v>ГБУЗ "РКБ"</v>
      </c>
      <c r="C87" s="23">
        <f>IF(D87="КС",VLOOKUP(A87,МО!$A$1:$C$68,3,0),VLOOKUP(A87,МО!$A$1:$D$68,4,0))</f>
        <v>1.02</v>
      </c>
      <c r="D87" s="24" t="s">
        <v>495</v>
      </c>
      <c r="E87" s="11">
        <v>20161127</v>
      </c>
      <c r="F87" s="22" t="str">
        <f>VLOOKUP(E87,КСГ!$A$2:$C$427,2,0)</f>
        <v>Операции при злокачественном новообразовании желчного пузыря, желчных протоков</v>
      </c>
      <c r="G87" s="25">
        <f>VLOOKUP(E87,КСГ!$A$2:$C$427,3,0)</f>
        <v>2.0299999999999998</v>
      </c>
      <c r="H87" s="25">
        <f>IF(VLOOKUP($E87,КСГ!$A$2:$D$427,4,0)=0,IF($D87="КС",$C$2*$C87*$G87,$C$3*$C87*$G87),IF($D87="КС",$C$2*$G87,$C$3*$G87))</f>
        <v>35513.792369999996</v>
      </c>
      <c r="I87" s="25" t="str">
        <f>VLOOKUP(E87,КСГ!$A$2:$E$427,5,0)</f>
        <v>Онкология</v>
      </c>
      <c r="J87" s="25">
        <f>VLOOKUP(E87,КСГ!$A$2:$F$427,6,0)</f>
        <v>2.2400000000000002</v>
      </c>
      <c r="K87" s="17" t="s">
        <v>474</v>
      </c>
      <c r="L87" s="17">
        <v>7</v>
      </c>
      <c r="M87" s="17">
        <v>2</v>
      </c>
      <c r="N87" s="18">
        <f t="shared" si="5"/>
        <v>9</v>
      </c>
      <c r="O87" s="19">
        <f>IF(VLOOKUP($E87,КСГ!$A$2:$D$427,4,0)=0,IF($D87="КС",$C$2*$C87*$G87*L87,$C$3*$C87*$G87*L87),IF($D87="КС",$C$2*$G87*L87,$C$3*$G87*L87))</f>
        <v>248596.54658999998</v>
      </c>
      <c r="P87" s="19">
        <f>IF(VLOOKUP($E87,КСГ!$A$2:$D$427,4,0)=0,IF($D87="КС",$C$2*$C87*$G87*M87,$C$3*$C87*$G87*M87),IF($D87="КС",$C$2*$G87*M87,$C$3*$G87*M87))</f>
        <v>71027.584739999991</v>
      </c>
      <c r="Q87" s="20">
        <f t="shared" si="6"/>
        <v>319624.13133</v>
      </c>
    </row>
    <row r="88" spans="1:17">
      <c r="A88" s="11">
        <v>150001</v>
      </c>
      <c r="B88" s="22" t="str">
        <f>VLOOKUP(A88,МО!$A$1:$C$68,2,0)</f>
        <v>ГБУЗ "РКБ"</v>
      </c>
      <c r="C88" s="23">
        <f>IF(D88="КС",VLOOKUP(A88,МО!$A$1:$C$68,3,0),VLOOKUP(A88,МО!$A$1:$D$68,4,0))</f>
        <v>1.02</v>
      </c>
      <c r="D88" s="24" t="s">
        <v>495</v>
      </c>
      <c r="E88" s="11">
        <v>20161128</v>
      </c>
      <c r="F88" s="22" t="str">
        <f>VLOOKUP(E88,КСГ!$A$2:$C$427,2,0)</f>
        <v>Операции при злокачественном новообразовании пищевода, желудка</v>
      </c>
      <c r="G88" s="25">
        <f>VLOOKUP(E88,КСГ!$A$2:$C$427,3,0)</f>
        <v>2.57</v>
      </c>
      <c r="H88" s="25">
        <f>IF(VLOOKUP($E88,КСГ!$A$2:$D$427,4,0)=0,IF($D88="КС",$C$2*$C88*$G88,$C$3*$C88*$G88),IF($D88="КС",$C$2*$G88,$C$3*$G88))</f>
        <v>44960.811029999997</v>
      </c>
      <c r="I88" s="25" t="str">
        <f>VLOOKUP(E88,КСГ!$A$2:$E$427,5,0)</f>
        <v>Онкология</v>
      </c>
      <c r="J88" s="25">
        <f>VLOOKUP(E88,КСГ!$A$2:$F$427,6,0)</f>
        <v>2.2400000000000002</v>
      </c>
      <c r="K88" s="17" t="s">
        <v>474</v>
      </c>
      <c r="L88" s="17">
        <v>2</v>
      </c>
      <c r="M88" s="17">
        <v>1</v>
      </c>
      <c r="N88" s="18">
        <f t="shared" si="5"/>
        <v>3</v>
      </c>
      <c r="O88" s="19">
        <f>IF(VLOOKUP($E88,КСГ!$A$2:$D$427,4,0)=0,IF($D88="КС",$C$2*$C88*$G88*L88,$C$3*$C88*$G88*L88),IF($D88="КС",$C$2*$G88*L88,$C$3*$G88*L88))</f>
        <v>89921.622059999994</v>
      </c>
      <c r="P88" s="19">
        <f>IF(VLOOKUP($E88,КСГ!$A$2:$D$427,4,0)=0,IF($D88="КС",$C$2*$C88*$G88*M88,$C$3*$C88*$G88*M88),IF($D88="КС",$C$2*$G88*M88,$C$3*$G88*M88))</f>
        <v>44960.811029999997</v>
      </c>
      <c r="Q88" s="20">
        <f t="shared" si="6"/>
        <v>134882.43309000001</v>
      </c>
    </row>
    <row r="89" spans="1:17">
      <c r="A89" s="11">
        <v>150001</v>
      </c>
      <c r="B89" s="22" t="str">
        <f>VLOOKUP(A89,МО!$A$1:$C$68,2,0)</f>
        <v>ГБУЗ "РКБ"</v>
      </c>
      <c r="C89" s="23">
        <f>IF(D89="КС",VLOOKUP(A89,МО!$A$1:$C$68,3,0),VLOOKUP(A89,МО!$A$1:$D$68,4,0))</f>
        <v>1.02</v>
      </c>
      <c r="D89" s="24" t="s">
        <v>495</v>
      </c>
      <c r="E89" s="11">
        <v>20161129</v>
      </c>
      <c r="F89" s="22" t="str">
        <f>VLOOKUP(E89,КСГ!$A$2:$C$427,2,0)</f>
        <v>Другие операции при злокачественном новообразовании брюшной полости</v>
      </c>
      <c r="G89" s="25">
        <f>VLOOKUP(E89,КСГ!$A$2:$C$427,3,0)</f>
        <v>2.48</v>
      </c>
      <c r="H89" s="25">
        <f>IF(VLOOKUP($E89,КСГ!$A$2:$D$427,4,0)=0,IF($D89="КС",$C$2*$C89*$G89,$C$3*$C89*$G89),IF($D89="КС",$C$2*$G89,$C$3*$G89))</f>
        <v>43386.307919999999</v>
      </c>
      <c r="I89" s="25" t="str">
        <f>VLOOKUP(E89,КСГ!$A$2:$E$427,5,0)</f>
        <v>Онкология</v>
      </c>
      <c r="J89" s="25">
        <f>VLOOKUP(E89,КСГ!$A$2:$F$427,6,0)</f>
        <v>2.2400000000000002</v>
      </c>
      <c r="K89" s="17" t="s">
        <v>474</v>
      </c>
      <c r="L89" s="17">
        <v>0</v>
      </c>
      <c r="M89" s="17">
        <v>0</v>
      </c>
      <c r="N89" s="18" t="str">
        <f t="shared" si="5"/>
        <v/>
      </c>
      <c r="O89" s="19">
        <f>IF(VLOOKUP($E89,КСГ!$A$2:$D$427,4,0)=0,IF($D89="КС",$C$2*$C89*$G89*L89,$C$3*$C89*$G89*L89),IF($D89="КС",$C$2*$G89*L89,$C$3*$G89*L89))</f>
        <v>0</v>
      </c>
      <c r="P89" s="19">
        <f>IF(VLOOKUP($E89,КСГ!$A$2:$D$427,4,0)=0,IF($D89="КС",$C$2*$C89*$G89*M89,$C$3*$C89*$G89*M89),IF($D89="КС",$C$2*$G89*M89,$C$3*$G89*M89))</f>
        <v>0</v>
      </c>
      <c r="Q89" s="20">
        <f t="shared" si="6"/>
        <v>0</v>
      </c>
    </row>
    <row r="90" spans="1:17">
      <c r="A90" s="11">
        <v>150001</v>
      </c>
      <c r="B90" s="22" t="str">
        <f>VLOOKUP(A90,МО!$A$1:$C$68,2,0)</f>
        <v>ГБУЗ "РКБ"</v>
      </c>
      <c r="C90" s="23">
        <f>IF(D90="КС",VLOOKUP(A90,МО!$A$1:$C$68,3,0),VLOOKUP(A90,МО!$A$1:$D$68,4,0))</f>
        <v>1.02</v>
      </c>
      <c r="D90" s="24" t="s">
        <v>495</v>
      </c>
      <c r="E90" s="11">
        <v>20161130</v>
      </c>
      <c r="F90" s="22" t="str">
        <f>VLOOKUP(E90,КСГ!$A$2:$C$427,2,0)</f>
        <v>Злокачественное новообразование без специального противоопухолевого лечения</v>
      </c>
      <c r="G90" s="25">
        <f>VLOOKUP(E90,КСГ!$A$2:$C$427,3,0)</f>
        <v>0.5</v>
      </c>
      <c r="H90" s="25">
        <f>IF(VLOOKUP($E90,КСГ!$A$2:$D$427,4,0)=0,IF($D90="КС",$C$2*$C90*$G90,$C$3*$C90*$G90),IF($D90="КС",$C$2*$G90,$C$3*$G90))</f>
        <v>8747.2394999999997</v>
      </c>
      <c r="I90" s="25" t="str">
        <f>VLOOKUP(E90,КСГ!$A$2:$E$427,5,0)</f>
        <v>Онкология</v>
      </c>
      <c r="J90" s="25">
        <f>VLOOKUP(E90,КСГ!$A$2:$F$427,6,0)</f>
        <v>2.2400000000000002</v>
      </c>
      <c r="K90" s="17" t="s">
        <v>470</v>
      </c>
      <c r="L90" s="17">
        <v>1</v>
      </c>
      <c r="M90" s="17">
        <v>0</v>
      </c>
      <c r="N90" s="18">
        <f t="shared" si="5"/>
        <v>1</v>
      </c>
      <c r="O90" s="19">
        <f>IF(VLOOKUP($E90,КСГ!$A$2:$D$427,4,0)=0,IF($D90="КС",$C$2*$C90*$G90*L90,$C$3*$C90*$G90*L90),IF($D90="КС",$C$2*$G90*L90,$C$3*$G90*L90))</f>
        <v>8747.2394999999997</v>
      </c>
      <c r="P90" s="19">
        <f>IF(VLOOKUP($E90,КСГ!$A$2:$D$427,4,0)=0,IF($D90="КС",$C$2*$C90*$G90*M90,$C$3*$C90*$G90*M90),IF($D90="КС",$C$2*$G90*M90,$C$3*$G90*M90))</f>
        <v>0</v>
      </c>
      <c r="Q90" s="20">
        <f t="shared" si="6"/>
        <v>8747.2394999999997</v>
      </c>
    </row>
    <row r="91" spans="1:17">
      <c r="A91" s="11">
        <v>150001</v>
      </c>
      <c r="B91" s="22" t="str">
        <f>VLOOKUP(A91,МО!$A$1:$C$68,2,0)</f>
        <v>ГБУЗ "РКБ"</v>
      </c>
      <c r="C91" s="23">
        <f>IF(D91="КС",VLOOKUP(A91,МО!$A$1:$C$68,3,0),VLOOKUP(A91,МО!$A$1:$D$68,4,0))</f>
        <v>1.02</v>
      </c>
      <c r="D91" s="24" t="s">
        <v>495</v>
      </c>
      <c r="E91" s="11">
        <v>20161130</v>
      </c>
      <c r="F91" s="22" t="str">
        <f>VLOOKUP(E91,КСГ!$A$2:$C$427,2,0)</f>
        <v>Злокачественное новообразование без специального противоопухолевого лечения</v>
      </c>
      <c r="G91" s="25">
        <f>VLOOKUP(E91,КСГ!$A$2:$C$427,3,0)</f>
        <v>0.5</v>
      </c>
      <c r="H91" s="25">
        <f>IF(VLOOKUP($E91,КСГ!$A$2:$D$427,4,0)=0,IF($D91="КС",$C$2*$C91*$G91,$C$3*$C91*$G91),IF($D91="КС",$C$2*$G91,$C$3*$G91))</f>
        <v>8747.2394999999997</v>
      </c>
      <c r="I91" s="25" t="str">
        <f>VLOOKUP(E91,КСГ!$A$2:$E$427,5,0)</f>
        <v>Онкология</v>
      </c>
      <c r="J91" s="25">
        <f>VLOOKUP(E91,КСГ!$A$2:$F$427,6,0)</f>
        <v>2.2400000000000002</v>
      </c>
      <c r="K91" s="17" t="s">
        <v>473</v>
      </c>
      <c r="L91" s="17">
        <v>2</v>
      </c>
      <c r="M91" s="17">
        <v>1</v>
      </c>
      <c r="N91" s="18">
        <f t="shared" si="5"/>
        <v>3</v>
      </c>
      <c r="O91" s="19">
        <f>IF(VLOOKUP($E91,КСГ!$A$2:$D$427,4,0)=0,IF($D91="КС",$C$2*$C91*$G91*L91,$C$3*$C91*$G91*L91),IF($D91="КС",$C$2*$G91*L91,$C$3*$G91*L91))</f>
        <v>17494.478999999999</v>
      </c>
      <c r="P91" s="19">
        <f>IF(VLOOKUP($E91,КСГ!$A$2:$D$427,4,0)=0,IF($D91="КС",$C$2*$C91*$G91*M91,$C$3*$C91*$G91*M91),IF($D91="КС",$C$2*$G91*M91,$C$3*$G91*M91))</f>
        <v>8747.2394999999997</v>
      </c>
      <c r="Q91" s="20">
        <f t="shared" si="6"/>
        <v>26241.718499999999</v>
      </c>
    </row>
    <row r="92" spans="1:17">
      <c r="A92" s="11">
        <v>150001</v>
      </c>
      <c r="B92" s="22" t="str">
        <f>VLOOKUP(A92,МО!$A$1:$C$68,2,0)</f>
        <v>ГБУЗ "РКБ"</v>
      </c>
      <c r="C92" s="23">
        <f>IF(D92="КС",VLOOKUP(A92,МО!$A$1:$C$68,3,0),VLOOKUP(A92,МО!$A$1:$D$68,4,0))</f>
        <v>1.02</v>
      </c>
      <c r="D92" s="24" t="s">
        <v>495</v>
      </c>
      <c r="E92" s="11">
        <v>20161130</v>
      </c>
      <c r="F92" s="22" t="str">
        <f>VLOOKUP(E92,КСГ!$A$2:$C$427,2,0)</f>
        <v>Злокачественное новообразование без специального противоопухолевого лечения</v>
      </c>
      <c r="G92" s="25">
        <f>VLOOKUP(E92,КСГ!$A$2:$C$427,3,0)</f>
        <v>0.5</v>
      </c>
      <c r="H92" s="25">
        <f>IF(VLOOKUP($E92,КСГ!$A$2:$D$427,4,0)=0,IF($D92="КС",$C$2*$C92*$G92,$C$3*$C92*$G92),IF($D92="КС",$C$2*$G92,$C$3*$G92))</f>
        <v>8747.2394999999997</v>
      </c>
      <c r="I92" s="25" t="str">
        <f>VLOOKUP(E92,КСГ!$A$2:$E$427,5,0)</f>
        <v>Онкология</v>
      </c>
      <c r="J92" s="25">
        <f>VLOOKUP(E92,КСГ!$A$2:$F$427,6,0)</f>
        <v>2.2400000000000002</v>
      </c>
      <c r="K92" s="17" t="s">
        <v>477</v>
      </c>
      <c r="L92" s="17">
        <v>1</v>
      </c>
      <c r="M92" s="17">
        <v>1</v>
      </c>
      <c r="N92" s="18">
        <f t="shared" si="5"/>
        <v>2</v>
      </c>
      <c r="O92" s="19">
        <f>IF(VLOOKUP($E92,КСГ!$A$2:$D$427,4,0)=0,IF($D92="КС",$C$2*$C92*$G92*L92,$C$3*$C92*$G92*L92),IF($D92="КС",$C$2*$G92*L92,$C$3*$G92*L92))</f>
        <v>8747.2394999999997</v>
      </c>
      <c r="P92" s="19">
        <f>IF(VLOOKUP($E92,КСГ!$A$2:$D$427,4,0)=0,IF($D92="КС",$C$2*$C92*$G92*M92,$C$3*$C92*$G92*M92),IF($D92="КС",$C$2*$G92*M92,$C$3*$G92*M92))</f>
        <v>8747.2394999999997</v>
      </c>
      <c r="Q92" s="20">
        <f t="shared" si="6"/>
        <v>17494.478999999999</v>
      </c>
    </row>
    <row r="93" spans="1:17">
      <c r="A93" s="11">
        <v>150001</v>
      </c>
      <c r="B93" s="22" t="str">
        <f>VLOOKUP(A93,МО!$A$1:$C$68,2,0)</f>
        <v>ГБУЗ "РКБ"</v>
      </c>
      <c r="C93" s="23">
        <f>IF(D93="КС",VLOOKUP(A93,МО!$A$1:$C$68,3,0),VLOOKUP(A93,МО!$A$1:$D$68,4,0))</f>
        <v>1.02</v>
      </c>
      <c r="D93" s="24" t="s">
        <v>495</v>
      </c>
      <c r="E93" s="11">
        <v>20161130</v>
      </c>
      <c r="F93" s="22" t="str">
        <f>VLOOKUP(E93,КСГ!$A$2:$C$427,2,0)</f>
        <v>Злокачественное новообразование без специального противоопухолевого лечения</v>
      </c>
      <c r="G93" s="25">
        <f>VLOOKUP(E93,КСГ!$A$2:$C$427,3,0)</f>
        <v>0.5</v>
      </c>
      <c r="H93" s="25">
        <f>IF(VLOOKUP($E93,КСГ!$A$2:$D$427,4,0)=0,IF($D93="КС",$C$2*$C93*$G93,$C$3*$C93*$G93),IF($D93="КС",$C$2*$G93,$C$3*$G93))</f>
        <v>8747.2394999999997</v>
      </c>
      <c r="I93" s="25" t="str">
        <f>VLOOKUP(E93,КСГ!$A$2:$E$427,5,0)</f>
        <v>Онкология</v>
      </c>
      <c r="J93" s="25">
        <f>VLOOKUP(E93,КСГ!$A$2:$F$427,6,0)</f>
        <v>2.2400000000000002</v>
      </c>
      <c r="K93" s="17" t="s">
        <v>479</v>
      </c>
      <c r="L93" s="17">
        <v>1</v>
      </c>
      <c r="M93" s="17">
        <v>0</v>
      </c>
      <c r="N93" s="18">
        <f t="shared" si="5"/>
        <v>1</v>
      </c>
      <c r="O93" s="19">
        <f>IF(VLOOKUP($E93,КСГ!$A$2:$D$427,4,0)=0,IF($D93="КС",$C$2*$C93*$G93*L93,$C$3*$C93*$G93*L93),IF($D93="КС",$C$2*$G93*L93,$C$3*$G93*L93))</f>
        <v>8747.2394999999997</v>
      </c>
      <c r="P93" s="19">
        <f>IF(VLOOKUP($E93,КСГ!$A$2:$D$427,4,0)=0,IF($D93="КС",$C$2*$C93*$G93*M93,$C$3*$C93*$G93*M93),IF($D93="КС",$C$2*$G93*M93,$C$3*$G93*M93))</f>
        <v>0</v>
      </c>
      <c r="Q93" s="20">
        <f t="shared" si="6"/>
        <v>8747.2394999999997</v>
      </c>
    </row>
    <row r="94" spans="1:17">
      <c r="A94" s="11">
        <v>150001</v>
      </c>
      <c r="B94" s="22" t="str">
        <f>VLOOKUP(A94,МО!$A$1:$C$68,2,0)</f>
        <v>ГБУЗ "РКБ"</v>
      </c>
      <c r="C94" s="23">
        <f>IF(D94="КС",VLOOKUP(A94,МО!$A$1:$C$68,3,0),VLOOKUP(A94,МО!$A$1:$D$68,4,0))</f>
        <v>1.02</v>
      </c>
      <c r="D94" s="24" t="s">
        <v>495</v>
      </c>
      <c r="E94" s="11">
        <v>20161130</v>
      </c>
      <c r="F94" s="22" t="str">
        <f>VLOOKUP(E94,КСГ!$A$2:$C$427,2,0)</f>
        <v>Злокачественное новообразование без специального противоопухолевого лечения</v>
      </c>
      <c r="G94" s="25">
        <f>VLOOKUP(E94,КСГ!$A$2:$C$427,3,0)</f>
        <v>0.5</v>
      </c>
      <c r="H94" s="25">
        <f>IF(VLOOKUP($E94,КСГ!$A$2:$D$427,4,0)=0,IF($D94="КС",$C$2*$C94*$G94,$C$3*$C94*$G94),IF($D94="КС",$C$2*$G94,$C$3*$G94))</f>
        <v>8747.2394999999997</v>
      </c>
      <c r="I94" s="25" t="str">
        <f>VLOOKUP(E94,КСГ!$A$2:$E$427,5,0)</f>
        <v>Онкология</v>
      </c>
      <c r="J94" s="25">
        <f>VLOOKUP(E94,КСГ!$A$2:$F$427,6,0)</f>
        <v>2.2400000000000002</v>
      </c>
      <c r="K94" s="17" t="s">
        <v>475</v>
      </c>
      <c r="L94" s="17">
        <v>1</v>
      </c>
      <c r="M94" s="17">
        <v>0</v>
      </c>
      <c r="N94" s="18">
        <f t="shared" si="5"/>
        <v>1</v>
      </c>
      <c r="O94" s="19">
        <f>IF(VLOOKUP($E94,КСГ!$A$2:$D$427,4,0)=0,IF($D94="КС",$C$2*$C94*$G94*L94,$C$3*$C94*$G94*L94),IF($D94="КС",$C$2*$G94*L94,$C$3*$G94*L94))</f>
        <v>8747.2394999999997</v>
      </c>
      <c r="P94" s="19">
        <f>IF(VLOOKUP($E94,КСГ!$A$2:$D$427,4,0)=0,IF($D94="КС",$C$2*$C94*$G94*M94,$C$3*$C94*$G94*M94),IF($D94="КС",$C$2*$G94*M94,$C$3*$G94*M94))</f>
        <v>0</v>
      </c>
      <c r="Q94" s="20">
        <f t="shared" si="6"/>
        <v>8747.2394999999997</v>
      </c>
    </row>
    <row r="95" spans="1:17">
      <c r="A95" s="11">
        <v>150001</v>
      </c>
      <c r="B95" s="22" t="str">
        <f>VLOOKUP(A95,МО!$A$1:$C$68,2,0)</f>
        <v>ГБУЗ "РКБ"</v>
      </c>
      <c r="C95" s="23">
        <f>IF(D95="КС",VLOOKUP(A95,МО!$A$1:$C$68,3,0),VLOOKUP(A95,МО!$A$1:$D$68,4,0))</f>
        <v>1.02</v>
      </c>
      <c r="D95" s="24" t="s">
        <v>495</v>
      </c>
      <c r="E95" s="11">
        <v>20161130</v>
      </c>
      <c r="F95" s="22" t="str">
        <f>VLOOKUP(E95,КСГ!$A$2:$C$427,2,0)</f>
        <v>Злокачественное новообразование без специального противоопухолевого лечения</v>
      </c>
      <c r="G95" s="25">
        <f>VLOOKUP(E95,КСГ!$A$2:$C$427,3,0)</f>
        <v>0.5</v>
      </c>
      <c r="H95" s="25">
        <f>IF(VLOOKUP($E95,КСГ!$A$2:$D$427,4,0)=0,IF($D95="КС",$C$2*$C95*$G95,$C$3*$C95*$G95),IF($D95="КС",$C$2*$G95,$C$3*$G95))</f>
        <v>8747.2394999999997</v>
      </c>
      <c r="I95" s="25" t="str">
        <f>VLOOKUP(E95,КСГ!$A$2:$E$427,5,0)</f>
        <v>Онкология</v>
      </c>
      <c r="J95" s="25">
        <f>VLOOKUP(E95,КСГ!$A$2:$F$427,6,0)</f>
        <v>2.2400000000000002</v>
      </c>
      <c r="K95" s="17" t="s">
        <v>484</v>
      </c>
      <c r="L95" s="17">
        <v>1</v>
      </c>
      <c r="M95" s="17">
        <v>0</v>
      </c>
      <c r="N95" s="18">
        <f t="shared" si="5"/>
        <v>1</v>
      </c>
      <c r="O95" s="19">
        <f>IF(VLOOKUP($E95,КСГ!$A$2:$D$427,4,0)=0,IF($D95="КС",$C$2*$C95*$G95*L95,$C$3*$C95*$G95*L95),IF($D95="КС",$C$2*$G95*L95,$C$3*$G95*L95))</f>
        <v>8747.2394999999997</v>
      </c>
      <c r="P95" s="19">
        <f>IF(VLOOKUP($E95,КСГ!$A$2:$D$427,4,0)=0,IF($D95="КС",$C$2*$C95*$G95*M95,$C$3*$C95*$G95*M95),IF($D95="КС",$C$2*$G95*M95,$C$3*$G95*M95))</f>
        <v>0</v>
      </c>
      <c r="Q95" s="20">
        <f t="shared" si="6"/>
        <v>8747.2394999999997</v>
      </c>
    </row>
    <row r="96" spans="1:17">
      <c r="A96" s="11">
        <v>150001</v>
      </c>
      <c r="B96" s="22" t="str">
        <f>VLOOKUP(A96,МО!$A$1:$C$68,2,0)</f>
        <v>ГБУЗ "РКБ"</v>
      </c>
      <c r="C96" s="23">
        <f>IF(D96="КС",VLOOKUP(A96,МО!$A$1:$C$68,3,0),VLOOKUP(A96,МО!$A$1:$D$68,4,0))</f>
        <v>1.02</v>
      </c>
      <c r="D96" s="24" t="s">
        <v>495</v>
      </c>
      <c r="E96" s="11">
        <v>20161130</v>
      </c>
      <c r="F96" s="22" t="str">
        <f>VLOOKUP(E96,КСГ!$A$2:$C$427,2,0)</f>
        <v>Злокачественное новообразование без специального противоопухолевого лечения</v>
      </c>
      <c r="G96" s="25">
        <f>VLOOKUP(E96,КСГ!$A$2:$C$427,3,0)</f>
        <v>0.5</v>
      </c>
      <c r="H96" s="25">
        <f>IF(VLOOKUP($E96,КСГ!$A$2:$D$427,4,0)=0,IF($D96="КС",$C$2*$C96*$G96,$C$3*$C96*$G96),IF($D96="КС",$C$2*$G96,$C$3*$G96))</f>
        <v>8747.2394999999997</v>
      </c>
      <c r="I96" s="25" t="str">
        <f>VLOOKUP(E96,КСГ!$A$2:$E$427,5,0)</f>
        <v>Онкология</v>
      </c>
      <c r="J96" s="25">
        <f>VLOOKUP(E96,КСГ!$A$2:$F$427,6,0)</f>
        <v>2.2400000000000002</v>
      </c>
      <c r="K96" s="17" t="s">
        <v>483</v>
      </c>
      <c r="L96" s="17">
        <v>8</v>
      </c>
      <c r="M96" s="17">
        <v>3</v>
      </c>
      <c r="N96" s="18">
        <f t="shared" si="5"/>
        <v>11</v>
      </c>
      <c r="O96" s="19">
        <f>IF(VLOOKUP($E96,КСГ!$A$2:$D$427,4,0)=0,IF($D96="КС",$C$2*$C96*$G96*L96,$C$3*$C96*$G96*L96),IF($D96="КС",$C$2*$G96*L96,$C$3*$G96*L96))</f>
        <v>69977.915999999997</v>
      </c>
      <c r="P96" s="19">
        <f>IF(VLOOKUP($E96,КСГ!$A$2:$D$427,4,0)=0,IF($D96="КС",$C$2*$C96*$G96*M96,$C$3*$C96*$G96*M96),IF($D96="КС",$C$2*$G96*M96,$C$3*$G96*M96))</f>
        <v>26241.718499999999</v>
      </c>
      <c r="Q96" s="20">
        <f t="shared" si="6"/>
        <v>96219.6345</v>
      </c>
    </row>
    <row r="97" spans="1:17">
      <c r="A97" s="11">
        <v>150001</v>
      </c>
      <c r="B97" s="22" t="str">
        <f>VLOOKUP(A97,МО!$A$1:$C$68,2,0)</f>
        <v>ГБУЗ "РКБ"</v>
      </c>
      <c r="C97" s="23">
        <f>IF(D97="КС",VLOOKUP(A97,МО!$A$1:$C$68,3,0),VLOOKUP(A97,МО!$A$1:$D$68,4,0))</f>
        <v>1.02</v>
      </c>
      <c r="D97" s="24" t="s">
        <v>495</v>
      </c>
      <c r="E97" s="11">
        <v>20161130</v>
      </c>
      <c r="F97" s="22" t="str">
        <f>VLOOKUP(E97,КСГ!$A$2:$C$427,2,0)</f>
        <v>Злокачественное новообразование без специального противоопухолевого лечения</v>
      </c>
      <c r="G97" s="25">
        <f>VLOOKUP(E97,КСГ!$A$2:$C$427,3,0)</f>
        <v>0.5</v>
      </c>
      <c r="H97" s="25">
        <f>IF(VLOOKUP($E97,КСГ!$A$2:$D$427,4,0)=0,IF($D97="КС",$C$2*$C97*$G97,$C$3*$C97*$G97),IF($D97="КС",$C$2*$G97,$C$3*$G97))</f>
        <v>8747.2394999999997</v>
      </c>
      <c r="I97" s="25" t="str">
        <f>VLOOKUP(E97,КСГ!$A$2:$E$427,5,0)</f>
        <v>Онкология</v>
      </c>
      <c r="J97" s="25">
        <f>VLOOKUP(E97,КСГ!$A$2:$F$427,6,0)</f>
        <v>2.2400000000000002</v>
      </c>
      <c r="K97" s="17" t="s">
        <v>474</v>
      </c>
      <c r="L97" s="17">
        <v>10</v>
      </c>
      <c r="M97" s="17">
        <v>3</v>
      </c>
      <c r="N97" s="18">
        <f t="shared" si="5"/>
        <v>13</v>
      </c>
      <c r="O97" s="19">
        <f>IF(VLOOKUP($E97,КСГ!$A$2:$D$427,4,0)=0,IF($D97="КС",$C$2*$C97*$G97*L97,$C$3*$C97*$G97*L97),IF($D97="КС",$C$2*$G97*L97,$C$3*$G97*L97))</f>
        <v>87472.39499999999</v>
      </c>
      <c r="P97" s="19">
        <f>IF(VLOOKUP($E97,КСГ!$A$2:$D$427,4,0)=0,IF($D97="КС",$C$2*$C97*$G97*M97,$C$3*$C97*$G97*M97),IF($D97="КС",$C$2*$G97*M97,$C$3*$G97*M97))</f>
        <v>26241.718499999999</v>
      </c>
      <c r="Q97" s="20">
        <f t="shared" si="6"/>
        <v>113714.11349999999</v>
      </c>
    </row>
    <row r="98" spans="1:17" ht="15" customHeight="1">
      <c r="A98" s="11">
        <v>150001</v>
      </c>
      <c r="B98" s="22" t="str">
        <f>VLOOKUP(A98,МО!$A$1:$C$68,2,0)</f>
        <v>ГБУЗ "РКБ"</v>
      </c>
      <c r="C98" s="23">
        <f>IF(D98="КС",VLOOKUP(A98,МО!$A$1:$C$68,3,0),VLOOKUP(A98,МО!$A$1:$D$68,4,0))</f>
        <v>1.02</v>
      </c>
      <c r="D98" s="24" t="s">
        <v>495</v>
      </c>
      <c r="E98" s="11">
        <v>20161134</v>
      </c>
      <c r="F98" s="22" t="str">
        <f>VLOOKUP(E98,КСГ!$A$2:$C$427,2,0)</f>
        <v>Операции при злокачественных новообразованиях мужских половых органов (уровень 1)</v>
      </c>
      <c r="G98" s="25">
        <f>VLOOKUP(E98,КСГ!$A$2:$C$427,3,0)</f>
        <v>2.56</v>
      </c>
      <c r="H98" s="25">
        <f>IF(VLOOKUP($E98,КСГ!$A$2:$D$427,4,0)=0,IF($D98="КС",$C$2*$C98*$G98,$C$3*$C98*$G98),IF($D98="КС",$C$2*$G98,$C$3*$G98))</f>
        <v>44785.866239999996</v>
      </c>
      <c r="I98" s="25" t="str">
        <f>VLOOKUP(E98,КСГ!$A$2:$E$427,5,0)</f>
        <v>Онкология</v>
      </c>
      <c r="J98" s="25">
        <f>VLOOKUP(E98,КСГ!$A$2:$F$427,6,0)</f>
        <v>2.2400000000000002</v>
      </c>
      <c r="K98" s="17" t="s">
        <v>483</v>
      </c>
      <c r="L98" s="17">
        <v>4</v>
      </c>
      <c r="M98" s="17">
        <v>1</v>
      </c>
      <c r="N98" s="18">
        <f t="shared" si="5"/>
        <v>5</v>
      </c>
      <c r="O98" s="19">
        <f>IF(VLOOKUP($E98,КСГ!$A$2:$D$427,4,0)=0,IF($D98="КС",$C$2*$C98*$G98*L98,$C$3*$C98*$G98*L98),IF($D98="КС",$C$2*$G98*L98,$C$3*$G98*L98))</f>
        <v>179143.46495999998</v>
      </c>
      <c r="P98" s="19">
        <f>IF(VLOOKUP($E98,КСГ!$A$2:$D$427,4,0)=0,IF($D98="КС",$C$2*$C98*$G98*M98,$C$3*$C98*$G98*M98),IF($D98="КС",$C$2*$G98*M98,$C$3*$G98*M98))</f>
        <v>44785.866239999996</v>
      </c>
      <c r="Q98" s="20">
        <f t="shared" si="6"/>
        <v>223929.33119999999</v>
      </c>
    </row>
    <row r="99" spans="1:17" ht="15" customHeight="1">
      <c r="A99" s="11">
        <v>150001</v>
      </c>
      <c r="B99" s="22" t="str">
        <f>VLOOKUP(A99,МО!$A$1:$C$68,2,0)</f>
        <v>ГБУЗ "РКБ"</v>
      </c>
      <c r="C99" s="23">
        <f>IF(D99="КС",VLOOKUP(A99,МО!$A$1:$C$68,3,0),VLOOKUP(A99,МО!$A$1:$D$68,4,0))</f>
        <v>1.02</v>
      </c>
      <c r="D99" s="24" t="s">
        <v>495</v>
      </c>
      <c r="E99" s="11">
        <v>20161135</v>
      </c>
      <c r="F99" s="22" t="str">
        <f>VLOOKUP(E99,КСГ!$A$2:$C$427,2,0)</f>
        <v>Операции при злокачественных новообразованиях мужских половых органов (уровень 2)</v>
      </c>
      <c r="G99" s="25">
        <f>VLOOKUP(E99,КСГ!$A$2:$C$427,3,0)</f>
        <v>3.6</v>
      </c>
      <c r="H99" s="25">
        <f>IF(VLOOKUP($E99,КСГ!$A$2:$D$427,4,0)=0,IF($D99="КС",$C$2*$C99*$G99,$C$3*$C99*$G99),IF($D99="КС",$C$2*$G99,$C$3*$G99))</f>
        <v>62980.124400000001</v>
      </c>
      <c r="I99" s="25" t="str">
        <f>VLOOKUP(E99,КСГ!$A$2:$E$427,5,0)</f>
        <v>Онкология</v>
      </c>
      <c r="J99" s="25">
        <f>VLOOKUP(E99,КСГ!$A$2:$F$427,6,0)</f>
        <v>2.2400000000000002</v>
      </c>
      <c r="K99" s="17" t="s">
        <v>483</v>
      </c>
      <c r="L99" s="17">
        <v>4</v>
      </c>
      <c r="M99" s="17">
        <v>1</v>
      </c>
      <c r="N99" s="18">
        <f t="shared" si="5"/>
        <v>5</v>
      </c>
      <c r="O99" s="19">
        <f>IF(VLOOKUP($E99,КСГ!$A$2:$D$427,4,0)=0,IF($D99="КС",$C$2*$C99*$G99*L99,$C$3*$C99*$G99*L99),IF($D99="КС",$C$2*$G99*L99,$C$3*$G99*L99))</f>
        <v>251920.4976</v>
      </c>
      <c r="P99" s="19">
        <f>IF(VLOOKUP($E99,КСГ!$A$2:$D$427,4,0)=0,IF($D99="КС",$C$2*$C99*$G99*M99,$C$3*$C99*$G99*M99),IF($D99="КС",$C$2*$G99*M99,$C$3*$G99*M99))</f>
        <v>62980.124400000001</v>
      </c>
      <c r="Q99" s="20">
        <f t="shared" si="6"/>
        <v>314900.62199999997</v>
      </c>
    </row>
    <row r="100" spans="1:17" ht="15" customHeight="1">
      <c r="A100" s="11">
        <v>150001</v>
      </c>
      <c r="B100" s="22" t="str">
        <f>VLOOKUP(A100,МО!$A$1:$C$68,2,0)</f>
        <v>ГБУЗ "РКБ"</v>
      </c>
      <c r="C100" s="23">
        <f>IF(D100="КС",VLOOKUP(A100,МО!$A$1:$C$68,3,0),VLOOKUP(A100,МО!$A$1:$D$68,4,0))</f>
        <v>1.02</v>
      </c>
      <c r="D100" s="24" t="s">
        <v>495</v>
      </c>
      <c r="E100" s="11">
        <v>20161144</v>
      </c>
      <c r="F100" s="22" t="str">
        <f>VLOOKUP(E100,КСГ!$A$2:$C$427,2,0)</f>
        <v>Доброкачественные новообразования, новообразования in situ уха, горла, носа, полости рта</v>
      </c>
      <c r="G100" s="25">
        <f>VLOOKUP(E100,КСГ!$A$2:$C$427,3,0)</f>
        <v>0.66</v>
      </c>
      <c r="H100" s="25">
        <f>IF(VLOOKUP($E100,КСГ!$A$2:$D$427,4,0)=0,IF($D100="КС",$C$2*$C100*$G100,$C$3*$C100*$G100),IF($D100="КС",$C$2*$G100,$C$3*$G100))</f>
        <v>11546.35614</v>
      </c>
      <c r="I100" s="25" t="str">
        <f>VLOOKUP(E100,КСГ!$A$2:$E$427,5,0)</f>
        <v>Оториноларингология</v>
      </c>
      <c r="J100" s="25">
        <f>VLOOKUP(E100,КСГ!$A$2:$F$427,6,0)</f>
        <v>0.87</v>
      </c>
      <c r="K100" s="17" t="s">
        <v>475</v>
      </c>
      <c r="L100" s="17">
        <v>2</v>
      </c>
      <c r="M100" s="17">
        <v>1</v>
      </c>
      <c r="N100" s="18">
        <f t="shared" si="5"/>
        <v>3</v>
      </c>
      <c r="O100" s="19">
        <f>IF(VLOOKUP($E100,КСГ!$A$2:$D$427,4,0)=0,IF($D100="КС",$C$2*$C100*$G100*L100,$C$3*$C100*$G100*L100),IF($D100="КС",$C$2*$G100*L100,$C$3*$G100*L100))</f>
        <v>23092.71228</v>
      </c>
      <c r="P100" s="19">
        <f>IF(VLOOKUP($E100,КСГ!$A$2:$D$427,4,0)=0,IF($D100="КС",$C$2*$C100*$G100*M100,$C$3*$C100*$G100*M100),IF($D100="КС",$C$2*$G100*M100,$C$3*$G100*M100))</f>
        <v>11546.35614</v>
      </c>
      <c r="Q100" s="20">
        <f t="shared" si="6"/>
        <v>34639.068419999996</v>
      </c>
    </row>
    <row r="101" spans="1:17" ht="15" customHeight="1">
      <c r="A101" s="11">
        <v>150001</v>
      </c>
      <c r="B101" s="22" t="str">
        <f>VLOOKUP(A101,МО!$A$1:$C$68,2,0)</f>
        <v>ГБУЗ "РКБ"</v>
      </c>
      <c r="C101" s="23">
        <f>IF(D101="КС",VLOOKUP(A101,МО!$A$1:$C$68,3,0),VLOOKUP(A101,МО!$A$1:$D$68,4,0))</f>
        <v>1.02</v>
      </c>
      <c r="D101" s="24" t="s">
        <v>495</v>
      </c>
      <c r="E101" s="11">
        <v>20161144</v>
      </c>
      <c r="F101" s="22" t="str">
        <f>VLOOKUP(E101,КСГ!$A$2:$C$427,2,0)</f>
        <v>Доброкачественные новообразования, новообразования in situ уха, горла, носа, полости рта</v>
      </c>
      <c r="G101" s="25">
        <f>VLOOKUP(E101,КСГ!$A$2:$C$427,3,0)</f>
        <v>0.66</v>
      </c>
      <c r="H101" s="25">
        <f>IF(VLOOKUP($E101,КСГ!$A$2:$D$427,4,0)=0,IF($D101="КС",$C$2*$C101*$G101,$C$3*$C101*$G101),IF($D101="КС",$C$2*$G101,$C$3*$G101))</f>
        <v>11546.35614</v>
      </c>
      <c r="I101" s="25" t="str">
        <f>VLOOKUP(E101,КСГ!$A$2:$E$427,5,0)</f>
        <v>Оториноларингология</v>
      </c>
      <c r="J101" s="25">
        <f>VLOOKUP(E101,КСГ!$A$2:$F$427,6,0)</f>
        <v>0.87</v>
      </c>
      <c r="K101" s="17" t="s">
        <v>485</v>
      </c>
      <c r="L101" s="17">
        <v>3</v>
      </c>
      <c r="M101" s="17">
        <v>1</v>
      </c>
      <c r="N101" s="18">
        <f t="shared" si="5"/>
        <v>4</v>
      </c>
      <c r="O101" s="19">
        <f>IF(VLOOKUP($E101,КСГ!$A$2:$D$427,4,0)=0,IF($D101="КС",$C$2*$C101*$G101*L101,$C$3*$C101*$G101*L101),IF($D101="КС",$C$2*$G101*L101,$C$3*$G101*L101))</f>
        <v>34639.068419999996</v>
      </c>
      <c r="P101" s="19">
        <f>IF(VLOOKUP($E101,КСГ!$A$2:$D$427,4,0)=0,IF($D101="КС",$C$2*$C101*$G101*M101,$C$3*$C101*$G101*M101),IF($D101="КС",$C$2*$G101*M101,$C$3*$G101*M101))</f>
        <v>11546.35614</v>
      </c>
      <c r="Q101" s="20">
        <f t="shared" si="6"/>
        <v>46185.424559999999</v>
      </c>
    </row>
    <row r="102" spans="1:17" ht="15" customHeight="1">
      <c r="A102" s="11">
        <v>150001</v>
      </c>
      <c r="B102" s="22" t="str">
        <f>VLOOKUP(A102,МО!$A$1:$C$68,2,0)</f>
        <v>ГБУЗ "РКБ"</v>
      </c>
      <c r="C102" s="23">
        <f>IF(D102="КС",VLOOKUP(A102,МО!$A$1:$C$68,3,0),VLOOKUP(A102,МО!$A$1:$D$68,4,0))</f>
        <v>1.02</v>
      </c>
      <c r="D102" s="24" t="s">
        <v>495</v>
      </c>
      <c r="E102" s="11">
        <v>20161145</v>
      </c>
      <c r="F102" s="22" t="str">
        <f>VLOOKUP(E102,КСГ!$A$2:$C$427,2,0)</f>
        <v>Средний отит, мастоидит, нарушения вестибулярной функции</v>
      </c>
      <c r="G102" s="25">
        <f>VLOOKUP(E102,КСГ!$A$2:$C$427,3,0)</f>
        <v>0.47</v>
      </c>
      <c r="H102" s="25">
        <f>IF(VLOOKUP($E102,КСГ!$A$2:$D$427,4,0)=0,IF($D102="КС",$C$2*$C102*$G102,$C$3*$C102*$G102),IF($D102="КС",$C$2*$G102,$C$3*$G102))</f>
        <v>8222.4051299999992</v>
      </c>
      <c r="I102" s="25" t="str">
        <f>VLOOKUP(E102,КСГ!$A$2:$E$427,5,0)</f>
        <v>Оториноларингология</v>
      </c>
      <c r="J102" s="25">
        <f>VLOOKUP(E102,КСГ!$A$2:$F$427,6,0)</f>
        <v>0.87</v>
      </c>
      <c r="K102" s="17" t="s">
        <v>475</v>
      </c>
      <c r="L102" s="17">
        <v>28</v>
      </c>
      <c r="M102" s="17">
        <v>7</v>
      </c>
      <c r="N102" s="18">
        <f t="shared" si="5"/>
        <v>35</v>
      </c>
      <c r="O102" s="19">
        <f>IF(VLOOKUP($E102,КСГ!$A$2:$D$427,4,0)=0,IF($D102="КС",$C$2*$C102*$G102*L102,$C$3*$C102*$G102*L102),IF($D102="КС",$C$2*$G102*L102,$C$3*$G102*L102))</f>
        <v>230227.34363999998</v>
      </c>
      <c r="P102" s="19">
        <f>IF(VLOOKUP($E102,КСГ!$A$2:$D$427,4,0)=0,IF($D102="КС",$C$2*$C102*$G102*M102,$C$3*$C102*$G102*M102),IF($D102="КС",$C$2*$G102*M102,$C$3*$G102*M102))</f>
        <v>57556.835909999994</v>
      </c>
      <c r="Q102" s="20">
        <f t="shared" si="6"/>
        <v>287784.17955</v>
      </c>
    </row>
    <row r="103" spans="1:17" ht="15" customHeight="1">
      <c r="A103" s="11">
        <v>150001</v>
      </c>
      <c r="B103" s="22" t="str">
        <f>VLOOKUP(A103,МО!$A$1:$C$68,2,0)</f>
        <v>ГБУЗ "РКБ"</v>
      </c>
      <c r="C103" s="23">
        <f>IF(D103="КС",VLOOKUP(A103,МО!$A$1:$C$68,3,0),VLOOKUP(A103,МО!$A$1:$D$68,4,0))</f>
        <v>1.02</v>
      </c>
      <c r="D103" s="24" t="s">
        <v>495</v>
      </c>
      <c r="E103" s="11">
        <v>20161146</v>
      </c>
      <c r="F103" s="22" t="str">
        <f>VLOOKUP(E103,КСГ!$A$2:$C$427,2,0)</f>
        <v>Другие болезни уха</v>
      </c>
      <c r="G103" s="25">
        <f>VLOOKUP(E103,КСГ!$A$2:$C$427,3,0)</f>
        <v>0.61</v>
      </c>
      <c r="H103" s="25">
        <f>IF(VLOOKUP($E103,КСГ!$A$2:$D$427,4,0)=0,IF($D103="КС",$C$2*$C103*$G103,$C$3*$C103*$G103),IF($D103="КС",$C$2*$G103,$C$3*$G103))</f>
        <v>10671.63219</v>
      </c>
      <c r="I103" s="25" t="str">
        <f>VLOOKUP(E103,КСГ!$A$2:$E$427,5,0)</f>
        <v>Оториноларингология</v>
      </c>
      <c r="J103" s="25">
        <f>VLOOKUP(E103,КСГ!$A$2:$F$427,6,0)</f>
        <v>0.87</v>
      </c>
      <c r="K103" s="17" t="s">
        <v>475</v>
      </c>
      <c r="L103" s="17">
        <v>49</v>
      </c>
      <c r="M103" s="17">
        <v>13</v>
      </c>
      <c r="N103" s="18">
        <f t="shared" si="5"/>
        <v>62</v>
      </c>
      <c r="O103" s="19">
        <f>IF(VLOOKUP($E103,КСГ!$A$2:$D$427,4,0)=0,IF($D103="КС",$C$2*$C103*$G103*L103,$C$3*$C103*$G103*L103),IF($D103="КС",$C$2*$G103*L103,$C$3*$G103*L103))</f>
        <v>522909.97730999999</v>
      </c>
      <c r="P103" s="19">
        <f>IF(VLOOKUP($E103,КСГ!$A$2:$D$427,4,0)=0,IF($D103="КС",$C$2*$C103*$G103*M103,$C$3*$C103*$G103*M103),IF($D103="КС",$C$2*$G103*M103,$C$3*$G103*M103))</f>
        <v>138731.21846999999</v>
      </c>
      <c r="Q103" s="20">
        <f t="shared" si="6"/>
        <v>661641.19577999995</v>
      </c>
    </row>
    <row r="104" spans="1:17" ht="15" customHeight="1">
      <c r="A104" s="11">
        <v>150001</v>
      </c>
      <c r="B104" s="22" t="str">
        <f>VLOOKUP(A104,МО!$A$1:$C$68,2,0)</f>
        <v>ГБУЗ "РКБ"</v>
      </c>
      <c r="C104" s="23">
        <f>IF(D104="КС",VLOOKUP(A104,МО!$A$1:$C$68,3,0),VLOOKUP(A104,МО!$A$1:$D$68,4,0))</f>
        <v>1.02</v>
      </c>
      <c r="D104" s="24" t="s">
        <v>495</v>
      </c>
      <c r="E104" s="11">
        <v>20161147</v>
      </c>
      <c r="F104" s="22" t="str">
        <f>VLOOKUP(E104,КСГ!$A$2:$C$427,2,0)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104" s="25">
        <f>VLOOKUP(E104,КСГ!$A$2:$C$427,3,0)</f>
        <v>0.35499999999999998</v>
      </c>
      <c r="H104" s="25">
        <f>IF(VLOOKUP($E104,КСГ!$A$2:$D$427,4,0)=0,IF($D104="КС",$C$2*$C104*$G104,$C$3*$C104*$G104),IF($D104="КС",$C$2*$G104,$C$3*$G104))</f>
        <v>6210.5400449999997</v>
      </c>
      <c r="I104" s="25" t="str">
        <f>VLOOKUP(E104,КСГ!$A$2:$E$427,5,0)</f>
        <v>Оториноларингология</v>
      </c>
      <c r="J104" s="25">
        <f>VLOOKUP(E104,КСГ!$A$2:$F$427,6,0)</f>
        <v>0.87</v>
      </c>
      <c r="K104" s="17" t="s">
        <v>475</v>
      </c>
      <c r="L104" s="17">
        <v>40</v>
      </c>
      <c r="M104" s="17">
        <v>10</v>
      </c>
      <c r="N104" s="18">
        <f t="shared" si="5"/>
        <v>50</v>
      </c>
      <c r="O104" s="19">
        <f>IF(VLOOKUP($E104,КСГ!$A$2:$D$427,4,0)=0,IF($D104="КС",$C$2*$C104*$G104*L104,$C$3*$C104*$G104*L104),IF($D104="КС",$C$2*$G104*L104,$C$3*$G104*L104))</f>
        <v>248421.6018</v>
      </c>
      <c r="P104" s="19">
        <f>IF(VLOOKUP($E104,КСГ!$A$2:$D$427,4,0)=0,IF($D104="КС",$C$2*$C104*$G104*M104,$C$3*$C104*$G104*M104),IF($D104="КС",$C$2*$G104*M104,$C$3*$G104*M104))</f>
        <v>62105.400450000001</v>
      </c>
      <c r="Q104" s="20">
        <f t="shared" si="6"/>
        <v>310527.00225000002</v>
      </c>
    </row>
    <row r="105" spans="1:17" ht="15" customHeight="1">
      <c r="A105" s="11">
        <v>150001</v>
      </c>
      <c r="B105" s="22" t="str">
        <f>VLOOKUP(A105,МО!$A$1:$C$68,2,0)</f>
        <v>ГБУЗ "РКБ"</v>
      </c>
      <c r="C105" s="23">
        <f>IF(D105="КС",VLOOKUP(A105,МО!$A$1:$C$68,3,0),VLOOKUP(A105,МО!$A$1:$D$68,4,0))</f>
        <v>1.02</v>
      </c>
      <c r="D105" s="24" t="s">
        <v>495</v>
      </c>
      <c r="E105" s="11">
        <v>20161147</v>
      </c>
      <c r="F105" s="22" t="str">
        <f>VLOOKUP(E105,КСГ!$A$2:$C$427,2,0)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105" s="25">
        <f>VLOOKUP(E105,КСГ!$A$2:$C$427,3,0)</f>
        <v>0.35499999999999998</v>
      </c>
      <c r="H105" s="25">
        <f>IF(VLOOKUP($E105,КСГ!$A$2:$D$427,4,0)=0,IF($D105="КС",$C$2*$C105*$G105,$C$3*$C105*$G105),IF($D105="КС",$C$2*$G105,$C$3*$G105))</f>
        <v>6210.5400449999997</v>
      </c>
      <c r="I105" s="25" t="str">
        <f>VLOOKUP(E105,КСГ!$A$2:$E$427,5,0)</f>
        <v>Оториноларингология</v>
      </c>
      <c r="J105" s="25">
        <f>VLOOKUP(E105,КСГ!$A$2:$F$427,6,0)</f>
        <v>0.87</v>
      </c>
      <c r="K105" s="17" t="s">
        <v>485</v>
      </c>
      <c r="L105" s="17">
        <v>1</v>
      </c>
      <c r="M105" s="17">
        <v>1</v>
      </c>
      <c r="N105" s="18">
        <f t="shared" si="5"/>
        <v>2</v>
      </c>
      <c r="O105" s="19">
        <f>IF(VLOOKUP($E105,КСГ!$A$2:$D$427,4,0)=0,IF($D105="КС",$C$2*$C105*$G105*L105,$C$3*$C105*$G105*L105),IF($D105="КС",$C$2*$G105*L105,$C$3*$G105*L105))</f>
        <v>6210.5400449999997</v>
      </c>
      <c r="P105" s="19">
        <f>IF(VLOOKUP($E105,КСГ!$A$2:$D$427,4,0)=0,IF($D105="КС",$C$2*$C105*$G105*M105,$C$3*$C105*$G105*M105),IF($D105="КС",$C$2*$G105*M105,$C$3*$G105*M105))</f>
        <v>6210.5400449999997</v>
      </c>
      <c r="Q105" s="20">
        <f t="shared" si="6"/>
        <v>12421.080089999999</v>
      </c>
    </row>
    <row r="106" spans="1:17" ht="15" customHeight="1">
      <c r="A106" s="11">
        <v>150001</v>
      </c>
      <c r="B106" s="22" t="str">
        <f>VLOOKUP(A106,МО!$A$1:$C$68,2,0)</f>
        <v>ГБУЗ "РКБ"</v>
      </c>
      <c r="C106" s="23">
        <f>IF(D106="КС",VLOOKUP(A106,МО!$A$1:$C$68,3,0),VLOOKUP(A106,МО!$A$1:$D$68,4,0))</f>
        <v>1.02</v>
      </c>
      <c r="D106" s="24" t="s">
        <v>495</v>
      </c>
      <c r="E106" s="11">
        <v>20161148</v>
      </c>
      <c r="F106" s="22" t="str">
        <f>VLOOKUP(E106,КСГ!$A$2:$C$427,2,0)</f>
        <v>Операции на органе слуха, придаточных пазухах носа  и верхних дыхательных путях (уровень 1)</v>
      </c>
      <c r="G106" s="25">
        <f>VLOOKUP(E106,КСГ!$A$2:$C$427,3,0)</f>
        <v>0.84</v>
      </c>
      <c r="H106" s="25">
        <f>IF(VLOOKUP($E106,КСГ!$A$2:$D$427,4,0)=0,IF($D106="КС",$C$2*$C106*$G106,$C$3*$C106*$G106),IF($D106="КС",$C$2*$G106,$C$3*$G106))</f>
        <v>14695.362359999999</v>
      </c>
      <c r="I106" s="25" t="str">
        <f>VLOOKUP(E106,КСГ!$A$2:$E$427,5,0)</f>
        <v>Оториноларингология</v>
      </c>
      <c r="J106" s="25">
        <f>VLOOKUP(E106,КСГ!$A$2:$F$427,6,0)</f>
        <v>0.87</v>
      </c>
      <c r="K106" s="17" t="s">
        <v>475</v>
      </c>
      <c r="L106" s="17">
        <v>55</v>
      </c>
      <c r="M106" s="17">
        <v>14</v>
      </c>
      <c r="N106" s="18">
        <f t="shared" si="5"/>
        <v>69</v>
      </c>
      <c r="O106" s="19">
        <f>IF(VLOOKUP($E106,КСГ!$A$2:$D$427,4,0)=0,IF($D106="КС",$C$2*$C106*$G106*L106,$C$3*$C106*$G106*L106),IF($D106="КС",$C$2*$G106*L106,$C$3*$G106*L106))</f>
        <v>808244.92979999993</v>
      </c>
      <c r="P106" s="19">
        <f>IF(VLOOKUP($E106,КСГ!$A$2:$D$427,4,0)=0,IF($D106="КС",$C$2*$C106*$G106*M106,$C$3*$C106*$G106*M106),IF($D106="КС",$C$2*$G106*M106,$C$3*$G106*M106))</f>
        <v>205735.07303999999</v>
      </c>
      <c r="Q106" s="20">
        <f t="shared" si="6"/>
        <v>1013980.00284</v>
      </c>
    </row>
    <row r="107" spans="1:17" ht="15" customHeight="1">
      <c r="A107" s="11">
        <v>150001</v>
      </c>
      <c r="B107" s="22" t="str">
        <f>VLOOKUP(A107,МО!$A$1:$C$68,2,0)</f>
        <v>ГБУЗ "РКБ"</v>
      </c>
      <c r="C107" s="23">
        <f>IF(D107="КС",VLOOKUP(A107,МО!$A$1:$C$68,3,0),VLOOKUP(A107,МО!$A$1:$D$68,4,0))</f>
        <v>1.02</v>
      </c>
      <c r="D107" s="24" t="s">
        <v>495</v>
      </c>
      <c r="E107" s="11">
        <v>20161149</v>
      </c>
      <c r="F107" s="22" t="str">
        <f>VLOOKUP(E107,КСГ!$A$2:$C$427,2,0)</f>
        <v>Операции на органе слуха, придаточных пазухах носа  и верхних дыхательных путях (уровень 2)</v>
      </c>
      <c r="G107" s="25">
        <f>VLOOKUP(E107,КСГ!$A$2:$C$427,3,0)</f>
        <v>0.91</v>
      </c>
      <c r="H107" s="25">
        <f>IF(VLOOKUP($E107,КСГ!$A$2:$D$427,4,0)=0,IF($D107="КС",$C$2*$C107*$G107,$C$3*$C107*$G107),IF($D107="КС",$C$2*$G107,$C$3*$G107))</f>
        <v>15919.97589</v>
      </c>
      <c r="I107" s="25" t="str">
        <f>VLOOKUP(E107,КСГ!$A$2:$E$427,5,0)</f>
        <v>Оториноларингология</v>
      </c>
      <c r="J107" s="25">
        <f>VLOOKUP(E107,КСГ!$A$2:$F$427,6,0)</f>
        <v>0.87</v>
      </c>
      <c r="K107" s="17" t="s">
        <v>475</v>
      </c>
      <c r="L107" s="17">
        <v>124</v>
      </c>
      <c r="M107" s="17">
        <v>31</v>
      </c>
      <c r="N107" s="18">
        <f t="shared" si="5"/>
        <v>155</v>
      </c>
      <c r="O107" s="19">
        <f>IF(VLOOKUP($E107,КСГ!$A$2:$D$427,4,0)=0,IF($D107="КС",$C$2*$C107*$G107*L107,$C$3*$C107*$G107*L107),IF($D107="КС",$C$2*$G107*L107,$C$3*$G107*L107))</f>
        <v>1974077.01036</v>
      </c>
      <c r="P107" s="19">
        <f>IF(VLOOKUP($E107,КСГ!$A$2:$D$427,4,0)=0,IF($D107="КС",$C$2*$C107*$G107*M107,$C$3*$C107*$G107*M107),IF($D107="КС",$C$2*$G107*M107,$C$3*$G107*M107))</f>
        <v>493519.25258999999</v>
      </c>
      <c r="Q107" s="20">
        <f t="shared" si="6"/>
        <v>2467596.2629499999</v>
      </c>
    </row>
    <row r="108" spans="1:17" ht="15" customHeight="1">
      <c r="A108" s="11">
        <v>150001</v>
      </c>
      <c r="B108" s="22" t="str">
        <f>VLOOKUP(A108,МО!$A$1:$C$68,2,0)</f>
        <v>ГБУЗ "РКБ"</v>
      </c>
      <c r="C108" s="23">
        <f>IF(D108="КС",VLOOKUP(A108,МО!$A$1:$C$68,3,0),VLOOKUP(A108,МО!$A$1:$D$68,4,0))</f>
        <v>1.02</v>
      </c>
      <c r="D108" s="24" t="s">
        <v>495</v>
      </c>
      <c r="E108" s="11">
        <v>20161150</v>
      </c>
      <c r="F108" s="22" t="str">
        <f>VLOOKUP(E108,КСГ!$A$2:$C$427,2,0)</f>
        <v>Операции на органе слуха, придаточных пазухах носа  и верхних дыхательных путях (уровень 3)</v>
      </c>
      <c r="G108" s="25">
        <f>VLOOKUP(E108,КСГ!$A$2:$C$427,3,0)</f>
        <v>1.1000000000000001</v>
      </c>
      <c r="H108" s="25">
        <f>IF(VLOOKUP($E108,КСГ!$A$2:$D$427,4,0)=0,IF($D108="КС",$C$2*$C108*$G108,$C$3*$C108*$G108),IF($D108="КС",$C$2*$G108,$C$3*$G108))</f>
        <v>19243.926900000002</v>
      </c>
      <c r="I108" s="25" t="str">
        <f>VLOOKUP(E108,КСГ!$A$2:$E$427,5,0)</f>
        <v>Оториноларингология</v>
      </c>
      <c r="J108" s="25">
        <f>VLOOKUP(E108,КСГ!$A$2:$F$427,6,0)</f>
        <v>0.87</v>
      </c>
      <c r="K108" s="17" t="s">
        <v>475</v>
      </c>
      <c r="L108" s="17">
        <v>30</v>
      </c>
      <c r="M108" s="17">
        <v>8</v>
      </c>
      <c r="N108" s="18">
        <f t="shared" si="5"/>
        <v>38</v>
      </c>
      <c r="O108" s="19">
        <f>IF(VLOOKUP($E108,КСГ!$A$2:$D$427,4,0)=0,IF($D108="КС",$C$2*$C108*$G108*L108,$C$3*$C108*$G108*L108),IF($D108="КС",$C$2*$G108*L108,$C$3*$G108*L108))</f>
        <v>577317.80700000003</v>
      </c>
      <c r="P108" s="19">
        <f>IF(VLOOKUP($E108,КСГ!$A$2:$D$427,4,0)=0,IF($D108="КС",$C$2*$C108*$G108*M108,$C$3*$C108*$G108*M108),IF($D108="КС",$C$2*$G108*M108,$C$3*$G108*M108))</f>
        <v>153951.41520000002</v>
      </c>
      <c r="Q108" s="20">
        <f t="shared" si="6"/>
        <v>731269.22220000008</v>
      </c>
    </row>
    <row r="109" spans="1:17" ht="15" customHeight="1">
      <c r="A109" s="11">
        <v>150001</v>
      </c>
      <c r="B109" s="22" t="str">
        <f>VLOOKUP(A109,МО!$A$1:$C$68,2,0)</f>
        <v>ГБУЗ "РКБ"</v>
      </c>
      <c r="C109" s="23">
        <f>IF(D109="КС",VLOOKUP(A109,МО!$A$1:$C$68,3,0),VLOOKUP(A109,МО!$A$1:$D$68,4,0))</f>
        <v>1.02</v>
      </c>
      <c r="D109" s="24" t="s">
        <v>495</v>
      </c>
      <c r="E109" s="11">
        <v>20161150</v>
      </c>
      <c r="F109" s="22" t="str">
        <f>VLOOKUP(E109,КСГ!$A$2:$C$427,2,0)</f>
        <v>Операции на органе слуха, придаточных пазухах носа  и верхних дыхательных путях (уровень 3)</v>
      </c>
      <c r="G109" s="25">
        <f>VLOOKUP(E109,КСГ!$A$2:$C$427,3,0)</f>
        <v>1.1000000000000001</v>
      </c>
      <c r="H109" s="25">
        <f>IF(VLOOKUP($E109,КСГ!$A$2:$D$427,4,0)=0,IF($D109="КС",$C$2*$C109*$G109,$C$3*$C109*$G109),IF($D109="КС",$C$2*$G109,$C$3*$G109))</f>
        <v>19243.926900000002</v>
      </c>
      <c r="I109" s="25" t="str">
        <f>VLOOKUP(E109,КСГ!$A$2:$E$427,5,0)</f>
        <v>Оториноларингология</v>
      </c>
      <c r="J109" s="25">
        <f>VLOOKUP(E109,КСГ!$A$2:$F$427,6,0)</f>
        <v>0.87</v>
      </c>
      <c r="K109" s="17" t="s">
        <v>485</v>
      </c>
      <c r="L109" s="17">
        <v>8</v>
      </c>
      <c r="M109" s="17">
        <v>2</v>
      </c>
      <c r="N109" s="18">
        <f t="shared" si="5"/>
        <v>10</v>
      </c>
      <c r="O109" s="19">
        <f>IF(VLOOKUP($E109,КСГ!$A$2:$D$427,4,0)=0,IF($D109="КС",$C$2*$C109*$G109*L109,$C$3*$C109*$G109*L109),IF($D109="КС",$C$2*$G109*L109,$C$3*$G109*L109))</f>
        <v>153951.41520000002</v>
      </c>
      <c r="P109" s="19">
        <f>IF(VLOOKUP($E109,КСГ!$A$2:$D$427,4,0)=0,IF($D109="КС",$C$2*$C109*$G109*M109,$C$3*$C109*$G109*M109),IF($D109="КС",$C$2*$G109*M109,$C$3*$G109*M109))</f>
        <v>38487.853800000004</v>
      </c>
      <c r="Q109" s="20">
        <f t="shared" si="6"/>
        <v>192439.26900000003</v>
      </c>
    </row>
    <row r="110" spans="1:17" ht="30">
      <c r="A110" s="11">
        <v>150001</v>
      </c>
      <c r="B110" s="22" t="str">
        <f>VLOOKUP(A110,МО!$A$1:$C$68,2,0)</f>
        <v>ГБУЗ "РКБ"</v>
      </c>
      <c r="C110" s="23">
        <f>IF(D110="КС",VLOOKUP(A110,МО!$A$1:$C$68,3,0),VLOOKUP(A110,МО!$A$1:$D$68,4,0))</f>
        <v>1.02</v>
      </c>
      <c r="D110" s="24" t="s">
        <v>495</v>
      </c>
      <c r="E110" s="11">
        <v>20161151</v>
      </c>
      <c r="F110" s="22" t="str">
        <f>VLOOKUP(E110,КСГ!$A$2:$C$427,2,0)</f>
        <v>Операции на органе слуха, придаточных пазухах носа  и верхних дыхательных путях (уровень 4)</v>
      </c>
      <c r="G110" s="25">
        <f>VLOOKUP(E110,КСГ!$A$2:$C$427,3,0)</f>
        <v>1.35</v>
      </c>
      <c r="H110" s="25">
        <f>IF(VLOOKUP($E110,КСГ!$A$2:$D$427,4,0)=0,IF($D110="КС",$C$2*$C110*$G110,$C$3*$C110*$G110),IF($D110="КС",$C$2*$G110,$C$3*$G110))</f>
        <v>23617.54665</v>
      </c>
      <c r="I110" s="25" t="str">
        <f>VLOOKUP(E110,КСГ!$A$2:$E$427,5,0)</f>
        <v>Оториноларингология</v>
      </c>
      <c r="J110" s="25">
        <f>VLOOKUP(E110,КСГ!$A$2:$F$427,6,0)</f>
        <v>0.87</v>
      </c>
      <c r="K110" s="17" t="s">
        <v>485</v>
      </c>
      <c r="L110" s="17">
        <v>1</v>
      </c>
      <c r="M110" s="17">
        <v>1</v>
      </c>
      <c r="N110" s="18">
        <f t="shared" si="5"/>
        <v>2</v>
      </c>
      <c r="O110" s="19">
        <f>IF(VLOOKUP($E110,КСГ!$A$2:$D$427,4,0)=0,IF($D110="КС",$C$2*$C110*$G110*L110,$C$3*$C110*$G110*L110),IF($D110="КС",$C$2*$G110*L110,$C$3*$G110*L110))</f>
        <v>23617.54665</v>
      </c>
      <c r="P110" s="19">
        <f>IF(VLOOKUP($E110,КСГ!$A$2:$D$427,4,0)=0,IF($D110="КС",$C$2*$C110*$G110*M110,$C$3*$C110*$G110*M110),IF($D110="КС",$C$2*$G110*M110,$C$3*$G110*M110))</f>
        <v>23617.54665</v>
      </c>
      <c r="Q110" s="20">
        <f t="shared" si="6"/>
        <v>47235.0933</v>
      </c>
    </row>
    <row r="111" spans="1:17" ht="30">
      <c r="A111" s="11">
        <v>150001</v>
      </c>
      <c r="B111" s="22" t="str">
        <f>VLOOKUP(A111,МО!$A$1:$C$68,2,0)</f>
        <v>ГБУЗ "РКБ"</v>
      </c>
      <c r="C111" s="23">
        <f>IF(D111="КС",VLOOKUP(A111,МО!$A$1:$C$68,3,0),VLOOKUP(A111,МО!$A$1:$D$68,4,0))</f>
        <v>1.02</v>
      </c>
      <c r="D111" s="24" t="s">
        <v>495</v>
      </c>
      <c r="E111" s="11">
        <v>20161152</v>
      </c>
      <c r="F111" s="22" t="str">
        <f>VLOOKUP(E111,КСГ!$A$2:$C$427,2,0)</f>
        <v>Операции на органе слуха, придаточных пазухах носа  и верхних дыхательных путях (уровень 5)</v>
      </c>
      <c r="G111" s="25">
        <f>VLOOKUP(E111,КСГ!$A$2:$C$427,3,0)</f>
        <v>1.96</v>
      </c>
      <c r="H111" s="25">
        <f>IF(VLOOKUP($E111,КСГ!$A$2:$D$427,4,0)=0,IF($D111="КС",$C$2*$C111*$G111,$C$3*$C111*$G111),IF($D111="КС",$C$2*$G111,$C$3*$G111))</f>
        <v>34289.17884</v>
      </c>
      <c r="I111" s="25" t="str">
        <f>VLOOKUP(E111,КСГ!$A$2:$E$427,5,0)</f>
        <v>Оториноларингология</v>
      </c>
      <c r="J111" s="25">
        <f>VLOOKUP(E111,КСГ!$A$2:$F$427,6,0)</f>
        <v>0.87</v>
      </c>
      <c r="K111" s="17" t="s">
        <v>475</v>
      </c>
      <c r="L111" s="17">
        <v>1</v>
      </c>
      <c r="M111" s="17">
        <v>1</v>
      </c>
      <c r="N111" s="18">
        <f t="shared" si="5"/>
        <v>2</v>
      </c>
      <c r="O111" s="19">
        <f>IF(VLOOKUP($E111,КСГ!$A$2:$D$427,4,0)=0,IF($D111="КС",$C$2*$C111*$G111*L111,$C$3*$C111*$G111*L111),IF($D111="КС",$C$2*$G111*L111,$C$3*$G111*L111))</f>
        <v>34289.17884</v>
      </c>
      <c r="P111" s="19">
        <f>IF(VLOOKUP($E111,КСГ!$A$2:$D$427,4,0)=0,IF($D111="КС",$C$2*$C111*$G111*M111,$C$3*$C111*$G111*M111),IF($D111="КС",$C$2*$G111*M111,$C$3*$G111*M111))</f>
        <v>34289.17884</v>
      </c>
      <c r="Q111" s="20">
        <f t="shared" si="6"/>
        <v>68578.357680000001</v>
      </c>
    </row>
    <row r="112" spans="1:17">
      <c r="A112" s="11">
        <v>150001</v>
      </c>
      <c r="B112" s="22" t="str">
        <f>VLOOKUP(A112,МО!$A$1:$C$68,2,0)</f>
        <v>ГБУЗ "РКБ"</v>
      </c>
      <c r="C112" s="23">
        <f>IF(D112="КС",VLOOKUP(A112,МО!$A$1:$C$68,3,0),VLOOKUP(A112,МО!$A$1:$D$68,4,0))</f>
        <v>1.02</v>
      </c>
      <c r="D112" s="24" t="s">
        <v>495</v>
      </c>
      <c r="E112" s="11">
        <v>20161166</v>
      </c>
      <c r="F112" s="22" t="str">
        <f>VLOOKUP(E112,КСГ!$A$2:$C$427,2,0)</f>
        <v>Другие болезни органов дыхания</v>
      </c>
      <c r="G112" s="25">
        <f>VLOOKUP(E112,КСГ!$A$2:$C$427,3,0)</f>
        <v>1.19</v>
      </c>
      <c r="H112" s="25">
        <f>IF(VLOOKUP($E112,КСГ!$A$2:$D$427,4,0)=0,IF($D112="КС",$C$2*$C112*$G112,$C$3*$C112*$G112),IF($D112="КС",$C$2*$G112,$C$3*$G112))</f>
        <v>20818.43001</v>
      </c>
      <c r="I112" s="25" t="str">
        <f>VLOOKUP(E112,КСГ!$A$2:$E$427,5,0)</f>
        <v>Пульмонология</v>
      </c>
      <c r="J112" s="25">
        <f>VLOOKUP(E112,КСГ!$A$2:$F$427,6,0)</f>
        <v>1.31</v>
      </c>
      <c r="K112" s="17" t="s">
        <v>484</v>
      </c>
      <c r="L112" s="17">
        <v>0</v>
      </c>
      <c r="M112" s="17">
        <v>0</v>
      </c>
      <c r="N112" s="18" t="str">
        <f t="shared" si="5"/>
        <v/>
      </c>
      <c r="O112" s="19">
        <f>IF(VLOOKUP($E112,КСГ!$A$2:$D$427,4,0)=0,IF($D112="КС",$C$2*$C112*$G112*L112,$C$3*$C112*$G112*L112),IF($D112="КС",$C$2*$G112*L112,$C$3*$G112*L112))</f>
        <v>0</v>
      </c>
      <c r="P112" s="19">
        <f>IF(VLOOKUP($E112,КСГ!$A$2:$D$427,4,0)=0,IF($D112="КС",$C$2*$C112*$G112*M112,$C$3*$C112*$G112*M112),IF($D112="КС",$C$2*$G112*M112,$C$3*$G112*M112))</f>
        <v>0</v>
      </c>
      <c r="Q112" s="20">
        <f t="shared" si="6"/>
        <v>0</v>
      </c>
    </row>
    <row r="113" spans="1:17">
      <c r="A113" s="11">
        <v>150001</v>
      </c>
      <c r="B113" s="22" t="str">
        <f>VLOOKUP(A113,МО!$A$1:$C$68,2,0)</f>
        <v>ГБУЗ "РКБ"</v>
      </c>
      <c r="C113" s="23">
        <f>IF(D113="КС",VLOOKUP(A113,МО!$A$1:$C$68,3,0),VLOOKUP(A113,МО!$A$1:$D$68,4,0))</f>
        <v>1.02</v>
      </c>
      <c r="D113" s="24" t="s">
        <v>495</v>
      </c>
      <c r="E113" s="11">
        <v>20161168</v>
      </c>
      <c r="F113" s="22" t="str">
        <f>VLOOKUP(E113,КСГ!$A$2:$C$427,2,0)</f>
        <v>Доброкачественные  новообразования, новообразования in situ органов дыхания, других и неуточненных органов грудной клетки</v>
      </c>
      <c r="G113" s="25">
        <f>VLOOKUP(E113,КСГ!$A$2:$C$427,3,0)</f>
        <v>1.274</v>
      </c>
      <c r="H113" s="25">
        <f>IF(VLOOKUP($E113,КСГ!$A$2:$D$427,4,0)=0,IF($D113="КС",$C$2*$C113*$G113,$C$3*$C113*$G113),IF($D113="КС",$C$2*$G113,$C$3*$G113))</f>
        <v>22287.966246</v>
      </c>
      <c r="I113" s="25" t="str">
        <f>VLOOKUP(E113,КСГ!$A$2:$E$427,5,0)</f>
        <v>Пульмонология</v>
      </c>
      <c r="J113" s="25">
        <f>VLOOKUP(E113,КСГ!$A$2:$F$427,6,0)</f>
        <v>1.31</v>
      </c>
      <c r="K113" s="17" t="s">
        <v>484</v>
      </c>
      <c r="L113" s="17">
        <v>5</v>
      </c>
      <c r="M113" s="17">
        <v>1</v>
      </c>
      <c r="N113" s="18">
        <f t="shared" si="5"/>
        <v>6</v>
      </c>
      <c r="O113" s="19">
        <f>IF(VLOOKUP($E113,КСГ!$A$2:$D$427,4,0)=0,IF($D113="КС",$C$2*$C113*$G113*L113,$C$3*$C113*$G113*L113),IF($D113="КС",$C$2*$G113*L113,$C$3*$G113*L113))</f>
        <v>111439.83123</v>
      </c>
      <c r="P113" s="19">
        <f>IF(VLOOKUP($E113,КСГ!$A$2:$D$427,4,0)=0,IF($D113="КС",$C$2*$C113*$G113*M113,$C$3*$C113*$G113*M113),IF($D113="КС",$C$2*$G113*M113,$C$3*$G113*M113))</f>
        <v>22287.966246</v>
      </c>
      <c r="Q113" s="20">
        <f t="shared" si="6"/>
        <v>133727.79747600001</v>
      </c>
    </row>
    <row r="114" spans="1:17" ht="15" customHeight="1">
      <c r="A114" s="11">
        <v>150001</v>
      </c>
      <c r="B114" s="22" t="str">
        <f>VLOOKUP(A114,МО!$A$1:$C$68,2,0)</f>
        <v>ГБУЗ "РКБ"</v>
      </c>
      <c r="C114" s="23">
        <f>IF(D114="КС",VLOOKUP(A114,МО!$A$1:$C$68,3,0),VLOOKUP(A114,МО!$A$1:$D$68,4,0))</f>
        <v>1.02</v>
      </c>
      <c r="D114" s="24" t="s">
        <v>495</v>
      </c>
      <c r="E114" s="11">
        <v>20161169</v>
      </c>
      <c r="F114" s="22" t="str">
        <f>VLOOKUP(E114,КСГ!$A$2:$C$427,2,0)</f>
        <v>Пневмония, плеврит, другие болезни плевры</v>
      </c>
      <c r="G114" s="25">
        <f>VLOOKUP(E114,КСГ!$A$2:$C$427,3,0)</f>
        <v>1.8059999999999998</v>
      </c>
      <c r="H114" s="25">
        <f>IF(VLOOKUP($E114,КСГ!$A$2:$D$427,4,0)=0,IF($D114="КС",$C$2*$C114*$G114,$C$3*$C114*$G114),IF($D114="КС",$C$2*$G114,$C$3*$G114))</f>
        <v>31595.029073999995</v>
      </c>
      <c r="I114" s="25" t="str">
        <f>VLOOKUP(E114,КСГ!$A$2:$E$427,5,0)</f>
        <v>Пульмонология</v>
      </c>
      <c r="J114" s="25">
        <f>VLOOKUP(E114,КСГ!$A$2:$F$427,6,0)</f>
        <v>1.31</v>
      </c>
      <c r="K114" s="17" t="s">
        <v>484</v>
      </c>
      <c r="L114" s="17">
        <v>17</v>
      </c>
      <c r="M114" s="17">
        <v>4</v>
      </c>
      <c r="N114" s="18">
        <f t="shared" si="5"/>
        <v>21</v>
      </c>
      <c r="O114" s="19">
        <f>IF(VLOOKUP($E114,КСГ!$A$2:$D$427,4,0)=0,IF($D114="КС",$C$2*$C114*$G114*L114,$C$3*$C114*$G114*L114),IF($D114="КС",$C$2*$G114*L114,$C$3*$G114*L114))</f>
        <v>537115.49425799993</v>
      </c>
      <c r="P114" s="19">
        <f>IF(VLOOKUP($E114,КСГ!$A$2:$D$427,4,0)=0,IF($D114="КС",$C$2*$C114*$G114*M114,$C$3*$C114*$G114*M114),IF($D114="КС",$C$2*$G114*M114,$C$3*$G114*M114))</f>
        <v>126380.11629599998</v>
      </c>
      <c r="Q114" s="20">
        <f t="shared" si="6"/>
        <v>663495.6105539999</v>
      </c>
    </row>
    <row r="115" spans="1:17" ht="15" customHeight="1">
      <c r="A115" s="11">
        <v>150001</v>
      </c>
      <c r="B115" s="22" t="str">
        <f>VLOOKUP(A115,МО!$A$1:$C$68,2,0)</f>
        <v>ГБУЗ "РКБ"</v>
      </c>
      <c r="C115" s="23">
        <f>IF(D115="КС",VLOOKUP(A115,МО!$A$1:$C$68,3,0),VLOOKUP(A115,МО!$A$1:$D$68,4,0))</f>
        <v>1.02</v>
      </c>
      <c r="D115" s="24" t="s">
        <v>495</v>
      </c>
      <c r="E115" s="11">
        <v>20161170</v>
      </c>
      <c r="F115" s="22" t="str">
        <f>VLOOKUP(E115,КСГ!$A$2:$C$427,2,0)</f>
        <v>Астма, взрослые</v>
      </c>
      <c r="G115" s="25">
        <f>VLOOKUP(E115,КСГ!$A$2:$C$427,3,0)</f>
        <v>1.554</v>
      </c>
      <c r="H115" s="25">
        <f>IF(VLOOKUP($E115,КСГ!$A$2:$D$427,4,0)=0,IF($D115="КС",$C$2*$C115*$G115,$C$3*$C115*$G115),IF($D115="КС",$C$2*$G115,$C$3*$G115))</f>
        <v>27186.420365999998</v>
      </c>
      <c r="I115" s="25" t="str">
        <f>VLOOKUP(E115,КСГ!$A$2:$E$427,5,0)</f>
        <v>Пульмонология</v>
      </c>
      <c r="J115" s="25">
        <f>VLOOKUP(E115,КСГ!$A$2:$F$427,6,0)</f>
        <v>1.31</v>
      </c>
      <c r="K115" s="17" t="s">
        <v>484</v>
      </c>
      <c r="L115" s="17">
        <v>12</v>
      </c>
      <c r="M115" s="17">
        <v>4</v>
      </c>
      <c r="N115" s="18">
        <f t="shared" si="5"/>
        <v>16</v>
      </c>
      <c r="O115" s="19">
        <f>IF(VLOOKUP($E115,КСГ!$A$2:$D$427,4,0)=0,IF($D115="КС",$C$2*$C115*$G115*L115,$C$3*$C115*$G115*L115),IF($D115="КС",$C$2*$G115*L115,$C$3*$G115*L115))</f>
        <v>326237.04439199995</v>
      </c>
      <c r="P115" s="19">
        <f>IF(VLOOKUP($E115,КСГ!$A$2:$D$427,4,0)=0,IF($D115="КС",$C$2*$C115*$G115*M115,$C$3*$C115*$G115*M115),IF($D115="КС",$C$2*$G115*M115,$C$3*$G115*M115))</f>
        <v>108745.68146399999</v>
      </c>
      <c r="Q115" s="20">
        <f t="shared" si="6"/>
        <v>434982.72585599998</v>
      </c>
    </row>
    <row r="116" spans="1:17" ht="15" customHeight="1">
      <c r="A116" s="11">
        <v>150001</v>
      </c>
      <c r="B116" s="22" t="str">
        <f>VLOOKUP(A116,МО!$A$1:$C$68,2,0)</f>
        <v>ГБУЗ "РКБ"</v>
      </c>
      <c r="C116" s="23">
        <f>IF(D116="КС",VLOOKUP(A116,МО!$A$1:$C$68,3,0),VLOOKUP(A116,МО!$A$1:$D$68,4,0))</f>
        <v>1.02</v>
      </c>
      <c r="D116" s="24" t="s">
        <v>495</v>
      </c>
      <c r="E116" s="11">
        <v>20161176</v>
      </c>
      <c r="F116" s="22" t="str">
        <f>VLOOKUP(E116,КСГ!$A$2:$C$427,2,0)</f>
        <v>Флебит и тромбофлебит, варикозное расширение вен нижних конечностей</v>
      </c>
      <c r="G116" s="25">
        <f>VLOOKUP(E116,КСГ!$A$2:$C$427,3,0)</f>
        <v>0.85</v>
      </c>
      <c r="H116" s="25">
        <f>IF(VLOOKUP($E116,КСГ!$A$2:$D$427,4,0)=0,IF($D116="КС",$C$2*$C116*$G116,$C$3*$C116*$G116),IF($D116="КС",$C$2*$G116,$C$3*$G116))</f>
        <v>14870.307149999999</v>
      </c>
      <c r="I116" s="25" t="str">
        <f>VLOOKUP(E116,КСГ!$A$2:$E$427,5,0)</f>
        <v>Сердечно-сосудистая хирургия</v>
      </c>
      <c r="J116" s="25">
        <f>VLOOKUP(E116,КСГ!$A$2:$F$427,6,0)</f>
        <v>1.18</v>
      </c>
      <c r="K116" s="17" t="s">
        <v>486</v>
      </c>
      <c r="L116" s="17">
        <v>62</v>
      </c>
      <c r="M116" s="17">
        <v>15</v>
      </c>
      <c r="N116" s="18">
        <f t="shared" si="5"/>
        <v>77</v>
      </c>
      <c r="O116" s="19">
        <f>IF(VLOOKUP($E116,КСГ!$A$2:$D$427,4,0)=0,IF($D116="КС",$C$2*$C116*$G116*L116,$C$3*$C116*$G116*L116),IF($D116="КС",$C$2*$G116*L116,$C$3*$G116*L116))</f>
        <v>921959.0432999999</v>
      </c>
      <c r="P116" s="19">
        <f>IF(VLOOKUP($E116,КСГ!$A$2:$D$427,4,0)=0,IF($D116="КС",$C$2*$C116*$G116*M116,$C$3*$C116*$G116*M116),IF($D116="КС",$C$2*$G116*M116,$C$3*$G116*M116))</f>
        <v>223054.60724999997</v>
      </c>
      <c r="Q116" s="20">
        <f t="shared" si="6"/>
        <v>1145013.6505499999</v>
      </c>
    </row>
    <row r="117" spans="1:17" ht="15" customHeight="1">
      <c r="A117" s="11">
        <v>150001</v>
      </c>
      <c r="B117" s="22" t="str">
        <f>VLOOKUP(A117,МО!$A$1:$C$68,2,0)</f>
        <v>ГБУЗ "РКБ"</v>
      </c>
      <c r="C117" s="23">
        <f>IF(D117="КС",VLOOKUP(A117,МО!$A$1:$C$68,3,0),VLOOKUP(A117,МО!$A$1:$D$68,4,0))</f>
        <v>1.02</v>
      </c>
      <c r="D117" s="24" t="s">
        <v>495</v>
      </c>
      <c r="E117" s="11">
        <v>20161177</v>
      </c>
      <c r="F117" s="22" t="str">
        <f>VLOOKUP(E117,КСГ!$A$2:$C$427,2,0)</f>
        <v>Другие болезни, врожденные аномалии вен</v>
      </c>
      <c r="G117" s="25">
        <f>VLOOKUP(E117,КСГ!$A$2:$C$427,3,0)</f>
        <v>1.32</v>
      </c>
      <c r="H117" s="25">
        <f>IF(VLOOKUP($E117,КСГ!$A$2:$D$427,4,0)=0,IF($D117="КС",$C$2*$C117*$G117,$C$3*$C117*$G117),IF($D117="КС",$C$2*$G117,$C$3*$G117))</f>
        <v>23092.71228</v>
      </c>
      <c r="I117" s="25" t="str">
        <f>VLOOKUP(E117,КСГ!$A$2:$E$427,5,0)</f>
        <v>Сердечно-сосудистая хирургия</v>
      </c>
      <c r="J117" s="25">
        <f>VLOOKUP(E117,КСГ!$A$2:$F$427,6,0)</f>
        <v>1.18</v>
      </c>
      <c r="K117" s="17" t="s">
        <v>486</v>
      </c>
      <c r="L117" s="17">
        <v>1</v>
      </c>
      <c r="M117" s="17">
        <v>0</v>
      </c>
      <c r="N117" s="18">
        <f t="shared" si="5"/>
        <v>1</v>
      </c>
      <c r="O117" s="19">
        <f>IF(VLOOKUP($E117,КСГ!$A$2:$D$427,4,0)=0,IF($D117="КС",$C$2*$C117*$G117*L117,$C$3*$C117*$G117*L117),IF($D117="КС",$C$2*$G117*L117,$C$3*$G117*L117))</f>
        <v>23092.71228</v>
      </c>
      <c r="P117" s="19">
        <f>IF(VLOOKUP($E117,КСГ!$A$2:$D$427,4,0)=0,IF($D117="КС",$C$2*$C117*$G117*M117,$C$3*$C117*$G117*M117),IF($D117="КС",$C$2*$G117*M117,$C$3*$G117*M117))</f>
        <v>0</v>
      </c>
      <c r="Q117" s="20">
        <f t="shared" si="6"/>
        <v>23092.71228</v>
      </c>
    </row>
    <row r="118" spans="1:17" ht="15" customHeight="1">
      <c r="A118" s="11">
        <v>150001</v>
      </c>
      <c r="B118" s="22" t="str">
        <f>VLOOKUP(A118,МО!$A$1:$C$68,2,0)</f>
        <v>ГБУЗ "РКБ"</v>
      </c>
      <c r="C118" s="23">
        <f>IF(D118="КС",VLOOKUP(A118,МО!$A$1:$C$68,3,0),VLOOKUP(A118,МО!$A$1:$D$68,4,0))</f>
        <v>1.02</v>
      </c>
      <c r="D118" s="24" t="s">
        <v>495</v>
      </c>
      <c r="E118" s="11">
        <v>20161178</v>
      </c>
      <c r="F118" s="22" t="str">
        <f>VLOOKUP(E118,КСГ!$A$2:$C$427,2,0)</f>
        <v>Болезни артерий, артериол и капилляров</v>
      </c>
      <c r="G118" s="25">
        <f>VLOOKUP(E118,КСГ!$A$2:$C$427,3,0)</f>
        <v>1.05</v>
      </c>
      <c r="H118" s="25">
        <f>IF(VLOOKUP($E118,КСГ!$A$2:$D$427,4,0)=0,IF($D118="КС",$C$2*$C118*$G118,$C$3*$C118*$G118),IF($D118="КС",$C$2*$G118,$C$3*$G118))</f>
        <v>18369.202949999999</v>
      </c>
      <c r="I118" s="25" t="str">
        <f>VLOOKUP(E118,КСГ!$A$2:$E$427,5,0)</f>
        <v>Сердечно-сосудистая хирургия</v>
      </c>
      <c r="J118" s="25">
        <f>VLOOKUP(E118,КСГ!$A$2:$F$427,6,0)</f>
        <v>1.18</v>
      </c>
      <c r="K118" s="17" t="s">
        <v>476</v>
      </c>
      <c r="L118" s="17">
        <v>5</v>
      </c>
      <c r="M118" s="17">
        <v>1</v>
      </c>
      <c r="N118" s="18">
        <f t="shared" si="5"/>
        <v>6</v>
      </c>
      <c r="O118" s="19">
        <f>IF(VLOOKUP($E118,КСГ!$A$2:$D$427,4,0)=0,IF($D118="КС",$C$2*$C118*$G118*L118,$C$3*$C118*$G118*L118),IF($D118="КС",$C$2*$G118*L118,$C$3*$G118*L118))</f>
        <v>91846.014750000002</v>
      </c>
      <c r="P118" s="19">
        <f>IF(VLOOKUP($E118,КСГ!$A$2:$D$427,4,0)=0,IF($D118="КС",$C$2*$C118*$G118*M118,$C$3*$C118*$G118*M118),IF($D118="КС",$C$2*$G118*M118,$C$3*$G118*M118))</f>
        <v>18369.202949999999</v>
      </c>
      <c r="Q118" s="20">
        <f t="shared" si="6"/>
        <v>110215.21770000001</v>
      </c>
    </row>
    <row r="119" spans="1:17" ht="15" customHeight="1">
      <c r="A119" s="11">
        <v>150001</v>
      </c>
      <c r="B119" s="22" t="str">
        <f>VLOOKUP(A119,МО!$A$1:$C$68,2,0)</f>
        <v>ГБУЗ "РКБ"</v>
      </c>
      <c r="C119" s="23">
        <f>IF(D119="КС",VLOOKUP(A119,МО!$A$1:$C$68,3,0),VLOOKUP(A119,МО!$A$1:$D$68,4,0))</f>
        <v>1.02</v>
      </c>
      <c r="D119" s="24" t="s">
        <v>495</v>
      </c>
      <c r="E119" s="11">
        <v>20161178</v>
      </c>
      <c r="F119" s="22" t="str">
        <f>VLOOKUP(E119,КСГ!$A$2:$C$427,2,0)</f>
        <v>Болезни артерий, артериол и капилляров</v>
      </c>
      <c r="G119" s="25">
        <f>VLOOKUP(E119,КСГ!$A$2:$C$427,3,0)</f>
        <v>1.05</v>
      </c>
      <c r="H119" s="25">
        <f>IF(VLOOKUP($E119,КСГ!$A$2:$D$427,4,0)=0,IF($D119="КС",$C$2*$C119*$G119,$C$3*$C119*$G119),IF($D119="КС",$C$2*$G119,$C$3*$G119))</f>
        <v>18369.202949999999</v>
      </c>
      <c r="I119" s="25" t="str">
        <f>VLOOKUP(E119,КСГ!$A$2:$E$427,5,0)</f>
        <v>Сердечно-сосудистая хирургия</v>
      </c>
      <c r="J119" s="25">
        <f>VLOOKUP(E119,КСГ!$A$2:$F$427,6,0)</f>
        <v>1.18</v>
      </c>
      <c r="K119" s="17" t="s">
        <v>486</v>
      </c>
      <c r="L119" s="17">
        <v>14</v>
      </c>
      <c r="M119" s="17">
        <v>3</v>
      </c>
      <c r="N119" s="18">
        <f t="shared" si="5"/>
        <v>17</v>
      </c>
      <c r="O119" s="19">
        <f>IF(VLOOKUP($E119,КСГ!$A$2:$D$427,4,0)=0,IF($D119="КС",$C$2*$C119*$G119*L119,$C$3*$C119*$G119*L119),IF($D119="КС",$C$2*$G119*L119,$C$3*$G119*L119))</f>
        <v>257168.84129999997</v>
      </c>
      <c r="P119" s="19">
        <f>IF(VLOOKUP($E119,КСГ!$A$2:$D$427,4,0)=0,IF($D119="КС",$C$2*$C119*$G119*M119,$C$3*$C119*$G119*M119),IF($D119="КС",$C$2*$G119*M119,$C$3*$G119*M119))</f>
        <v>55107.608849999997</v>
      </c>
      <c r="Q119" s="20">
        <f t="shared" si="6"/>
        <v>312276.45014999999</v>
      </c>
    </row>
    <row r="120" spans="1:17" ht="15" customHeight="1">
      <c r="A120" s="11">
        <v>150001</v>
      </c>
      <c r="B120" s="22" t="str">
        <f>VLOOKUP(A120,МО!$A$1:$C$68,2,0)</f>
        <v>ГБУЗ "РКБ"</v>
      </c>
      <c r="C120" s="23">
        <f>IF(D120="КС",VLOOKUP(A120,МО!$A$1:$C$68,3,0),VLOOKUP(A120,МО!$A$1:$D$68,4,0))</f>
        <v>1.02</v>
      </c>
      <c r="D120" s="24" t="s">
        <v>495</v>
      </c>
      <c r="E120" s="11">
        <v>20161183</v>
      </c>
      <c r="F120" s="22" t="str">
        <f>VLOOKUP(E120,КСГ!$A$2:$C$427,2,0)</f>
        <v>Операции на сосудах (уровень 1)</v>
      </c>
      <c r="G120" s="25">
        <f>VLOOKUP(E120,КСГ!$A$2:$C$427,3,0)</f>
        <v>1.2</v>
      </c>
      <c r="H120" s="25">
        <f>IF(VLOOKUP($E120,КСГ!$A$2:$D$427,4,0)=0,IF($D120="КС",$C$2*$C120*$G120,$C$3*$C120*$G120),IF($D120="КС",$C$2*$G120,$C$3*$G120))</f>
        <v>20993.374799999998</v>
      </c>
      <c r="I120" s="25" t="str">
        <f>VLOOKUP(E120,КСГ!$A$2:$E$427,5,0)</f>
        <v>Сердечно-сосудистая хирургия</v>
      </c>
      <c r="J120" s="25">
        <f>VLOOKUP(E120,КСГ!$A$2:$F$427,6,0)</f>
        <v>1.18</v>
      </c>
      <c r="K120" s="17" t="s">
        <v>486</v>
      </c>
      <c r="L120" s="17">
        <v>1</v>
      </c>
      <c r="M120" s="17">
        <v>1</v>
      </c>
      <c r="N120" s="18">
        <f t="shared" si="5"/>
        <v>2</v>
      </c>
      <c r="O120" s="19">
        <f>IF(VLOOKUP($E120,КСГ!$A$2:$D$427,4,0)=0,IF($D120="КС",$C$2*$C120*$G120*L120,$C$3*$C120*$G120*L120),IF($D120="КС",$C$2*$G120*L120,$C$3*$G120*L120))</f>
        <v>20993.374799999998</v>
      </c>
      <c r="P120" s="19">
        <f>IF(VLOOKUP($E120,КСГ!$A$2:$D$427,4,0)=0,IF($D120="КС",$C$2*$C120*$G120*M120,$C$3*$C120*$G120*M120),IF($D120="КС",$C$2*$G120*M120,$C$3*$G120*M120))</f>
        <v>20993.374799999998</v>
      </c>
      <c r="Q120" s="20">
        <f t="shared" si="6"/>
        <v>41986.749599999996</v>
      </c>
    </row>
    <row r="121" spans="1:17" ht="15" customHeight="1">
      <c r="A121" s="11">
        <v>150001</v>
      </c>
      <c r="B121" s="22" t="str">
        <f>VLOOKUP(A121,МО!$A$1:$C$68,2,0)</f>
        <v>ГБУЗ "РКБ"</v>
      </c>
      <c r="C121" s="23">
        <f>IF(D121="КС",VLOOKUP(A121,МО!$A$1:$C$68,3,0),VLOOKUP(A121,МО!$A$1:$D$68,4,0))</f>
        <v>1.02</v>
      </c>
      <c r="D121" s="24" t="s">
        <v>495</v>
      </c>
      <c r="E121" s="11">
        <v>20161184</v>
      </c>
      <c r="F121" s="22" t="str">
        <f>VLOOKUP(E121,КСГ!$A$2:$C$427,2,0)</f>
        <v>Операции на сосудах (уровень 2)</v>
      </c>
      <c r="G121" s="25">
        <f>VLOOKUP(E121,КСГ!$A$2:$C$427,3,0)</f>
        <v>2.37</v>
      </c>
      <c r="H121" s="25">
        <f>IF(VLOOKUP($E121,КСГ!$A$2:$D$427,4,0)=0,IF($D121="КС",$C$2*$C121*$G121,$C$3*$C121*$G121),IF($D121="КС",$C$2*$G121,$C$3*$G121))</f>
        <v>41461.915229999999</v>
      </c>
      <c r="I121" s="25" t="str">
        <f>VLOOKUP(E121,КСГ!$A$2:$E$427,5,0)</f>
        <v>Сердечно-сосудистая хирургия</v>
      </c>
      <c r="J121" s="25">
        <f>VLOOKUP(E121,КСГ!$A$2:$F$427,6,0)</f>
        <v>1.18</v>
      </c>
      <c r="K121" s="17" t="s">
        <v>486</v>
      </c>
      <c r="L121" s="17">
        <v>102</v>
      </c>
      <c r="M121" s="17">
        <v>26</v>
      </c>
      <c r="N121" s="18">
        <f t="shared" si="5"/>
        <v>128</v>
      </c>
      <c r="O121" s="19">
        <f>IF(VLOOKUP($E121,КСГ!$A$2:$D$427,4,0)=0,IF($D121="КС",$C$2*$C121*$G121*L121,$C$3*$C121*$G121*L121),IF($D121="КС",$C$2*$G121*L121,$C$3*$G121*L121))</f>
        <v>4229115.3534599999</v>
      </c>
      <c r="P121" s="19">
        <f>IF(VLOOKUP($E121,КСГ!$A$2:$D$427,4,0)=0,IF($D121="КС",$C$2*$C121*$G121*M121,$C$3*$C121*$G121*M121),IF($D121="КС",$C$2*$G121*M121,$C$3*$G121*M121))</f>
        <v>1078009.7959799999</v>
      </c>
      <c r="Q121" s="20">
        <f t="shared" si="6"/>
        <v>5307125.1494399998</v>
      </c>
    </row>
    <row r="122" spans="1:17" ht="15" customHeight="1">
      <c r="A122" s="11">
        <v>150001</v>
      </c>
      <c r="B122" s="22" t="str">
        <f>VLOOKUP(A122,МО!$A$1:$C$68,2,0)</f>
        <v>ГБУЗ "РКБ"</v>
      </c>
      <c r="C122" s="23">
        <f>IF(D122="КС",VLOOKUP(A122,МО!$A$1:$C$68,3,0),VLOOKUP(A122,МО!$A$1:$D$68,4,0))</f>
        <v>1.02</v>
      </c>
      <c r="D122" s="24" t="s">
        <v>495</v>
      </c>
      <c r="E122" s="11">
        <v>20161185</v>
      </c>
      <c r="F122" s="22" t="str">
        <f>VLOOKUP(E122,КСГ!$A$2:$C$427,2,0)</f>
        <v>Операции на сосудах (уровень 3)</v>
      </c>
      <c r="G122" s="25">
        <f>VLOOKUP(E122,КСГ!$A$2:$C$427,3,0)</f>
        <v>4.13</v>
      </c>
      <c r="H122" s="25">
        <f>IF(VLOOKUP($E122,КСГ!$A$2:$D$427,4,0)=0,IF($D122="КС",$C$2*$C122*$G122,$C$3*$C122*$G122),IF($D122="КС",$C$2*$G122,$C$3*$G122))</f>
        <v>72252.198269999993</v>
      </c>
      <c r="I122" s="25" t="str">
        <f>VLOOKUP(E122,КСГ!$A$2:$E$427,5,0)</f>
        <v>Сердечно-сосудистая хирургия</v>
      </c>
      <c r="J122" s="25">
        <f>VLOOKUP(E122,КСГ!$A$2:$F$427,6,0)</f>
        <v>1.18</v>
      </c>
      <c r="K122" s="17" t="s">
        <v>486</v>
      </c>
      <c r="L122" s="17">
        <v>22</v>
      </c>
      <c r="M122" s="17">
        <v>6</v>
      </c>
      <c r="N122" s="18">
        <f t="shared" si="5"/>
        <v>28</v>
      </c>
      <c r="O122" s="19">
        <f>IF(VLOOKUP($E122,КСГ!$A$2:$D$427,4,0)=0,IF($D122="КС",$C$2*$C122*$G122*L122,$C$3*$C122*$G122*L122),IF($D122="КС",$C$2*$G122*L122,$C$3*$G122*L122))</f>
        <v>1589548.3619399997</v>
      </c>
      <c r="P122" s="19">
        <f>IF(VLOOKUP($E122,КСГ!$A$2:$D$427,4,0)=0,IF($D122="КС",$C$2*$C122*$G122*M122,$C$3*$C122*$G122*M122),IF($D122="КС",$C$2*$G122*M122,$C$3*$G122*M122))</f>
        <v>433513.18961999996</v>
      </c>
      <c r="Q122" s="20">
        <f t="shared" si="6"/>
        <v>2023061.5515599996</v>
      </c>
    </row>
    <row r="123" spans="1:17" ht="15" customHeight="1">
      <c r="A123" s="11">
        <v>150001</v>
      </c>
      <c r="B123" s="22" t="str">
        <f>VLOOKUP(A123,МО!$A$1:$C$68,2,0)</f>
        <v>ГБУЗ "РКБ"</v>
      </c>
      <c r="C123" s="23">
        <f>IF(D123="КС",VLOOKUP(A123,МО!$A$1:$C$68,3,0),VLOOKUP(A123,МО!$A$1:$D$68,4,0))</f>
        <v>1.02</v>
      </c>
      <c r="D123" s="24" t="s">
        <v>495</v>
      </c>
      <c r="E123" s="11">
        <v>20161185</v>
      </c>
      <c r="F123" s="22" t="str">
        <f>VLOOKUP(E123,КСГ!$A$2:$C$427,2,0)</f>
        <v>Операции на сосудах (уровень 3)</v>
      </c>
      <c r="G123" s="25">
        <f>VLOOKUP(E123,КСГ!$A$2:$C$427,3,0)</f>
        <v>4.13</v>
      </c>
      <c r="H123" s="25">
        <f>IF(VLOOKUP($E123,КСГ!$A$2:$D$427,4,0)=0,IF($D123="КС",$C$2*$C123*$G123,$C$3*$C123*$G123),IF($D123="КС",$C$2*$G123,$C$3*$G123))</f>
        <v>72252.198269999993</v>
      </c>
      <c r="I123" s="25" t="str">
        <f>VLOOKUP(E123,КСГ!$A$2:$E$427,5,0)</f>
        <v>Сердечно-сосудистая хирургия</v>
      </c>
      <c r="J123" s="25">
        <f>VLOOKUP(E123,КСГ!$A$2:$F$427,6,0)</f>
        <v>1.18</v>
      </c>
      <c r="K123" s="17" t="s">
        <v>482</v>
      </c>
      <c r="L123" s="17">
        <v>1</v>
      </c>
      <c r="M123" s="17">
        <v>1</v>
      </c>
      <c r="N123" s="18">
        <f t="shared" si="5"/>
        <v>2</v>
      </c>
      <c r="O123" s="19">
        <f>IF(VLOOKUP($E123,КСГ!$A$2:$D$427,4,0)=0,IF($D123="КС",$C$2*$C123*$G123*L123,$C$3*$C123*$G123*L123),IF($D123="КС",$C$2*$G123*L123,$C$3*$G123*L123))</f>
        <v>72252.198269999993</v>
      </c>
      <c r="P123" s="19">
        <f>IF(VLOOKUP($E123,КСГ!$A$2:$D$427,4,0)=0,IF($D123="КС",$C$2*$C123*$G123*M123,$C$3*$C123*$G123*M123),IF($D123="КС",$C$2*$G123*M123,$C$3*$G123*M123))</f>
        <v>72252.198269999993</v>
      </c>
      <c r="Q123" s="20">
        <f t="shared" si="6"/>
        <v>144504.39653999999</v>
      </c>
    </row>
    <row r="124" spans="1:17" ht="15" customHeight="1">
      <c r="A124" s="11">
        <v>150001</v>
      </c>
      <c r="B124" s="22" t="str">
        <f>VLOOKUP(A124,МО!$A$1:$C$68,2,0)</f>
        <v>ГБУЗ "РКБ"</v>
      </c>
      <c r="C124" s="23">
        <f>IF(D124="КС",VLOOKUP(A124,МО!$A$1:$C$68,3,0),VLOOKUP(A124,МО!$A$1:$D$68,4,0))</f>
        <v>1.02</v>
      </c>
      <c r="D124" s="24" t="s">
        <v>495</v>
      </c>
      <c r="E124" s="11">
        <v>20161186</v>
      </c>
      <c r="F124" s="22" t="str">
        <f>VLOOKUP(E124,КСГ!$A$2:$C$427,2,0)</f>
        <v>Операции на сосудах (уровень 4)</v>
      </c>
      <c r="G124" s="25">
        <f>VLOOKUP(E124,КСГ!$A$2:$C$427,3,0)</f>
        <v>6.08</v>
      </c>
      <c r="H124" s="25">
        <f>IF(VLOOKUP($E124,КСГ!$A$2:$D$427,4,0)=0,IF($D124="КС",$C$2*$C124*$G124,$C$3*$C124*$G124),IF($D124="КС",$C$2*$G124,$C$3*$G124))</f>
        <v>106366.43231999999</v>
      </c>
      <c r="I124" s="25" t="str">
        <f>VLOOKUP(E124,КСГ!$A$2:$E$427,5,0)</f>
        <v>Сердечно-сосудистая хирургия</v>
      </c>
      <c r="J124" s="25">
        <f>VLOOKUP(E124,КСГ!$A$2:$F$427,6,0)</f>
        <v>1.18</v>
      </c>
      <c r="K124" s="17" t="s">
        <v>486</v>
      </c>
      <c r="L124" s="17">
        <v>4</v>
      </c>
      <c r="M124" s="17">
        <v>1</v>
      </c>
      <c r="N124" s="18">
        <f t="shared" si="5"/>
        <v>5</v>
      </c>
      <c r="O124" s="19">
        <f>IF(VLOOKUP($E124,КСГ!$A$2:$D$427,4,0)=0,IF($D124="КС",$C$2*$C124*$G124*L124,$C$3*$C124*$G124*L124),IF($D124="КС",$C$2*$G124*L124,$C$3*$G124*L124))</f>
        <v>425465.72927999997</v>
      </c>
      <c r="P124" s="19">
        <f>IF(VLOOKUP($E124,КСГ!$A$2:$D$427,4,0)=0,IF($D124="КС",$C$2*$C124*$G124*M124,$C$3*$C124*$G124*M124),IF($D124="КС",$C$2*$G124*M124,$C$3*$G124*M124))</f>
        <v>106366.43231999999</v>
      </c>
      <c r="Q124" s="20">
        <f t="shared" si="6"/>
        <v>531832.16159999999</v>
      </c>
    </row>
    <row r="125" spans="1:17" ht="15" customHeight="1">
      <c r="A125" s="11">
        <v>150001</v>
      </c>
      <c r="B125" s="22" t="str">
        <f>VLOOKUP(A125,МО!$A$1:$C$68,2,0)</f>
        <v>ГБУЗ "РКБ"</v>
      </c>
      <c r="C125" s="23">
        <f>IF(D125="КС",VLOOKUP(A125,МО!$A$1:$C$68,3,0),VLOOKUP(A125,МО!$A$1:$D$68,4,0))</f>
        <v>1.02</v>
      </c>
      <c r="D125" s="24" t="s">
        <v>495</v>
      </c>
      <c r="E125" s="11">
        <v>20161187</v>
      </c>
      <c r="F125" s="22" t="str">
        <f>VLOOKUP(E125,КСГ!$A$2:$C$427,2,0)</f>
        <v>Операции на сосудах (уровень 5)</v>
      </c>
      <c r="G125" s="25">
        <f>VLOOKUP(E125,КСГ!$A$2:$C$427,3,0)</f>
        <v>7.12</v>
      </c>
      <c r="H125" s="25">
        <f>IF(VLOOKUP($E125,КСГ!$A$2:$D$427,4,0)=0,IF($D125="КС",$C$2*$C125*$G125,$C$3*$C125*$G125),IF($D125="КС",$C$2*$G125,$C$3*$G125))</f>
        <v>124560.69047999999</v>
      </c>
      <c r="I125" s="25" t="str">
        <f>VLOOKUP(E125,КСГ!$A$2:$E$427,5,0)</f>
        <v>Сердечно-сосудистая хирургия</v>
      </c>
      <c r="J125" s="25">
        <f>VLOOKUP(E125,КСГ!$A$2:$F$427,6,0)</f>
        <v>1.18</v>
      </c>
      <c r="K125" s="17" t="s">
        <v>470</v>
      </c>
      <c r="L125" s="17">
        <v>4</v>
      </c>
      <c r="M125" s="17">
        <v>1</v>
      </c>
      <c r="N125" s="18">
        <f t="shared" si="5"/>
        <v>5</v>
      </c>
      <c r="O125" s="19">
        <f>IF(VLOOKUP($E125,КСГ!$A$2:$D$427,4,0)=0,IF($D125="КС",$C$2*$C125*$G125*L125,$C$3*$C125*$G125*L125),IF($D125="КС",$C$2*$G125*L125,$C$3*$G125*L125))</f>
        <v>498242.76191999996</v>
      </c>
      <c r="P125" s="19">
        <f>IF(VLOOKUP($E125,КСГ!$A$2:$D$427,4,0)=0,IF($D125="КС",$C$2*$C125*$G125*M125,$C$3*$C125*$G125*M125),IF($D125="КС",$C$2*$G125*M125,$C$3*$G125*M125))</f>
        <v>124560.69047999999</v>
      </c>
      <c r="Q125" s="20">
        <f t="shared" si="6"/>
        <v>622803.45239999995</v>
      </c>
    </row>
    <row r="126" spans="1:17" ht="15" customHeight="1">
      <c r="A126" s="11">
        <v>150001</v>
      </c>
      <c r="B126" s="22" t="str">
        <f>VLOOKUP(A126,МО!$A$1:$C$68,2,0)</f>
        <v>ГБУЗ "РКБ"</v>
      </c>
      <c r="C126" s="23">
        <f>IF(D126="КС",VLOOKUP(A126,МО!$A$1:$C$68,3,0),VLOOKUP(A126,МО!$A$1:$D$68,4,0))</f>
        <v>1.02</v>
      </c>
      <c r="D126" s="24" t="s">
        <v>495</v>
      </c>
      <c r="E126" s="11">
        <v>20161187</v>
      </c>
      <c r="F126" s="22" t="str">
        <f>VLOOKUP(E126,КСГ!$A$2:$C$427,2,0)</f>
        <v>Операции на сосудах (уровень 5)</v>
      </c>
      <c r="G126" s="25">
        <f>VLOOKUP(E126,КСГ!$A$2:$C$427,3,0)</f>
        <v>7.12</v>
      </c>
      <c r="H126" s="25">
        <f>IF(VLOOKUP($E126,КСГ!$A$2:$D$427,4,0)=0,IF($D126="КС",$C$2*$C126*$G126,$C$3*$C126*$G126),IF($D126="КС",$C$2*$G126,$C$3*$G126))</f>
        <v>124560.69047999999</v>
      </c>
      <c r="I126" s="25" t="str">
        <f>VLOOKUP(E126,КСГ!$A$2:$E$427,5,0)</f>
        <v>Сердечно-сосудистая хирургия</v>
      </c>
      <c r="J126" s="25">
        <f>VLOOKUP(E126,КСГ!$A$2:$F$427,6,0)</f>
        <v>1.18</v>
      </c>
      <c r="K126" s="17" t="s">
        <v>483</v>
      </c>
      <c r="L126" s="17">
        <v>1</v>
      </c>
      <c r="M126" s="17">
        <v>1</v>
      </c>
      <c r="N126" s="18">
        <f t="shared" si="5"/>
        <v>2</v>
      </c>
      <c r="O126" s="19">
        <f>IF(VLOOKUP($E126,КСГ!$A$2:$D$427,4,0)=0,IF($D126="КС",$C$2*$C126*$G126*L126,$C$3*$C126*$G126*L126),IF($D126="КС",$C$2*$G126*L126,$C$3*$G126*L126))</f>
        <v>124560.69047999999</v>
      </c>
      <c r="P126" s="19">
        <f>IF(VLOOKUP($E126,КСГ!$A$2:$D$427,4,0)=0,IF($D126="КС",$C$2*$C126*$G126*M126,$C$3*$C126*$G126*M126),IF($D126="КС",$C$2*$G126*M126,$C$3*$G126*M126))</f>
        <v>124560.69047999999</v>
      </c>
      <c r="Q126" s="20">
        <f t="shared" si="6"/>
        <v>249121.38095999998</v>
      </c>
    </row>
    <row r="127" spans="1:17" ht="30">
      <c r="A127" s="11">
        <v>150001</v>
      </c>
      <c r="B127" s="22" t="str">
        <f>VLOOKUP(A127,МО!$A$1:$C$68,2,0)</f>
        <v>ГБУЗ "РКБ"</v>
      </c>
      <c r="C127" s="23">
        <f>IF(D127="КС",VLOOKUP(A127,МО!$A$1:$C$68,3,0),VLOOKUP(A127,МО!$A$1:$D$68,4,0))</f>
        <v>1.02</v>
      </c>
      <c r="D127" s="24" t="s">
        <v>495</v>
      </c>
      <c r="E127" s="11">
        <v>20161187</v>
      </c>
      <c r="F127" s="22" t="str">
        <f>VLOOKUP(E127,КСГ!$A$2:$C$427,2,0)</f>
        <v>Операции на сосудах (уровень 5)</v>
      </c>
      <c r="G127" s="25">
        <f>VLOOKUP(E127,КСГ!$A$2:$C$427,3,0)</f>
        <v>7.12</v>
      </c>
      <c r="H127" s="25">
        <f>IF(VLOOKUP($E127,КСГ!$A$2:$D$427,4,0)=0,IF($D127="КС",$C$2*$C127*$G127,$C$3*$C127*$G127),IF($D127="КС",$C$2*$G127,$C$3*$G127))</f>
        <v>124560.69047999999</v>
      </c>
      <c r="I127" s="25" t="str">
        <f>VLOOKUP(E127,КСГ!$A$2:$E$427,5,0)</f>
        <v>Сердечно-сосудистая хирургия</v>
      </c>
      <c r="J127" s="25">
        <f>VLOOKUP(E127,КСГ!$A$2:$F$427,6,0)</f>
        <v>1.18</v>
      </c>
      <c r="K127" s="17" t="s">
        <v>474</v>
      </c>
      <c r="L127" s="17">
        <v>4</v>
      </c>
      <c r="M127" s="17">
        <v>1</v>
      </c>
      <c r="N127" s="18">
        <f t="shared" si="5"/>
        <v>5</v>
      </c>
      <c r="O127" s="19">
        <f>IF(VLOOKUP($E127,КСГ!$A$2:$D$427,4,0)=0,IF($D127="КС",$C$2*$C127*$G127*L127,$C$3*$C127*$G127*L127),IF($D127="КС",$C$2*$G127*L127,$C$3*$G127*L127))</f>
        <v>498242.76191999996</v>
      </c>
      <c r="P127" s="19">
        <f>IF(VLOOKUP($E127,КСГ!$A$2:$D$427,4,0)=0,IF($D127="КС",$C$2*$C127*$G127*M127,$C$3*$C127*$G127*M127),IF($D127="КС",$C$2*$G127*M127,$C$3*$G127*M127))</f>
        <v>124560.69047999999</v>
      </c>
      <c r="Q127" s="20">
        <f t="shared" si="6"/>
        <v>622803.45239999995</v>
      </c>
    </row>
    <row r="128" spans="1:17" ht="30">
      <c r="A128" s="11">
        <v>150001</v>
      </c>
      <c r="B128" s="22" t="str">
        <f>VLOOKUP(A128,МО!$A$1:$C$68,2,0)</f>
        <v>ГБУЗ "РКБ"</v>
      </c>
      <c r="C128" s="23">
        <f>IF(D128="КС",VLOOKUP(A128,МО!$A$1:$C$68,3,0),VLOOKUP(A128,МО!$A$1:$D$68,4,0))</f>
        <v>1.02</v>
      </c>
      <c r="D128" s="24" t="s">
        <v>495</v>
      </c>
      <c r="E128" s="11">
        <v>20161188</v>
      </c>
      <c r="F128" s="22" t="str">
        <f>VLOOKUP(E128,КСГ!$A$2:$C$427,2,0)</f>
        <v>Болезни полости рта, слюнных желез и челюстей, врожденные аномалии лица и шеи, дети</v>
      </c>
      <c r="G128" s="25">
        <f>VLOOKUP(E128,КСГ!$A$2:$C$427,3,0)</f>
        <v>0.79</v>
      </c>
      <c r="H128" s="25">
        <f>IF(VLOOKUP($E128,КСГ!$A$2:$D$427,4,0)=0,IF($D128="КС",$C$2*$C128*$G128,$C$3*$C128*$G128),IF($D128="КС",$C$2*$G128,$C$3*$G128))</f>
        <v>13820.63841</v>
      </c>
      <c r="I128" s="25" t="str">
        <f>VLOOKUP(E128,КСГ!$A$2:$E$427,5,0)</f>
        <v>Стоматология детская</v>
      </c>
      <c r="J128" s="25">
        <f>VLOOKUP(E128,КСГ!$A$2:$F$427,6,0)</f>
        <v>0.79</v>
      </c>
      <c r="K128" s="17" t="s">
        <v>485</v>
      </c>
      <c r="L128" s="17">
        <v>4</v>
      </c>
      <c r="M128" s="17">
        <v>1</v>
      </c>
      <c r="N128" s="18">
        <f t="shared" si="5"/>
        <v>5</v>
      </c>
      <c r="O128" s="19">
        <f>IF(VLOOKUP($E128,КСГ!$A$2:$D$427,4,0)=0,IF($D128="КС",$C$2*$C128*$G128*L128,$C$3*$C128*$G128*L128),IF($D128="КС",$C$2*$G128*L128,$C$3*$G128*L128))</f>
        <v>55282.553639999998</v>
      </c>
      <c r="P128" s="19">
        <f>IF(VLOOKUP($E128,КСГ!$A$2:$D$427,4,0)=0,IF($D128="КС",$C$2*$C128*$G128*M128,$C$3*$C128*$G128*M128),IF($D128="КС",$C$2*$G128*M128,$C$3*$G128*M128))</f>
        <v>13820.63841</v>
      </c>
      <c r="Q128" s="20">
        <f t="shared" si="6"/>
        <v>69103.192049999998</v>
      </c>
    </row>
    <row r="129" spans="1:17">
      <c r="A129" s="11">
        <v>150001</v>
      </c>
      <c r="B129" s="22" t="str">
        <f>VLOOKUP(A129,МО!$A$1:$C$68,2,0)</f>
        <v>ГБУЗ "РКБ"</v>
      </c>
      <c r="C129" s="23">
        <f>IF(D129="КС",VLOOKUP(A129,МО!$A$1:$C$68,3,0),VLOOKUP(A129,МО!$A$1:$D$68,4,0))</f>
        <v>1.02</v>
      </c>
      <c r="D129" s="24" t="s">
        <v>495</v>
      </c>
      <c r="E129" s="11">
        <v>20161189</v>
      </c>
      <c r="F129" s="22" t="str">
        <f>VLOOKUP(E129,КСГ!$A$2:$C$427,2,0)</f>
        <v>Болезни пищевода, гастрит, дуоденит, другие болезни желудка и двенадцатиперстной кишки</v>
      </c>
      <c r="G129" s="25">
        <f>VLOOKUP(E129,КСГ!$A$2:$C$427,3,0)</f>
        <v>0.37</v>
      </c>
      <c r="H129" s="25">
        <f>IF(VLOOKUP($E129,КСГ!$A$2:$D$427,4,0)=0,IF($D129="КС",$C$2*$C129*$G129,$C$3*$C129*$G129),IF($D129="КС",$C$2*$G129,$C$3*$G129))</f>
        <v>6472.95723</v>
      </c>
      <c r="I129" s="25" t="str">
        <f>VLOOKUP(E129,КСГ!$A$2:$E$427,5,0)</f>
        <v>Терапия</v>
      </c>
      <c r="J129" s="25">
        <f>VLOOKUP(E129,КСГ!$A$2:$F$427,6,0)</f>
        <v>0.77</v>
      </c>
      <c r="K129" s="17" t="s">
        <v>473</v>
      </c>
      <c r="L129" s="17">
        <v>10</v>
      </c>
      <c r="M129" s="17">
        <v>3</v>
      </c>
      <c r="N129" s="18">
        <f t="shared" si="5"/>
        <v>13</v>
      </c>
      <c r="O129" s="19">
        <f>IF(VLOOKUP($E129,КСГ!$A$2:$D$427,4,0)=0,IF($D129="КС",$C$2*$C129*$G129*L129,$C$3*$C129*$G129*L129),IF($D129="КС",$C$2*$G129*L129,$C$3*$G129*L129))</f>
        <v>64729.5723</v>
      </c>
      <c r="P129" s="19">
        <f>IF(VLOOKUP($E129,КСГ!$A$2:$D$427,4,0)=0,IF($D129="КС",$C$2*$C129*$G129*M129,$C$3*$C129*$G129*M129),IF($D129="КС",$C$2*$G129*M129,$C$3*$G129*M129))</f>
        <v>19418.87169</v>
      </c>
      <c r="Q129" s="20">
        <f t="shared" si="6"/>
        <v>84148.44399</v>
      </c>
    </row>
    <row r="130" spans="1:17">
      <c r="A130" s="11">
        <v>150001</v>
      </c>
      <c r="B130" s="22" t="str">
        <f>VLOOKUP(A130,МО!$A$1:$C$68,2,0)</f>
        <v>ГБУЗ "РКБ"</v>
      </c>
      <c r="C130" s="23">
        <f>IF(D130="КС",VLOOKUP(A130,МО!$A$1:$C$68,3,0),VLOOKUP(A130,МО!$A$1:$D$68,4,0))</f>
        <v>1.02</v>
      </c>
      <c r="D130" s="24" t="s">
        <v>495</v>
      </c>
      <c r="E130" s="11">
        <v>20161189</v>
      </c>
      <c r="F130" s="22" t="str">
        <f>VLOOKUP(E130,КСГ!$A$2:$C$427,2,0)</f>
        <v>Болезни пищевода, гастрит, дуоденит, другие болезни желудка и двенадцатиперстной кишки</v>
      </c>
      <c r="G130" s="25">
        <f>VLOOKUP(E130,КСГ!$A$2:$C$427,3,0)</f>
        <v>0.37</v>
      </c>
      <c r="H130" s="25">
        <f>IF(VLOOKUP($E130,КСГ!$A$2:$D$427,4,0)=0,IF($D130="КС",$C$2*$C130*$G130,$C$3*$C130*$G130),IF($D130="КС",$C$2*$G130,$C$3*$G130))</f>
        <v>6472.95723</v>
      </c>
      <c r="I130" s="25" t="str">
        <f>VLOOKUP(E130,КСГ!$A$2:$E$427,5,0)</f>
        <v>Терапия</v>
      </c>
      <c r="J130" s="25">
        <f>VLOOKUP(E130,КСГ!$A$2:$F$427,6,0)</f>
        <v>0.77</v>
      </c>
      <c r="K130" s="17" t="s">
        <v>474</v>
      </c>
      <c r="L130" s="17">
        <v>8</v>
      </c>
      <c r="M130" s="17">
        <v>2</v>
      </c>
      <c r="N130" s="18">
        <f t="shared" si="5"/>
        <v>10</v>
      </c>
      <c r="O130" s="19">
        <f>IF(VLOOKUP($E130,КСГ!$A$2:$D$427,4,0)=0,IF($D130="КС",$C$2*$C130*$G130*L130,$C$3*$C130*$G130*L130),IF($D130="КС",$C$2*$G130*L130,$C$3*$G130*L130))</f>
        <v>51783.65784</v>
      </c>
      <c r="P130" s="19">
        <f>IF(VLOOKUP($E130,КСГ!$A$2:$D$427,4,0)=0,IF($D130="КС",$C$2*$C130*$G130*M130,$C$3*$C130*$G130*M130),IF($D130="КС",$C$2*$G130*M130,$C$3*$G130*M130))</f>
        <v>12945.91446</v>
      </c>
      <c r="Q130" s="20">
        <f t="shared" si="6"/>
        <v>64729.5723</v>
      </c>
    </row>
    <row r="131" spans="1:17">
      <c r="A131" s="11">
        <v>150001</v>
      </c>
      <c r="B131" s="22" t="str">
        <f>VLOOKUP(A131,МО!$A$1:$C$68,2,0)</f>
        <v>ГБУЗ "РКБ"</v>
      </c>
      <c r="C131" s="23">
        <f>IF(D131="КС",VLOOKUP(A131,МО!$A$1:$C$68,3,0),VLOOKUP(A131,МО!$A$1:$D$68,4,0))</f>
        <v>1.02</v>
      </c>
      <c r="D131" s="24" t="s">
        <v>495</v>
      </c>
      <c r="E131" s="11">
        <v>20161190</v>
      </c>
      <c r="F131" s="22" t="str">
        <f>VLOOKUP(E131,КСГ!$A$2:$C$427,2,0)</f>
        <v>Новообразования доброкачественные, in situ, неопределенного и неуточненного характера органов пищеварения</v>
      </c>
      <c r="G131" s="25">
        <f>VLOOKUP(E131,КСГ!$A$2:$C$427,3,0)</f>
        <v>0.69</v>
      </c>
      <c r="H131" s="25">
        <f>IF(VLOOKUP($E131,КСГ!$A$2:$D$427,4,0)=0,IF($D131="КС",$C$2*$C131*$G131,$C$3*$C131*$G131),IF($D131="КС",$C$2*$G131,$C$3*$G131))</f>
        <v>12071.190509999999</v>
      </c>
      <c r="I131" s="25" t="str">
        <f>VLOOKUP(E131,КСГ!$A$2:$E$427,5,0)</f>
        <v>Терапия</v>
      </c>
      <c r="J131" s="25">
        <f>VLOOKUP(E131,КСГ!$A$2:$F$427,6,0)</f>
        <v>0.77</v>
      </c>
      <c r="K131" s="17" t="s">
        <v>473</v>
      </c>
      <c r="L131" s="17">
        <v>1</v>
      </c>
      <c r="M131" s="17">
        <v>1</v>
      </c>
      <c r="N131" s="18">
        <f t="shared" si="5"/>
        <v>2</v>
      </c>
      <c r="O131" s="19">
        <f>IF(VLOOKUP($E131,КСГ!$A$2:$D$427,4,0)=0,IF($D131="КС",$C$2*$C131*$G131*L131,$C$3*$C131*$G131*L131),IF($D131="КС",$C$2*$G131*L131,$C$3*$G131*L131))</f>
        <v>12071.190509999999</v>
      </c>
      <c r="P131" s="19">
        <f>IF(VLOOKUP($E131,КСГ!$A$2:$D$427,4,0)=0,IF($D131="КС",$C$2*$C131*$G131*M131,$C$3*$C131*$G131*M131),IF($D131="КС",$C$2*$G131*M131,$C$3*$G131*M131))</f>
        <v>12071.190509999999</v>
      </c>
      <c r="Q131" s="20">
        <f t="shared" si="6"/>
        <v>24142.381019999997</v>
      </c>
    </row>
    <row r="132" spans="1:17">
      <c r="A132" s="11">
        <v>150001</v>
      </c>
      <c r="B132" s="22" t="str">
        <f>VLOOKUP(A132,МО!$A$1:$C$68,2,0)</f>
        <v>ГБУЗ "РКБ"</v>
      </c>
      <c r="C132" s="23">
        <f>IF(D132="КС",VLOOKUP(A132,МО!$A$1:$C$68,3,0),VLOOKUP(A132,МО!$A$1:$D$68,4,0))</f>
        <v>1.02</v>
      </c>
      <c r="D132" s="24" t="s">
        <v>495</v>
      </c>
      <c r="E132" s="11">
        <v>20161190</v>
      </c>
      <c r="F132" s="22" t="str">
        <f>VLOOKUP(E132,КСГ!$A$2:$C$427,2,0)</f>
        <v>Новообразования доброкачественные, in situ, неопределенного и неуточненного характера органов пищеварения</v>
      </c>
      <c r="G132" s="25">
        <f>VLOOKUP(E132,КСГ!$A$2:$C$427,3,0)</f>
        <v>0.69</v>
      </c>
      <c r="H132" s="25">
        <f>IF(VLOOKUP($E132,КСГ!$A$2:$D$427,4,0)=0,IF($D132="КС",$C$2*$C132*$G132,$C$3*$C132*$G132),IF($D132="КС",$C$2*$G132,$C$3*$G132))</f>
        <v>12071.190509999999</v>
      </c>
      <c r="I132" s="25" t="str">
        <f>VLOOKUP(E132,КСГ!$A$2:$E$427,5,0)</f>
        <v>Терапия</v>
      </c>
      <c r="J132" s="25">
        <f>VLOOKUP(E132,КСГ!$A$2:$F$427,6,0)</f>
        <v>0.77</v>
      </c>
      <c r="K132" s="17" t="s">
        <v>474</v>
      </c>
      <c r="L132" s="17">
        <v>1</v>
      </c>
      <c r="M132" s="17">
        <v>1</v>
      </c>
      <c r="N132" s="18">
        <f t="shared" si="5"/>
        <v>2</v>
      </c>
      <c r="O132" s="19">
        <f>IF(VLOOKUP($E132,КСГ!$A$2:$D$427,4,0)=0,IF($D132="КС",$C$2*$C132*$G132*L132,$C$3*$C132*$G132*L132),IF($D132="КС",$C$2*$G132*L132,$C$3*$G132*L132))</f>
        <v>12071.190509999999</v>
      </c>
      <c r="P132" s="19">
        <f>IF(VLOOKUP($E132,КСГ!$A$2:$D$427,4,0)=0,IF($D132="КС",$C$2*$C132*$G132*M132,$C$3*$C132*$G132*M132),IF($D132="КС",$C$2*$G132*M132,$C$3*$G132*M132))</f>
        <v>12071.190509999999</v>
      </c>
      <c r="Q132" s="20">
        <f t="shared" si="6"/>
        <v>24142.381019999997</v>
      </c>
    </row>
    <row r="133" spans="1:17" ht="15" customHeight="1">
      <c r="A133" s="11">
        <v>150001</v>
      </c>
      <c r="B133" s="22" t="str">
        <f>VLOOKUP(A133,МО!$A$1:$C$68,2,0)</f>
        <v>ГБУЗ "РКБ"</v>
      </c>
      <c r="C133" s="23">
        <f>IF(D133="КС",VLOOKUP(A133,МО!$A$1:$C$68,3,0),VLOOKUP(A133,МО!$A$1:$D$68,4,0))</f>
        <v>1.02</v>
      </c>
      <c r="D133" s="24" t="s">
        <v>495</v>
      </c>
      <c r="E133" s="11">
        <v>20161191</v>
      </c>
      <c r="F133" s="22" t="str">
        <f>VLOOKUP(E133,КСГ!$A$2:$C$427,2,0)</f>
        <v>Болезни желчного пузыря</v>
      </c>
      <c r="G133" s="25">
        <f>VLOOKUP(E133,КСГ!$A$2:$C$427,3,0)</f>
        <v>0.72</v>
      </c>
      <c r="H133" s="25">
        <f>IF(VLOOKUP($E133,КСГ!$A$2:$D$427,4,0)=0,IF($D133="КС",$C$2*$C133*$G133,$C$3*$C133*$G133),IF($D133="КС",$C$2*$G133,$C$3*$G133))</f>
        <v>12596.024879999999</v>
      </c>
      <c r="I133" s="25" t="str">
        <f>VLOOKUP(E133,КСГ!$A$2:$E$427,5,0)</f>
        <v>Терапия</v>
      </c>
      <c r="J133" s="25">
        <f>VLOOKUP(E133,КСГ!$A$2:$F$427,6,0)</f>
        <v>0.77</v>
      </c>
      <c r="K133" s="17" t="s">
        <v>473</v>
      </c>
      <c r="L133" s="17">
        <v>2</v>
      </c>
      <c r="M133" s="17">
        <v>1</v>
      </c>
      <c r="N133" s="18">
        <f t="shared" si="5"/>
        <v>3</v>
      </c>
      <c r="O133" s="19">
        <f>IF(VLOOKUP($E133,КСГ!$A$2:$D$427,4,0)=0,IF($D133="КС",$C$2*$C133*$G133*L133,$C$3*$C133*$G133*L133),IF($D133="КС",$C$2*$G133*L133,$C$3*$G133*L133))</f>
        <v>25192.049759999998</v>
      </c>
      <c r="P133" s="19">
        <f>IF(VLOOKUP($E133,КСГ!$A$2:$D$427,4,0)=0,IF($D133="КС",$C$2*$C133*$G133*M133,$C$3*$C133*$G133*M133),IF($D133="КС",$C$2*$G133*M133,$C$3*$G133*M133))</f>
        <v>12596.024879999999</v>
      </c>
      <c r="Q133" s="20">
        <f t="shared" si="6"/>
        <v>37788.074639999999</v>
      </c>
    </row>
    <row r="134" spans="1:17">
      <c r="A134" s="11">
        <v>150001</v>
      </c>
      <c r="B134" s="22" t="str">
        <f>VLOOKUP(A134,МО!$A$1:$C$68,2,0)</f>
        <v>ГБУЗ "РКБ"</v>
      </c>
      <c r="C134" s="23">
        <f>IF(D134="КС",VLOOKUP(A134,МО!$A$1:$C$68,3,0),VLOOKUP(A134,МО!$A$1:$D$68,4,0))</f>
        <v>1.02</v>
      </c>
      <c r="D134" s="24" t="s">
        <v>495</v>
      </c>
      <c r="E134" s="11">
        <v>20161191</v>
      </c>
      <c r="F134" s="22" t="str">
        <f>VLOOKUP(E134,КСГ!$A$2:$C$427,2,0)</f>
        <v>Болезни желчного пузыря</v>
      </c>
      <c r="G134" s="25">
        <f>VLOOKUP(E134,КСГ!$A$2:$C$427,3,0)</f>
        <v>0.72</v>
      </c>
      <c r="H134" s="25">
        <f>IF(VLOOKUP($E134,КСГ!$A$2:$D$427,4,0)=0,IF($D134="КС",$C$2*$C134*$G134,$C$3*$C134*$G134),IF($D134="КС",$C$2*$G134,$C$3*$G134))</f>
        <v>12596.024879999999</v>
      </c>
      <c r="I134" s="25" t="str">
        <f>VLOOKUP(E134,КСГ!$A$2:$E$427,5,0)</f>
        <v>Терапия</v>
      </c>
      <c r="J134" s="25">
        <f>VLOOKUP(E134,КСГ!$A$2:$F$427,6,0)</f>
        <v>0.77</v>
      </c>
      <c r="K134" s="17" t="s">
        <v>474</v>
      </c>
      <c r="L134" s="17">
        <v>24</v>
      </c>
      <c r="M134" s="17">
        <v>6</v>
      </c>
      <c r="N134" s="18">
        <f t="shared" si="5"/>
        <v>30</v>
      </c>
      <c r="O134" s="19">
        <f>IF(VLOOKUP($E134,КСГ!$A$2:$D$427,4,0)=0,IF($D134="КС",$C$2*$C134*$G134*L134,$C$3*$C134*$G134*L134),IF($D134="КС",$C$2*$G134*L134,$C$3*$G134*L134))</f>
        <v>302304.59711999999</v>
      </c>
      <c r="P134" s="19">
        <f>IF(VLOOKUP($E134,КСГ!$A$2:$D$427,4,0)=0,IF($D134="КС",$C$2*$C134*$G134*M134,$C$3*$C134*$G134*M134),IF($D134="КС",$C$2*$G134*M134,$C$3*$G134*M134))</f>
        <v>75576.149279999998</v>
      </c>
      <c r="Q134" s="20">
        <f t="shared" si="6"/>
        <v>377880.7464</v>
      </c>
    </row>
    <row r="135" spans="1:17">
      <c r="A135" s="11">
        <v>150001</v>
      </c>
      <c r="B135" s="22" t="str">
        <f>VLOOKUP(A135,МО!$A$1:$C$68,2,0)</f>
        <v>ГБУЗ "РКБ"</v>
      </c>
      <c r="C135" s="23">
        <f>IF(D135="КС",VLOOKUP(A135,МО!$A$1:$C$68,3,0),VLOOKUP(A135,МО!$A$1:$D$68,4,0))</f>
        <v>1.02</v>
      </c>
      <c r="D135" s="24" t="s">
        <v>495</v>
      </c>
      <c r="E135" s="11">
        <v>20161192</v>
      </c>
      <c r="F135" s="22" t="str">
        <f>VLOOKUP(E135,КСГ!$A$2:$C$427,2,0)</f>
        <v>Другие болезни органов пищеварения, взрослые</v>
      </c>
      <c r="G135" s="25">
        <f>VLOOKUP(E135,КСГ!$A$2:$C$427,3,0)</f>
        <v>0.59</v>
      </c>
      <c r="H135" s="25">
        <f>IF(VLOOKUP($E135,КСГ!$A$2:$D$427,4,0)=0,IF($D135="КС",$C$2*$C135*$G135,$C$3*$C135*$G135),IF($D135="КС",$C$2*$G135,$C$3*$G135))</f>
        <v>10321.742609999999</v>
      </c>
      <c r="I135" s="25" t="str">
        <f>VLOOKUP(E135,КСГ!$A$2:$E$427,5,0)</f>
        <v>Терапия</v>
      </c>
      <c r="J135" s="25">
        <f>VLOOKUP(E135,КСГ!$A$2:$F$427,6,0)</f>
        <v>0.77</v>
      </c>
      <c r="K135" s="17" t="s">
        <v>473</v>
      </c>
      <c r="L135" s="17">
        <v>16</v>
      </c>
      <c r="M135" s="17">
        <v>4</v>
      </c>
      <c r="N135" s="18">
        <f t="shared" si="5"/>
        <v>20</v>
      </c>
      <c r="O135" s="19">
        <f>IF(VLOOKUP($E135,КСГ!$A$2:$D$427,4,0)=0,IF($D135="КС",$C$2*$C135*$G135*L135,$C$3*$C135*$G135*L135),IF($D135="КС",$C$2*$G135*L135,$C$3*$G135*L135))</f>
        <v>165147.88175999999</v>
      </c>
      <c r="P135" s="19">
        <f>IF(VLOOKUP($E135,КСГ!$A$2:$D$427,4,0)=0,IF($D135="КС",$C$2*$C135*$G135*M135,$C$3*$C135*$G135*M135),IF($D135="КС",$C$2*$G135*M135,$C$3*$G135*M135))</f>
        <v>41286.970439999997</v>
      </c>
      <c r="Q135" s="20">
        <f t="shared" si="6"/>
        <v>206434.85219999999</v>
      </c>
    </row>
    <row r="136" spans="1:17">
      <c r="A136" s="11">
        <v>150001</v>
      </c>
      <c r="B136" s="22" t="str">
        <f>VLOOKUP(A136,МО!$A$1:$C$68,2,0)</f>
        <v>ГБУЗ "РКБ"</v>
      </c>
      <c r="C136" s="23">
        <f>IF(D136="КС",VLOOKUP(A136,МО!$A$1:$C$68,3,0),VLOOKUP(A136,МО!$A$1:$D$68,4,0))</f>
        <v>1.02</v>
      </c>
      <c r="D136" s="24" t="s">
        <v>495</v>
      </c>
      <c r="E136" s="11">
        <v>20161192</v>
      </c>
      <c r="F136" s="22" t="str">
        <f>VLOOKUP(E136,КСГ!$A$2:$C$427,2,0)</f>
        <v>Другие болезни органов пищеварения, взрослые</v>
      </c>
      <c r="G136" s="25">
        <f>VLOOKUP(E136,КСГ!$A$2:$C$427,3,0)</f>
        <v>0.59</v>
      </c>
      <c r="H136" s="25">
        <f>IF(VLOOKUP($E136,КСГ!$A$2:$D$427,4,0)=0,IF($D136="КС",$C$2*$C136*$G136,$C$3*$C136*$G136),IF($D136="КС",$C$2*$G136,$C$3*$G136))</f>
        <v>10321.742609999999</v>
      </c>
      <c r="I136" s="25" t="str">
        <f>VLOOKUP(E136,КСГ!$A$2:$E$427,5,0)</f>
        <v>Терапия</v>
      </c>
      <c r="J136" s="25">
        <f>VLOOKUP(E136,КСГ!$A$2:$F$427,6,0)</f>
        <v>0.77</v>
      </c>
      <c r="K136" s="17" t="s">
        <v>477</v>
      </c>
      <c r="L136" s="17">
        <v>19</v>
      </c>
      <c r="M136" s="17">
        <v>5</v>
      </c>
      <c r="N136" s="18">
        <f t="shared" si="5"/>
        <v>24</v>
      </c>
      <c r="O136" s="19">
        <f>IF(VLOOKUP($E136,КСГ!$A$2:$D$427,4,0)=0,IF($D136="КС",$C$2*$C136*$G136*L136,$C$3*$C136*$G136*L136),IF($D136="КС",$C$2*$G136*L136,$C$3*$G136*L136))</f>
        <v>196113.10958999998</v>
      </c>
      <c r="P136" s="19">
        <f>IF(VLOOKUP($E136,КСГ!$A$2:$D$427,4,0)=0,IF($D136="КС",$C$2*$C136*$G136*M136,$C$3*$C136*$G136*M136),IF($D136="КС",$C$2*$G136*M136,$C$3*$G136*M136))</f>
        <v>51608.713049999998</v>
      </c>
      <c r="Q136" s="20">
        <f t="shared" si="6"/>
        <v>247721.82263999997</v>
      </c>
    </row>
    <row r="137" spans="1:17">
      <c r="A137" s="11">
        <v>150001</v>
      </c>
      <c r="B137" s="22" t="str">
        <f>VLOOKUP(A137,МО!$A$1:$C$68,2,0)</f>
        <v>ГБУЗ "РКБ"</v>
      </c>
      <c r="C137" s="23">
        <f>IF(D137="КС",VLOOKUP(A137,МО!$A$1:$C$68,3,0),VLOOKUP(A137,МО!$A$1:$D$68,4,0))</f>
        <v>1.02</v>
      </c>
      <c r="D137" s="24" t="s">
        <v>495</v>
      </c>
      <c r="E137" s="11">
        <v>20161192</v>
      </c>
      <c r="F137" s="22" t="str">
        <f>VLOOKUP(E137,КСГ!$A$2:$C$427,2,0)</f>
        <v>Другие болезни органов пищеварения, взрослые</v>
      </c>
      <c r="G137" s="25">
        <f>VLOOKUP(E137,КСГ!$A$2:$C$427,3,0)</f>
        <v>0.59</v>
      </c>
      <c r="H137" s="25">
        <f>IF(VLOOKUP($E137,КСГ!$A$2:$D$427,4,0)=0,IF($D137="КС",$C$2*$C137*$G137,$C$3*$C137*$G137),IF($D137="КС",$C$2*$G137,$C$3*$G137))</f>
        <v>10321.742609999999</v>
      </c>
      <c r="I137" s="25" t="str">
        <f>VLOOKUP(E137,КСГ!$A$2:$E$427,5,0)</f>
        <v>Терапия</v>
      </c>
      <c r="J137" s="25">
        <f>VLOOKUP(E137,КСГ!$A$2:$F$427,6,0)</f>
        <v>0.77</v>
      </c>
      <c r="K137" s="17" t="s">
        <v>474</v>
      </c>
      <c r="L137" s="17">
        <v>40</v>
      </c>
      <c r="M137" s="17">
        <v>10</v>
      </c>
      <c r="N137" s="18">
        <f t="shared" ref="N137:N200" si="7">IF(L137+M137&gt;0,L137+M137,"")</f>
        <v>50</v>
      </c>
      <c r="O137" s="19">
        <f>IF(VLOOKUP($E137,КСГ!$A$2:$D$427,4,0)=0,IF($D137="КС",$C$2*$C137*$G137*L137,$C$3*$C137*$G137*L137),IF($D137="КС",$C$2*$G137*L137,$C$3*$G137*L137))</f>
        <v>412869.70439999999</v>
      </c>
      <c r="P137" s="19">
        <f>IF(VLOOKUP($E137,КСГ!$A$2:$D$427,4,0)=0,IF($D137="КС",$C$2*$C137*$G137*M137,$C$3*$C137*$G137*M137),IF($D137="КС",$C$2*$G137*M137,$C$3*$G137*M137))</f>
        <v>103217.4261</v>
      </c>
      <c r="Q137" s="20">
        <f t="shared" ref="Q137:Q200" si="8">O137+P137</f>
        <v>516087.13049999997</v>
      </c>
    </row>
    <row r="138" spans="1:17">
      <c r="A138" s="11">
        <v>150001</v>
      </c>
      <c r="B138" s="22" t="str">
        <f>VLOOKUP(A138,МО!$A$1:$C$68,2,0)</f>
        <v>ГБУЗ "РКБ"</v>
      </c>
      <c r="C138" s="23">
        <f>IF(D138="КС",VLOOKUP(A138,МО!$A$1:$C$68,3,0),VLOOKUP(A138,МО!$A$1:$D$68,4,0))</f>
        <v>1.02</v>
      </c>
      <c r="D138" s="24" t="s">
        <v>495</v>
      </c>
      <c r="E138" s="11">
        <v>20161193</v>
      </c>
      <c r="F138" s="22" t="str">
        <f>VLOOKUP(E138,КСГ!$A$2:$C$427,2,0)</f>
        <v>Гипертоническая болезнь в стадии обострения</v>
      </c>
      <c r="G138" s="25">
        <f>VLOOKUP(E138,КСГ!$A$2:$C$427,3,0)</f>
        <v>0.7</v>
      </c>
      <c r="H138" s="25">
        <f>IF(VLOOKUP($E138,КСГ!$A$2:$D$427,4,0)=0,IF($D138="КС",$C$2*$C138*$G138,$C$3*$C138*$G138),IF($D138="КС",$C$2*$G138,$C$3*$G138))</f>
        <v>12246.135299999998</v>
      </c>
      <c r="I138" s="25" t="str">
        <f>VLOOKUP(E138,КСГ!$A$2:$E$427,5,0)</f>
        <v>Терапия</v>
      </c>
      <c r="J138" s="25">
        <f>VLOOKUP(E138,КСГ!$A$2:$F$427,6,0)</f>
        <v>0.77</v>
      </c>
      <c r="K138" s="17" t="s">
        <v>476</v>
      </c>
      <c r="L138" s="17">
        <v>15</v>
      </c>
      <c r="M138" s="17">
        <v>4</v>
      </c>
      <c r="N138" s="18">
        <f t="shared" si="7"/>
        <v>19</v>
      </c>
      <c r="O138" s="19">
        <f>IF(VLOOKUP($E138,КСГ!$A$2:$D$427,4,0)=0,IF($D138="КС",$C$2*$C138*$G138*L138,$C$3*$C138*$G138*L138),IF($D138="КС",$C$2*$G138*L138,$C$3*$G138*L138))</f>
        <v>183692.02949999998</v>
      </c>
      <c r="P138" s="19">
        <f>IF(VLOOKUP($E138,КСГ!$A$2:$D$427,4,0)=0,IF($D138="КС",$C$2*$C138*$G138*M138,$C$3*$C138*$G138*M138),IF($D138="КС",$C$2*$G138*M138,$C$3*$G138*M138))</f>
        <v>48984.541199999992</v>
      </c>
      <c r="Q138" s="20">
        <f t="shared" si="8"/>
        <v>232676.57069999998</v>
      </c>
    </row>
    <row r="139" spans="1:17">
      <c r="A139" s="11">
        <v>150001</v>
      </c>
      <c r="B139" s="22" t="str">
        <f>VLOOKUP(A139,МО!$A$1:$C$68,2,0)</f>
        <v>ГБУЗ "РКБ"</v>
      </c>
      <c r="C139" s="23">
        <f>IF(D139="КС",VLOOKUP(A139,МО!$A$1:$C$68,3,0),VLOOKUP(A139,МО!$A$1:$D$68,4,0))</f>
        <v>1.02</v>
      </c>
      <c r="D139" s="24" t="s">
        <v>495</v>
      </c>
      <c r="E139" s="11">
        <v>20161193</v>
      </c>
      <c r="F139" s="22" t="str">
        <f>VLOOKUP(E139,КСГ!$A$2:$C$427,2,0)</f>
        <v>Гипертоническая болезнь в стадии обострения</v>
      </c>
      <c r="G139" s="25">
        <f>VLOOKUP(E139,КСГ!$A$2:$C$427,3,0)</f>
        <v>0.7</v>
      </c>
      <c r="H139" s="25">
        <f>IF(VLOOKUP($E139,КСГ!$A$2:$D$427,4,0)=0,IF($D139="КС",$C$2*$C139*$G139,$C$3*$C139*$G139),IF($D139="КС",$C$2*$G139,$C$3*$G139))</f>
        <v>12246.135299999998</v>
      </c>
      <c r="I139" s="25" t="str">
        <f>VLOOKUP(E139,КСГ!$A$2:$E$427,5,0)</f>
        <v>Терапия</v>
      </c>
      <c r="J139" s="25">
        <f>VLOOKUP(E139,КСГ!$A$2:$F$427,6,0)</f>
        <v>0.77</v>
      </c>
      <c r="K139" s="17" t="s">
        <v>482</v>
      </c>
      <c r="L139" s="17">
        <v>0</v>
      </c>
      <c r="M139" s="17">
        <v>0</v>
      </c>
      <c r="N139" s="18" t="str">
        <f t="shared" si="7"/>
        <v/>
      </c>
      <c r="O139" s="19">
        <f>IF(VLOOKUP($E139,КСГ!$A$2:$D$427,4,0)=0,IF($D139="КС",$C$2*$C139*$G139*L139,$C$3*$C139*$G139*L139),IF($D139="КС",$C$2*$G139*L139,$C$3*$G139*L139))</f>
        <v>0</v>
      </c>
      <c r="P139" s="19">
        <f>IF(VLOOKUP($E139,КСГ!$A$2:$D$427,4,0)=0,IF($D139="КС",$C$2*$C139*$G139*M139,$C$3*$C139*$G139*M139),IF($D139="КС",$C$2*$G139*M139,$C$3*$G139*M139))</f>
        <v>0</v>
      </c>
      <c r="Q139" s="20">
        <f t="shared" si="8"/>
        <v>0</v>
      </c>
    </row>
    <row r="140" spans="1:17">
      <c r="A140" s="11">
        <v>150001</v>
      </c>
      <c r="B140" s="22" t="str">
        <f>VLOOKUP(A140,МО!$A$1:$C$68,2,0)</f>
        <v>ГБУЗ "РКБ"</v>
      </c>
      <c r="C140" s="23">
        <f>IF(D140="КС",VLOOKUP(A140,МО!$A$1:$C$68,3,0),VLOOKUP(A140,МО!$A$1:$D$68,4,0))</f>
        <v>1.02</v>
      </c>
      <c r="D140" s="24" t="s">
        <v>495</v>
      </c>
      <c r="E140" s="11">
        <v>20161194</v>
      </c>
      <c r="F140" s="22" t="str">
        <f>VLOOKUP(E140,КСГ!$A$2:$C$427,2,0)</f>
        <v>Стенокардия (кроме нестабильной),  хроническая ишемическая болезнь сердца,  уровень 1</v>
      </c>
      <c r="G140" s="25">
        <f>VLOOKUP(E140,КСГ!$A$2:$C$427,3,0)</f>
        <v>0.78</v>
      </c>
      <c r="H140" s="25">
        <f>IF(VLOOKUP($E140,КСГ!$A$2:$D$427,4,0)=0,IF($D140="КС",$C$2*$C140*$G140,$C$3*$C140*$G140),IF($D140="КС",$C$2*$G140,$C$3*$G140))</f>
        <v>13645.69362</v>
      </c>
      <c r="I140" s="25" t="str">
        <f>VLOOKUP(E140,КСГ!$A$2:$E$427,5,0)</f>
        <v>Терапия</v>
      </c>
      <c r="J140" s="25">
        <f>VLOOKUP(E140,КСГ!$A$2:$F$427,6,0)</f>
        <v>0.77</v>
      </c>
      <c r="K140" s="17" t="s">
        <v>476</v>
      </c>
      <c r="L140" s="17">
        <v>757</v>
      </c>
      <c r="M140" s="17">
        <v>189</v>
      </c>
      <c r="N140" s="18">
        <f t="shared" si="7"/>
        <v>946</v>
      </c>
      <c r="O140" s="19">
        <f>IF(VLOOKUP($E140,КСГ!$A$2:$D$427,4,0)=0,IF($D140="КС",$C$2*$C140*$G140*L140,$C$3*$C140*$G140*L140),IF($D140="КС",$C$2*$G140*L140,$C$3*$G140*L140))</f>
        <v>10329790.07034</v>
      </c>
      <c r="P140" s="19">
        <f>IF(VLOOKUP($E140,КСГ!$A$2:$D$427,4,0)=0,IF($D140="КС",$C$2*$C140*$G140*M140,$C$3*$C140*$G140*M140),IF($D140="КС",$C$2*$G140*M140,$C$3*$G140*M140))</f>
        <v>2579036.09418</v>
      </c>
      <c r="Q140" s="20">
        <f t="shared" si="8"/>
        <v>12908826.164519999</v>
      </c>
    </row>
    <row r="141" spans="1:17">
      <c r="A141" s="11">
        <v>150001</v>
      </c>
      <c r="B141" s="22" t="str">
        <f>VLOOKUP(A141,МО!$A$1:$C$68,2,0)</f>
        <v>ГБУЗ "РКБ"</v>
      </c>
      <c r="C141" s="23">
        <f>IF(D141="КС",VLOOKUP(A141,МО!$A$1:$C$68,3,0),VLOOKUP(A141,МО!$A$1:$D$68,4,0))</f>
        <v>1.02</v>
      </c>
      <c r="D141" s="24" t="s">
        <v>495</v>
      </c>
      <c r="E141" s="11">
        <v>20161196</v>
      </c>
      <c r="F141" s="22" t="str">
        <f>VLOOKUP(E141,КСГ!$A$2:$C$427,2,0)</f>
        <v>Другие болезни сердца, уровень 1</v>
      </c>
      <c r="G141" s="25">
        <f>VLOOKUP(E141,КСГ!$A$2:$C$427,3,0)</f>
        <v>0.78</v>
      </c>
      <c r="H141" s="25">
        <f>IF(VLOOKUP($E141,КСГ!$A$2:$D$427,4,0)=0,IF($D141="КС",$C$2*$C141*$G141,$C$3*$C141*$G141),IF($D141="КС",$C$2*$G141,$C$3*$G141))</f>
        <v>13645.69362</v>
      </c>
      <c r="I141" s="25" t="str">
        <f>VLOOKUP(E141,КСГ!$A$2:$E$427,5,0)</f>
        <v>Терапия</v>
      </c>
      <c r="J141" s="25">
        <f>VLOOKUP(E141,КСГ!$A$2:$F$427,6,0)</f>
        <v>0.77</v>
      </c>
      <c r="K141" s="17" t="s">
        <v>476</v>
      </c>
      <c r="L141" s="17">
        <v>25</v>
      </c>
      <c r="M141" s="17">
        <v>6</v>
      </c>
      <c r="N141" s="18">
        <f t="shared" si="7"/>
        <v>31</v>
      </c>
      <c r="O141" s="19">
        <f>IF(VLOOKUP($E141,КСГ!$A$2:$D$427,4,0)=0,IF($D141="КС",$C$2*$C141*$G141*L141,$C$3*$C141*$G141*L141),IF($D141="КС",$C$2*$G141*L141,$C$3*$G141*L141))</f>
        <v>341142.34049999999</v>
      </c>
      <c r="P141" s="19">
        <f>IF(VLOOKUP($E141,КСГ!$A$2:$D$427,4,0)=0,IF($D141="КС",$C$2*$C141*$G141*M141,$C$3*$C141*$G141*M141),IF($D141="КС",$C$2*$G141*M141,$C$3*$G141*M141))</f>
        <v>81874.161720000004</v>
      </c>
      <c r="Q141" s="20">
        <f t="shared" si="8"/>
        <v>423016.50222000002</v>
      </c>
    </row>
    <row r="142" spans="1:17">
      <c r="A142" s="11">
        <v>150001</v>
      </c>
      <c r="B142" s="22" t="str">
        <f>VLOOKUP(A142,МО!$A$1:$C$68,2,0)</f>
        <v>ГБУЗ "РКБ"</v>
      </c>
      <c r="C142" s="23">
        <f>IF(D142="КС",VLOOKUP(A142,МО!$A$1:$C$68,3,0),VLOOKUP(A142,МО!$A$1:$D$68,4,0))</f>
        <v>1.02</v>
      </c>
      <c r="D142" s="24" t="s">
        <v>495</v>
      </c>
      <c r="E142" s="11">
        <v>20161198</v>
      </c>
      <c r="F142" s="22" t="str">
        <f>VLOOKUP(E142,КСГ!$A$2:$C$427,2,0)</f>
        <v>Бронхит необструктивный, симптомы и признаки, относящиеся к органам дыхания</v>
      </c>
      <c r="G142" s="25">
        <f>VLOOKUP(E142,КСГ!$A$2:$C$427,3,0)</f>
        <v>0.75</v>
      </c>
      <c r="H142" s="25">
        <f>IF(VLOOKUP($E142,КСГ!$A$2:$D$427,4,0)=0,IF($D142="КС",$C$2*$C142*$G142,$C$3*$C142*$G142),IF($D142="КС",$C$2*$G142,$C$3*$G142))</f>
        <v>13120.85925</v>
      </c>
      <c r="I142" s="25" t="str">
        <f>VLOOKUP(E142,КСГ!$A$2:$E$427,5,0)</f>
        <v>Терапия</v>
      </c>
      <c r="J142" s="25">
        <f>VLOOKUP(E142,КСГ!$A$2:$F$427,6,0)</f>
        <v>0.77</v>
      </c>
      <c r="K142" s="17" t="s">
        <v>484</v>
      </c>
      <c r="L142" s="17">
        <v>12</v>
      </c>
      <c r="M142" s="17">
        <v>4</v>
      </c>
      <c r="N142" s="18">
        <f t="shared" si="7"/>
        <v>16</v>
      </c>
      <c r="O142" s="19">
        <f>IF(VLOOKUP($E142,КСГ!$A$2:$D$427,4,0)=0,IF($D142="КС",$C$2*$C142*$G142*L142,$C$3*$C142*$G142*L142),IF($D142="КС",$C$2*$G142*L142,$C$3*$G142*L142))</f>
        <v>157450.31099999999</v>
      </c>
      <c r="P142" s="19">
        <f>IF(VLOOKUP($E142,КСГ!$A$2:$D$427,4,0)=0,IF($D142="КС",$C$2*$C142*$G142*M142,$C$3*$C142*$G142*M142),IF($D142="КС",$C$2*$G142*M142,$C$3*$G142*M142))</f>
        <v>52483.436999999998</v>
      </c>
      <c r="Q142" s="20">
        <f t="shared" si="8"/>
        <v>209933.74799999999</v>
      </c>
    </row>
    <row r="143" spans="1:17">
      <c r="A143" s="11">
        <v>150001</v>
      </c>
      <c r="B143" s="22" t="str">
        <f>VLOOKUP(A143,МО!$A$1:$C$68,2,0)</f>
        <v>ГБУЗ "РКБ"</v>
      </c>
      <c r="C143" s="23">
        <f>IF(D143="КС",VLOOKUP(A143,МО!$A$1:$C$68,3,0),VLOOKUP(A143,МО!$A$1:$D$68,4,0))</f>
        <v>1.02</v>
      </c>
      <c r="D143" s="24" t="s">
        <v>495</v>
      </c>
      <c r="E143" s="11">
        <v>20161199</v>
      </c>
      <c r="F143" s="22" t="str">
        <f>VLOOKUP(E143,КСГ!$A$2:$C$427,2,0)</f>
        <v>ХОБЛ, эмфизема, бронхоэктатическая болезнь</v>
      </c>
      <c r="G143" s="25">
        <f>VLOOKUP(E143,КСГ!$A$2:$C$427,3,0)</f>
        <v>1.246</v>
      </c>
      <c r="H143" s="25">
        <f>IF(VLOOKUP($E143,КСГ!$A$2:$D$427,4,0)=0,IF($D143="КС",$C$2*$C143*$G143,$C$3*$C143*$G143),IF($D143="КС",$C$2*$G143,$C$3*$G143))</f>
        <v>21798.120833999998</v>
      </c>
      <c r="I143" s="25" t="str">
        <f>VLOOKUP(E143,КСГ!$A$2:$E$427,5,0)</f>
        <v>Терапия</v>
      </c>
      <c r="J143" s="25">
        <f>VLOOKUP(E143,КСГ!$A$2:$F$427,6,0)</f>
        <v>0.77</v>
      </c>
      <c r="K143" s="17" t="s">
        <v>484</v>
      </c>
      <c r="L143" s="17">
        <v>0</v>
      </c>
      <c r="M143" s="17">
        <v>0</v>
      </c>
      <c r="N143" s="18" t="str">
        <f t="shared" si="7"/>
        <v/>
      </c>
      <c r="O143" s="19">
        <f>IF(VLOOKUP($E143,КСГ!$A$2:$D$427,4,0)=0,IF($D143="КС",$C$2*$C143*$G143*L143,$C$3*$C143*$G143*L143),IF($D143="КС",$C$2*$G143*L143,$C$3*$G143*L143))</f>
        <v>0</v>
      </c>
      <c r="P143" s="19">
        <f>IF(VLOOKUP($E143,КСГ!$A$2:$D$427,4,0)=0,IF($D143="КС",$C$2*$C143*$G143*M143,$C$3*$C143*$G143*M143),IF($D143="КС",$C$2*$G143*M143,$C$3*$G143*M143))</f>
        <v>0</v>
      </c>
      <c r="Q143" s="20">
        <f t="shared" si="8"/>
        <v>0</v>
      </c>
    </row>
    <row r="144" spans="1:17">
      <c r="A144" s="11">
        <v>150001</v>
      </c>
      <c r="B144" s="22" t="str">
        <f>VLOOKUP(A144,МО!$A$1:$C$68,2,0)</f>
        <v>ГБУЗ "РКБ"</v>
      </c>
      <c r="C144" s="23">
        <f>IF(D144="КС",VLOOKUP(A144,МО!$A$1:$C$68,3,0),VLOOKUP(A144,МО!$A$1:$D$68,4,0))</f>
        <v>1.02</v>
      </c>
      <c r="D144" s="24" t="s">
        <v>495</v>
      </c>
      <c r="E144" s="11">
        <v>20161202</v>
      </c>
      <c r="F144" s="22" t="str">
        <f>VLOOKUP(E144,КСГ!$A$2:$C$427,2,0)</f>
        <v>Тубулоинтерстициальные болезни почек, другие болезни мочевой системы</v>
      </c>
      <c r="G144" s="25">
        <f>VLOOKUP(E144,КСГ!$A$2:$C$427,3,0)</f>
        <v>0.86</v>
      </c>
      <c r="H144" s="25">
        <f>IF(VLOOKUP($E144,КСГ!$A$2:$D$427,4,0)=0,IF($D144="КС",$C$2*$C144*$G144,$C$3*$C144*$G144),IF($D144="КС",$C$2*$G144,$C$3*$G144))</f>
        <v>15045.25194</v>
      </c>
      <c r="I144" s="25" t="str">
        <f>VLOOKUP(E144,КСГ!$A$2:$E$427,5,0)</f>
        <v>Терапия</v>
      </c>
      <c r="J144" s="25">
        <f>VLOOKUP(E144,КСГ!$A$2:$F$427,6,0)</f>
        <v>0.77</v>
      </c>
      <c r="K144" s="17" t="s">
        <v>482</v>
      </c>
      <c r="L144" s="17">
        <v>4</v>
      </c>
      <c r="M144" s="17">
        <v>1</v>
      </c>
      <c r="N144" s="18">
        <f t="shared" si="7"/>
        <v>5</v>
      </c>
      <c r="O144" s="19">
        <f>IF(VLOOKUP($E144,КСГ!$A$2:$D$427,4,0)=0,IF($D144="КС",$C$2*$C144*$G144*L144,$C$3*$C144*$G144*L144),IF($D144="КС",$C$2*$G144*L144,$C$3*$G144*L144))</f>
        <v>60181.00776</v>
      </c>
      <c r="P144" s="19">
        <f>IF(VLOOKUP($E144,КСГ!$A$2:$D$427,4,0)=0,IF($D144="КС",$C$2*$C144*$G144*M144,$C$3*$C144*$G144*M144),IF($D144="КС",$C$2*$G144*M144,$C$3*$G144*M144))</f>
        <v>15045.25194</v>
      </c>
      <c r="Q144" s="20">
        <f t="shared" si="8"/>
        <v>75226.259699999995</v>
      </c>
    </row>
    <row r="145" spans="1:17">
      <c r="A145" s="11">
        <v>150001</v>
      </c>
      <c r="B145" s="22" t="str">
        <f>VLOOKUP(A145,МО!$A$1:$C$68,2,0)</f>
        <v>ГБУЗ "РКБ"</v>
      </c>
      <c r="C145" s="23">
        <f>IF(D145="КС",VLOOKUP(A145,МО!$A$1:$C$68,3,0),VLOOKUP(A145,МО!$A$1:$D$68,4,0))</f>
        <v>1.02</v>
      </c>
      <c r="D145" s="24" t="s">
        <v>495</v>
      </c>
      <c r="E145" s="11">
        <v>20161202</v>
      </c>
      <c r="F145" s="22" t="str">
        <f>VLOOKUP(E145,КСГ!$A$2:$C$427,2,0)</f>
        <v>Тубулоинтерстициальные болезни почек, другие болезни мочевой системы</v>
      </c>
      <c r="G145" s="25">
        <f>VLOOKUP(E145,КСГ!$A$2:$C$427,3,0)</f>
        <v>0.86</v>
      </c>
      <c r="H145" s="25">
        <f>IF(VLOOKUP($E145,КСГ!$A$2:$D$427,4,0)=0,IF($D145="КС",$C$2*$C145*$G145,$C$3*$C145*$G145),IF($D145="КС",$C$2*$G145,$C$3*$G145))</f>
        <v>15045.25194</v>
      </c>
      <c r="I145" s="25" t="str">
        <f>VLOOKUP(E145,КСГ!$A$2:$E$427,5,0)</f>
        <v>Терапия</v>
      </c>
      <c r="J145" s="25">
        <f>VLOOKUP(E145,КСГ!$A$2:$F$427,6,0)</f>
        <v>0.77</v>
      </c>
      <c r="K145" s="17" t="s">
        <v>483</v>
      </c>
      <c r="L145" s="17">
        <v>143</v>
      </c>
      <c r="M145" s="17">
        <v>35</v>
      </c>
      <c r="N145" s="18">
        <f t="shared" si="7"/>
        <v>178</v>
      </c>
      <c r="O145" s="19">
        <f>IF(VLOOKUP($E145,КСГ!$A$2:$D$427,4,0)=0,IF($D145="КС",$C$2*$C145*$G145*L145,$C$3*$C145*$G145*L145),IF($D145="КС",$C$2*$G145*L145,$C$3*$G145*L145))</f>
        <v>2151471.0274200002</v>
      </c>
      <c r="P145" s="19">
        <f>IF(VLOOKUP($E145,КСГ!$A$2:$D$427,4,0)=0,IF($D145="КС",$C$2*$C145*$G145*M145,$C$3*$C145*$G145*M145),IF($D145="КС",$C$2*$G145*M145,$C$3*$G145*M145))</f>
        <v>526583.81790000002</v>
      </c>
      <c r="Q145" s="20">
        <f t="shared" si="8"/>
        <v>2678054.8453200003</v>
      </c>
    </row>
    <row r="146" spans="1:17">
      <c r="A146" s="11">
        <v>150001</v>
      </c>
      <c r="B146" s="22" t="str">
        <f>VLOOKUP(A146,МО!$A$1:$C$68,2,0)</f>
        <v>ГБУЗ "РКБ"</v>
      </c>
      <c r="C146" s="23">
        <f>IF(D146="КС",VLOOKUP(A146,МО!$A$1:$C$68,3,0),VLOOKUP(A146,МО!$A$1:$D$68,4,0))</f>
        <v>1.02</v>
      </c>
      <c r="D146" s="24" t="s">
        <v>495</v>
      </c>
      <c r="E146" s="11">
        <v>20161203</v>
      </c>
      <c r="F146" s="22" t="str">
        <f>VLOOKUP(E146,КСГ!$A$2:$C$427,2,0)</f>
        <v>Камни мочевой системы; симптомы, относящиеся к мочевой системе, взрослые</v>
      </c>
      <c r="G146" s="25">
        <f>VLOOKUP(E146,КСГ!$A$2:$C$427,3,0)</f>
        <v>0.49</v>
      </c>
      <c r="H146" s="25">
        <f>IF(VLOOKUP($E146,КСГ!$A$2:$D$427,4,0)=0,IF($D146="КС",$C$2*$C146*$G146,$C$3*$C146*$G146),IF($D146="КС",$C$2*$G146,$C$3*$G146))</f>
        <v>8572.2947100000001</v>
      </c>
      <c r="I146" s="25" t="str">
        <f>VLOOKUP(E146,КСГ!$A$2:$E$427,5,0)</f>
        <v>Терапия</v>
      </c>
      <c r="J146" s="25">
        <f>VLOOKUP(E146,КСГ!$A$2:$F$427,6,0)</f>
        <v>0.77</v>
      </c>
      <c r="K146" s="17" t="s">
        <v>483</v>
      </c>
      <c r="L146" s="17">
        <v>90</v>
      </c>
      <c r="M146" s="17">
        <v>22</v>
      </c>
      <c r="N146" s="18">
        <f t="shared" si="7"/>
        <v>112</v>
      </c>
      <c r="O146" s="19">
        <f>IF(VLOOKUP($E146,КСГ!$A$2:$D$427,4,0)=0,IF($D146="КС",$C$2*$C146*$G146*L146,$C$3*$C146*$G146*L146),IF($D146="КС",$C$2*$G146*L146,$C$3*$G146*L146))</f>
        <v>771506.52390000003</v>
      </c>
      <c r="P146" s="19">
        <f>IF(VLOOKUP($E146,КСГ!$A$2:$D$427,4,0)=0,IF($D146="КС",$C$2*$C146*$G146*M146,$C$3*$C146*$G146*M146),IF($D146="КС",$C$2*$G146*M146,$C$3*$G146*M146))</f>
        <v>188590.48362000001</v>
      </c>
      <c r="Q146" s="20">
        <f t="shared" si="8"/>
        <v>960097.00751999998</v>
      </c>
    </row>
    <row r="147" spans="1:17">
      <c r="A147" s="11">
        <v>150001</v>
      </c>
      <c r="B147" s="22" t="str">
        <f>VLOOKUP(A147,МО!$A$1:$C$68,2,0)</f>
        <v>ГБУЗ "РКБ"</v>
      </c>
      <c r="C147" s="23">
        <f>IF(D147="КС",VLOOKUP(A147,МО!$A$1:$C$68,3,0),VLOOKUP(A147,МО!$A$1:$D$68,4,0))</f>
        <v>1.02</v>
      </c>
      <c r="D147" s="24" t="s">
        <v>495</v>
      </c>
      <c r="E147" s="11">
        <v>20161204</v>
      </c>
      <c r="F147" s="22" t="str">
        <f>VLOOKUP(E147,КСГ!$A$2:$C$427,2,0)</f>
        <v>Госпитализация в диагностических целях с постановкой/подтверждением диагноза злокачественного новообразования</v>
      </c>
      <c r="G147" s="25">
        <f>VLOOKUP(E147,КСГ!$A$2:$C$427,3,0)</f>
        <v>1</v>
      </c>
      <c r="H147" s="25">
        <f>IF(VLOOKUP($E147,КСГ!$A$2:$D$427,4,0)=0,IF($D147="КС",$C$2*$C147*$G147,$C$3*$C147*$G147),IF($D147="КС",$C$2*$G147,$C$3*$G147))</f>
        <v>17494.478999999999</v>
      </c>
      <c r="I147" s="25" t="str">
        <f>VLOOKUP(E147,КСГ!$A$2:$E$427,5,0)</f>
        <v>Терапия</v>
      </c>
      <c r="J147" s="25">
        <f>VLOOKUP(E147,КСГ!$A$2:$F$427,6,0)</f>
        <v>0.77</v>
      </c>
      <c r="K147" s="17" t="s">
        <v>473</v>
      </c>
      <c r="L147" s="17">
        <v>2</v>
      </c>
      <c r="M147" s="17">
        <v>1</v>
      </c>
      <c r="N147" s="18">
        <f t="shared" si="7"/>
        <v>3</v>
      </c>
      <c r="O147" s="19">
        <f>IF(VLOOKUP($E147,КСГ!$A$2:$D$427,4,0)=0,IF($D147="КС",$C$2*$C147*$G147*L147,$C$3*$C147*$G147*L147),IF($D147="КС",$C$2*$G147*L147,$C$3*$G147*L147))</f>
        <v>34988.957999999999</v>
      </c>
      <c r="P147" s="19">
        <f>IF(VLOOKUP($E147,КСГ!$A$2:$D$427,4,0)=0,IF($D147="КС",$C$2*$C147*$G147*M147,$C$3*$C147*$G147*M147),IF($D147="КС",$C$2*$G147*M147,$C$3*$G147*M147))</f>
        <v>17494.478999999999</v>
      </c>
      <c r="Q147" s="20">
        <f t="shared" si="8"/>
        <v>52483.436999999998</v>
      </c>
    </row>
    <row r="148" spans="1:17" ht="15" customHeight="1">
      <c r="A148" s="11">
        <v>150001</v>
      </c>
      <c r="B148" s="22" t="str">
        <f>VLOOKUP(A148,МО!$A$1:$C$68,2,0)</f>
        <v>ГБУЗ "РКБ"</v>
      </c>
      <c r="C148" s="23">
        <f>IF(D148="КС",VLOOKUP(A148,МО!$A$1:$C$68,3,0),VLOOKUP(A148,МО!$A$1:$D$68,4,0))</f>
        <v>1.02</v>
      </c>
      <c r="D148" s="24" t="s">
        <v>495</v>
      </c>
      <c r="E148" s="11">
        <v>20161204</v>
      </c>
      <c r="F148" s="22" t="str">
        <f>VLOOKUP(E148,КСГ!$A$2:$C$427,2,0)</f>
        <v>Госпитализация в диагностических целях с постановкой/подтверждением диагноза злокачественного новообразования</v>
      </c>
      <c r="G148" s="25">
        <f>VLOOKUP(E148,КСГ!$A$2:$C$427,3,0)</f>
        <v>1</v>
      </c>
      <c r="H148" s="25">
        <f>IF(VLOOKUP($E148,КСГ!$A$2:$D$427,4,0)=0,IF($D148="КС",$C$2*$C148*$G148,$C$3*$C148*$G148),IF($D148="КС",$C$2*$G148,$C$3*$G148))</f>
        <v>17494.478999999999</v>
      </c>
      <c r="I148" s="25" t="str">
        <f>VLOOKUP(E148,КСГ!$A$2:$E$427,5,0)</f>
        <v>Терапия</v>
      </c>
      <c r="J148" s="25">
        <f>VLOOKUP(E148,КСГ!$A$2:$F$427,6,0)</f>
        <v>0.77</v>
      </c>
      <c r="K148" s="17" t="s">
        <v>483</v>
      </c>
      <c r="L148" s="17">
        <v>0</v>
      </c>
      <c r="M148" s="17">
        <v>0</v>
      </c>
      <c r="N148" s="18" t="str">
        <f t="shared" si="7"/>
        <v/>
      </c>
      <c r="O148" s="19">
        <f>IF(VLOOKUP($E148,КСГ!$A$2:$D$427,4,0)=0,IF($D148="КС",$C$2*$C148*$G148*L148,$C$3*$C148*$G148*L148),IF($D148="КС",$C$2*$G148*L148,$C$3*$G148*L148))</f>
        <v>0</v>
      </c>
      <c r="P148" s="19">
        <f>IF(VLOOKUP($E148,КСГ!$A$2:$D$427,4,0)=0,IF($D148="КС",$C$2*$C148*$G148*M148,$C$3*$C148*$G148*M148),IF($D148="КС",$C$2*$G148*M148,$C$3*$G148*M148))</f>
        <v>0</v>
      </c>
      <c r="Q148" s="20">
        <f t="shared" si="8"/>
        <v>0</v>
      </c>
    </row>
    <row r="149" spans="1:17" ht="15" customHeight="1">
      <c r="A149" s="11">
        <v>150001</v>
      </c>
      <c r="B149" s="22" t="str">
        <f>VLOOKUP(A149,МО!$A$1:$C$68,2,0)</f>
        <v>ГБУЗ "РКБ"</v>
      </c>
      <c r="C149" s="23">
        <f>IF(D149="КС",VLOOKUP(A149,МО!$A$1:$C$68,3,0),VLOOKUP(A149,МО!$A$1:$D$68,4,0))</f>
        <v>1.02</v>
      </c>
      <c r="D149" s="24" t="s">
        <v>495</v>
      </c>
      <c r="E149" s="11">
        <v>20161204</v>
      </c>
      <c r="F149" s="22" t="str">
        <f>VLOOKUP(E149,КСГ!$A$2:$C$427,2,0)</f>
        <v>Госпитализация в диагностических целях с постановкой/подтверждением диагноза злокачественного новообразования</v>
      </c>
      <c r="G149" s="25">
        <f>VLOOKUP(E149,КСГ!$A$2:$C$427,3,0)</f>
        <v>1</v>
      </c>
      <c r="H149" s="25">
        <f>IF(VLOOKUP($E149,КСГ!$A$2:$D$427,4,0)=0,IF($D149="КС",$C$2*$C149*$G149,$C$3*$C149*$G149),IF($D149="КС",$C$2*$G149,$C$3*$G149))</f>
        <v>17494.478999999999</v>
      </c>
      <c r="I149" s="25" t="str">
        <f>VLOOKUP(E149,КСГ!$A$2:$E$427,5,0)</f>
        <v>Терапия</v>
      </c>
      <c r="J149" s="25">
        <f>VLOOKUP(E149,КСГ!$A$2:$F$427,6,0)</f>
        <v>0.77</v>
      </c>
      <c r="K149" s="17" t="s">
        <v>474</v>
      </c>
      <c r="L149" s="17">
        <v>8</v>
      </c>
      <c r="M149" s="17">
        <v>2</v>
      </c>
      <c r="N149" s="18">
        <f t="shared" si="7"/>
        <v>10</v>
      </c>
      <c r="O149" s="19">
        <f>IF(VLOOKUP($E149,КСГ!$A$2:$D$427,4,0)=0,IF($D149="КС",$C$2*$C149*$G149*L149,$C$3*$C149*$G149*L149),IF($D149="КС",$C$2*$G149*L149,$C$3*$G149*L149))</f>
        <v>139955.83199999999</v>
      </c>
      <c r="P149" s="19">
        <f>IF(VLOOKUP($E149,КСГ!$A$2:$D$427,4,0)=0,IF($D149="КС",$C$2*$C149*$G149*M149,$C$3*$C149*$G149*M149),IF($D149="КС",$C$2*$G149*M149,$C$3*$G149*M149))</f>
        <v>34988.957999999999</v>
      </c>
      <c r="Q149" s="20">
        <f t="shared" si="8"/>
        <v>174944.78999999998</v>
      </c>
    </row>
    <row r="150" spans="1:17" ht="15" customHeight="1">
      <c r="A150" s="11">
        <v>150001</v>
      </c>
      <c r="B150" s="22" t="str">
        <f>VLOOKUP(A150,МО!$A$1:$C$68,2,0)</f>
        <v>ГБУЗ "РКБ"</v>
      </c>
      <c r="C150" s="23">
        <f>IF(D150="КС",VLOOKUP(A150,МО!$A$1:$C$68,3,0),VLOOKUP(A150,МО!$A$1:$D$68,4,0))</f>
        <v>1.02</v>
      </c>
      <c r="D150" s="24" t="s">
        <v>495</v>
      </c>
      <c r="E150" s="11">
        <v>20161205</v>
      </c>
      <c r="F150" s="22" t="str">
        <f>VLOOKUP(E150,КСГ!$A$2:$C$427,2,0)</f>
        <v>Гнойные состояния нижних дыхательных путей</v>
      </c>
      <c r="G150" s="25">
        <f>VLOOKUP(E150,КСГ!$A$2:$C$427,3,0)</f>
        <v>2.0499999999999998</v>
      </c>
      <c r="H150" s="25">
        <f>IF(VLOOKUP($E150,КСГ!$A$2:$D$427,4,0)=0,IF($D150="КС",$C$2*$C150*$G150,$C$3*$C150*$G150),IF($D150="КС",$C$2*$G150,$C$3*$G150))</f>
        <v>35863.681949999998</v>
      </c>
      <c r="I150" s="25" t="str">
        <f>VLOOKUP(E150,КСГ!$A$2:$E$427,5,0)</f>
        <v>Торакальная хирургия</v>
      </c>
      <c r="J150" s="25">
        <f>VLOOKUP(E150,КСГ!$A$2:$F$427,6,0)</f>
        <v>2.09</v>
      </c>
      <c r="K150" s="17" t="s">
        <v>484</v>
      </c>
      <c r="L150" s="17">
        <v>1</v>
      </c>
      <c r="M150" s="17">
        <v>1</v>
      </c>
      <c r="N150" s="18">
        <f t="shared" si="7"/>
        <v>2</v>
      </c>
      <c r="O150" s="19">
        <f>IF(VLOOKUP($E150,КСГ!$A$2:$D$427,4,0)=0,IF($D150="КС",$C$2*$C150*$G150*L150,$C$3*$C150*$G150*L150),IF($D150="КС",$C$2*$G150*L150,$C$3*$G150*L150))</f>
        <v>35863.681949999998</v>
      </c>
      <c r="P150" s="19">
        <f>IF(VLOOKUP($E150,КСГ!$A$2:$D$427,4,0)=0,IF($D150="КС",$C$2*$C150*$G150*M150,$C$3*$C150*$G150*M150),IF($D150="КС",$C$2*$G150*M150,$C$3*$G150*M150))</f>
        <v>35863.681949999998</v>
      </c>
      <c r="Q150" s="20">
        <f t="shared" si="8"/>
        <v>71727.363899999997</v>
      </c>
    </row>
    <row r="151" spans="1:17" ht="15" customHeight="1">
      <c r="A151" s="11">
        <v>150001</v>
      </c>
      <c r="B151" s="22" t="str">
        <f>VLOOKUP(A151,МО!$A$1:$C$68,2,0)</f>
        <v>ГБУЗ "РКБ"</v>
      </c>
      <c r="C151" s="23">
        <f>IF(D151="КС",VLOOKUP(A151,МО!$A$1:$C$68,3,0),VLOOKUP(A151,МО!$A$1:$D$68,4,0))</f>
        <v>1.02</v>
      </c>
      <c r="D151" s="24" t="s">
        <v>495</v>
      </c>
      <c r="E151" s="11">
        <v>20161205</v>
      </c>
      <c r="F151" s="22" t="str">
        <f>VLOOKUP(E151,КСГ!$A$2:$C$427,2,0)</f>
        <v>Гнойные состояния нижних дыхательных путей</v>
      </c>
      <c r="G151" s="25">
        <f>VLOOKUP(E151,КСГ!$A$2:$C$427,3,0)</f>
        <v>2.0499999999999998</v>
      </c>
      <c r="H151" s="25">
        <f>IF(VLOOKUP($E151,КСГ!$A$2:$D$427,4,0)=0,IF($D151="КС",$C$2*$C151*$G151,$C$3*$C151*$G151),IF($D151="КС",$C$2*$G151,$C$3*$G151))</f>
        <v>35863.681949999998</v>
      </c>
      <c r="I151" s="25" t="str">
        <f>VLOOKUP(E151,КСГ!$A$2:$E$427,5,0)</f>
        <v>Торакальная хирургия</v>
      </c>
      <c r="J151" s="25">
        <f>VLOOKUP(E151,КСГ!$A$2:$F$427,6,0)</f>
        <v>2.09</v>
      </c>
      <c r="K151" s="17" t="s">
        <v>474</v>
      </c>
      <c r="L151" s="17">
        <v>1</v>
      </c>
      <c r="M151" s="17">
        <v>1</v>
      </c>
      <c r="N151" s="18">
        <f t="shared" si="7"/>
        <v>2</v>
      </c>
      <c r="O151" s="19">
        <f>IF(VLOOKUP($E151,КСГ!$A$2:$D$427,4,0)=0,IF($D151="КС",$C$2*$C151*$G151*L151,$C$3*$C151*$G151*L151),IF($D151="КС",$C$2*$G151*L151,$C$3*$G151*L151))</f>
        <v>35863.681949999998</v>
      </c>
      <c r="P151" s="19">
        <f>IF(VLOOKUP($E151,КСГ!$A$2:$D$427,4,0)=0,IF($D151="КС",$C$2*$C151*$G151*M151,$C$3*$C151*$G151*M151),IF($D151="КС",$C$2*$G151*M151,$C$3*$G151*M151))</f>
        <v>35863.681949999998</v>
      </c>
      <c r="Q151" s="20">
        <f t="shared" si="8"/>
        <v>71727.363899999997</v>
      </c>
    </row>
    <row r="152" spans="1:17" ht="15" customHeight="1">
      <c r="A152" s="11">
        <v>150001</v>
      </c>
      <c r="B152" s="22" t="str">
        <f>VLOOKUP(A152,МО!$A$1:$C$68,2,0)</f>
        <v>ГБУЗ "РКБ"</v>
      </c>
      <c r="C152" s="23">
        <f>IF(D152="КС",VLOOKUP(A152,МО!$A$1:$C$68,3,0),VLOOKUP(A152,МО!$A$1:$D$68,4,0))</f>
        <v>1.02</v>
      </c>
      <c r="D152" s="24" t="s">
        <v>495</v>
      </c>
      <c r="E152" s="11">
        <v>20161207</v>
      </c>
      <c r="F152" s="22" t="str">
        <f>VLOOKUP(E152,КСГ!$A$2:$C$427,2,0)</f>
        <v>Операции на нижних дыхательных путях и легочной ткани, органах средостения (уровень 2)</v>
      </c>
      <c r="G152" s="25">
        <f>VLOOKUP(E152,КСГ!$A$2:$C$427,3,0)</f>
        <v>1.92</v>
      </c>
      <c r="H152" s="25">
        <f>IF(VLOOKUP($E152,КСГ!$A$2:$D$427,4,0)=0,IF($D152="КС",$C$2*$C152*$G152,$C$3*$C152*$G152),IF($D152="КС",$C$2*$G152,$C$3*$G152))</f>
        <v>33589.399679999995</v>
      </c>
      <c r="I152" s="25" t="str">
        <f>VLOOKUP(E152,КСГ!$A$2:$E$427,5,0)</f>
        <v>Торакальная хирургия</v>
      </c>
      <c r="J152" s="25">
        <f>VLOOKUP(E152,КСГ!$A$2:$F$427,6,0)</f>
        <v>2.09</v>
      </c>
      <c r="K152" s="17" t="s">
        <v>480</v>
      </c>
      <c r="L152" s="17">
        <v>2</v>
      </c>
      <c r="M152" s="17">
        <v>1</v>
      </c>
      <c r="N152" s="18">
        <f t="shared" si="7"/>
        <v>3</v>
      </c>
      <c r="O152" s="19">
        <f>IF(VLOOKUP($E152,КСГ!$A$2:$D$427,4,0)=0,IF($D152="КС",$C$2*$C152*$G152*L152,$C$3*$C152*$G152*L152),IF($D152="КС",$C$2*$G152*L152,$C$3*$G152*L152))</f>
        <v>67178.79935999999</v>
      </c>
      <c r="P152" s="19">
        <f>IF(VLOOKUP($E152,КСГ!$A$2:$D$427,4,0)=0,IF($D152="КС",$C$2*$C152*$G152*M152,$C$3*$C152*$G152*M152),IF($D152="КС",$C$2*$G152*M152,$C$3*$G152*M152))</f>
        <v>33589.399679999995</v>
      </c>
      <c r="Q152" s="20">
        <f t="shared" si="8"/>
        <v>100768.19903999998</v>
      </c>
    </row>
    <row r="153" spans="1:17" ht="15" customHeight="1">
      <c r="A153" s="11">
        <v>150001</v>
      </c>
      <c r="B153" s="22" t="str">
        <f>VLOOKUP(A153,МО!$A$1:$C$68,2,0)</f>
        <v>ГБУЗ "РКБ"</v>
      </c>
      <c r="C153" s="23">
        <f>IF(D153="КС",VLOOKUP(A153,МО!$A$1:$C$68,3,0),VLOOKUP(A153,МО!$A$1:$D$68,4,0))</f>
        <v>1.02</v>
      </c>
      <c r="D153" s="24" t="s">
        <v>495</v>
      </c>
      <c r="E153" s="11">
        <v>20161207</v>
      </c>
      <c r="F153" s="22" t="str">
        <f>VLOOKUP(E153,КСГ!$A$2:$C$427,2,0)</f>
        <v>Операции на нижних дыхательных путях и легочной ткани, органах средостения (уровень 2)</v>
      </c>
      <c r="G153" s="25">
        <f>VLOOKUP(E153,КСГ!$A$2:$C$427,3,0)</f>
        <v>1.92</v>
      </c>
      <c r="H153" s="25">
        <f>IF(VLOOKUP($E153,КСГ!$A$2:$D$427,4,0)=0,IF($D153="КС",$C$2*$C153*$G153,$C$3*$C153*$G153),IF($D153="КС",$C$2*$G153,$C$3*$G153))</f>
        <v>33589.399679999995</v>
      </c>
      <c r="I153" s="25" t="str">
        <f>VLOOKUP(E153,КСГ!$A$2:$E$427,5,0)</f>
        <v>Торакальная хирургия</v>
      </c>
      <c r="J153" s="25">
        <f>VLOOKUP(E153,КСГ!$A$2:$F$427,6,0)</f>
        <v>2.09</v>
      </c>
      <c r="K153" s="17" t="s">
        <v>474</v>
      </c>
      <c r="L153" s="17">
        <v>5</v>
      </c>
      <c r="M153" s="17">
        <v>2</v>
      </c>
      <c r="N153" s="18">
        <f t="shared" si="7"/>
        <v>7</v>
      </c>
      <c r="O153" s="19">
        <f>IF(VLOOKUP($E153,КСГ!$A$2:$D$427,4,0)=0,IF($D153="КС",$C$2*$C153*$G153*L153,$C$3*$C153*$G153*L153),IF($D153="КС",$C$2*$G153*L153,$C$3*$G153*L153))</f>
        <v>167946.99839999998</v>
      </c>
      <c r="P153" s="19">
        <f>IF(VLOOKUP($E153,КСГ!$A$2:$D$427,4,0)=0,IF($D153="КС",$C$2*$C153*$G153*M153,$C$3*$C153*$G153*M153),IF($D153="КС",$C$2*$G153*M153,$C$3*$G153*M153))</f>
        <v>67178.79935999999</v>
      </c>
      <c r="Q153" s="20">
        <f t="shared" si="8"/>
        <v>235125.79775999999</v>
      </c>
    </row>
    <row r="154" spans="1:17" ht="15" customHeight="1">
      <c r="A154" s="11">
        <v>150001</v>
      </c>
      <c r="B154" s="22" t="str">
        <f>VLOOKUP(A154,МО!$A$1:$C$68,2,0)</f>
        <v>ГБУЗ "РКБ"</v>
      </c>
      <c r="C154" s="23">
        <f>IF(D154="КС",VLOOKUP(A154,МО!$A$1:$C$68,3,0),VLOOKUP(A154,МО!$A$1:$D$68,4,0))</f>
        <v>1.02</v>
      </c>
      <c r="D154" s="24" t="s">
        <v>495</v>
      </c>
      <c r="E154" s="11">
        <v>20161208</v>
      </c>
      <c r="F154" s="22" t="str">
        <f>VLOOKUP(E154,КСГ!$A$2:$C$427,2,0)</f>
        <v>Операции на нижних дыхательных путях и легочной ткани, органах средостения (уровень 3)</v>
      </c>
      <c r="G154" s="25">
        <f>VLOOKUP(E154,КСГ!$A$2:$C$427,3,0)</f>
        <v>2.56</v>
      </c>
      <c r="H154" s="25">
        <f>IF(VLOOKUP($E154,КСГ!$A$2:$D$427,4,0)=0,IF($D154="КС",$C$2*$C154*$G154,$C$3*$C154*$G154),IF($D154="КС",$C$2*$G154,$C$3*$G154))</f>
        <v>44785.866239999996</v>
      </c>
      <c r="I154" s="25" t="str">
        <f>VLOOKUP(E154,КСГ!$A$2:$E$427,5,0)</f>
        <v>Торакальная хирургия</v>
      </c>
      <c r="J154" s="25">
        <f>VLOOKUP(E154,КСГ!$A$2:$F$427,6,0)</f>
        <v>2.09</v>
      </c>
      <c r="K154" s="17" t="s">
        <v>474</v>
      </c>
      <c r="L154" s="17">
        <v>1</v>
      </c>
      <c r="M154" s="17">
        <v>1</v>
      </c>
      <c r="N154" s="18">
        <f t="shared" si="7"/>
        <v>2</v>
      </c>
      <c r="O154" s="19">
        <f>IF(VLOOKUP($E154,КСГ!$A$2:$D$427,4,0)=0,IF($D154="КС",$C$2*$C154*$G154*L154,$C$3*$C154*$G154*L154),IF($D154="КС",$C$2*$G154*L154,$C$3*$G154*L154))</f>
        <v>44785.866239999996</v>
      </c>
      <c r="P154" s="19">
        <f>IF(VLOOKUP($E154,КСГ!$A$2:$D$427,4,0)=0,IF($D154="КС",$C$2*$C154*$G154*M154,$C$3*$C154*$G154*M154),IF($D154="КС",$C$2*$G154*M154,$C$3*$G154*M154))</f>
        <v>44785.866239999996</v>
      </c>
      <c r="Q154" s="20">
        <f t="shared" si="8"/>
        <v>89571.732479999991</v>
      </c>
    </row>
    <row r="155" spans="1:17" ht="15" customHeight="1">
      <c r="A155" s="11">
        <v>150001</v>
      </c>
      <c r="B155" s="22" t="str">
        <f>VLOOKUP(A155,МО!$A$1:$C$68,2,0)</f>
        <v>ГБУЗ "РКБ"</v>
      </c>
      <c r="C155" s="23">
        <f>IF(D155="КС",VLOOKUP(A155,МО!$A$1:$C$68,3,0),VLOOKUP(A155,МО!$A$1:$D$68,4,0))</f>
        <v>1.02</v>
      </c>
      <c r="D155" s="24" t="s">
        <v>495</v>
      </c>
      <c r="E155" s="11">
        <v>20161211</v>
      </c>
      <c r="F155" s="22" t="str">
        <f>VLOOKUP(E155,КСГ!$A$2:$C$427,2,0)</f>
        <v>Переломы шейки бедра и костей таза</v>
      </c>
      <c r="G155" s="25">
        <f>VLOOKUP(E155,КСГ!$A$2:$C$427,3,0)</f>
        <v>1.52</v>
      </c>
      <c r="H155" s="25">
        <f>IF(VLOOKUP($E155,КСГ!$A$2:$D$427,4,0)=0,IF($D155="КС",$C$2*$C155*$G155,$C$3*$C155*$G155),IF($D155="КС",$C$2*$G155,$C$3*$G155))</f>
        <v>26591.608079999998</v>
      </c>
      <c r="I155" s="25" t="str">
        <f>VLOOKUP(E155,КСГ!$A$2:$E$427,5,0)</f>
        <v>Травматология и ортопедия</v>
      </c>
      <c r="J155" s="25">
        <f>VLOOKUP(E155,КСГ!$A$2:$F$427,6,0)</f>
        <v>1.37</v>
      </c>
      <c r="K155" s="17" t="s">
        <v>480</v>
      </c>
      <c r="L155" s="17">
        <v>4</v>
      </c>
      <c r="M155" s="17">
        <v>1</v>
      </c>
      <c r="N155" s="18">
        <f t="shared" si="7"/>
        <v>5</v>
      </c>
      <c r="O155" s="19">
        <f>IF(VLOOKUP($E155,КСГ!$A$2:$D$427,4,0)=0,IF($D155="КС",$C$2*$C155*$G155*L155,$C$3*$C155*$G155*L155),IF($D155="КС",$C$2*$G155*L155,$C$3*$G155*L155))</f>
        <v>106366.43231999999</v>
      </c>
      <c r="P155" s="19">
        <f>IF(VLOOKUP($E155,КСГ!$A$2:$D$427,4,0)=0,IF($D155="КС",$C$2*$C155*$G155*M155,$C$3*$C155*$G155*M155),IF($D155="КС",$C$2*$G155*M155,$C$3*$G155*M155))</f>
        <v>26591.608079999998</v>
      </c>
      <c r="Q155" s="20">
        <f t="shared" si="8"/>
        <v>132958.0404</v>
      </c>
    </row>
    <row r="156" spans="1:17" ht="15" customHeight="1">
      <c r="A156" s="11">
        <v>150001</v>
      </c>
      <c r="B156" s="22" t="str">
        <f>VLOOKUP(A156,МО!$A$1:$C$68,2,0)</f>
        <v>ГБУЗ "РКБ"</v>
      </c>
      <c r="C156" s="23">
        <f>IF(D156="КС",VLOOKUP(A156,МО!$A$1:$C$68,3,0),VLOOKUP(A156,МО!$A$1:$D$68,4,0))</f>
        <v>1.02</v>
      </c>
      <c r="D156" s="24" t="s">
        <v>495</v>
      </c>
      <c r="E156" s="11">
        <v>20161212</v>
      </c>
      <c r="F156" s="22" t="str">
        <f>VLOOKUP(E156,КСГ!$A$2:$C$427,2,0)</f>
        <v>Переломы бедренной кости, другие травмы области бедра и тазобедренного сустава</v>
      </c>
      <c r="G156" s="25">
        <f>VLOOKUP(E156,КСГ!$A$2:$C$427,3,0)</f>
        <v>0.69</v>
      </c>
      <c r="H156" s="25">
        <f>IF(VLOOKUP($E156,КСГ!$A$2:$D$427,4,0)=0,IF($D156="КС",$C$2*$C156*$G156,$C$3*$C156*$G156),IF($D156="КС",$C$2*$G156,$C$3*$G156))</f>
        <v>12071.190509999999</v>
      </c>
      <c r="I156" s="25" t="str">
        <f>VLOOKUP(E156,КСГ!$A$2:$E$427,5,0)</f>
        <v>Травматология и ортопедия</v>
      </c>
      <c r="J156" s="25">
        <f>VLOOKUP(E156,КСГ!$A$2:$F$427,6,0)</f>
        <v>1.37</v>
      </c>
      <c r="K156" s="17" t="s">
        <v>480</v>
      </c>
      <c r="L156" s="17">
        <v>2</v>
      </c>
      <c r="M156" s="17">
        <v>1</v>
      </c>
      <c r="N156" s="18">
        <f t="shared" si="7"/>
        <v>3</v>
      </c>
      <c r="O156" s="19">
        <f>IF(VLOOKUP($E156,КСГ!$A$2:$D$427,4,0)=0,IF($D156="КС",$C$2*$C156*$G156*L156,$C$3*$C156*$G156*L156),IF($D156="КС",$C$2*$G156*L156,$C$3*$G156*L156))</f>
        <v>24142.381019999997</v>
      </c>
      <c r="P156" s="19">
        <f>IF(VLOOKUP($E156,КСГ!$A$2:$D$427,4,0)=0,IF($D156="КС",$C$2*$C156*$G156*M156,$C$3*$C156*$G156*M156),IF($D156="КС",$C$2*$G156*M156,$C$3*$G156*M156))</f>
        <v>12071.190509999999</v>
      </c>
      <c r="Q156" s="20">
        <f t="shared" si="8"/>
        <v>36213.571529999994</v>
      </c>
    </row>
    <row r="157" spans="1:17" ht="15" customHeight="1">
      <c r="A157" s="11">
        <v>150001</v>
      </c>
      <c r="B157" s="22" t="str">
        <f>VLOOKUP(A157,МО!$A$1:$C$68,2,0)</f>
        <v>ГБУЗ "РКБ"</v>
      </c>
      <c r="C157" s="23">
        <f>IF(D157="КС",VLOOKUP(A157,МО!$A$1:$C$68,3,0),VLOOKUP(A157,МО!$A$1:$D$68,4,0))</f>
        <v>1.02</v>
      </c>
      <c r="D157" s="24" t="s">
        <v>495</v>
      </c>
      <c r="E157" s="11">
        <v>20161213</v>
      </c>
      <c r="F157" s="22" t="str">
        <f>VLOOKUP(E157,КСГ!$A$2:$C$427,2,0)</f>
        <v>Переломы, вывихи, растяжения области грудной клетки, верхней конечности и стопы</v>
      </c>
      <c r="G157" s="25">
        <f>VLOOKUP(E157,КСГ!$A$2:$C$427,3,0)</f>
        <v>0.56000000000000005</v>
      </c>
      <c r="H157" s="25">
        <f>IF(VLOOKUP($E157,КСГ!$A$2:$D$427,4,0)=0,IF($D157="КС",$C$2*$C157*$G157,$C$3*$C157*$G157),IF($D157="КС",$C$2*$G157,$C$3*$G157))</f>
        <v>9796.9082400000007</v>
      </c>
      <c r="I157" s="25" t="str">
        <f>VLOOKUP(E157,КСГ!$A$2:$E$427,5,0)</f>
        <v>Травматология и ортопедия</v>
      </c>
      <c r="J157" s="25">
        <f>VLOOKUP(E157,КСГ!$A$2:$F$427,6,0)</f>
        <v>1.37</v>
      </c>
      <c r="K157" s="17" t="s">
        <v>480</v>
      </c>
      <c r="L157" s="17">
        <v>8</v>
      </c>
      <c r="M157" s="17">
        <v>2</v>
      </c>
      <c r="N157" s="18">
        <f t="shared" si="7"/>
        <v>10</v>
      </c>
      <c r="O157" s="19">
        <f>IF(VLOOKUP($E157,КСГ!$A$2:$D$427,4,0)=0,IF($D157="КС",$C$2*$C157*$G157*L157,$C$3*$C157*$G157*L157),IF($D157="КС",$C$2*$G157*L157,$C$3*$G157*L157))</f>
        <v>78375.265920000005</v>
      </c>
      <c r="P157" s="19">
        <f>IF(VLOOKUP($E157,КСГ!$A$2:$D$427,4,0)=0,IF($D157="КС",$C$2*$C157*$G157*M157,$C$3*$C157*$G157*M157),IF($D157="КС",$C$2*$G157*M157,$C$3*$G157*M157))</f>
        <v>19593.816480000001</v>
      </c>
      <c r="Q157" s="20">
        <f t="shared" si="8"/>
        <v>97969.082400000014</v>
      </c>
    </row>
    <row r="158" spans="1:17" ht="15" customHeight="1">
      <c r="A158" s="11">
        <v>150001</v>
      </c>
      <c r="B158" s="22" t="str">
        <f>VLOOKUP(A158,МО!$A$1:$C$68,2,0)</f>
        <v>ГБУЗ "РКБ"</v>
      </c>
      <c r="C158" s="23">
        <f>IF(D158="КС",VLOOKUP(A158,МО!$A$1:$C$68,3,0),VLOOKUP(A158,МО!$A$1:$D$68,4,0))</f>
        <v>1.02</v>
      </c>
      <c r="D158" s="24" t="s">
        <v>495</v>
      </c>
      <c r="E158" s="11">
        <v>20161214</v>
      </c>
      <c r="F158" s="22" t="str">
        <f>VLOOKUP(E158,КСГ!$A$2:$C$427,2,0)</f>
        <v>Переломы, вывихи, растяжения области колена и голени</v>
      </c>
      <c r="G158" s="25">
        <f>VLOOKUP(E158,КСГ!$A$2:$C$427,3,0)</f>
        <v>0.74</v>
      </c>
      <c r="H158" s="25">
        <f>IF(VLOOKUP($E158,КСГ!$A$2:$D$427,4,0)=0,IF($D158="КС",$C$2*$C158*$G158,$C$3*$C158*$G158),IF($D158="КС",$C$2*$G158,$C$3*$G158))</f>
        <v>12945.91446</v>
      </c>
      <c r="I158" s="25" t="str">
        <f>VLOOKUP(E158,КСГ!$A$2:$E$427,5,0)</f>
        <v>Травматология и ортопедия</v>
      </c>
      <c r="J158" s="25">
        <f>VLOOKUP(E158,КСГ!$A$2:$F$427,6,0)</f>
        <v>1.37</v>
      </c>
      <c r="K158" s="17" t="s">
        <v>480</v>
      </c>
      <c r="L158" s="17">
        <v>2</v>
      </c>
      <c r="M158" s="17">
        <v>1</v>
      </c>
      <c r="N158" s="18">
        <f t="shared" si="7"/>
        <v>3</v>
      </c>
      <c r="O158" s="19">
        <f>IF(VLOOKUP($E158,КСГ!$A$2:$D$427,4,0)=0,IF($D158="КС",$C$2*$C158*$G158*L158,$C$3*$C158*$G158*L158),IF($D158="КС",$C$2*$G158*L158,$C$3*$G158*L158))</f>
        <v>25891.82892</v>
      </c>
      <c r="P158" s="19">
        <f>IF(VLOOKUP($E158,КСГ!$A$2:$D$427,4,0)=0,IF($D158="КС",$C$2*$C158*$G158*M158,$C$3*$C158*$G158*M158),IF($D158="КС",$C$2*$G158*M158,$C$3*$G158*M158))</f>
        <v>12945.91446</v>
      </c>
      <c r="Q158" s="20">
        <f t="shared" si="8"/>
        <v>38837.74338</v>
      </c>
    </row>
    <row r="159" spans="1:17" ht="15" customHeight="1">
      <c r="A159" s="11">
        <v>150001</v>
      </c>
      <c r="B159" s="22" t="str">
        <f>VLOOKUP(A159,МО!$A$1:$C$68,2,0)</f>
        <v>ГБУЗ "РКБ"</v>
      </c>
      <c r="C159" s="23">
        <f>IF(D159="КС",VLOOKUP(A159,МО!$A$1:$C$68,3,0),VLOOKUP(A159,МО!$A$1:$D$68,4,0))</f>
        <v>1.02</v>
      </c>
      <c r="D159" s="24" t="s">
        <v>495</v>
      </c>
      <c r="E159" s="11">
        <v>20161215</v>
      </c>
      <c r="F159" s="22" t="str">
        <f>VLOOKUP(E159,КСГ!$A$2:$C$427,2,0)</f>
        <v>Множественные переломы, травматические ампутации, размозжения и последствия травм</v>
      </c>
      <c r="G159" s="25">
        <f>VLOOKUP(E159,КСГ!$A$2:$C$427,3,0)</f>
        <v>1.44</v>
      </c>
      <c r="H159" s="25">
        <f>IF(VLOOKUP($E159,КСГ!$A$2:$D$427,4,0)=0,IF($D159="КС",$C$2*$C159*$G159,$C$3*$C159*$G159),IF($D159="КС",$C$2*$G159,$C$3*$G159))</f>
        <v>25192.049759999998</v>
      </c>
      <c r="I159" s="25" t="str">
        <f>VLOOKUP(E159,КСГ!$A$2:$E$427,5,0)</f>
        <v>Травматология и ортопедия</v>
      </c>
      <c r="J159" s="25">
        <f>VLOOKUP(E159,КСГ!$A$2:$F$427,6,0)</f>
        <v>1.37</v>
      </c>
      <c r="K159" s="17" t="s">
        <v>480</v>
      </c>
      <c r="L159" s="17">
        <v>32</v>
      </c>
      <c r="M159" s="17">
        <v>8</v>
      </c>
      <c r="N159" s="18">
        <f t="shared" si="7"/>
        <v>40</v>
      </c>
      <c r="O159" s="19">
        <f>IF(VLOOKUP($E159,КСГ!$A$2:$D$427,4,0)=0,IF($D159="КС",$C$2*$C159*$G159*L159,$C$3*$C159*$G159*L159),IF($D159="КС",$C$2*$G159*L159,$C$3*$G159*L159))</f>
        <v>806145.59231999994</v>
      </c>
      <c r="P159" s="19">
        <f>IF(VLOOKUP($E159,КСГ!$A$2:$D$427,4,0)=0,IF($D159="КС",$C$2*$C159*$G159*M159,$C$3*$C159*$G159*M159),IF($D159="КС",$C$2*$G159*M159,$C$3*$G159*M159))</f>
        <v>201536.39807999998</v>
      </c>
      <c r="Q159" s="20">
        <f t="shared" si="8"/>
        <v>1007681.9903999999</v>
      </c>
    </row>
    <row r="160" spans="1:17" ht="15" customHeight="1">
      <c r="A160" s="11">
        <v>150001</v>
      </c>
      <c r="B160" s="22" t="str">
        <f>VLOOKUP(A160,МО!$A$1:$C$68,2,0)</f>
        <v>ГБУЗ "РКБ"</v>
      </c>
      <c r="C160" s="23">
        <f>IF(D160="КС",VLOOKUP(A160,МО!$A$1:$C$68,3,0),VLOOKUP(A160,МО!$A$1:$D$68,4,0))</f>
        <v>1.02</v>
      </c>
      <c r="D160" s="24" t="s">
        <v>495</v>
      </c>
      <c r="E160" s="11">
        <v>20161216</v>
      </c>
      <c r="F160" s="22" t="str">
        <f>VLOOKUP(E160,КСГ!$A$2:$C$427,2,0)</f>
        <v>Тяжелая множественная и сочетанная травма (политравма)</v>
      </c>
      <c r="G160" s="25">
        <f>VLOOKUP(E160,КСГ!$A$2:$C$427,3,0)</f>
        <v>5.54</v>
      </c>
      <c r="H160" s="25">
        <f>IF(VLOOKUP($E160,КСГ!$A$2:$D$427,4,0)=0,IF($D160="КС",$C$2*$C160*$G160,$C$3*$C160*$G160),IF($D160="КС",$C$2*$G160,$C$3*$G160))</f>
        <v>96919.413659999991</v>
      </c>
      <c r="I160" s="25" t="str">
        <f>VLOOKUP(E160,КСГ!$A$2:$E$427,5,0)</f>
        <v>Травматология и ортопедия</v>
      </c>
      <c r="J160" s="25">
        <f>VLOOKUP(E160,КСГ!$A$2:$F$427,6,0)</f>
        <v>1.37</v>
      </c>
      <c r="K160" s="17" t="s">
        <v>480</v>
      </c>
      <c r="L160" s="17">
        <v>22</v>
      </c>
      <c r="M160" s="17">
        <v>6</v>
      </c>
      <c r="N160" s="18">
        <f t="shared" si="7"/>
        <v>28</v>
      </c>
      <c r="O160" s="19">
        <f>IF(VLOOKUP($E160,КСГ!$A$2:$D$427,4,0)=0,IF($D160="КС",$C$2*$C160*$G160*L160,$C$3*$C160*$G160*L160),IF($D160="КС",$C$2*$G160*L160,$C$3*$G160*L160))</f>
        <v>2132227.1005199999</v>
      </c>
      <c r="P160" s="19">
        <f>IF(VLOOKUP($E160,КСГ!$A$2:$D$427,4,0)=0,IF($D160="КС",$C$2*$C160*$G160*M160,$C$3*$C160*$G160*M160),IF($D160="КС",$C$2*$G160*M160,$C$3*$G160*M160))</f>
        <v>581516.48196</v>
      </c>
      <c r="Q160" s="20">
        <f t="shared" si="8"/>
        <v>2713743.5824799999</v>
      </c>
    </row>
    <row r="161" spans="1:17" ht="15" customHeight="1">
      <c r="A161" s="11">
        <v>150001</v>
      </c>
      <c r="B161" s="22" t="str">
        <f>VLOOKUP(A161,МО!$A$1:$C$68,2,0)</f>
        <v>ГБУЗ "РКБ"</v>
      </c>
      <c r="C161" s="23">
        <f>IF(D161="КС",VLOOKUP(A161,МО!$A$1:$C$68,3,0),VLOOKUP(A161,МО!$A$1:$D$68,4,0))</f>
        <v>1.02</v>
      </c>
      <c r="D161" s="24" t="s">
        <v>495</v>
      </c>
      <c r="E161" s="11">
        <v>20161218</v>
      </c>
      <c r="F161" s="22" t="str">
        <f>VLOOKUP(E161,КСГ!$A$2:$C$427,2,0)</f>
        <v>Операции на костно-мышечной системе и суставах (уровень 1)</v>
      </c>
      <c r="G161" s="25">
        <f>VLOOKUP(E161,КСГ!$A$2:$C$427,3,0)</f>
        <v>0.79</v>
      </c>
      <c r="H161" s="25">
        <f>IF(VLOOKUP($E161,КСГ!$A$2:$D$427,4,0)=0,IF($D161="КС",$C$2*$C161*$G161,$C$3*$C161*$G161),IF($D161="КС",$C$2*$G161,$C$3*$G161))</f>
        <v>13820.63841</v>
      </c>
      <c r="I161" s="25" t="str">
        <f>VLOOKUP(E161,КСГ!$A$2:$E$427,5,0)</f>
        <v>Травматология и ортопедия</v>
      </c>
      <c r="J161" s="25">
        <f>VLOOKUP(E161,КСГ!$A$2:$F$427,6,0)</f>
        <v>1.37</v>
      </c>
      <c r="K161" s="17" t="s">
        <v>480</v>
      </c>
      <c r="L161" s="17">
        <v>5</v>
      </c>
      <c r="M161" s="17">
        <v>1</v>
      </c>
      <c r="N161" s="18">
        <f t="shared" si="7"/>
        <v>6</v>
      </c>
      <c r="O161" s="19">
        <f>IF(VLOOKUP($E161,КСГ!$A$2:$D$427,4,0)=0,IF($D161="КС",$C$2*$C161*$G161*L161,$C$3*$C161*$G161*L161),IF($D161="КС",$C$2*$G161*L161,$C$3*$G161*L161))</f>
        <v>69103.192049999998</v>
      </c>
      <c r="P161" s="19">
        <f>IF(VLOOKUP($E161,КСГ!$A$2:$D$427,4,0)=0,IF($D161="КС",$C$2*$C161*$G161*M161,$C$3*$C161*$G161*M161),IF($D161="КС",$C$2*$G161*M161,$C$3*$G161*M161))</f>
        <v>13820.63841</v>
      </c>
      <c r="Q161" s="20">
        <f t="shared" si="8"/>
        <v>82923.830459999997</v>
      </c>
    </row>
    <row r="162" spans="1:17" ht="15" customHeight="1">
      <c r="A162" s="11">
        <v>150001</v>
      </c>
      <c r="B162" s="22" t="str">
        <f>VLOOKUP(A162,МО!$A$1:$C$68,2,0)</f>
        <v>ГБУЗ "РКБ"</v>
      </c>
      <c r="C162" s="23">
        <f>IF(D162="КС",VLOOKUP(A162,МО!$A$1:$C$68,3,0),VLOOKUP(A162,МО!$A$1:$D$68,4,0))</f>
        <v>1.02</v>
      </c>
      <c r="D162" s="24" t="s">
        <v>495</v>
      </c>
      <c r="E162" s="11">
        <v>20161218</v>
      </c>
      <c r="F162" s="22" t="str">
        <f>VLOOKUP(E162,КСГ!$A$2:$C$427,2,0)</f>
        <v>Операции на костно-мышечной системе и суставах (уровень 1)</v>
      </c>
      <c r="G162" s="25">
        <f>VLOOKUP(E162,КСГ!$A$2:$C$427,3,0)</f>
        <v>0.79</v>
      </c>
      <c r="H162" s="25">
        <f>IF(VLOOKUP($E162,КСГ!$A$2:$D$427,4,0)=0,IF($D162="КС",$C$2*$C162*$G162,$C$3*$C162*$G162),IF($D162="КС",$C$2*$G162,$C$3*$G162))</f>
        <v>13820.63841</v>
      </c>
      <c r="I162" s="25" t="str">
        <f>VLOOKUP(E162,КСГ!$A$2:$E$427,5,0)</f>
        <v>Травматология и ортопедия</v>
      </c>
      <c r="J162" s="25">
        <f>VLOOKUP(E162,КСГ!$A$2:$F$427,6,0)</f>
        <v>1.37</v>
      </c>
      <c r="K162" s="17" t="s">
        <v>474</v>
      </c>
      <c r="L162" s="17">
        <v>8</v>
      </c>
      <c r="M162" s="17">
        <v>2</v>
      </c>
      <c r="N162" s="18">
        <f t="shared" si="7"/>
        <v>10</v>
      </c>
      <c r="O162" s="19">
        <f>IF(VLOOKUP($E162,КСГ!$A$2:$D$427,4,0)=0,IF($D162="КС",$C$2*$C162*$G162*L162,$C$3*$C162*$G162*L162),IF($D162="КС",$C$2*$G162*L162,$C$3*$G162*L162))</f>
        <v>110565.10728</v>
      </c>
      <c r="P162" s="19">
        <f>IF(VLOOKUP($E162,КСГ!$A$2:$D$427,4,0)=0,IF($D162="КС",$C$2*$C162*$G162*M162,$C$3*$C162*$G162*M162),IF($D162="КС",$C$2*$G162*M162,$C$3*$G162*M162))</f>
        <v>27641.276819999999</v>
      </c>
      <c r="Q162" s="20">
        <f t="shared" si="8"/>
        <v>138206.3841</v>
      </c>
    </row>
    <row r="163" spans="1:17" ht="15" customHeight="1">
      <c r="A163" s="11">
        <v>150001</v>
      </c>
      <c r="B163" s="22" t="str">
        <f>VLOOKUP(A163,МО!$A$1:$C$68,2,0)</f>
        <v>ГБУЗ "РКБ"</v>
      </c>
      <c r="C163" s="23">
        <f>IF(D163="КС",VLOOKUP(A163,МО!$A$1:$C$68,3,0),VLOOKUP(A163,МО!$A$1:$D$68,4,0))</f>
        <v>1.02</v>
      </c>
      <c r="D163" s="24" t="s">
        <v>495</v>
      </c>
      <c r="E163" s="11">
        <v>20161218</v>
      </c>
      <c r="F163" s="22" t="str">
        <f>VLOOKUP(E163,КСГ!$A$2:$C$427,2,0)</f>
        <v>Операции на костно-мышечной системе и суставах (уровень 1)</v>
      </c>
      <c r="G163" s="25">
        <f>VLOOKUP(E163,КСГ!$A$2:$C$427,3,0)</f>
        <v>0.79</v>
      </c>
      <c r="H163" s="25">
        <f>IF(VLOOKUP($E163,КСГ!$A$2:$D$427,4,0)=0,IF($D163="КС",$C$2*$C163*$G163,$C$3*$C163*$G163),IF($D163="КС",$C$2*$G163,$C$3*$G163))</f>
        <v>13820.63841</v>
      </c>
      <c r="I163" s="25" t="str">
        <f>VLOOKUP(E163,КСГ!$A$2:$E$427,5,0)</f>
        <v>Травматология и ортопедия</v>
      </c>
      <c r="J163" s="25">
        <f>VLOOKUP(E163,КСГ!$A$2:$F$427,6,0)</f>
        <v>1.37</v>
      </c>
      <c r="K163" s="17" t="s">
        <v>485</v>
      </c>
      <c r="L163" s="17">
        <v>4</v>
      </c>
      <c r="M163" s="17">
        <v>1</v>
      </c>
      <c r="N163" s="18">
        <f t="shared" si="7"/>
        <v>5</v>
      </c>
      <c r="O163" s="19">
        <f>IF(VLOOKUP($E163,КСГ!$A$2:$D$427,4,0)=0,IF($D163="КС",$C$2*$C163*$G163*L163,$C$3*$C163*$G163*L163),IF($D163="КС",$C$2*$G163*L163,$C$3*$G163*L163))</f>
        <v>55282.553639999998</v>
      </c>
      <c r="P163" s="19">
        <f>IF(VLOOKUP($E163,КСГ!$A$2:$D$427,4,0)=0,IF($D163="КС",$C$2*$C163*$G163*M163,$C$3*$C163*$G163*M163),IF($D163="КС",$C$2*$G163*M163,$C$3*$G163*M163))</f>
        <v>13820.63841</v>
      </c>
      <c r="Q163" s="20">
        <f t="shared" si="8"/>
        <v>69103.192049999998</v>
      </c>
    </row>
    <row r="164" spans="1:17" ht="15" customHeight="1">
      <c r="A164" s="11">
        <v>150001</v>
      </c>
      <c r="B164" s="22" t="str">
        <f>VLOOKUP(A164,МО!$A$1:$C$68,2,0)</f>
        <v>ГБУЗ "РКБ"</v>
      </c>
      <c r="C164" s="23">
        <f>IF(D164="КС",VLOOKUP(A164,МО!$A$1:$C$68,3,0),VLOOKUP(A164,МО!$A$1:$D$68,4,0))</f>
        <v>1.02</v>
      </c>
      <c r="D164" s="24" t="s">
        <v>495</v>
      </c>
      <c r="E164" s="11">
        <v>20161219</v>
      </c>
      <c r="F164" s="22" t="str">
        <f>VLOOKUP(E164,КСГ!$A$2:$C$427,2,0)</f>
        <v>Операции на костно-мышечной системе и суставах (уровень 2)</v>
      </c>
      <c r="G164" s="25">
        <f>VLOOKUP(E164,КСГ!$A$2:$C$427,3,0)</f>
        <v>0.93</v>
      </c>
      <c r="H164" s="25">
        <f>IF(VLOOKUP($E164,КСГ!$A$2:$D$427,4,0)=0,IF($D164="КС",$C$2*$C164*$G164,$C$3*$C164*$G164),IF($D164="КС",$C$2*$G164,$C$3*$G164))</f>
        <v>16269.865470000001</v>
      </c>
      <c r="I164" s="25" t="str">
        <f>VLOOKUP(E164,КСГ!$A$2:$E$427,5,0)</f>
        <v>Травматология и ортопедия</v>
      </c>
      <c r="J164" s="25">
        <f>VLOOKUP(E164,КСГ!$A$2:$F$427,6,0)</f>
        <v>1.37</v>
      </c>
      <c r="K164" s="17" t="s">
        <v>480</v>
      </c>
      <c r="L164" s="17">
        <v>4</v>
      </c>
      <c r="M164" s="17">
        <v>1</v>
      </c>
      <c r="N164" s="18">
        <f t="shared" si="7"/>
        <v>5</v>
      </c>
      <c r="O164" s="19">
        <f>IF(VLOOKUP($E164,КСГ!$A$2:$D$427,4,0)=0,IF($D164="КС",$C$2*$C164*$G164*L164,$C$3*$C164*$G164*L164),IF($D164="КС",$C$2*$G164*L164,$C$3*$G164*L164))</f>
        <v>65079.461880000003</v>
      </c>
      <c r="P164" s="19">
        <f>IF(VLOOKUP($E164,КСГ!$A$2:$D$427,4,0)=0,IF($D164="КС",$C$2*$C164*$G164*M164,$C$3*$C164*$G164*M164),IF($D164="КС",$C$2*$G164*M164,$C$3*$G164*M164))</f>
        <v>16269.865470000001</v>
      </c>
      <c r="Q164" s="20">
        <f t="shared" si="8"/>
        <v>81349.327350000007</v>
      </c>
    </row>
    <row r="165" spans="1:17" ht="15" customHeight="1">
      <c r="A165" s="11">
        <v>150001</v>
      </c>
      <c r="B165" s="22" t="str">
        <f>VLOOKUP(A165,МО!$A$1:$C$68,2,0)</f>
        <v>ГБУЗ "РКБ"</v>
      </c>
      <c r="C165" s="23">
        <f>IF(D165="КС",VLOOKUP(A165,МО!$A$1:$C$68,3,0),VLOOKUP(A165,МО!$A$1:$D$68,4,0))</f>
        <v>1.02</v>
      </c>
      <c r="D165" s="24" t="s">
        <v>495</v>
      </c>
      <c r="E165" s="11">
        <v>20161219</v>
      </c>
      <c r="F165" s="22" t="str">
        <f>VLOOKUP(E165,КСГ!$A$2:$C$427,2,0)</f>
        <v>Операции на костно-мышечной системе и суставах (уровень 2)</v>
      </c>
      <c r="G165" s="25">
        <f>VLOOKUP(E165,КСГ!$A$2:$C$427,3,0)</f>
        <v>0.93</v>
      </c>
      <c r="H165" s="25">
        <f>IF(VLOOKUP($E165,КСГ!$A$2:$D$427,4,0)=0,IF($D165="КС",$C$2*$C165*$G165,$C$3*$C165*$G165),IF($D165="КС",$C$2*$G165,$C$3*$G165))</f>
        <v>16269.865470000001</v>
      </c>
      <c r="I165" s="25" t="str">
        <f>VLOOKUP(E165,КСГ!$A$2:$E$427,5,0)</f>
        <v>Травматология и ортопедия</v>
      </c>
      <c r="J165" s="25">
        <f>VLOOKUP(E165,КСГ!$A$2:$F$427,6,0)</f>
        <v>1.37</v>
      </c>
      <c r="K165" s="17" t="s">
        <v>485</v>
      </c>
      <c r="L165" s="17">
        <v>10</v>
      </c>
      <c r="M165" s="17">
        <v>3</v>
      </c>
      <c r="N165" s="18">
        <f t="shared" si="7"/>
        <v>13</v>
      </c>
      <c r="O165" s="19">
        <f>IF(VLOOKUP($E165,КСГ!$A$2:$D$427,4,0)=0,IF($D165="КС",$C$2*$C165*$G165*L165,$C$3*$C165*$G165*L165),IF($D165="КС",$C$2*$G165*L165,$C$3*$G165*L165))</f>
        <v>162698.65470000001</v>
      </c>
      <c r="P165" s="19">
        <f>IF(VLOOKUP($E165,КСГ!$A$2:$D$427,4,0)=0,IF($D165="КС",$C$2*$C165*$G165*M165,$C$3*$C165*$G165*M165),IF($D165="КС",$C$2*$G165*M165,$C$3*$G165*M165))</f>
        <v>48809.596409999998</v>
      </c>
      <c r="Q165" s="20">
        <f t="shared" si="8"/>
        <v>211508.25111000001</v>
      </c>
    </row>
    <row r="166" spans="1:17" ht="13.5" customHeight="1">
      <c r="A166" s="11">
        <v>150001</v>
      </c>
      <c r="B166" s="22" t="str">
        <f>VLOOKUP(A166,МО!$A$1:$C$68,2,0)</f>
        <v>ГБУЗ "РКБ"</v>
      </c>
      <c r="C166" s="23">
        <f>IF(D166="КС",VLOOKUP(A166,МО!$A$1:$C$68,3,0),VLOOKUP(A166,МО!$A$1:$D$68,4,0))</f>
        <v>1.02</v>
      </c>
      <c r="D166" s="24" t="s">
        <v>495</v>
      </c>
      <c r="E166" s="11">
        <v>20161220</v>
      </c>
      <c r="F166" s="22" t="str">
        <f>VLOOKUP(E166,КСГ!$A$2:$C$427,2,0)</f>
        <v>Операции на костно-мышечной системе и суставах (уровень 3)</v>
      </c>
      <c r="G166" s="25">
        <f>VLOOKUP(E166,КСГ!$A$2:$C$427,3,0)</f>
        <v>1.37</v>
      </c>
      <c r="H166" s="25">
        <f>IF(VLOOKUP($E166,КСГ!$A$2:$D$427,4,0)=0,IF($D166="КС",$C$2*$C166*$G166,$C$3*$C166*$G166),IF($D166="КС",$C$2*$G166,$C$3*$G166))</f>
        <v>23967.436229999999</v>
      </c>
      <c r="I166" s="25" t="str">
        <f>VLOOKUP(E166,КСГ!$A$2:$E$427,5,0)</f>
        <v>Травматология и ортопедия</v>
      </c>
      <c r="J166" s="25">
        <f>VLOOKUP(E166,КСГ!$A$2:$F$427,6,0)</f>
        <v>1.37</v>
      </c>
      <c r="K166" s="17" t="s">
        <v>486</v>
      </c>
      <c r="L166" s="17">
        <v>2</v>
      </c>
      <c r="M166" s="17">
        <v>1</v>
      </c>
      <c r="N166" s="18">
        <f t="shared" si="7"/>
        <v>3</v>
      </c>
      <c r="O166" s="19">
        <f>IF(VLOOKUP($E166,КСГ!$A$2:$D$427,4,0)=0,IF($D166="КС",$C$2*$C166*$G166*L166,$C$3*$C166*$G166*L166),IF($D166="КС",$C$2*$G166*L166,$C$3*$G166*L166))</f>
        <v>47934.872459999999</v>
      </c>
      <c r="P166" s="19">
        <f>IF(VLOOKUP($E166,КСГ!$A$2:$D$427,4,0)=0,IF($D166="КС",$C$2*$C166*$G166*M166,$C$3*$C166*$G166*M166),IF($D166="КС",$C$2*$G166*M166,$C$3*$G166*M166))</f>
        <v>23967.436229999999</v>
      </c>
      <c r="Q166" s="20">
        <f t="shared" si="8"/>
        <v>71902.308690000005</v>
      </c>
    </row>
    <row r="167" spans="1:17" ht="15" customHeight="1">
      <c r="A167" s="11">
        <v>150001</v>
      </c>
      <c r="B167" s="22" t="str">
        <f>VLOOKUP(A167,МО!$A$1:$C$68,2,0)</f>
        <v>ГБУЗ "РКБ"</v>
      </c>
      <c r="C167" s="23">
        <f>IF(D167="КС",VLOOKUP(A167,МО!$A$1:$C$68,3,0),VLOOKUP(A167,МО!$A$1:$D$68,4,0))</f>
        <v>1.02</v>
      </c>
      <c r="D167" s="24" t="s">
        <v>495</v>
      </c>
      <c r="E167" s="11">
        <v>20161220</v>
      </c>
      <c r="F167" s="22" t="str">
        <f>VLOOKUP(E167,КСГ!$A$2:$C$427,2,0)</f>
        <v>Операции на костно-мышечной системе и суставах (уровень 3)</v>
      </c>
      <c r="G167" s="25">
        <f>VLOOKUP(E167,КСГ!$A$2:$C$427,3,0)</f>
        <v>1.37</v>
      </c>
      <c r="H167" s="25">
        <f>IF(VLOOKUP($E167,КСГ!$A$2:$D$427,4,0)=0,IF($D167="КС",$C$2*$C167*$G167,$C$3*$C167*$G167),IF($D167="КС",$C$2*$G167,$C$3*$G167))</f>
        <v>23967.436229999999</v>
      </c>
      <c r="I167" s="25" t="str">
        <f>VLOOKUP(E167,КСГ!$A$2:$E$427,5,0)</f>
        <v>Травматология и ортопедия</v>
      </c>
      <c r="J167" s="25">
        <f>VLOOKUP(E167,КСГ!$A$2:$F$427,6,0)</f>
        <v>1.37</v>
      </c>
      <c r="K167" s="17" t="s">
        <v>480</v>
      </c>
      <c r="L167" s="17">
        <v>16</v>
      </c>
      <c r="M167" s="17">
        <v>4</v>
      </c>
      <c r="N167" s="18">
        <f t="shared" si="7"/>
        <v>20</v>
      </c>
      <c r="O167" s="19">
        <f>IF(VLOOKUP($E167,КСГ!$A$2:$D$427,4,0)=0,IF($D167="КС",$C$2*$C167*$G167*L167,$C$3*$C167*$G167*L167),IF($D167="КС",$C$2*$G167*L167,$C$3*$G167*L167))</f>
        <v>383478.97967999999</v>
      </c>
      <c r="P167" s="19">
        <f>IF(VLOOKUP($E167,КСГ!$A$2:$D$427,4,0)=0,IF($D167="КС",$C$2*$C167*$G167*M167,$C$3*$C167*$G167*M167),IF($D167="КС",$C$2*$G167*M167,$C$3*$G167*M167))</f>
        <v>95869.744919999997</v>
      </c>
      <c r="Q167" s="20">
        <f t="shared" si="8"/>
        <v>479348.72459999996</v>
      </c>
    </row>
    <row r="168" spans="1:17" ht="15.75" customHeight="1">
      <c r="A168" s="11">
        <v>150001</v>
      </c>
      <c r="B168" s="22" t="str">
        <f>VLOOKUP(A168,МО!$A$1:$C$68,2,0)</f>
        <v>ГБУЗ "РКБ"</v>
      </c>
      <c r="C168" s="23">
        <f>IF(D168="КС",VLOOKUP(A168,МО!$A$1:$C$68,3,0),VLOOKUP(A168,МО!$A$1:$D$68,4,0))</f>
        <v>1.02</v>
      </c>
      <c r="D168" s="24" t="s">
        <v>495</v>
      </c>
      <c r="E168" s="11">
        <v>20161220</v>
      </c>
      <c r="F168" s="22" t="str">
        <f>VLOOKUP(E168,КСГ!$A$2:$C$427,2,0)</f>
        <v>Операции на костно-мышечной системе и суставах (уровень 3)</v>
      </c>
      <c r="G168" s="25">
        <f>VLOOKUP(E168,КСГ!$A$2:$C$427,3,0)</f>
        <v>1.37</v>
      </c>
      <c r="H168" s="25">
        <f>IF(VLOOKUP($E168,КСГ!$A$2:$D$427,4,0)=0,IF($D168="КС",$C$2*$C168*$G168,$C$3*$C168*$G168),IF($D168="КС",$C$2*$G168,$C$3*$G168))</f>
        <v>23967.436229999999</v>
      </c>
      <c r="I168" s="25" t="str">
        <f>VLOOKUP(E168,КСГ!$A$2:$E$427,5,0)</f>
        <v>Травматология и ортопедия</v>
      </c>
      <c r="J168" s="25">
        <f>VLOOKUP(E168,КСГ!$A$2:$F$427,6,0)</f>
        <v>1.37</v>
      </c>
      <c r="K168" s="17" t="s">
        <v>474</v>
      </c>
      <c r="L168" s="17">
        <v>2</v>
      </c>
      <c r="M168" s="17">
        <v>1</v>
      </c>
      <c r="N168" s="18">
        <f t="shared" si="7"/>
        <v>3</v>
      </c>
      <c r="O168" s="19">
        <f>IF(VLOOKUP($E168,КСГ!$A$2:$D$427,4,0)=0,IF($D168="КС",$C$2*$C168*$G168*L168,$C$3*$C168*$G168*L168),IF($D168="КС",$C$2*$G168*L168,$C$3*$G168*L168))</f>
        <v>47934.872459999999</v>
      </c>
      <c r="P168" s="19">
        <f>IF(VLOOKUP($E168,КСГ!$A$2:$D$427,4,0)=0,IF($D168="КС",$C$2*$C168*$G168*M168,$C$3*$C168*$G168*M168),IF($D168="КС",$C$2*$G168*M168,$C$3*$G168*M168))</f>
        <v>23967.436229999999</v>
      </c>
      <c r="Q168" s="20">
        <f t="shared" si="8"/>
        <v>71902.308690000005</v>
      </c>
    </row>
    <row r="169" spans="1:17" ht="15.75" customHeight="1">
      <c r="A169" s="11">
        <v>150001</v>
      </c>
      <c r="B169" s="22" t="str">
        <f>VLOOKUP(A169,МО!$A$1:$C$68,2,0)</f>
        <v>ГБУЗ "РКБ"</v>
      </c>
      <c r="C169" s="23">
        <f>IF(D169="КС",VLOOKUP(A169,МО!$A$1:$C$68,3,0),VLOOKUP(A169,МО!$A$1:$D$68,4,0))</f>
        <v>1.02</v>
      </c>
      <c r="D169" s="24" t="s">
        <v>495</v>
      </c>
      <c r="E169" s="11">
        <v>20161221</v>
      </c>
      <c r="F169" s="22" t="str">
        <f>VLOOKUP(E169,КСГ!$A$2:$C$427,2,0)</f>
        <v>Операции на костно-мышечной системе и суставах (уровень 4)</v>
      </c>
      <c r="G169" s="25">
        <f>VLOOKUP(E169,КСГ!$A$2:$C$427,3,0)</f>
        <v>2.42</v>
      </c>
      <c r="H169" s="25">
        <f>IF(VLOOKUP($E169,КСГ!$A$2:$D$427,4,0)=0,IF($D169="КС",$C$2*$C169*$G169,$C$3*$C169*$G169),IF($D169="КС",$C$2*$G169,$C$3*$G169))</f>
        <v>42336.639179999998</v>
      </c>
      <c r="I169" s="25" t="str">
        <f>VLOOKUP(E169,КСГ!$A$2:$E$427,5,0)</f>
        <v>Травматология и ортопедия</v>
      </c>
      <c r="J169" s="25">
        <f>VLOOKUP(E169,КСГ!$A$2:$F$427,6,0)</f>
        <v>1.37</v>
      </c>
      <c r="K169" s="17" t="s">
        <v>480</v>
      </c>
      <c r="L169" s="17">
        <v>8</v>
      </c>
      <c r="M169" s="17">
        <v>2</v>
      </c>
      <c r="N169" s="18">
        <f t="shared" si="7"/>
        <v>10</v>
      </c>
      <c r="O169" s="19">
        <f>IF(VLOOKUP($E169,КСГ!$A$2:$D$427,4,0)=0,IF($D169="КС",$C$2*$C169*$G169*L169,$C$3*$C169*$G169*L169),IF($D169="КС",$C$2*$G169*L169,$C$3*$G169*L169))</f>
        <v>338693.11343999999</v>
      </c>
      <c r="P169" s="19">
        <f>IF(VLOOKUP($E169,КСГ!$A$2:$D$427,4,0)=0,IF($D169="КС",$C$2*$C169*$G169*M169,$C$3*$C169*$G169*M169),IF($D169="КС",$C$2*$G169*M169,$C$3*$G169*M169))</f>
        <v>84673.278359999997</v>
      </c>
      <c r="Q169" s="20">
        <f t="shared" si="8"/>
        <v>423366.39179999998</v>
      </c>
    </row>
    <row r="170" spans="1:17" ht="30">
      <c r="A170" s="11">
        <v>150001</v>
      </c>
      <c r="B170" s="22" t="str">
        <f>VLOOKUP(A170,МО!$A$1:$C$68,2,0)</f>
        <v>ГБУЗ "РКБ"</v>
      </c>
      <c r="C170" s="23">
        <f>IF(D170="КС",VLOOKUP(A170,МО!$A$1:$C$68,3,0),VLOOKUP(A170,МО!$A$1:$D$68,4,0))</f>
        <v>1.02</v>
      </c>
      <c r="D170" s="24" t="s">
        <v>495</v>
      </c>
      <c r="E170" s="11">
        <v>20161221</v>
      </c>
      <c r="F170" s="22" t="str">
        <f>VLOOKUP(E170,КСГ!$A$2:$C$427,2,0)</f>
        <v>Операции на костно-мышечной системе и суставах (уровень 4)</v>
      </c>
      <c r="G170" s="25">
        <f>VLOOKUP(E170,КСГ!$A$2:$C$427,3,0)</f>
        <v>2.42</v>
      </c>
      <c r="H170" s="25">
        <f>IF(VLOOKUP($E170,КСГ!$A$2:$D$427,4,0)=0,IF($D170="КС",$C$2*$C170*$G170,$C$3*$C170*$G170),IF($D170="КС",$C$2*$G170,$C$3*$G170))</f>
        <v>42336.639179999998</v>
      </c>
      <c r="I170" s="25" t="str">
        <f>VLOOKUP(E170,КСГ!$A$2:$E$427,5,0)</f>
        <v>Травматология и ортопедия</v>
      </c>
      <c r="J170" s="25">
        <f>VLOOKUP(E170,КСГ!$A$2:$F$427,6,0)</f>
        <v>1.37</v>
      </c>
      <c r="K170" s="17" t="s">
        <v>485</v>
      </c>
      <c r="L170" s="17">
        <v>2</v>
      </c>
      <c r="M170" s="17">
        <v>1</v>
      </c>
      <c r="N170" s="18">
        <f t="shared" si="7"/>
        <v>3</v>
      </c>
      <c r="O170" s="19">
        <f>IF(VLOOKUP($E170,КСГ!$A$2:$D$427,4,0)=0,IF($D170="КС",$C$2*$C170*$G170*L170,$C$3*$C170*$G170*L170),IF($D170="КС",$C$2*$G170*L170,$C$3*$G170*L170))</f>
        <v>84673.278359999997</v>
      </c>
      <c r="P170" s="19">
        <f>IF(VLOOKUP($E170,КСГ!$A$2:$D$427,4,0)=0,IF($D170="КС",$C$2*$C170*$G170*M170,$C$3*$C170*$G170*M170),IF($D170="КС",$C$2*$G170*M170,$C$3*$G170*M170))</f>
        <v>42336.639179999998</v>
      </c>
      <c r="Q170" s="20">
        <f t="shared" si="8"/>
        <v>127009.91753999999</v>
      </c>
    </row>
    <row r="171" spans="1:17" ht="30">
      <c r="A171" s="11">
        <v>150001</v>
      </c>
      <c r="B171" s="22" t="str">
        <f>VLOOKUP(A171,МО!$A$1:$C$68,2,0)</f>
        <v>ГБУЗ "РКБ"</v>
      </c>
      <c r="C171" s="23">
        <f>IF(D171="КС",VLOOKUP(A171,МО!$A$1:$C$68,3,0),VLOOKUP(A171,МО!$A$1:$D$68,4,0))</f>
        <v>1.02</v>
      </c>
      <c r="D171" s="24" t="s">
        <v>495</v>
      </c>
      <c r="E171" s="11">
        <v>20161222</v>
      </c>
      <c r="F171" s="22" t="str">
        <f>VLOOKUP(E171,КСГ!$A$2:$C$427,2,0)</f>
        <v>Операции на костно-мышечной системе и суставах (уровень 5)</v>
      </c>
      <c r="G171" s="25">
        <f>VLOOKUP(E171,КСГ!$A$2:$C$427,3,0)</f>
        <v>3.15</v>
      </c>
      <c r="H171" s="25">
        <f>IF(VLOOKUP($E171,КСГ!$A$2:$D$427,4,0)=0,IF($D171="КС",$C$2*$C171*$G171,$C$3*$C171*$G171),IF($D171="КС",$C$2*$G171,$C$3*$G171))</f>
        <v>55107.608849999997</v>
      </c>
      <c r="I171" s="25" t="str">
        <f>VLOOKUP(E171,КСГ!$A$2:$E$427,5,0)</f>
        <v>Травматология и ортопедия</v>
      </c>
      <c r="J171" s="25">
        <f>VLOOKUP(E171,КСГ!$A$2:$F$427,6,0)</f>
        <v>1.37</v>
      </c>
      <c r="K171" s="17" t="s">
        <v>479</v>
      </c>
      <c r="L171" s="17">
        <v>4</v>
      </c>
      <c r="M171" s="17">
        <v>1</v>
      </c>
      <c r="N171" s="18">
        <f t="shared" si="7"/>
        <v>5</v>
      </c>
      <c r="O171" s="19">
        <f>IF(VLOOKUP($E171,КСГ!$A$2:$D$427,4,0)=0,IF($D171="КС",$C$2*$C171*$G171*L171,$C$3*$C171*$G171*L171),IF($D171="КС",$C$2*$G171*L171,$C$3*$G171*L171))</f>
        <v>220430.43539999999</v>
      </c>
      <c r="P171" s="19">
        <f>IF(VLOOKUP($E171,КСГ!$A$2:$D$427,4,0)=0,IF($D171="КС",$C$2*$C171*$G171*M171,$C$3*$C171*$G171*M171),IF($D171="КС",$C$2*$G171*M171,$C$3*$G171*M171))</f>
        <v>55107.608849999997</v>
      </c>
      <c r="Q171" s="20">
        <f t="shared" si="8"/>
        <v>275538.04424999998</v>
      </c>
    </row>
    <row r="172" spans="1:17" ht="30">
      <c r="A172" s="11">
        <v>150001</v>
      </c>
      <c r="B172" s="22" t="str">
        <f>VLOOKUP(A172,МО!$A$1:$C$68,2,0)</f>
        <v>ГБУЗ "РКБ"</v>
      </c>
      <c r="C172" s="23">
        <f>IF(D172="КС",VLOOKUP(A172,МО!$A$1:$C$68,3,0),VLOOKUP(A172,МО!$A$1:$D$68,4,0))</f>
        <v>1.02</v>
      </c>
      <c r="D172" s="24" t="s">
        <v>495</v>
      </c>
      <c r="E172" s="11">
        <v>20161222</v>
      </c>
      <c r="F172" s="22" t="str">
        <f>VLOOKUP(E172,КСГ!$A$2:$C$427,2,0)</f>
        <v>Операции на костно-мышечной системе и суставах (уровень 5)</v>
      </c>
      <c r="G172" s="25">
        <f>VLOOKUP(E172,КСГ!$A$2:$C$427,3,0)</f>
        <v>3.15</v>
      </c>
      <c r="H172" s="25">
        <f>IF(VLOOKUP($E172,КСГ!$A$2:$D$427,4,0)=0,IF($D172="КС",$C$2*$C172*$G172,$C$3*$C172*$G172),IF($D172="КС",$C$2*$G172,$C$3*$G172))</f>
        <v>55107.608849999997</v>
      </c>
      <c r="I172" s="25" t="str">
        <f>VLOOKUP(E172,КСГ!$A$2:$E$427,5,0)</f>
        <v>Травматология и ортопедия</v>
      </c>
      <c r="J172" s="25">
        <f>VLOOKUP(E172,КСГ!$A$2:$F$427,6,0)</f>
        <v>1.37</v>
      </c>
      <c r="K172" s="17" t="s">
        <v>480</v>
      </c>
      <c r="L172" s="17">
        <v>28</v>
      </c>
      <c r="M172" s="17">
        <v>7</v>
      </c>
      <c r="N172" s="18">
        <f t="shared" si="7"/>
        <v>35</v>
      </c>
      <c r="O172" s="19">
        <f>IF(VLOOKUP($E172,КСГ!$A$2:$D$427,4,0)=0,IF($D172="КС",$C$2*$C172*$G172*L172,$C$3*$C172*$G172*L172),IF($D172="КС",$C$2*$G172*L172,$C$3*$G172*L172))</f>
        <v>1543013.0477999998</v>
      </c>
      <c r="P172" s="19">
        <f>IF(VLOOKUP($E172,КСГ!$A$2:$D$427,4,0)=0,IF($D172="КС",$C$2*$C172*$G172*M172,$C$3*$C172*$G172*M172),IF($D172="КС",$C$2*$G172*M172,$C$3*$G172*M172))</f>
        <v>385753.26194999996</v>
      </c>
      <c r="Q172" s="20">
        <f t="shared" si="8"/>
        <v>1928766.3097499998</v>
      </c>
    </row>
    <row r="173" spans="1:17" ht="30">
      <c r="A173" s="11">
        <v>150001</v>
      </c>
      <c r="B173" s="22" t="str">
        <f>VLOOKUP(A173,МО!$A$1:$C$68,2,0)</f>
        <v>ГБУЗ "РКБ"</v>
      </c>
      <c r="C173" s="23">
        <f>IF(D173="КС",VLOOKUP(A173,МО!$A$1:$C$68,3,0),VLOOKUP(A173,МО!$A$1:$D$68,4,0))</f>
        <v>1.02</v>
      </c>
      <c r="D173" s="24" t="s">
        <v>495</v>
      </c>
      <c r="E173" s="11">
        <v>20161222</v>
      </c>
      <c r="F173" s="22" t="str">
        <f>VLOOKUP(E173,КСГ!$A$2:$C$427,2,0)</f>
        <v>Операции на костно-мышечной системе и суставах (уровень 5)</v>
      </c>
      <c r="G173" s="25">
        <f>VLOOKUP(E173,КСГ!$A$2:$C$427,3,0)</f>
        <v>3.15</v>
      </c>
      <c r="H173" s="25">
        <f>IF(VLOOKUP($E173,КСГ!$A$2:$D$427,4,0)=0,IF($D173="КС",$C$2*$C173*$G173,$C$3*$C173*$G173),IF($D173="КС",$C$2*$G173,$C$3*$G173))</f>
        <v>55107.608849999997</v>
      </c>
      <c r="I173" s="25" t="str">
        <f>VLOOKUP(E173,КСГ!$A$2:$E$427,5,0)</f>
        <v>Травматология и ортопедия</v>
      </c>
      <c r="J173" s="25">
        <f>VLOOKUP(E173,КСГ!$A$2:$F$427,6,0)</f>
        <v>1.37</v>
      </c>
      <c r="K173" s="17" t="s">
        <v>485</v>
      </c>
      <c r="L173" s="17">
        <v>25</v>
      </c>
      <c r="M173" s="17">
        <v>6</v>
      </c>
      <c r="N173" s="18">
        <f t="shared" si="7"/>
        <v>31</v>
      </c>
      <c r="O173" s="19">
        <f>IF(VLOOKUP($E173,КСГ!$A$2:$D$427,4,0)=0,IF($D173="КС",$C$2*$C173*$G173*L173,$C$3*$C173*$G173*L173),IF($D173="КС",$C$2*$G173*L173,$C$3*$G173*L173))</f>
        <v>1377690.2212499999</v>
      </c>
      <c r="P173" s="19">
        <f>IF(VLOOKUP($E173,КСГ!$A$2:$D$427,4,0)=0,IF($D173="КС",$C$2*$C173*$G173*M173,$C$3*$C173*$G173*M173),IF($D173="КС",$C$2*$G173*M173,$C$3*$G173*M173))</f>
        <v>330645.6531</v>
      </c>
      <c r="Q173" s="20">
        <f t="shared" si="8"/>
        <v>1708335.8743499999</v>
      </c>
    </row>
    <row r="174" spans="1:17">
      <c r="A174" s="11">
        <v>150001</v>
      </c>
      <c r="B174" s="22" t="str">
        <f>VLOOKUP(A174,МО!$A$1:$C$68,2,0)</f>
        <v>ГБУЗ "РКБ"</v>
      </c>
      <c r="C174" s="23">
        <f>IF(D174="КС",VLOOKUP(A174,МО!$A$1:$C$68,3,0),VLOOKUP(A174,МО!$A$1:$D$68,4,0))</f>
        <v>1.02</v>
      </c>
      <c r="D174" s="24" t="s">
        <v>495</v>
      </c>
      <c r="E174" s="11">
        <v>20161223</v>
      </c>
      <c r="F174" s="22" t="str">
        <f>VLOOKUP(E174,КСГ!$A$2:$C$427,2,0)</f>
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</c>
      <c r="G174" s="25">
        <f>VLOOKUP(E174,КСГ!$A$2:$C$427,3,0)</f>
        <v>0.64</v>
      </c>
      <c r="H174" s="25">
        <f>IF(VLOOKUP($E174,КСГ!$A$2:$D$427,4,0)=0,IF($D174="КС",$C$2*$C174*$G174,$C$3*$C174*$G174),IF($D174="КС",$C$2*$G174,$C$3*$G174))</f>
        <v>11196.466559999999</v>
      </c>
      <c r="I174" s="25" t="str">
        <f>VLOOKUP(E174,КСГ!$A$2:$E$427,5,0)</f>
        <v>Урология</v>
      </c>
      <c r="J174" s="25">
        <f>VLOOKUP(E174,КСГ!$A$2:$F$427,6,0)</f>
        <v>1.2</v>
      </c>
      <c r="K174" s="17" t="s">
        <v>483</v>
      </c>
      <c r="L174" s="17">
        <v>2</v>
      </c>
      <c r="M174" s="17">
        <v>1</v>
      </c>
      <c r="N174" s="18">
        <f t="shared" si="7"/>
        <v>3</v>
      </c>
      <c r="O174" s="19">
        <f>IF(VLOOKUP($E174,КСГ!$A$2:$D$427,4,0)=0,IF($D174="КС",$C$2*$C174*$G174*L174,$C$3*$C174*$G174*L174),IF($D174="КС",$C$2*$G174*L174,$C$3*$G174*L174))</f>
        <v>22392.933119999998</v>
      </c>
      <c r="P174" s="19">
        <f>IF(VLOOKUP($E174,КСГ!$A$2:$D$427,4,0)=0,IF($D174="КС",$C$2*$C174*$G174*M174,$C$3*$C174*$G174*M174),IF($D174="КС",$C$2*$G174*M174,$C$3*$G174*M174))</f>
        <v>11196.466559999999</v>
      </c>
      <c r="Q174" s="20">
        <f t="shared" si="8"/>
        <v>33589.399679999995</v>
      </c>
    </row>
    <row r="175" spans="1:17">
      <c r="A175" s="11">
        <v>150001</v>
      </c>
      <c r="B175" s="22" t="str">
        <f>VLOOKUP(A175,МО!$A$1:$C$68,2,0)</f>
        <v>ГБУЗ "РКБ"</v>
      </c>
      <c r="C175" s="23">
        <f>IF(D175="КС",VLOOKUP(A175,МО!$A$1:$C$68,3,0),VLOOKUP(A175,МО!$A$1:$D$68,4,0))</f>
        <v>1.02</v>
      </c>
      <c r="D175" s="24" t="s">
        <v>495</v>
      </c>
      <c r="E175" s="11">
        <v>20161224</v>
      </c>
      <c r="F175" s="22" t="str">
        <f>VLOOKUP(E175,КСГ!$A$2:$C$427,2,0)</f>
        <v>Болезни предстательной железы</v>
      </c>
      <c r="G175" s="25">
        <f>VLOOKUP(E175,КСГ!$A$2:$C$427,3,0)</f>
        <v>0.73</v>
      </c>
      <c r="H175" s="25">
        <f>IF(VLOOKUP($E175,КСГ!$A$2:$D$427,4,0)=0,IF($D175="КС",$C$2*$C175*$G175,$C$3*$C175*$G175),IF($D175="КС",$C$2*$G175,$C$3*$G175))</f>
        <v>12770.969669999999</v>
      </c>
      <c r="I175" s="25" t="str">
        <f>VLOOKUP(E175,КСГ!$A$2:$E$427,5,0)</f>
        <v>Урология</v>
      </c>
      <c r="J175" s="25">
        <f>VLOOKUP(E175,КСГ!$A$2:$F$427,6,0)</f>
        <v>1.2</v>
      </c>
      <c r="K175" s="17" t="s">
        <v>483</v>
      </c>
      <c r="L175" s="17">
        <v>40</v>
      </c>
      <c r="M175" s="17">
        <v>10</v>
      </c>
      <c r="N175" s="18">
        <f t="shared" si="7"/>
        <v>50</v>
      </c>
      <c r="O175" s="19">
        <f>IF(VLOOKUP($E175,КСГ!$A$2:$D$427,4,0)=0,IF($D175="КС",$C$2*$C175*$G175*L175,$C$3*$C175*$G175*L175),IF($D175="КС",$C$2*$G175*L175,$C$3*$G175*L175))</f>
        <v>510838.78679999994</v>
      </c>
      <c r="P175" s="19">
        <f>IF(VLOOKUP($E175,КСГ!$A$2:$D$427,4,0)=0,IF($D175="КС",$C$2*$C175*$G175*M175,$C$3*$C175*$G175*M175),IF($D175="КС",$C$2*$G175*M175,$C$3*$G175*M175))</f>
        <v>127709.69669999999</v>
      </c>
      <c r="Q175" s="20">
        <f t="shared" si="8"/>
        <v>638548.48349999997</v>
      </c>
    </row>
    <row r="176" spans="1:17">
      <c r="A176" s="11">
        <v>150001</v>
      </c>
      <c r="B176" s="22" t="str">
        <f>VLOOKUP(A176,МО!$A$1:$C$68,2,0)</f>
        <v>ГБУЗ "РКБ"</v>
      </c>
      <c r="C176" s="23">
        <f>IF(D176="КС",VLOOKUP(A176,МО!$A$1:$C$68,3,0),VLOOKUP(A176,МО!$A$1:$D$68,4,0))</f>
        <v>1.02</v>
      </c>
      <c r="D176" s="24" t="s">
        <v>495</v>
      </c>
      <c r="E176" s="11">
        <v>20161225</v>
      </c>
      <c r="F176" s="22" t="str">
        <f>VLOOKUP(E176,КСГ!$A$2:$C$427,2,0)</f>
        <v>Другие болезни, врожденные аномалии, повреждения мочевой системы и мужских половых органов</v>
      </c>
      <c r="G176" s="25">
        <f>VLOOKUP(E176,КСГ!$A$2:$C$427,3,0)</f>
        <v>0.67</v>
      </c>
      <c r="H176" s="25">
        <f>IF(VLOOKUP($E176,КСГ!$A$2:$D$427,4,0)=0,IF($D176="КС",$C$2*$C176*$G176,$C$3*$C176*$G176),IF($D176="КС",$C$2*$G176,$C$3*$G176))</f>
        <v>11721.300929999999</v>
      </c>
      <c r="I176" s="25" t="str">
        <f>VLOOKUP(E176,КСГ!$A$2:$E$427,5,0)</f>
        <v>Урология</v>
      </c>
      <c r="J176" s="25">
        <f>VLOOKUP(E176,КСГ!$A$2:$F$427,6,0)</f>
        <v>1.2</v>
      </c>
      <c r="K176" s="17" t="s">
        <v>482</v>
      </c>
      <c r="L176" s="17">
        <v>2</v>
      </c>
      <c r="M176" s="17">
        <v>1</v>
      </c>
      <c r="N176" s="18">
        <f t="shared" si="7"/>
        <v>3</v>
      </c>
      <c r="O176" s="19">
        <f>IF(VLOOKUP($E176,КСГ!$A$2:$D$427,4,0)=0,IF($D176="КС",$C$2*$C176*$G176*L176,$C$3*$C176*$G176*L176),IF($D176="КС",$C$2*$G176*L176,$C$3*$G176*L176))</f>
        <v>23442.601859999999</v>
      </c>
      <c r="P176" s="19">
        <f>IF(VLOOKUP($E176,КСГ!$A$2:$D$427,4,0)=0,IF($D176="КС",$C$2*$C176*$G176*M176,$C$3*$C176*$G176*M176),IF($D176="КС",$C$2*$G176*M176,$C$3*$G176*M176))</f>
        <v>11721.300929999999</v>
      </c>
      <c r="Q176" s="20">
        <f t="shared" si="8"/>
        <v>35163.90279</v>
      </c>
    </row>
    <row r="177" spans="1:18">
      <c r="A177" s="11">
        <v>150001</v>
      </c>
      <c r="B177" s="22" t="str">
        <f>VLOOKUP(A177,МО!$A$1:$C$68,2,0)</f>
        <v>ГБУЗ "РКБ"</v>
      </c>
      <c r="C177" s="23">
        <f>IF(D177="КС",VLOOKUP(A177,МО!$A$1:$C$68,3,0),VLOOKUP(A177,МО!$A$1:$D$68,4,0))</f>
        <v>1.02</v>
      </c>
      <c r="D177" s="24" t="s">
        <v>495</v>
      </c>
      <c r="E177" s="11">
        <v>20161225</v>
      </c>
      <c r="F177" s="22" t="str">
        <f>VLOOKUP(E177,КСГ!$A$2:$C$427,2,0)</f>
        <v>Другие болезни, врожденные аномалии, повреждения мочевой системы и мужских половых органов</v>
      </c>
      <c r="G177" s="25">
        <f>VLOOKUP(E177,КСГ!$A$2:$C$427,3,0)</f>
        <v>0.67</v>
      </c>
      <c r="H177" s="25">
        <f>IF(VLOOKUP($E177,КСГ!$A$2:$D$427,4,0)=0,IF($D177="КС",$C$2*$C177*$G177,$C$3*$C177*$G177),IF($D177="КС",$C$2*$G177,$C$3*$G177))</f>
        <v>11721.300929999999</v>
      </c>
      <c r="I177" s="25" t="str">
        <f>VLOOKUP(E177,КСГ!$A$2:$E$427,5,0)</f>
        <v>Урология</v>
      </c>
      <c r="J177" s="25">
        <f>VLOOKUP(E177,КСГ!$A$2:$F$427,6,0)</f>
        <v>1.2</v>
      </c>
      <c r="K177" s="17" t="s">
        <v>483</v>
      </c>
      <c r="L177" s="17">
        <v>16</v>
      </c>
      <c r="M177" s="17">
        <v>4</v>
      </c>
      <c r="N177" s="18">
        <f t="shared" si="7"/>
        <v>20</v>
      </c>
      <c r="O177" s="19">
        <f>IF(VLOOKUP($E177,КСГ!$A$2:$D$427,4,0)=0,IF($D177="КС",$C$2*$C177*$G177*L177,$C$3*$C177*$G177*L177),IF($D177="КС",$C$2*$G177*L177,$C$3*$G177*L177))</f>
        <v>187540.81487999999</v>
      </c>
      <c r="P177" s="19">
        <f>IF(VLOOKUP($E177,КСГ!$A$2:$D$427,4,0)=0,IF($D177="КС",$C$2*$C177*$G177*M177,$C$3*$C177*$G177*M177),IF($D177="КС",$C$2*$G177*M177,$C$3*$G177*M177))</f>
        <v>46885.203719999998</v>
      </c>
      <c r="Q177" s="20">
        <f t="shared" si="8"/>
        <v>234426.01859999998</v>
      </c>
    </row>
    <row r="178" spans="1:18">
      <c r="A178" s="11">
        <v>150001</v>
      </c>
      <c r="B178" s="22" t="str">
        <f>VLOOKUP(A178,МО!$A$1:$C$68,2,0)</f>
        <v>ГБУЗ "РКБ"</v>
      </c>
      <c r="C178" s="23">
        <f>IF(D178="КС",VLOOKUP(A178,МО!$A$1:$C$68,3,0),VLOOKUP(A178,МО!$A$1:$D$68,4,0))</f>
        <v>1.02</v>
      </c>
      <c r="D178" s="24" t="s">
        <v>495</v>
      </c>
      <c r="E178" s="11">
        <v>20161226</v>
      </c>
      <c r="F178" s="22" t="str">
        <f>VLOOKUP(E178,КСГ!$A$2:$C$427,2,0)</f>
        <v>Операции на мужских половых органах, взрослые (уровень  1)</v>
      </c>
      <c r="G178" s="25">
        <f>VLOOKUP(E178,КСГ!$A$2:$C$427,3,0)</f>
        <v>1.2</v>
      </c>
      <c r="H178" s="25">
        <f>IF(VLOOKUP($E178,КСГ!$A$2:$D$427,4,0)=0,IF($D178="КС",$C$2*$C178*$G178,$C$3*$C178*$G178),IF($D178="КС",$C$2*$G178,$C$3*$G178))</f>
        <v>20993.374799999998</v>
      </c>
      <c r="I178" s="25" t="str">
        <f>VLOOKUP(E178,КСГ!$A$2:$E$427,5,0)</f>
        <v>Урология</v>
      </c>
      <c r="J178" s="25">
        <f>VLOOKUP(E178,КСГ!$A$2:$F$427,6,0)</f>
        <v>1.2</v>
      </c>
      <c r="K178" s="17" t="s">
        <v>483</v>
      </c>
      <c r="L178" s="17">
        <v>40</v>
      </c>
      <c r="M178" s="17">
        <v>10</v>
      </c>
      <c r="N178" s="18">
        <f t="shared" si="7"/>
        <v>50</v>
      </c>
      <c r="O178" s="19">
        <f>IF(VLOOKUP($E178,КСГ!$A$2:$D$427,4,0)=0,IF($D178="КС",$C$2*$C178*$G178*L178,$C$3*$C178*$G178*L178),IF($D178="КС",$C$2*$G178*L178,$C$3*$G178*L178))</f>
        <v>839734.99199999985</v>
      </c>
      <c r="P178" s="19">
        <f>IF(VLOOKUP($E178,КСГ!$A$2:$D$427,4,0)=0,IF($D178="КС",$C$2*$C178*$G178*M178,$C$3*$C178*$G178*M178),IF($D178="КС",$C$2*$G178*M178,$C$3*$G178*M178))</f>
        <v>209933.74799999996</v>
      </c>
      <c r="Q178" s="20">
        <f t="shared" si="8"/>
        <v>1049668.7399999998</v>
      </c>
    </row>
    <row r="179" spans="1:18">
      <c r="A179" s="11">
        <v>150001</v>
      </c>
      <c r="B179" s="22" t="str">
        <f>VLOOKUP(A179,МО!$A$1:$C$68,2,0)</f>
        <v>ГБУЗ "РКБ"</v>
      </c>
      <c r="C179" s="23">
        <f>IF(D179="КС",VLOOKUP(A179,МО!$A$1:$C$68,3,0),VLOOKUP(A179,МО!$A$1:$D$68,4,0))</f>
        <v>1.02</v>
      </c>
      <c r="D179" s="24" t="s">
        <v>495</v>
      </c>
      <c r="E179" s="11">
        <v>20161227</v>
      </c>
      <c r="F179" s="22" t="str">
        <f>VLOOKUP(E179,КСГ!$A$2:$C$427,2,0)</f>
        <v>Операции на мужских половых органах, взрослые (уровень 2)</v>
      </c>
      <c r="G179" s="25">
        <f>VLOOKUP(E179,КСГ!$A$2:$C$427,3,0)</f>
        <v>1.42</v>
      </c>
      <c r="H179" s="25">
        <f>IF(VLOOKUP($E179,КСГ!$A$2:$D$427,4,0)=0,IF($D179="КС",$C$2*$C179*$G179,$C$3*$C179*$G179),IF($D179="КС",$C$2*$G179,$C$3*$G179))</f>
        <v>24842.160179999999</v>
      </c>
      <c r="I179" s="25" t="str">
        <f>VLOOKUP(E179,КСГ!$A$2:$E$427,5,0)</f>
        <v>Урология</v>
      </c>
      <c r="J179" s="25">
        <f>VLOOKUP(E179,КСГ!$A$2:$F$427,6,0)</f>
        <v>1.2</v>
      </c>
      <c r="K179" s="17" t="s">
        <v>483</v>
      </c>
      <c r="L179" s="17">
        <v>8</v>
      </c>
      <c r="M179" s="17">
        <v>2</v>
      </c>
      <c r="N179" s="18">
        <f t="shared" si="7"/>
        <v>10</v>
      </c>
      <c r="O179" s="19">
        <f>IF(VLOOKUP($E179,КСГ!$A$2:$D$427,4,0)=0,IF($D179="КС",$C$2*$C179*$G179*L179,$C$3*$C179*$G179*L179),IF($D179="КС",$C$2*$G179*L179,$C$3*$G179*L179))</f>
        <v>198737.28143999999</v>
      </c>
      <c r="P179" s="19">
        <f>IF(VLOOKUP($E179,КСГ!$A$2:$D$427,4,0)=0,IF($D179="КС",$C$2*$C179*$G179*M179,$C$3*$C179*$G179*M179),IF($D179="КС",$C$2*$G179*M179,$C$3*$G179*M179))</f>
        <v>49684.320359999998</v>
      </c>
      <c r="Q179" s="20">
        <f t="shared" si="8"/>
        <v>248421.6018</v>
      </c>
    </row>
    <row r="180" spans="1:18">
      <c r="A180" s="11">
        <v>150001</v>
      </c>
      <c r="B180" s="22" t="str">
        <f>VLOOKUP(A180,МО!$A$1:$C$68,2,0)</f>
        <v>ГБУЗ "РКБ"</v>
      </c>
      <c r="C180" s="23">
        <f>IF(D180="КС",VLOOKUP(A180,МО!$A$1:$C$68,3,0),VLOOKUP(A180,МО!$A$1:$D$68,4,0))</f>
        <v>1.02</v>
      </c>
      <c r="D180" s="24" t="s">
        <v>495</v>
      </c>
      <c r="E180" s="11">
        <v>20161228</v>
      </c>
      <c r="F180" s="22" t="str">
        <f>VLOOKUP(E180,КСГ!$A$2:$C$427,2,0)</f>
        <v>Операции на мужских половых органах, взрослые (уровень 3)</v>
      </c>
      <c r="G180" s="25">
        <f>VLOOKUP(E180,КСГ!$A$2:$C$427,3,0)</f>
        <v>2.31</v>
      </c>
      <c r="H180" s="25">
        <f>IF(VLOOKUP($E180,КСГ!$A$2:$D$427,4,0)=0,IF($D180="КС",$C$2*$C180*$G180,$C$3*$C180*$G180),IF($D180="КС",$C$2*$G180,$C$3*$G180))</f>
        <v>40412.246489999998</v>
      </c>
      <c r="I180" s="25" t="str">
        <f>VLOOKUP(E180,КСГ!$A$2:$E$427,5,0)</f>
        <v>Урология</v>
      </c>
      <c r="J180" s="25">
        <f>VLOOKUP(E180,КСГ!$A$2:$F$427,6,0)</f>
        <v>1.2</v>
      </c>
      <c r="K180" s="17" t="s">
        <v>483</v>
      </c>
      <c r="L180" s="17">
        <v>14</v>
      </c>
      <c r="M180" s="17">
        <v>4</v>
      </c>
      <c r="N180" s="18">
        <f t="shared" si="7"/>
        <v>18</v>
      </c>
      <c r="O180" s="19">
        <f>IF(VLOOKUP($E180,КСГ!$A$2:$D$427,4,0)=0,IF($D180="КС",$C$2*$C180*$G180*L180,$C$3*$C180*$G180*L180),IF($D180="КС",$C$2*$G180*L180,$C$3*$G180*L180))</f>
        <v>565771.45085999998</v>
      </c>
      <c r="P180" s="19">
        <f>IF(VLOOKUP($E180,КСГ!$A$2:$D$427,4,0)=0,IF($D180="КС",$C$2*$C180*$G180*M180,$C$3*$C180*$G180*M180),IF($D180="КС",$C$2*$G180*M180,$C$3*$G180*M180))</f>
        <v>161648.98595999999</v>
      </c>
      <c r="Q180" s="20">
        <f t="shared" si="8"/>
        <v>727420.43681999994</v>
      </c>
    </row>
    <row r="181" spans="1:18">
      <c r="A181" s="11">
        <v>150001</v>
      </c>
      <c r="B181" s="22" t="str">
        <f>VLOOKUP(A181,МО!$A$1:$C$68,2,0)</f>
        <v>ГБУЗ "РКБ"</v>
      </c>
      <c r="C181" s="23">
        <f>IF(D181="КС",VLOOKUP(A181,МО!$A$1:$C$68,3,0),VLOOKUP(A181,МО!$A$1:$D$68,4,0))</f>
        <v>1.02</v>
      </c>
      <c r="D181" s="24" t="s">
        <v>495</v>
      </c>
      <c r="E181" s="11">
        <v>20161229</v>
      </c>
      <c r="F181" s="22" t="str">
        <f>VLOOKUP(E181,КСГ!$A$2:$C$427,2,0)</f>
        <v>Операции на мужских половых органах, взрослые (уровень 4)</v>
      </c>
      <c r="G181" s="25">
        <f>VLOOKUP(E181,КСГ!$A$2:$C$427,3,0)</f>
        <v>3.12</v>
      </c>
      <c r="H181" s="25">
        <f>IF(VLOOKUP($E181,КСГ!$A$2:$D$427,4,0)=0,IF($D181="КС",$C$2*$C181*$G181,$C$3*$C181*$G181),IF($D181="КС",$C$2*$G181,$C$3*$G181))</f>
        <v>54582.77448</v>
      </c>
      <c r="I181" s="25" t="str">
        <f>VLOOKUP(E181,КСГ!$A$2:$E$427,5,0)</f>
        <v>Урология</v>
      </c>
      <c r="J181" s="25">
        <f>VLOOKUP(E181,КСГ!$A$2:$F$427,6,0)</f>
        <v>1.2</v>
      </c>
      <c r="K181" s="17" t="s">
        <v>483</v>
      </c>
      <c r="L181" s="17">
        <v>32</v>
      </c>
      <c r="M181" s="17">
        <v>8</v>
      </c>
      <c r="N181" s="18">
        <f t="shared" si="7"/>
        <v>40</v>
      </c>
      <c r="O181" s="19">
        <f>IF(VLOOKUP($E181,КСГ!$A$2:$D$427,4,0)=0,IF($D181="КС",$C$2*$C181*$G181*L181,$C$3*$C181*$G181*L181),IF($D181="КС",$C$2*$G181*L181,$C$3*$G181*L181))</f>
        <v>1746648.78336</v>
      </c>
      <c r="P181" s="19">
        <f>IF(VLOOKUP($E181,КСГ!$A$2:$D$427,4,0)=0,IF($D181="КС",$C$2*$C181*$G181*M181,$C$3*$C181*$G181*M181),IF($D181="КС",$C$2*$G181*M181,$C$3*$G181*M181))</f>
        <v>436662.19584</v>
      </c>
      <c r="Q181" s="20">
        <f t="shared" si="8"/>
        <v>2183310.9791999999</v>
      </c>
    </row>
    <row r="182" spans="1:18">
      <c r="A182" s="11">
        <v>150001</v>
      </c>
      <c r="B182" s="22" t="str">
        <f>VLOOKUP(A182,МО!$A$1:$C$68,2,0)</f>
        <v>ГБУЗ "РКБ"</v>
      </c>
      <c r="C182" s="23">
        <f>IF(D182="КС",VLOOKUP(A182,МО!$A$1:$C$68,3,0),VLOOKUP(A182,МО!$A$1:$D$68,4,0))</f>
        <v>1.02</v>
      </c>
      <c r="D182" s="24" t="s">
        <v>495</v>
      </c>
      <c r="E182" s="11">
        <v>20161229</v>
      </c>
      <c r="F182" s="22" t="str">
        <f>VLOOKUP(E182,КСГ!$A$2:$C$427,2,0)</f>
        <v>Операции на мужских половых органах, взрослые (уровень 4)</v>
      </c>
      <c r="G182" s="25">
        <f>VLOOKUP(E182,КСГ!$A$2:$C$427,3,0)</f>
        <v>3.12</v>
      </c>
      <c r="H182" s="25">
        <f>IF(VLOOKUP($E182,КСГ!$A$2:$D$427,4,0)=0,IF($D182="КС",$C$2*$C182*$G182,$C$3*$C182*$G182),IF($D182="КС",$C$2*$G182,$C$3*$G182))</f>
        <v>54582.77448</v>
      </c>
      <c r="I182" s="25" t="str">
        <f>VLOOKUP(E182,КСГ!$A$2:$E$427,5,0)</f>
        <v>Урология</v>
      </c>
      <c r="J182" s="25">
        <f>VLOOKUP(E182,КСГ!$A$2:$F$427,6,0)</f>
        <v>1.2</v>
      </c>
      <c r="K182" s="17" t="s">
        <v>474</v>
      </c>
      <c r="L182" s="17">
        <v>4</v>
      </c>
      <c r="M182" s="17">
        <v>1</v>
      </c>
      <c r="N182" s="18">
        <f t="shared" si="7"/>
        <v>5</v>
      </c>
      <c r="O182" s="19">
        <f>IF(VLOOKUP($E182,КСГ!$A$2:$D$427,4,0)=0,IF($D182="КС",$C$2*$C182*$G182*L182,$C$3*$C182*$G182*L182),IF($D182="КС",$C$2*$G182*L182,$C$3*$G182*L182))</f>
        <v>218331.09792</v>
      </c>
      <c r="P182" s="19">
        <f>IF(VLOOKUP($E182,КСГ!$A$2:$D$427,4,0)=0,IF($D182="КС",$C$2*$C182*$G182*M182,$C$3*$C182*$G182*M182),IF($D182="КС",$C$2*$G182*M182,$C$3*$G182*M182))</f>
        <v>54582.77448</v>
      </c>
      <c r="Q182" s="20">
        <f t="shared" si="8"/>
        <v>272913.87239999999</v>
      </c>
    </row>
    <row r="183" spans="1:18">
      <c r="A183" s="11">
        <v>150001</v>
      </c>
      <c r="B183" s="22" t="str">
        <f>VLOOKUP(A183,МО!$A$1:$C$68,2,0)</f>
        <v>ГБУЗ "РКБ"</v>
      </c>
      <c r="C183" s="23">
        <f>IF(D183="КС",VLOOKUP(A183,МО!$A$1:$C$68,3,0),VLOOKUP(A183,МО!$A$1:$D$68,4,0))</f>
        <v>1.02</v>
      </c>
      <c r="D183" s="24" t="s">
        <v>495</v>
      </c>
      <c r="E183" s="11">
        <v>20161230</v>
      </c>
      <c r="F183" s="22" t="str">
        <f>VLOOKUP(E183,КСГ!$A$2:$C$427,2,0)</f>
        <v>Операции на почке и мочевыделительной системе, взрослые (уровень 1)</v>
      </c>
      <c r="G183" s="25">
        <f>VLOOKUP(E183,КСГ!$A$2:$C$427,3,0)</f>
        <v>1.08</v>
      </c>
      <c r="H183" s="25">
        <f>IF(VLOOKUP($E183,КСГ!$A$2:$D$427,4,0)=0,IF($D183="КС",$C$2*$C183*$G183,$C$3*$C183*$G183),IF($D183="КС",$C$2*$G183,$C$3*$G183))</f>
        <v>18894.037319999999</v>
      </c>
      <c r="I183" s="25" t="str">
        <f>VLOOKUP(E183,КСГ!$A$2:$E$427,5,0)</f>
        <v>Урология</v>
      </c>
      <c r="J183" s="25">
        <f>VLOOKUP(E183,КСГ!$A$2:$F$427,6,0)</f>
        <v>1.2</v>
      </c>
      <c r="K183" s="17" t="s">
        <v>483</v>
      </c>
      <c r="L183" s="17">
        <v>28</v>
      </c>
      <c r="M183" s="17">
        <v>7</v>
      </c>
      <c r="N183" s="18">
        <f t="shared" si="7"/>
        <v>35</v>
      </c>
      <c r="O183" s="19">
        <f>IF(VLOOKUP($E183,КСГ!$A$2:$D$427,4,0)=0,IF($D183="КС",$C$2*$C183*$G183*L183,$C$3*$C183*$G183*L183),IF($D183="КС",$C$2*$G183*L183,$C$3*$G183*L183))</f>
        <v>529033.04495999997</v>
      </c>
      <c r="P183" s="19">
        <f>IF(VLOOKUP($E183,КСГ!$A$2:$D$427,4,0)=0,IF($D183="КС",$C$2*$C183*$G183*M183,$C$3*$C183*$G183*M183),IF($D183="КС",$C$2*$G183*M183,$C$3*$G183*M183))</f>
        <v>132258.26123999999</v>
      </c>
      <c r="Q183" s="20">
        <f t="shared" si="8"/>
        <v>661291.30619999999</v>
      </c>
    </row>
    <row r="184" spans="1:18">
      <c r="A184" s="11">
        <v>150001</v>
      </c>
      <c r="B184" s="22" t="str">
        <f>VLOOKUP(A184,МО!$A$1:$C$68,2,0)</f>
        <v>ГБУЗ "РКБ"</v>
      </c>
      <c r="C184" s="23">
        <f>IF(D184="КС",VLOOKUP(A184,МО!$A$1:$C$68,3,0),VLOOKUP(A184,МО!$A$1:$D$68,4,0))</f>
        <v>1.02</v>
      </c>
      <c r="D184" s="24" t="s">
        <v>495</v>
      </c>
      <c r="E184" s="11">
        <v>20161231</v>
      </c>
      <c r="F184" s="22" t="str">
        <f>VLOOKUP(E184,КСГ!$A$2:$C$427,2,0)</f>
        <v>Операции на почке и мочевыделительной системе, взрослые (уровень 2)</v>
      </c>
      <c r="G184" s="25">
        <f>VLOOKUP(E184,КСГ!$A$2:$C$427,3,0)</f>
        <v>1.1200000000000001</v>
      </c>
      <c r="H184" s="25">
        <f>IF(VLOOKUP($E184,КСГ!$A$2:$D$427,4,0)=0,IF($D184="КС",$C$2*$C184*$G184,$C$3*$C184*$G184),IF($D184="КС",$C$2*$G184,$C$3*$G184))</f>
        <v>19593.816480000001</v>
      </c>
      <c r="I184" s="25" t="str">
        <f>VLOOKUP(E184,КСГ!$A$2:$E$427,5,0)</f>
        <v>Урология</v>
      </c>
      <c r="J184" s="25">
        <f>VLOOKUP(E184,КСГ!$A$2:$F$427,6,0)</f>
        <v>1.2</v>
      </c>
      <c r="K184" s="17" t="s">
        <v>483</v>
      </c>
      <c r="L184" s="17">
        <v>52</v>
      </c>
      <c r="M184" s="17">
        <v>13</v>
      </c>
      <c r="N184" s="18">
        <f t="shared" si="7"/>
        <v>65</v>
      </c>
      <c r="O184" s="19">
        <f>IF(VLOOKUP($E184,КСГ!$A$2:$D$427,4,0)=0,IF($D184="КС",$C$2*$C184*$G184*L184,$C$3*$C184*$G184*L184),IF($D184="КС",$C$2*$G184*L184,$C$3*$G184*L184))</f>
        <v>1018878.4569600001</v>
      </c>
      <c r="P184" s="19">
        <f>IF(VLOOKUP($E184,КСГ!$A$2:$D$427,4,0)=0,IF($D184="КС",$C$2*$C184*$G184*M184,$C$3*$C184*$G184*M184),IF($D184="КС",$C$2*$G184*M184,$C$3*$G184*M184))</f>
        <v>254719.61424000002</v>
      </c>
      <c r="Q184" s="20">
        <f t="shared" si="8"/>
        <v>1273598.0712000001</v>
      </c>
    </row>
    <row r="185" spans="1:18">
      <c r="A185" s="11">
        <v>150001</v>
      </c>
      <c r="B185" s="22" t="str">
        <f>VLOOKUP(A185,МО!$A$1:$C$68,2,0)</f>
        <v>ГБУЗ "РКБ"</v>
      </c>
      <c r="C185" s="23">
        <f>IF(D185="КС",VLOOKUP(A185,МО!$A$1:$C$68,3,0),VLOOKUP(A185,МО!$A$1:$D$68,4,0))</f>
        <v>1.02</v>
      </c>
      <c r="D185" s="24" t="s">
        <v>495</v>
      </c>
      <c r="E185" s="11">
        <v>20161232</v>
      </c>
      <c r="F185" s="22" t="str">
        <f>VLOOKUP(E185,КСГ!$A$2:$C$427,2,0)</f>
        <v>Операции на почке и мочевыделительной системе, взрослые (уровень 3)</v>
      </c>
      <c r="G185" s="25">
        <f>VLOOKUP(E185,КСГ!$A$2:$C$427,3,0)</f>
        <v>1.62</v>
      </c>
      <c r="H185" s="25">
        <f>IF(VLOOKUP($E185,КСГ!$A$2:$D$427,4,0)=0,IF($D185="КС",$C$2*$C185*$G185,$C$3*$C185*$G185),IF($D185="КС",$C$2*$G185,$C$3*$G185))</f>
        <v>28341.055980000001</v>
      </c>
      <c r="I185" s="25" t="str">
        <f>VLOOKUP(E185,КСГ!$A$2:$E$427,5,0)</f>
        <v>Урология</v>
      </c>
      <c r="J185" s="25">
        <f>VLOOKUP(E185,КСГ!$A$2:$F$427,6,0)</f>
        <v>1.2</v>
      </c>
      <c r="K185" s="17" t="s">
        <v>483</v>
      </c>
      <c r="L185" s="17">
        <v>66</v>
      </c>
      <c r="M185" s="17">
        <v>16</v>
      </c>
      <c r="N185" s="18">
        <f t="shared" si="7"/>
        <v>82</v>
      </c>
      <c r="O185" s="19">
        <f>IF(VLOOKUP($E185,КСГ!$A$2:$D$427,4,0)=0,IF($D185="КС",$C$2*$C185*$G185*L185,$C$3*$C185*$G185*L185),IF($D185="КС",$C$2*$G185*L185,$C$3*$G185*L185))</f>
        <v>1870509.69468</v>
      </c>
      <c r="P185" s="19">
        <f>IF(VLOOKUP($E185,КСГ!$A$2:$D$427,4,0)=0,IF($D185="КС",$C$2*$C185*$G185*M185,$C$3*$C185*$G185*M185),IF($D185="КС",$C$2*$G185*M185,$C$3*$G185*M185))</f>
        <v>453456.89568000002</v>
      </c>
      <c r="Q185" s="20">
        <f t="shared" si="8"/>
        <v>2323966.5903599998</v>
      </c>
    </row>
    <row r="186" spans="1:18">
      <c r="A186" s="11">
        <v>150001</v>
      </c>
      <c r="B186" s="22" t="str">
        <f>VLOOKUP(A186,МО!$A$1:$C$68,2,0)</f>
        <v>ГБУЗ "РКБ"</v>
      </c>
      <c r="C186" s="23">
        <f>IF(D186="КС",VLOOKUP(A186,МО!$A$1:$C$68,3,0),VLOOKUP(A186,МО!$A$1:$D$68,4,0))</f>
        <v>1.02</v>
      </c>
      <c r="D186" s="24" t="s">
        <v>495</v>
      </c>
      <c r="E186" s="11">
        <v>20161233</v>
      </c>
      <c r="F186" s="22" t="str">
        <f>VLOOKUP(E186,КСГ!$A$2:$C$427,2,0)</f>
        <v>Операции на почке и мочевыделительной системе, взрослые (уровень 4)</v>
      </c>
      <c r="G186" s="25">
        <f>VLOOKUP(E186,КСГ!$A$2:$C$427,3,0)</f>
        <v>1.95</v>
      </c>
      <c r="H186" s="25">
        <f>IF(VLOOKUP($E186,КСГ!$A$2:$D$427,4,0)=0,IF($D186="КС",$C$2*$C186*$G186,$C$3*$C186*$G186),IF($D186="КС",$C$2*$G186,$C$3*$G186))</f>
        <v>34114.234049999999</v>
      </c>
      <c r="I186" s="25" t="str">
        <f>VLOOKUP(E186,КСГ!$A$2:$E$427,5,0)</f>
        <v>Урология</v>
      </c>
      <c r="J186" s="25">
        <f>VLOOKUP(E186,КСГ!$A$2:$F$427,6,0)</f>
        <v>1.2</v>
      </c>
      <c r="K186" s="17" t="s">
        <v>483</v>
      </c>
      <c r="L186" s="17">
        <v>16</v>
      </c>
      <c r="M186" s="17">
        <v>4</v>
      </c>
      <c r="N186" s="18">
        <f t="shared" si="7"/>
        <v>20</v>
      </c>
      <c r="O186" s="19">
        <f>IF(VLOOKUP($E186,КСГ!$A$2:$D$427,4,0)=0,IF($D186="КС",$C$2*$C186*$G186*L186,$C$3*$C186*$G186*L186),IF($D186="КС",$C$2*$G186*L186,$C$3*$G186*L186))</f>
        <v>545827.74479999999</v>
      </c>
      <c r="P186" s="19">
        <f>IF(VLOOKUP($E186,КСГ!$A$2:$D$427,4,0)=0,IF($D186="КС",$C$2*$C186*$G186*M186,$C$3*$C186*$G186*M186),IF($D186="КС",$C$2*$G186*M186,$C$3*$G186*M186))</f>
        <v>136456.9362</v>
      </c>
      <c r="Q186" s="20">
        <f t="shared" si="8"/>
        <v>682284.68099999998</v>
      </c>
    </row>
    <row r="187" spans="1:18">
      <c r="A187" s="11">
        <v>150001</v>
      </c>
      <c r="B187" s="22" t="str">
        <f>VLOOKUP(A187,МО!$A$1:$C$68,2,0)</f>
        <v>ГБУЗ "РКБ"</v>
      </c>
      <c r="C187" s="23">
        <f>IF(D187="КС",VLOOKUP(A187,МО!$A$1:$C$68,3,0),VLOOKUP(A187,МО!$A$1:$D$68,4,0))</f>
        <v>1.02</v>
      </c>
      <c r="D187" s="24" t="s">
        <v>495</v>
      </c>
      <c r="E187" s="11">
        <v>20161234</v>
      </c>
      <c r="F187" s="22" t="str">
        <f>VLOOKUP(E187,КСГ!$A$2:$C$427,2,0)</f>
        <v>Операции на почке и мочевыделительной системе, взрослые (уровень 5)</v>
      </c>
      <c r="G187" s="25">
        <f>VLOOKUP(E187,КСГ!$A$2:$C$427,3,0)</f>
        <v>2.14</v>
      </c>
      <c r="H187" s="25">
        <f>IF(VLOOKUP($E187,КСГ!$A$2:$D$427,4,0)=0,IF($D187="КС",$C$2*$C187*$G187,$C$3*$C187*$G187),IF($D187="КС",$C$2*$G187,$C$3*$G187))</f>
        <v>37438.185060000003</v>
      </c>
      <c r="I187" s="25" t="str">
        <f>VLOOKUP(E187,КСГ!$A$2:$E$427,5,0)</f>
        <v>Урология</v>
      </c>
      <c r="J187" s="25">
        <f>VLOOKUP(E187,КСГ!$A$2:$F$427,6,0)</f>
        <v>1.2</v>
      </c>
      <c r="K187" s="17" t="s">
        <v>483</v>
      </c>
      <c r="L187" s="17">
        <v>40</v>
      </c>
      <c r="M187" s="17">
        <v>10</v>
      </c>
      <c r="N187" s="18">
        <f t="shared" si="7"/>
        <v>50</v>
      </c>
      <c r="O187" s="19">
        <f>IF(VLOOKUP($E187,КСГ!$A$2:$D$427,4,0)=0,IF($D187="КС",$C$2*$C187*$G187*L187,$C$3*$C187*$G187*L187),IF($D187="КС",$C$2*$G187*L187,$C$3*$G187*L187))</f>
        <v>1497527.4024</v>
      </c>
      <c r="P187" s="19">
        <f>IF(VLOOKUP($E187,КСГ!$A$2:$D$427,4,0)=0,IF($D187="КС",$C$2*$C187*$G187*M187,$C$3*$C187*$G187*M187),IF($D187="КС",$C$2*$G187*M187,$C$3*$G187*M187))</f>
        <v>374381.85060000001</v>
      </c>
      <c r="Q187" s="20">
        <f t="shared" si="8"/>
        <v>1871909.253</v>
      </c>
    </row>
    <row r="188" spans="1:18">
      <c r="A188" s="11">
        <v>150001</v>
      </c>
      <c r="B188" s="22" t="str">
        <f>VLOOKUP(A188,МО!$A$1:$C$68,2,0)</f>
        <v>ГБУЗ "РКБ"</v>
      </c>
      <c r="C188" s="23">
        <f>IF(D188="КС",VLOOKUP(A188,МО!$A$1:$C$68,3,0),VLOOKUP(A188,МО!$A$1:$D$68,4,0))</f>
        <v>1.02</v>
      </c>
      <c r="D188" s="24" t="s">
        <v>495</v>
      </c>
      <c r="E188" s="11">
        <v>20161235</v>
      </c>
      <c r="F188" s="22" t="str">
        <f>VLOOKUP(E188,КСГ!$A$2:$C$427,2,0)</f>
        <v>Операции на почке и мочевыделительной системе, взрослые (уровень 6)</v>
      </c>
      <c r="G188" s="25">
        <f>VLOOKUP(E188,КСГ!$A$2:$C$427,3,0)</f>
        <v>4.13</v>
      </c>
      <c r="H188" s="25">
        <f>IF(VLOOKUP($E188,КСГ!$A$2:$D$427,4,0)=0,IF($D188="КС",$C$2*$C188*$G188,$C$3*$C188*$G188),IF($D188="КС",$C$2*$G188,$C$3*$G188))</f>
        <v>72252.198269999993</v>
      </c>
      <c r="I188" s="25" t="str">
        <f>VLOOKUP(E188,КСГ!$A$2:$E$427,5,0)</f>
        <v>Урология</v>
      </c>
      <c r="J188" s="25">
        <f>VLOOKUP(E188,КСГ!$A$2:$F$427,6,0)</f>
        <v>1.2</v>
      </c>
      <c r="K188" s="17" t="s">
        <v>483</v>
      </c>
      <c r="L188" s="17">
        <v>0</v>
      </c>
      <c r="M188" s="17">
        <v>0</v>
      </c>
      <c r="N188" s="18" t="str">
        <f t="shared" si="7"/>
        <v/>
      </c>
      <c r="O188" s="19">
        <f>IF(VLOOKUP($E188,КСГ!$A$2:$D$427,4,0)=0,IF($D188="КС",$C$2*$C188*$G188*L188,$C$3*$C188*$G188*L188),IF($D188="КС",$C$2*$G188*L188,$C$3*$G188*L188))</f>
        <v>0</v>
      </c>
      <c r="P188" s="19">
        <f>IF(VLOOKUP($E188,КСГ!$A$2:$D$427,4,0)=0,IF($D188="КС",$C$2*$C188*$G188*M188,$C$3*$C188*$G188*M188),IF($D188="КС",$C$2*$G188*M188,$C$3*$G188*M188))</f>
        <v>0</v>
      </c>
      <c r="Q188" s="20">
        <f t="shared" si="8"/>
        <v>0</v>
      </c>
    </row>
    <row r="189" spans="1:18">
      <c r="A189" s="11">
        <v>150001</v>
      </c>
      <c r="B189" s="22" t="str">
        <f>VLOOKUP(A189,МО!$A$1:$C$68,2,0)</f>
        <v>ГБУЗ "РКБ"</v>
      </c>
      <c r="C189" s="23">
        <f>IF(D189="КС",VLOOKUP(A189,МО!$A$1:$C$68,3,0),VLOOKUP(A189,МО!$A$1:$D$68,4,0))</f>
        <v>1.02</v>
      </c>
      <c r="D189" s="24" t="s">
        <v>495</v>
      </c>
      <c r="E189" s="11">
        <v>20161236</v>
      </c>
      <c r="F189" s="22" t="str">
        <f>VLOOKUP(E189,КСГ!$A$2:$C$427,2,0)</f>
        <v>Болезни лимфатических сосудов и лимфатических узлов</v>
      </c>
      <c r="G189" s="25">
        <f>VLOOKUP(E189,КСГ!$A$2:$C$427,3,0)</f>
        <v>0.61</v>
      </c>
      <c r="H189" s="25">
        <f>IF(VLOOKUP($E189,КСГ!$A$2:$D$427,4,0)=0,IF($D189="КС",$C$2*$C189*$G189,$C$3*$C189*$G189),IF($D189="КС",$C$2*$G189,$C$3*$G189))</f>
        <v>10671.63219</v>
      </c>
      <c r="I189" s="25" t="str">
        <f>VLOOKUP(E189,КСГ!$A$2:$E$427,5,0)</f>
        <v>Хирургия</v>
      </c>
      <c r="J189" s="25">
        <f>VLOOKUP(E189,КСГ!$A$2:$F$427,6,0)</f>
        <v>0.9</v>
      </c>
      <c r="K189" s="17" t="s">
        <v>486</v>
      </c>
      <c r="L189" s="17">
        <v>4</v>
      </c>
      <c r="M189" s="17">
        <v>1</v>
      </c>
      <c r="N189" s="18">
        <f t="shared" si="7"/>
        <v>5</v>
      </c>
      <c r="O189" s="19">
        <f>IF(VLOOKUP($E189,КСГ!$A$2:$D$427,4,0)=0,IF($D189="КС",$C$2*$C189*$G189*L189,$C$3*$C189*$G189*L189),IF($D189="КС",$C$2*$G189*L189,$C$3*$G189*L189))</f>
        <v>42686.528760000001</v>
      </c>
      <c r="P189" s="19">
        <f>IF(VLOOKUP($E189,КСГ!$A$2:$D$427,4,0)=0,IF($D189="КС",$C$2*$C189*$G189*M189,$C$3*$C189*$G189*M189),IF($D189="КС",$C$2*$G189*M189,$C$3*$G189*M189))</f>
        <v>10671.63219</v>
      </c>
      <c r="Q189" s="20">
        <f t="shared" si="8"/>
        <v>53358.160950000005</v>
      </c>
    </row>
    <row r="190" spans="1:18" s="62" customFormat="1">
      <c r="A190" s="11">
        <v>150001</v>
      </c>
      <c r="B190" s="22" t="str">
        <f>VLOOKUP(A190,МО!$A$1:$C$68,2,0)</f>
        <v>ГБУЗ "РКБ"</v>
      </c>
      <c r="C190" s="23">
        <f>IF(D190="КС",VLOOKUP(A190,МО!$A$1:$C$68,3,0),VLOOKUP(A190,МО!$A$1:$D$68,4,0))</f>
        <v>1.02</v>
      </c>
      <c r="D190" s="24" t="s">
        <v>495</v>
      </c>
      <c r="E190" s="11">
        <v>20161236</v>
      </c>
      <c r="F190" s="22" t="str">
        <f>VLOOKUP(E190,КСГ!$A$2:$C$427,2,0)</f>
        <v>Болезни лимфатических сосудов и лимфатических узлов</v>
      </c>
      <c r="G190" s="25">
        <f>VLOOKUP(E190,КСГ!$A$2:$C$427,3,0)</f>
        <v>0.61</v>
      </c>
      <c r="H190" s="25">
        <f>IF(VLOOKUP($E190,КСГ!$A$2:$D$427,4,0)=0,IF($D190="КС",$C$2*$C190*$G190,$C$3*$C190*$G190),IF($D190="КС",$C$2*$G190,$C$3*$G190))</f>
        <v>10671.63219</v>
      </c>
      <c r="I190" s="25" t="str">
        <f>VLOOKUP(E190,КСГ!$A$2:$E$427,5,0)</f>
        <v>Хирургия</v>
      </c>
      <c r="J190" s="25">
        <f>VLOOKUP(E190,КСГ!$A$2:$F$427,6,0)</f>
        <v>0.9</v>
      </c>
      <c r="K190" s="17" t="s">
        <v>485</v>
      </c>
      <c r="L190" s="17">
        <v>4</v>
      </c>
      <c r="M190" s="17">
        <v>1</v>
      </c>
      <c r="N190" s="18">
        <f t="shared" si="7"/>
        <v>5</v>
      </c>
      <c r="O190" s="19">
        <f>IF(VLOOKUP($E190,КСГ!$A$2:$D$427,4,0)=0,IF($D190="КС",$C$2*$C190*$G190*L190,$C$3*$C190*$G190*L190),IF($D190="КС",$C$2*$G190*L190,$C$3*$G190*L190))</f>
        <v>42686.528760000001</v>
      </c>
      <c r="P190" s="19">
        <f>IF(VLOOKUP($E190,КСГ!$A$2:$D$427,4,0)=0,IF($D190="КС",$C$2*$C190*$G190*M190,$C$3*$C190*$G190*M190),IF($D190="КС",$C$2*$G190*M190,$C$3*$G190*M190))</f>
        <v>10671.63219</v>
      </c>
      <c r="Q190" s="20">
        <f t="shared" si="8"/>
        <v>53358.160950000005</v>
      </c>
      <c r="R190"/>
    </row>
    <row r="191" spans="1:18">
      <c r="A191" s="11">
        <v>150001</v>
      </c>
      <c r="B191" s="22" t="str">
        <f>VLOOKUP(A191,МО!$A$1:$C$68,2,0)</f>
        <v>ГБУЗ "РКБ"</v>
      </c>
      <c r="C191" s="23">
        <f>IF(D191="КС",VLOOKUP(A191,МО!$A$1:$C$68,3,0),VLOOKUP(A191,МО!$A$1:$D$68,4,0))</f>
        <v>1.02</v>
      </c>
      <c r="D191" s="24" t="s">
        <v>495</v>
      </c>
      <c r="E191" s="11">
        <v>20161237</v>
      </c>
      <c r="F191" s="22" t="str">
        <f>VLOOKUP(E191,КСГ!$A$2:$C$427,2,0)</f>
        <v>Операции на коже, подкожной клетчатке, придатках кожи (уровень 1)</v>
      </c>
      <c r="G191" s="25">
        <f>VLOOKUP(E191,КСГ!$A$2:$C$427,3,0)</f>
        <v>0.27500000000000002</v>
      </c>
      <c r="H191" s="25">
        <f>IF(VLOOKUP($E191,КСГ!$A$2:$D$427,4,0)=0,IF($D191="КС",$C$2*$C191*$G191,$C$3*$C191*$G191),IF($D191="КС",$C$2*$G191,$C$3*$G191))</f>
        <v>4810.9817250000006</v>
      </c>
      <c r="I191" s="25" t="str">
        <f>VLOOKUP(E191,КСГ!$A$2:$E$427,5,0)</f>
        <v>Хирургия</v>
      </c>
      <c r="J191" s="25">
        <f>VLOOKUP(E191,КСГ!$A$2:$F$427,6,0)</f>
        <v>0.9</v>
      </c>
      <c r="K191" s="17" t="s">
        <v>475</v>
      </c>
      <c r="L191" s="17">
        <v>2</v>
      </c>
      <c r="M191" s="17">
        <v>1</v>
      </c>
      <c r="N191" s="18">
        <f t="shared" si="7"/>
        <v>3</v>
      </c>
      <c r="O191" s="19">
        <f>IF(VLOOKUP($E191,КСГ!$A$2:$D$427,4,0)=0,IF($D191="КС",$C$2*$C191*$G191*L191,$C$3*$C191*$G191*L191),IF($D191="КС",$C$2*$G191*L191,$C$3*$G191*L191))</f>
        <v>9621.9634500000011</v>
      </c>
      <c r="P191" s="19">
        <f>IF(VLOOKUP($E191,КСГ!$A$2:$D$427,4,0)=0,IF($D191="КС",$C$2*$C191*$G191*M191,$C$3*$C191*$G191*M191),IF($D191="КС",$C$2*$G191*M191,$C$3*$G191*M191))</f>
        <v>4810.9817250000006</v>
      </c>
      <c r="Q191" s="20">
        <f t="shared" si="8"/>
        <v>14432.945175000001</v>
      </c>
    </row>
    <row r="192" spans="1:18">
      <c r="A192" s="11">
        <v>150001</v>
      </c>
      <c r="B192" s="22" t="str">
        <f>VLOOKUP(A192,МО!$A$1:$C$68,2,0)</f>
        <v>ГБУЗ "РКБ"</v>
      </c>
      <c r="C192" s="23">
        <f>IF(D192="КС",VLOOKUP(A192,МО!$A$1:$C$68,3,0),VLOOKUP(A192,МО!$A$1:$D$68,4,0))</f>
        <v>1.02</v>
      </c>
      <c r="D192" s="24" t="s">
        <v>495</v>
      </c>
      <c r="E192" s="11">
        <v>20161237</v>
      </c>
      <c r="F192" s="22" t="str">
        <f>VLOOKUP(E192,КСГ!$A$2:$C$427,2,0)</f>
        <v>Операции на коже, подкожной клетчатке, придатках кожи (уровень 1)</v>
      </c>
      <c r="G192" s="25">
        <f>VLOOKUP(E192,КСГ!$A$2:$C$427,3,0)</f>
        <v>0.27500000000000002</v>
      </c>
      <c r="H192" s="25">
        <f>IF(VLOOKUP($E192,КСГ!$A$2:$D$427,4,0)=0,IF($D192="КС",$C$2*$C192*$G192,$C$3*$C192*$G192),IF($D192="КС",$C$2*$G192,$C$3*$G192))</f>
        <v>4810.9817250000006</v>
      </c>
      <c r="I192" s="25" t="str">
        <f>VLOOKUP(E192,КСГ!$A$2:$E$427,5,0)</f>
        <v>Хирургия</v>
      </c>
      <c r="J192" s="25">
        <f>VLOOKUP(E192,КСГ!$A$2:$F$427,6,0)</f>
        <v>0.9</v>
      </c>
      <c r="K192" s="17" t="s">
        <v>474</v>
      </c>
      <c r="L192" s="17">
        <v>1</v>
      </c>
      <c r="M192" s="17">
        <v>1</v>
      </c>
      <c r="N192" s="18">
        <f t="shared" si="7"/>
        <v>2</v>
      </c>
      <c r="O192" s="19">
        <f>IF(VLOOKUP($E192,КСГ!$A$2:$D$427,4,0)=0,IF($D192="КС",$C$2*$C192*$G192*L192,$C$3*$C192*$G192*L192),IF($D192="КС",$C$2*$G192*L192,$C$3*$G192*L192))</f>
        <v>4810.9817250000006</v>
      </c>
      <c r="P192" s="19">
        <f>IF(VLOOKUP($E192,КСГ!$A$2:$D$427,4,0)=0,IF($D192="КС",$C$2*$C192*$G192*M192,$C$3*$C192*$G192*M192),IF($D192="КС",$C$2*$G192*M192,$C$3*$G192*M192))</f>
        <v>4810.9817250000006</v>
      </c>
      <c r="Q192" s="20">
        <f t="shared" si="8"/>
        <v>9621.9634500000011</v>
      </c>
    </row>
    <row r="193" spans="1:17">
      <c r="A193" s="11">
        <v>150001</v>
      </c>
      <c r="B193" s="22" t="str">
        <f>VLOOKUP(A193,МО!$A$1:$C$68,2,0)</f>
        <v>ГБУЗ "РКБ"</v>
      </c>
      <c r="C193" s="23">
        <f>IF(D193="КС",VLOOKUP(A193,МО!$A$1:$C$68,3,0),VLOOKUP(A193,МО!$A$1:$D$68,4,0))</f>
        <v>1.02</v>
      </c>
      <c r="D193" s="24" t="s">
        <v>495</v>
      </c>
      <c r="E193" s="11">
        <v>20161237</v>
      </c>
      <c r="F193" s="22" t="str">
        <f>VLOOKUP(E193,КСГ!$A$2:$C$427,2,0)</f>
        <v>Операции на коже, подкожной клетчатке, придатках кожи (уровень 1)</v>
      </c>
      <c r="G193" s="25">
        <f>VLOOKUP(E193,КСГ!$A$2:$C$427,3,0)</f>
        <v>0.27500000000000002</v>
      </c>
      <c r="H193" s="25">
        <f>IF(VLOOKUP($E193,КСГ!$A$2:$D$427,4,0)=0,IF($D193="КС",$C$2*$C193*$G193,$C$3*$C193*$G193),IF($D193="КС",$C$2*$G193,$C$3*$G193))</f>
        <v>4810.9817250000006</v>
      </c>
      <c r="I193" s="25" t="str">
        <f>VLOOKUP(E193,КСГ!$A$2:$E$427,5,0)</f>
        <v>Хирургия</v>
      </c>
      <c r="J193" s="25">
        <f>VLOOKUP(E193,КСГ!$A$2:$F$427,6,0)</f>
        <v>0.9</v>
      </c>
      <c r="K193" s="17" t="s">
        <v>485</v>
      </c>
      <c r="L193" s="17">
        <v>8</v>
      </c>
      <c r="M193" s="17">
        <v>2</v>
      </c>
      <c r="N193" s="18">
        <f t="shared" si="7"/>
        <v>10</v>
      </c>
      <c r="O193" s="19">
        <f>IF(VLOOKUP($E193,КСГ!$A$2:$D$427,4,0)=0,IF($D193="КС",$C$2*$C193*$G193*L193,$C$3*$C193*$G193*L193),IF($D193="КС",$C$2*$G193*L193,$C$3*$G193*L193))</f>
        <v>38487.853800000004</v>
      </c>
      <c r="P193" s="19">
        <f>IF(VLOOKUP($E193,КСГ!$A$2:$D$427,4,0)=0,IF($D193="КС",$C$2*$C193*$G193*M193,$C$3*$C193*$G193*M193),IF($D193="КС",$C$2*$G193*M193,$C$3*$G193*M193))</f>
        <v>9621.9634500000011</v>
      </c>
      <c r="Q193" s="20">
        <f t="shared" si="8"/>
        <v>48109.817250000007</v>
      </c>
    </row>
    <row r="194" spans="1:17">
      <c r="A194" s="11">
        <v>150001</v>
      </c>
      <c r="B194" s="22" t="str">
        <f>VLOOKUP(A194,МО!$A$1:$C$68,2,0)</f>
        <v>ГБУЗ "РКБ"</v>
      </c>
      <c r="C194" s="23">
        <f>IF(D194="КС",VLOOKUP(A194,МО!$A$1:$C$68,3,0),VLOOKUP(A194,МО!$A$1:$D$68,4,0))</f>
        <v>1.02</v>
      </c>
      <c r="D194" s="24" t="s">
        <v>495</v>
      </c>
      <c r="E194" s="11">
        <v>20161238</v>
      </c>
      <c r="F194" s="22" t="str">
        <f>VLOOKUP(E194,КСГ!$A$2:$C$427,2,0)</f>
        <v>Операции на коже, подкожной клетчатке, придатках кожи (уровень 2)</v>
      </c>
      <c r="G194" s="25">
        <f>VLOOKUP(E194,КСГ!$A$2:$C$427,3,0)</f>
        <v>0.71</v>
      </c>
      <c r="H194" s="25">
        <f>IF(VLOOKUP($E194,КСГ!$A$2:$D$427,4,0)=0,IF($D194="КС",$C$2*$C194*$G194,$C$3*$C194*$G194),IF($D194="КС",$C$2*$G194,$C$3*$G194))</f>
        <v>12421.080089999999</v>
      </c>
      <c r="I194" s="25" t="str">
        <f>VLOOKUP(E194,КСГ!$A$2:$E$427,5,0)</f>
        <v>Хирургия</v>
      </c>
      <c r="J194" s="25">
        <f>VLOOKUP(E194,КСГ!$A$2:$F$427,6,0)</f>
        <v>0.9</v>
      </c>
      <c r="K194" s="17" t="s">
        <v>479</v>
      </c>
      <c r="L194" s="17">
        <v>12</v>
      </c>
      <c r="M194" s="17">
        <v>3</v>
      </c>
      <c r="N194" s="18">
        <f t="shared" si="7"/>
        <v>15</v>
      </c>
      <c r="O194" s="19">
        <f>IF(VLOOKUP($E194,КСГ!$A$2:$D$427,4,0)=0,IF($D194="КС",$C$2*$C194*$G194*L194,$C$3*$C194*$G194*L194),IF($D194="КС",$C$2*$G194*L194,$C$3*$G194*L194))</f>
        <v>149052.96107999998</v>
      </c>
      <c r="P194" s="19">
        <f>IF(VLOOKUP($E194,КСГ!$A$2:$D$427,4,0)=0,IF($D194="КС",$C$2*$C194*$G194*M194,$C$3*$C194*$G194*M194),IF($D194="КС",$C$2*$G194*M194,$C$3*$G194*M194))</f>
        <v>37263.240269999995</v>
      </c>
      <c r="Q194" s="20">
        <f t="shared" si="8"/>
        <v>186316.20134999999</v>
      </c>
    </row>
    <row r="195" spans="1:17">
      <c r="A195" s="11">
        <v>150001</v>
      </c>
      <c r="B195" s="22" t="str">
        <f>VLOOKUP(A195,МО!$A$1:$C$68,2,0)</f>
        <v>ГБУЗ "РКБ"</v>
      </c>
      <c r="C195" s="23">
        <f>IF(D195="КС",VLOOKUP(A195,МО!$A$1:$C$68,3,0),VLOOKUP(A195,МО!$A$1:$D$68,4,0))</f>
        <v>1.02</v>
      </c>
      <c r="D195" s="24" t="s">
        <v>495</v>
      </c>
      <c r="E195" s="11">
        <v>20161238</v>
      </c>
      <c r="F195" s="22" t="str">
        <f>VLOOKUP(E195,КСГ!$A$2:$C$427,2,0)</f>
        <v>Операции на коже, подкожной клетчатке, придатках кожи (уровень 2)</v>
      </c>
      <c r="G195" s="25">
        <f>VLOOKUP(E195,КСГ!$A$2:$C$427,3,0)</f>
        <v>0.71</v>
      </c>
      <c r="H195" s="25">
        <f>IF(VLOOKUP($E195,КСГ!$A$2:$D$427,4,0)=0,IF($D195="КС",$C$2*$C195*$G195,$C$3*$C195*$G195),IF($D195="КС",$C$2*$G195,$C$3*$G195))</f>
        <v>12421.080089999999</v>
      </c>
      <c r="I195" s="25" t="str">
        <f>VLOOKUP(E195,КСГ!$A$2:$E$427,5,0)</f>
        <v>Хирургия</v>
      </c>
      <c r="J195" s="25">
        <f>VLOOKUP(E195,КСГ!$A$2:$F$427,6,0)</f>
        <v>0.9</v>
      </c>
      <c r="K195" s="17" t="s">
        <v>474</v>
      </c>
      <c r="L195" s="17">
        <v>9</v>
      </c>
      <c r="M195" s="17">
        <v>3</v>
      </c>
      <c r="N195" s="18">
        <f t="shared" si="7"/>
        <v>12</v>
      </c>
      <c r="O195" s="19">
        <f>IF(VLOOKUP($E195,КСГ!$A$2:$D$427,4,0)=0,IF($D195="КС",$C$2*$C195*$G195*L195,$C$3*$C195*$G195*L195),IF($D195="КС",$C$2*$G195*L195,$C$3*$G195*L195))</f>
        <v>111789.72081</v>
      </c>
      <c r="P195" s="19">
        <f>IF(VLOOKUP($E195,КСГ!$A$2:$D$427,4,0)=0,IF($D195="КС",$C$2*$C195*$G195*M195,$C$3*$C195*$G195*M195),IF($D195="КС",$C$2*$G195*M195,$C$3*$G195*M195))</f>
        <v>37263.240269999995</v>
      </c>
      <c r="Q195" s="20">
        <f t="shared" si="8"/>
        <v>149052.96107999998</v>
      </c>
    </row>
    <row r="196" spans="1:17">
      <c r="A196" s="11">
        <v>150001</v>
      </c>
      <c r="B196" s="22" t="str">
        <f>VLOOKUP(A196,МО!$A$1:$C$68,2,0)</f>
        <v>ГБУЗ "РКБ"</v>
      </c>
      <c r="C196" s="23">
        <f>IF(D196="КС",VLOOKUP(A196,МО!$A$1:$C$68,3,0),VLOOKUP(A196,МО!$A$1:$D$68,4,0))</f>
        <v>1.02</v>
      </c>
      <c r="D196" s="24" t="s">
        <v>495</v>
      </c>
      <c r="E196" s="11">
        <v>20161238</v>
      </c>
      <c r="F196" s="22" t="str">
        <f>VLOOKUP(E196,КСГ!$A$2:$C$427,2,0)</f>
        <v>Операции на коже, подкожной клетчатке, придатках кожи (уровень 2)</v>
      </c>
      <c r="G196" s="25">
        <f>VLOOKUP(E196,КСГ!$A$2:$C$427,3,0)</f>
        <v>0.71</v>
      </c>
      <c r="H196" s="25">
        <f>IF(VLOOKUP($E196,КСГ!$A$2:$D$427,4,0)=0,IF($D196="КС",$C$2*$C196*$G196,$C$3*$C196*$G196),IF($D196="КС",$C$2*$G196,$C$3*$G196))</f>
        <v>12421.080089999999</v>
      </c>
      <c r="I196" s="25" t="str">
        <f>VLOOKUP(E196,КСГ!$A$2:$E$427,5,0)</f>
        <v>Хирургия</v>
      </c>
      <c r="J196" s="25">
        <f>VLOOKUP(E196,КСГ!$A$2:$F$427,6,0)</f>
        <v>0.9</v>
      </c>
      <c r="K196" s="17" t="s">
        <v>485</v>
      </c>
      <c r="L196" s="17">
        <v>13</v>
      </c>
      <c r="M196" s="17">
        <v>4</v>
      </c>
      <c r="N196" s="18">
        <f t="shared" si="7"/>
        <v>17</v>
      </c>
      <c r="O196" s="19">
        <f>IF(VLOOKUP($E196,КСГ!$A$2:$D$427,4,0)=0,IF($D196="КС",$C$2*$C196*$G196*L196,$C$3*$C196*$G196*L196),IF($D196="КС",$C$2*$G196*L196,$C$3*$G196*L196))</f>
        <v>161474.04116999998</v>
      </c>
      <c r="P196" s="19">
        <f>IF(VLOOKUP($E196,КСГ!$A$2:$D$427,4,0)=0,IF($D196="КС",$C$2*$C196*$G196*M196,$C$3*$C196*$G196*M196),IF($D196="КС",$C$2*$G196*M196,$C$3*$G196*M196))</f>
        <v>49684.320359999998</v>
      </c>
      <c r="Q196" s="20">
        <f t="shared" si="8"/>
        <v>211158.36152999999</v>
      </c>
    </row>
    <row r="197" spans="1:17">
      <c r="A197" s="11">
        <v>150001</v>
      </c>
      <c r="B197" s="22" t="str">
        <f>VLOOKUP(A197,МО!$A$1:$C$68,2,0)</f>
        <v>ГБУЗ "РКБ"</v>
      </c>
      <c r="C197" s="23">
        <f>IF(D197="КС",VLOOKUP(A197,МО!$A$1:$C$68,3,0),VLOOKUP(A197,МО!$A$1:$D$68,4,0))</f>
        <v>1.02</v>
      </c>
      <c r="D197" s="24" t="s">
        <v>495</v>
      </c>
      <c r="E197" s="11">
        <v>20161242</v>
      </c>
      <c r="F197" s="22" t="str">
        <f>VLOOKUP(E197,КСГ!$A$2:$C$427,2,0)</f>
        <v>Операции на органах кроветворения и иммунной системы (уровень 2)</v>
      </c>
      <c r="G197" s="25">
        <f>VLOOKUP(E197,КСГ!$A$2:$C$427,3,0)</f>
        <v>1.83</v>
      </c>
      <c r="H197" s="25">
        <f>IF(VLOOKUP($E197,КСГ!$A$2:$D$427,4,0)=0,IF($D197="КС",$C$2*$C197*$G197,$C$3*$C197*$G197),IF($D197="КС",$C$2*$G197,$C$3*$G197))</f>
        <v>32014.896570000001</v>
      </c>
      <c r="I197" s="25" t="str">
        <f>VLOOKUP(E197,КСГ!$A$2:$E$427,5,0)</f>
        <v>Хирургия</v>
      </c>
      <c r="J197" s="25">
        <f>VLOOKUP(E197,КСГ!$A$2:$F$427,6,0)</f>
        <v>0.9</v>
      </c>
      <c r="K197" s="17" t="s">
        <v>474</v>
      </c>
      <c r="L197" s="17">
        <v>2</v>
      </c>
      <c r="M197" s="17">
        <v>1</v>
      </c>
      <c r="N197" s="18">
        <f t="shared" si="7"/>
        <v>3</v>
      </c>
      <c r="O197" s="19">
        <f>IF(VLOOKUP($E197,КСГ!$A$2:$D$427,4,0)=0,IF($D197="КС",$C$2*$C197*$G197*L197,$C$3*$C197*$G197*L197),IF($D197="КС",$C$2*$G197*L197,$C$3*$G197*L197))</f>
        <v>64029.793140000002</v>
      </c>
      <c r="P197" s="19">
        <f>IF(VLOOKUP($E197,КСГ!$A$2:$D$427,4,0)=0,IF($D197="КС",$C$2*$C197*$G197*M197,$C$3*$C197*$G197*M197),IF($D197="КС",$C$2*$G197*M197,$C$3*$G197*M197))</f>
        <v>32014.896570000001</v>
      </c>
      <c r="Q197" s="20">
        <f t="shared" si="8"/>
        <v>96044.689710000006</v>
      </c>
    </row>
    <row r="198" spans="1:17">
      <c r="A198" s="11">
        <v>150001</v>
      </c>
      <c r="B198" s="22" t="str">
        <f>VLOOKUP(A198,МО!$A$1:$C$68,2,0)</f>
        <v>ГБУЗ "РКБ"</v>
      </c>
      <c r="C198" s="23">
        <f>IF(D198="КС",VLOOKUP(A198,МО!$A$1:$C$68,3,0),VLOOKUP(A198,МО!$A$1:$D$68,4,0))</f>
        <v>1.02</v>
      </c>
      <c r="D198" s="24" t="s">
        <v>495</v>
      </c>
      <c r="E198" s="11">
        <v>20161247</v>
      </c>
      <c r="F198" s="22" t="str">
        <f>VLOOKUP(E198,КСГ!$A$2:$C$427,2,0)</f>
        <v>Артрозы, другие поражения суставов, болезни мягких тканей</v>
      </c>
      <c r="G198" s="25">
        <f>VLOOKUP(E198,КСГ!$A$2:$C$427,3,0)</f>
        <v>0.76</v>
      </c>
      <c r="H198" s="25">
        <f>IF(VLOOKUP($E198,КСГ!$A$2:$D$427,4,0)=0,IF($D198="КС",$C$2*$C198*$G198,$C$3*$C198*$G198),IF($D198="КС",$C$2*$G198,$C$3*$G198))</f>
        <v>13295.804039999999</v>
      </c>
      <c r="I198" s="25" t="str">
        <f>VLOOKUP(E198,КСГ!$A$2:$E$427,5,0)</f>
        <v>Хирургия</v>
      </c>
      <c r="J198" s="25">
        <f>VLOOKUP(E198,КСГ!$A$2:$F$427,6,0)</f>
        <v>0.9</v>
      </c>
      <c r="K198" s="17" t="s">
        <v>480</v>
      </c>
      <c r="L198" s="17">
        <v>1</v>
      </c>
      <c r="M198" s="17">
        <v>1</v>
      </c>
      <c r="N198" s="18">
        <f t="shared" si="7"/>
        <v>2</v>
      </c>
      <c r="O198" s="19">
        <f>IF(VLOOKUP($E198,КСГ!$A$2:$D$427,4,0)=0,IF($D198="КС",$C$2*$C198*$G198*L198,$C$3*$C198*$G198*L198),IF($D198="КС",$C$2*$G198*L198,$C$3*$G198*L198))</f>
        <v>13295.804039999999</v>
      </c>
      <c r="P198" s="19">
        <f>IF(VLOOKUP($E198,КСГ!$A$2:$D$427,4,0)=0,IF($D198="КС",$C$2*$C198*$G198*M198,$C$3*$C198*$G198*M198),IF($D198="КС",$C$2*$G198*M198,$C$3*$G198*M198))</f>
        <v>13295.804039999999</v>
      </c>
      <c r="Q198" s="20">
        <f t="shared" si="8"/>
        <v>26591.608079999998</v>
      </c>
    </row>
    <row r="199" spans="1:17">
      <c r="A199" s="11">
        <v>150001</v>
      </c>
      <c r="B199" s="22" t="str">
        <f>VLOOKUP(A199,МО!$A$1:$C$68,2,0)</f>
        <v>ГБУЗ "РКБ"</v>
      </c>
      <c r="C199" s="23">
        <f>IF(D199="КС",VLOOKUP(A199,МО!$A$1:$C$68,3,0),VLOOKUP(A199,МО!$A$1:$D$68,4,0))</f>
        <v>1.02</v>
      </c>
      <c r="D199" s="24" t="s">
        <v>495</v>
      </c>
      <c r="E199" s="11">
        <v>20161247</v>
      </c>
      <c r="F199" s="22" t="str">
        <f>VLOOKUP(E199,КСГ!$A$2:$C$427,2,0)</f>
        <v>Артрозы, другие поражения суставов, болезни мягких тканей</v>
      </c>
      <c r="G199" s="25">
        <f>VLOOKUP(E199,КСГ!$A$2:$C$427,3,0)</f>
        <v>0.76</v>
      </c>
      <c r="H199" s="25">
        <f>IF(VLOOKUP($E199,КСГ!$A$2:$D$427,4,0)=0,IF($D199="КС",$C$2*$C199*$G199,$C$3*$C199*$G199),IF($D199="КС",$C$2*$G199,$C$3*$G199))</f>
        <v>13295.804039999999</v>
      </c>
      <c r="I199" s="25" t="str">
        <f>VLOOKUP(E199,КСГ!$A$2:$E$427,5,0)</f>
        <v>Хирургия</v>
      </c>
      <c r="J199" s="25">
        <f>VLOOKUP(E199,КСГ!$A$2:$F$427,6,0)</f>
        <v>0.9</v>
      </c>
      <c r="K199" s="17" t="s">
        <v>474</v>
      </c>
      <c r="L199" s="17">
        <v>18</v>
      </c>
      <c r="M199" s="17">
        <v>5</v>
      </c>
      <c r="N199" s="18">
        <f t="shared" si="7"/>
        <v>23</v>
      </c>
      <c r="O199" s="19">
        <f>IF(VLOOKUP($E199,КСГ!$A$2:$D$427,4,0)=0,IF($D199="КС",$C$2*$C199*$G199*L199,$C$3*$C199*$G199*L199),IF($D199="КС",$C$2*$G199*L199,$C$3*$G199*L199))</f>
        <v>239324.47271999999</v>
      </c>
      <c r="P199" s="19">
        <f>IF(VLOOKUP($E199,КСГ!$A$2:$D$427,4,0)=0,IF($D199="КС",$C$2*$C199*$G199*M199,$C$3*$C199*$G199*M199),IF($D199="КС",$C$2*$G199*M199,$C$3*$G199*M199))</f>
        <v>66479.020199999999</v>
      </c>
      <c r="Q199" s="20">
        <f t="shared" si="8"/>
        <v>305803.49291999999</v>
      </c>
    </row>
    <row r="200" spans="1:17">
      <c r="A200" s="11">
        <v>150001</v>
      </c>
      <c r="B200" s="22" t="str">
        <f>VLOOKUP(A200,МО!$A$1:$C$68,2,0)</f>
        <v>ГБУЗ "РКБ"</v>
      </c>
      <c r="C200" s="23">
        <f>IF(D200="КС",VLOOKUP(A200,МО!$A$1:$C$68,3,0),VLOOKUP(A200,МО!$A$1:$D$68,4,0))</f>
        <v>1.02</v>
      </c>
      <c r="D200" s="24" t="s">
        <v>495</v>
      </c>
      <c r="E200" s="11">
        <v>20161247</v>
      </c>
      <c r="F200" s="22" t="str">
        <f>VLOOKUP(E200,КСГ!$A$2:$C$427,2,0)</f>
        <v>Артрозы, другие поражения суставов, болезни мягких тканей</v>
      </c>
      <c r="G200" s="25">
        <f>VLOOKUP(E200,КСГ!$A$2:$C$427,3,0)</f>
        <v>0.76</v>
      </c>
      <c r="H200" s="25">
        <f>IF(VLOOKUP($E200,КСГ!$A$2:$D$427,4,0)=0,IF($D200="КС",$C$2*$C200*$G200,$C$3*$C200*$G200),IF($D200="КС",$C$2*$G200,$C$3*$G200))</f>
        <v>13295.804039999999</v>
      </c>
      <c r="I200" s="25" t="str">
        <f>VLOOKUP(E200,КСГ!$A$2:$E$427,5,0)</f>
        <v>Хирургия</v>
      </c>
      <c r="J200" s="25">
        <f>VLOOKUP(E200,КСГ!$A$2:$F$427,6,0)</f>
        <v>0.9</v>
      </c>
      <c r="K200" s="17" t="s">
        <v>485</v>
      </c>
      <c r="L200" s="17">
        <v>4</v>
      </c>
      <c r="M200" s="17">
        <v>1</v>
      </c>
      <c r="N200" s="18">
        <f t="shared" si="7"/>
        <v>5</v>
      </c>
      <c r="O200" s="19">
        <f>IF(VLOOKUP($E200,КСГ!$A$2:$D$427,4,0)=0,IF($D200="КС",$C$2*$C200*$G200*L200,$C$3*$C200*$G200*L200),IF($D200="КС",$C$2*$G200*L200,$C$3*$G200*L200))</f>
        <v>53183.216159999996</v>
      </c>
      <c r="P200" s="19">
        <f>IF(VLOOKUP($E200,КСГ!$A$2:$D$427,4,0)=0,IF($D200="КС",$C$2*$C200*$G200*M200,$C$3*$C200*$G200*M200),IF($D200="КС",$C$2*$G200*M200,$C$3*$G200*M200))</f>
        <v>13295.804039999999</v>
      </c>
      <c r="Q200" s="20">
        <f t="shared" si="8"/>
        <v>66479.020199999999</v>
      </c>
    </row>
    <row r="201" spans="1:17">
      <c r="A201" s="11">
        <v>150001</v>
      </c>
      <c r="B201" s="22" t="str">
        <f>VLOOKUP(A201,МО!$A$1:$C$68,2,0)</f>
        <v>ГБУЗ "РКБ"</v>
      </c>
      <c r="C201" s="23">
        <f>IF(D201="КС",VLOOKUP(A201,МО!$A$1:$C$68,3,0),VLOOKUP(A201,МО!$A$1:$D$68,4,0))</f>
        <v>1.02</v>
      </c>
      <c r="D201" s="24" t="s">
        <v>495</v>
      </c>
      <c r="E201" s="11">
        <v>20161249</v>
      </c>
      <c r="F201" s="22" t="str">
        <f>VLOOKUP(E201,КСГ!$A$2:$C$427,2,0)</f>
        <v>Остеомиелит, уровень 2</v>
      </c>
      <c r="G201" s="25">
        <f>VLOOKUP(E201,КСГ!$A$2:$C$427,3,0)</f>
        <v>3.51</v>
      </c>
      <c r="H201" s="25">
        <f>IF(VLOOKUP($E201,КСГ!$A$2:$D$427,4,0)=0,IF($D201="КС",$C$2*$C201*$G201,$C$3*$C201*$G201),IF($D201="КС",$C$2*$G201,$C$3*$G201))</f>
        <v>61405.621289999995</v>
      </c>
      <c r="I201" s="25" t="str">
        <f>VLOOKUP(E201,КСГ!$A$2:$E$427,5,0)</f>
        <v>Хирургия</v>
      </c>
      <c r="J201" s="25">
        <f>VLOOKUP(E201,КСГ!$A$2:$F$427,6,0)</f>
        <v>0.9</v>
      </c>
      <c r="K201" s="17" t="s">
        <v>474</v>
      </c>
      <c r="L201" s="17">
        <v>1</v>
      </c>
      <c r="M201" s="17">
        <v>0</v>
      </c>
      <c r="N201" s="18">
        <f t="shared" ref="N201:N242" si="9">IF(L201+M201&gt;0,L201+M201,"")</f>
        <v>1</v>
      </c>
      <c r="O201" s="19">
        <f>IF(VLOOKUP($E201,КСГ!$A$2:$D$427,4,0)=0,IF($D201="КС",$C$2*$C201*$G201*L201,$C$3*$C201*$G201*L201),IF($D201="КС",$C$2*$G201*L201,$C$3*$G201*L201))</f>
        <v>61405.621289999995</v>
      </c>
      <c r="P201" s="19">
        <f>IF(VLOOKUP($E201,КСГ!$A$2:$D$427,4,0)=0,IF($D201="КС",$C$2*$C201*$G201*M201,$C$3*$C201*$G201*M201),IF($D201="КС",$C$2*$G201*M201,$C$3*$G201*M201))</f>
        <v>0</v>
      </c>
      <c r="Q201" s="20">
        <f t="shared" ref="Q201:Q242" si="10">O201+P201</f>
        <v>61405.621289999995</v>
      </c>
    </row>
    <row r="202" spans="1:17">
      <c r="A202" s="11">
        <v>150001</v>
      </c>
      <c r="B202" s="22" t="str">
        <f>VLOOKUP(A202,МО!$A$1:$C$68,2,0)</f>
        <v>ГБУЗ "РКБ"</v>
      </c>
      <c r="C202" s="23">
        <f>IF(D202="КС",VLOOKUP(A202,МО!$A$1:$C$68,3,0),VLOOKUP(A202,МО!$A$1:$D$68,4,0))</f>
        <v>1.02</v>
      </c>
      <c r="D202" s="24" t="s">
        <v>495</v>
      </c>
      <c r="E202" s="11">
        <v>20161251</v>
      </c>
      <c r="F202" s="22" t="str">
        <f>VLOOKUP(E202,КСГ!$A$2:$C$427,2,0)</f>
        <v>Доброкачественные новообразования костно-мышечной системы и соединительной ткани</v>
      </c>
      <c r="G202" s="25">
        <f>VLOOKUP(E202,КСГ!$A$2:$C$427,3,0)</f>
        <v>0.84</v>
      </c>
      <c r="H202" s="25">
        <f>IF(VLOOKUP($E202,КСГ!$A$2:$D$427,4,0)=0,IF($D202="КС",$C$2*$C202*$G202,$C$3*$C202*$G202),IF($D202="КС",$C$2*$G202,$C$3*$G202))</f>
        <v>14695.362359999999</v>
      </c>
      <c r="I202" s="25" t="str">
        <f>VLOOKUP(E202,КСГ!$A$2:$E$427,5,0)</f>
        <v>Хирургия</v>
      </c>
      <c r="J202" s="25">
        <f>VLOOKUP(E202,КСГ!$A$2:$F$427,6,0)</f>
        <v>0.9</v>
      </c>
      <c r="K202" s="17" t="s">
        <v>474</v>
      </c>
      <c r="L202" s="17">
        <v>2</v>
      </c>
      <c r="M202" s="17">
        <v>1</v>
      </c>
      <c r="N202" s="18">
        <f t="shared" si="9"/>
        <v>3</v>
      </c>
      <c r="O202" s="19">
        <f>IF(VLOOKUP($E202,КСГ!$A$2:$D$427,4,0)=0,IF($D202="КС",$C$2*$C202*$G202*L202,$C$3*$C202*$G202*L202),IF($D202="КС",$C$2*$G202*L202,$C$3*$G202*L202))</f>
        <v>29390.724719999998</v>
      </c>
      <c r="P202" s="19">
        <f>IF(VLOOKUP($E202,КСГ!$A$2:$D$427,4,0)=0,IF($D202="КС",$C$2*$C202*$G202*M202,$C$3*$C202*$G202*M202),IF($D202="КС",$C$2*$G202*M202,$C$3*$G202*M202))</f>
        <v>14695.362359999999</v>
      </c>
      <c r="Q202" s="20">
        <f t="shared" si="10"/>
        <v>44086.087079999998</v>
      </c>
    </row>
    <row r="203" spans="1:17" ht="15.75" customHeight="1">
      <c r="A203" s="11">
        <v>150001</v>
      </c>
      <c r="B203" s="22" t="str">
        <f>VLOOKUP(A203,МО!$A$1:$C$68,2,0)</f>
        <v>ГБУЗ "РКБ"</v>
      </c>
      <c r="C203" s="23">
        <f>IF(D203="КС",VLOOKUP(A203,МО!$A$1:$C$68,3,0),VLOOKUP(A203,МО!$A$1:$D$68,4,0))</f>
        <v>1.02</v>
      </c>
      <c r="D203" s="24" t="s">
        <v>495</v>
      </c>
      <c r="E203" s="11">
        <v>20161251</v>
      </c>
      <c r="F203" s="22" t="str">
        <f>VLOOKUP(E203,КСГ!$A$2:$C$427,2,0)</f>
        <v>Доброкачественные новообразования костно-мышечной системы и соединительной ткани</v>
      </c>
      <c r="G203" s="25">
        <f>VLOOKUP(E203,КСГ!$A$2:$C$427,3,0)</f>
        <v>0.84</v>
      </c>
      <c r="H203" s="25">
        <f>IF(VLOOKUP($E203,КСГ!$A$2:$D$427,4,0)=0,IF($D203="КС",$C$2*$C203*$G203,$C$3*$C203*$G203),IF($D203="КС",$C$2*$G203,$C$3*$G203))</f>
        <v>14695.362359999999</v>
      </c>
      <c r="I203" s="25" t="str">
        <f>VLOOKUP(E203,КСГ!$A$2:$E$427,5,0)</f>
        <v>Хирургия</v>
      </c>
      <c r="J203" s="25">
        <f>VLOOKUP(E203,КСГ!$A$2:$F$427,6,0)</f>
        <v>0.9</v>
      </c>
      <c r="K203" s="17" t="s">
        <v>485</v>
      </c>
      <c r="L203" s="17">
        <v>4</v>
      </c>
      <c r="M203" s="17">
        <v>1</v>
      </c>
      <c r="N203" s="18">
        <f t="shared" si="9"/>
        <v>5</v>
      </c>
      <c r="O203" s="19">
        <f>IF(VLOOKUP($E203,КСГ!$A$2:$D$427,4,0)=0,IF($D203="КС",$C$2*$C203*$G203*L203,$C$3*$C203*$G203*L203),IF($D203="КС",$C$2*$G203*L203,$C$3*$G203*L203))</f>
        <v>58781.449439999997</v>
      </c>
      <c r="P203" s="19">
        <f>IF(VLOOKUP($E203,КСГ!$A$2:$D$427,4,0)=0,IF($D203="КС",$C$2*$C203*$G203*M203,$C$3*$C203*$G203*M203),IF($D203="КС",$C$2*$G203*M203,$C$3*$G203*M203))</f>
        <v>14695.362359999999</v>
      </c>
      <c r="Q203" s="20">
        <f t="shared" si="10"/>
        <v>73476.811799999996</v>
      </c>
    </row>
    <row r="204" spans="1:17" ht="18" customHeight="1">
      <c r="A204" s="11">
        <v>150001</v>
      </c>
      <c r="B204" s="22" t="str">
        <f>VLOOKUP(A204,МО!$A$1:$C$68,2,0)</f>
        <v>ГБУЗ "РКБ"</v>
      </c>
      <c r="C204" s="23">
        <f>IF(D204="КС",VLOOKUP(A204,МО!$A$1:$C$68,3,0),VLOOKUP(A204,МО!$A$1:$D$68,4,0))</f>
        <v>1.02</v>
      </c>
      <c r="D204" s="24" t="s">
        <v>495</v>
      </c>
      <c r="E204" s="11">
        <v>20161252</v>
      </c>
      <c r="F204" s="22" t="str">
        <f>VLOOKUP(E204,КСГ!$A$2:$C$427,2,0)</f>
        <v>Доброкачественные новообразования, новообразования in situ кожи, жировой ткани</v>
      </c>
      <c r="G204" s="25">
        <f>VLOOKUP(E204,КСГ!$A$2:$C$427,3,0)</f>
        <v>0.66</v>
      </c>
      <c r="H204" s="25">
        <f>IF(VLOOKUP($E204,КСГ!$A$2:$D$427,4,0)=0,IF($D204="КС",$C$2*$C204*$G204,$C$3*$C204*$G204),IF($D204="КС",$C$2*$G204,$C$3*$G204))</f>
        <v>11546.35614</v>
      </c>
      <c r="I204" s="25" t="str">
        <f>VLOOKUP(E204,КСГ!$A$2:$E$427,5,0)</f>
        <v>Хирургия</v>
      </c>
      <c r="J204" s="25">
        <f>VLOOKUP(E204,КСГ!$A$2:$F$427,6,0)</f>
        <v>0.9</v>
      </c>
      <c r="K204" s="17" t="s">
        <v>474</v>
      </c>
      <c r="L204" s="17">
        <v>4</v>
      </c>
      <c r="M204" s="17">
        <v>1</v>
      </c>
      <c r="N204" s="18">
        <f t="shared" si="9"/>
        <v>5</v>
      </c>
      <c r="O204" s="19">
        <f>IF(VLOOKUP($E204,КСГ!$A$2:$D$427,4,0)=0,IF($D204="КС",$C$2*$C204*$G204*L204,$C$3*$C204*$G204*L204),IF($D204="КС",$C$2*$G204*L204,$C$3*$G204*L204))</f>
        <v>46185.424559999999</v>
      </c>
      <c r="P204" s="19">
        <f>IF(VLOOKUP($E204,КСГ!$A$2:$D$427,4,0)=0,IF($D204="КС",$C$2*$C204*$G204*M204,$C$3*$C204*$G204*M204),IF($D204="КС",$C$2*$G204*M204,$C$3*$G204*M204))</f>
        <v>11546.35614</v>
      </c>
      <c r="Q204" s="20">
        <f t="shared" si="10"/>
        <v>57731.780700000003</v>
      </c>
    </row>
    <row r="205" spans="1:17" ht="15" customHeight="1">
      <c r="A205" s="11">
        <v>150001</v>
      </c>
      <c r="B205" s="22" t="str">
        <f>VLOOKUP(A205,МО!$A$1:$C$68,2,0)</f>
        <v>ГБУЗ "РКБ"</v>
      </c>
      <c r="C205" s="23">
        <f>IF(D205="КС",VLOOKUP(A205,МО!$A$1:$C$68,3,0),VLOOKUP(A205,МО!$A$1:$D$68,4,0))</f>
        <v>1.02</v>
      </c>
      <c r="D205" s="24" t="s">
        <v>495</v>
      </c>
      <c r="E205" s="11">
        <v>20161252</v>
      </c>
      <c r="F205" s="22" t="str">
        <f>VLOOKUP(E205,КСГ!$A$2:$C$427,2,0)</f>
        <v>Доброкачественные новообразования, новообразования in situ кожи, жировой ткани</v>
      </c>
      <c r="G205" s="25">
        <f>VLOOKUP(E205,КСГ!$A$2:$C$427,3,0)</f>
        <v>0.66</v>
      </c>
      <c r="H205" s="25">
        <f>IF(VLOOKUP($E205,КСГ!$A$2:$D$427,4,0)=0,IF($D205="КС",$C$2*$C205*$G205,$C$3*$C205*$G205),IF($D205="КС",$C$2*$G205,$C$3*$G205))</f>
        <v>11546.35614</v>
      </c>
      <c r="I205" s="25" t="str">
        <f>VLOOKUP(E205,КСГ!$A$2:$E$427,5,0)</f>
        <v>Хирургия</v>
      </c>
      <c r="J205" s="25">
        <f>VLOOKUP(E205,КСГ!$A$2:$F$427,6,0)</f>
        <v>0.9</v>
      </c>
      <c r="K205" s="17" t="s">
        <v>485</v>
      </c>
      <c r="L205" s="17">
        <v>1</v>
      </c>
      <c r="M205" s="17">
        <v>0</v>
      </c>
      <c r="N205" s="18">
        <f t="shared" si="9"/>
        <v>1</v>
      </c>
      <c r="O205" s="19">
        <f>IF(VLOOKUP($E205,КСГ!$A$2:$D$427,4,0)=0,IF($D205="КС",$C$2*$C205*$G205*L205,$C$3*$C205*$G205*L205),IF($D205="КС",$C$2*$G205*L205,$C$3*$G205*L205))</f>
        <v>11546.35614</v>
      </c>
      <c r="P205" s="19">
        <f>IF(VLOOKUP($E205,КСГ!$A$2:$D$427,4,0)=0,IF($D205="КС",$C$2*$C205*$G205*M205,$C$3*$C205*$G205*M205),IF($D205="КС",$C$2*$G205*M205,$C$3*$G205*M205))</f>
        <v>0</v>
      </c>
      <c r="Q205" s="20">
        <f t="shared" si="10"/>
        <v>11546.35614</v>
      </c>
    </row>
    <row r="206" spans="1:17" ht="15" customHeight="1">
      <c r="A206" s="11">
        <v>150001</v>
      </c>
      <c r="B206" s="22" t="str">
        <f>VLOOKUP(A206,МО!$A$1:$C$68,2,0)</f>
        <v>ГБУЗ "РКБ"</v>
      </c>
      <c r="C206" s="23">
        <f>IF(D206="КС",VLOOKUP(A206,МО!$A$1:$C$68,3,0),VLOOKUP(A206,МО!$A$1:$D$68,4,0))</f>
        <v>1.02</v>
      </c>
      <c r="D206" s="24" t="s">
        <v>495</v>
      </c>
      <c r="E206" s="11">
        <v>20161253</v>
      </c>
      <c r="F206" s="22" t="str">
        <f>VLOOKUP(E206,КСГ!$A$2:$C$427,2,0)</f>
        <v>Открытые раны, поверхностные, другие и неуточненные травмы</v>
      </c>
      <c r="G206" s="25">
        <f>VLOOKUP(E206,КСГ!$A$2:$C$427,3,0)</f>
        <v>0.37</v>
      </c>
      <c r="H206" s="25">
        <f>IF(VLOOKUP($E206,КСГ!$A$2:$D$427,4,0)=0,IF($D206="КС",$C$2*$C206*$G206,$C$3*$C206*$G206),IF($D206="КС",$C$2*$G206,$C$3*$G206))</f>
        <v>6472.95723</v>
      </c>
      <c r="I206" s="25" t="str">
        <f>VLOOKUP(E206,КСГ!$A$2:$E$427,5,0)</f>
        <v>Хирургия</v>
      </c>
      <c r="J206" s="25">
        <f>VLOOKUP(E206,КСГ!$A$2:$F$427,6,0)</f>
        <v>0.9</v>
      </c>
      <c r="K206" s="17" t="s">
        <v>479</v>
      </c>
      <c r="L206" s="17">
        <v>2</v>
      </c>
      <c r="M206" s="17">
        <v>1</v>
      </c>
      <c r="N206" s="18">
        <f t="shared" si="9"/>
        <v>3</v>
      </c>
      <c r="O206" s="19">
        <f>IF(VLOOKUP($E206,КСГ!$A$2:$D$427,4,0)=0,IF($D206="КС",$C$2*$C206*$G206*L206,$C$3*$C206*$G206*L206),IF($D206="КС",$C$2*$G206*L206,$C$3*$G206*L206))</f>
        <v>12945.91446</v>
      </c>
      <c r="P206" s="19">
        <f>IF(VLOOKUP($E206,КСГ!$A$2:$D$427,4,0)=0,IF($D206="КС",$C$2*$C206*$G206*M206,$C$3*$C206*$G206*M206),IF($D206="КС",$C$2*$G206*M206,$C$3*$G206*M206))</f>
        <v>6472.95723</v>
      </c>
      <c r="Q206" s="20">
        <f t="shared" si="10"/>
        <v>19418.87169</v>
      </c>
    </row>
    <row r="207" spans="1:17" ht="15" customHeight="1">
      <c r="A207" s="11">
        <v>150001</v>
      </c>
      <c r="B207" s="22" t="str">
        <f>VLOOKUP(A207,МО!$A$1:$C$68,2,0)</f>
        <v>ГБУЗ "РКБ"</v>
      </c>
      <c r="C207" s="23">
        <f>IF(D207="КС",VLOOKUP(A207,МО!$A$1:$C$68,3,0),VLOOKUP(A207,МО!$A$1:$D$68,4,0))</f>
        <v>1.02</v>
      </c>
      <c r="D207" s="24" t="s">
        <v>495</v>
      </c>
      <c r="E207" s="11">
        <v>20161253</v>
      </c>
      <c r="F207" s="22" t="str">
        <f>VLOOKUP(E207,КСГ!$A$2:$C$427,2,0)</f>
        <v>Открытые раны, поверхностные, другие и неуточненные травмы</v>
      </c>
      <c r="G207" s="25">
        <f>VLOOKUP(E207,КСГ!$A$2:$C$427,3,0)</f>
        <v>0.37</v>
      </c>
      <c r="H207" s="25">
        <f>IF(VLOOKUP($E207,КСГ!$A$2:$D$427,4,0)=0,IF($D207="КС",$C$2*$C207*$G207,$C$3*$C207*$G207),IF($D207="КС",$C$2*$G207,$C$3*$G207))</f>
        <v>6472.95723</v>
      </c>
      <c r="I207" s="25" t="str">
        <f>VLOOKUP(E207,КСГ!$A$2:$E$427,5,0)</f>
        <v>Хирургия</v>
      </c>
      <c r="J207" s="25">
        <f>VLOOKUP(E207,КСГ!$A$2:$F$427,6,0)</f>
        <v>0.9</v>
      </c>
      <c r="K207" s="17" t="s">
        <v>475</v>
      </c>
      <c r="L207" s="17">
        <v>2</v>
      </c>
      <c r="M207" s="17">
        <v>1</v>
      </c>
      <c r="N207" s="18">
        <f t="shared" si="9"/>
        <v>3</v>
      </c>
      <c r="O207" s="19">
        <f>IF(VLOOKUP($E207,КСГ!$A$2:$D$427,4,0)=0,IF($D207="КС",$C$2*$C207*$G207*L207,$C$3*$C207*$G207*L207),IF($D207="КС",$C$2*$G207*L207,$C$3*$G207*L207))</f>
        <v>12945.91446</v>
      </c>
      <c r="P207" s="19">
        <f>IF(VLOOKUP($E207,КСГ!$A$2:$D$427,4,0)=0,IF($D207="КС",$C$2*$C207*$G207*M207,$C$3*$C207*$G207*M207),IF($D207="КС",$C$2*$G207*M207,$C$3*$G207*M207))</f>
        <v>6472.95723</v>
      </c>
      <c r="Q207" s="20">
        <f t="shared" si="10"/>
        <v>19418.87169</v>
      </c>
    </row>
    <row r="208" spans="1:17" ht="15" customHeight="1">
      <c r="A208" s="11">
        <v>150001</v>
      </c>
      <c r="B208" s="22" t="str">
        <f>VLOOKUP(A208,МО!$A$1:$C$68,2,0)</f>
        <v>ГБУЗ "РКБ"</v>
      </c>
      <c r="C208" s="23">
        <f>IF(D208="КС",VLOOKUP(A208,МО!$A$1:$C$68,3,0),VLOOKUP(A208,МО!$A$1:$D$68,4,0))</f>
        <v>1.02</v>
      </c>
      <c r="D208" s="24" t="s">
        <v>495</v>
      </c>
      <c r="E208" s="11">
        <v>20161253</v>
      </c>
      <c r="F208" s="22" t="str">
        <f>VLOOKUP(E208,КСГ!$A$2:$C$427,2,0)</f>
        <v>Открытые раны, поверхностные, другие и неуточненные травмы</v>
      </c>
      <c r="G208" s="25">
        <f>VLOOKUP(E208,КСГ!$A$2:$C$427,3,0)</f>
        <v>0.37</v>
      </c>
      <c r="H208" s="25">
        <f>IF(VLOOKUP($E208,КСГ!$A$2:$D$427,4,0)=0,IF($D208="КС",$C$2*$C208*$G208,$C$3*$C208*$G208),IF($D208="КС",$C$2*$G208,$C$3*$G208))</f>
        <v>6472.95723</v>
      </c>
      <c r="I208" s="25" t="str">
        <f>VLOOKUP(E208,КСГ!$A$2:$E$427,5,0)</f>
        <v>Хирургия</v>
      </c>
      <c r="J208" s="25">
        <f>VLOOKUP(E208,КСГ!$A$2:$F$427,6,0)</f>
        <v>0.9</v>
      </c>
      <c r="K208" s="17" t="s">
        <v>480</v>
      </c>
      <c r="L208" s="17">
        <v>7</v>
      </c>
      <c r="M208" s="17">
        <v>2</v>
      </c>
      <c r="N208" s="18">
        <f t="shared" si="9"/>
        <v>9</v>
      </c>
      <c r="O208" s="19">
        <f>IF(VLOOKUP($E208,КСГ!$A$2:$D$427,4,0)=0,IF($D208="КС",$C$2*$C208*$G208*L208,$C$3*$C208*$G208*L208),IF($D208="КС",$C$2*$G208*L208,$C$3*$G208*L208))</f>
        <v>45310.70061</v>
      </c>
      <c r="P208" s="19">
        <f>IF(VLOOKUP($E208,КСГ!$A$2:$D$427,4,0)=0,IF($D208="КС",$C$2*$C208*$G208*M208,$C$3*$C208*$G208*M208),IF($D208="КС",$C$2*$G208*M208,$C$3*$G208*M208))</f>
        <v>12945.91446</v>
      </c>
      <c r="Q208" s="20">
        <f t="shared" si="10"/>
        <v>58256.61507</v>
      </c>
    </row>
    <row r="209" spans="1:17" ht="15" customHeight="1">
      <c r="A209" s="11">
        <v>150001</v>
      </c>
      <c r="B209" s="22" t="str">
        <f>VLOOKUP(A209,МО!$A$1:$C$68,2,0)</f>
        <v>ГБУЗ "РКБ"</v>
      </c>
      <c r="C209" s="23">
        <f>IF(D209="КС",VLOOKUP(A209,МО!$A$1:$C$68,3,0),VLOOKUP(A209,МО!$A$1:$D$68,4,0))</f>
        <v>1.02</v>
      </c>
      <c r="D209" s="24" t="s">
        <v>495</v>
      </c>
      <c r="E209" s="11">
        <v>20161253</v>
      </c>
      <c r="F209" s="22" t="str">
        <f>VLOOKUP(E209,КСГ!$A$2:$C$427,2,0)</f>
        <v>Открытые раны, поверхностные, другие и неуточненные травмы</v>
      </c>
      <c r="G209" s="25">
        <f>VLOOKUP(E209,КСГ!$A$2:$C$427,3,0)</f>
        <v>0.37</v>
      </c>
      <c r="H209" s="25">
        <f>IF(VLOOKUP($E209,КСГ!$A$2:$D$427,4,0)=0,IF($D209="КС",$C$2*$C209*$G209,$C$3*$C209*$G209),IF($D209="КС",$C$2*$G209,$C$3*$G209))</f>
        <v>6472.95723</v>
      </c>
      <c r="I209" s="25" t="str">
        <f>VLOOKUP(E209,КСГ!$A$2:$E$427,5,0)</f>
        <v>Хирургия</v>
      </c>
      <c r="J209" s="25">
        <f>VLOOKUP(E209,КСГ!$A$2:$F$427,6,0)</f>
        <v>0.9</v>
      </c>
      <c r="K209" s="17" t="s">
        <v>474</v>
      </c>
      <c r="L209" s="17">
        <v>5</v>
      </c>
      <c r="M209" s="17">
        <v>1</v>
      </c>
      <c r="N209" s="18">
        <f t="shared" si="9"/>
        <v>6</v>
      </c>
      <c r="O209" s="19">
        <f>IF(VLOOKUP($E209,КСГ!$A$2:$D$427,4,0)=0,IF($D209="КС",$C$2*$C209*$G209*L209,$C$3*$C209*$G209*L209),IF($D209="КС",$C$2*$G209*L209,$C$3*$G209*L209))</f>
        <v>32364.78615</v>
      </c>
      <c r="P209" s="19">
        <f>IF(VLOOKUP($E209,КСГ!$A$2:$D$427,4,0)=0,IF($D209="КС",$C$2*$C209*$G209*M209,$C$3*$C209*$G209*M209),IF($D209="КС",$C$2*$G209*M209,$C$3*$G209*M209))</f>
        <v>6472.95723</v>
      </c>
      <c r="Q209" s="20">
        <f t="shared" si="10"/>
        <v>38837.74338</v>
      </c>
    </row>
    <row r="210" spans="1:17" ht="15" customHeight="1">
      <c r="A210" s="11">
        <v>150001</v>
      </c>
      <c r="B210" s="22" t="str">
        <f>VLOOKUP(A210,МО!$A$1:$C$68,2,0)</f>
        <v>ГБУЗ "РКБ"</v>
      </c>
      <c r="C210" s="23">
        <f>IF(D210="КС",VLOOKUP(A210,МО!$A$1:$C$68,3,0),VLOOKUP(A210,МО!$A$1:$D$68,4,0))</f>
        <v>1.02</v>
      </c>
      <c r="D210" s="24" t="s">
        <v>495</v>
      </c>
      <c r="E210" s="11">
        <v>20161255</v>
      </c>
      <c r="F210" s="22" t="str">
        <f>VLOOKUP(E210,КСГ!$A$2:$C$427,2,0)</f>
        <v>Операции на желчном пузыре и желчевыводящих путях (уровень 1)</v>
      </c>
      <c r="G210" s="25">
        <f>VLOOKUP(E210,КСГ!$A$2:$C$427,3,0)</f>
        <v>1.1499999999999999</v>
      </c>
      <c r="H210" s="25">
        <f>IF(VLOOKUP($E210,КСГ!$A$2:$D$427,4,0)=0,IF($D210="КС",$C$2*$C210*$G210,$C$3*$C210*$G210),IF($D210="КС",$C$2*$G210,$C$3*$G210))</f>
        <v>20118.650849999998</v>
      </c>
      <c r="I210" s="25" t="str">
        <f>VLOOKUP(E210,КСГ!$A$2:$E$427,5,0)</f>
        <v>Хирургия (абдоминальная)</v>
      </c>
      <c r="J210" s="25">
        <f>VLOOKUP(E210,КСГ!$A$2:$F$427,6,0)</f>
        <v>1.2</v>
      </c>
      <c r="K210" s="17" t="s">
        <v>474</v>
      </c>
      <c r="L210" s="17">
        <v>12</v>
      </c>
      <c r="M210" s="17">
        <v>4</v>
      </c>
      <c r="N210" s="18">
        <f t="shared" si="9"/>
        <v>16</v>
      </c>
      <c r="O210" s="19">
        <f>IF(VLOOKUP($E210,КСГ!$A$2:$D$427,4,0)=0,IF($D210="КС",$C$2*$C210*$G210*L210,$C$3*$C210*$G210*L210),IF($D210="КС",$C$2*$G210*L210,$C$3*$G210*L210))</f>
        <v>241423.81019999998</v>
      </c>
      <c r="P210" s="19">
        <f>IF(VLOOKUP($E210,КСГ!$A$2:$D$427,4,0)=0,IF($D210="КС",$C$2*$C210*$G210*M210,$C$3*$C210*$G210*M210),IF($D210="КС",$C$2*$G210*M210,$C$3*$G210*M210))</f>
        <v>80474.603399999993</v>
      </c>
      <c r="Q210" s="20">
        <f t="shared" si="10"/>
        <v>321898.41359999997</v>
      </c>
    </row>
    <row r="211" spans="1:17" ht="15" customHeight="1">
      <c r="A211" s="11">
        <v>150001</v>
      </c>
      <c r="B211" s="22" t="str">
        <f>VLOOKUP(A211,МО!$A$1:$C$68,2,0)</f>
        <v>ГБУЗ "РКБ"</v>
      </c>
      <c r="C211" s="23">
        <f>IF(D211="КС",VLOOKUP(A211,МО!$A$1:$C$68,3,0),VLOOKUP(A211,МО!$A$1:$D$68,4,0))</f>
        <v>1.02</v>
      </c>
      <c r="D211" s="24" t="s">
        <v>495</v>
      </c>
      <c r="E211" s="11">
        <v>20161256</v>
      </c>
      <c r="F211" s="22" t="str">
        <f>VLOOKUP(E211,КСГ!$A$2:$C$427,2,0)</f>
        <v>Операции на желчном пузыре и желчевыводящих путях (уровень 2)</v>
      </c>
      <c r="G211" s="25">
        <f>VLOOKUP(E211,КСГ!$A$2:$C$427,3,0)</f>
        <v>1.43</v>
      </c>
      <c r="H211" s="25">
        <f>IF(VLOOKUP($E211,КСГ!$A$2:$D$427,4,0)=0,IF($D211="КС",$C$2*$C211*$G211,$C$3*$C211*$G211),IF($D211="КС",$C$2*$G211,$C$3*$G211))</f>
        <v>25017.104969999997</v>
      </c>
      <c r="I211" s="25" t="str">
        <f>VLOOKUP(E211,КСГ!$A$2:$E$427,5,0)</f>
        <v>Хирургия (абдоминальная)</v>
      </c>
      <c r="J211" s="25">
        <f>VLOOKUP(E211,КСГ!$A$2:$F$427,6,0)</f>
        <v>1.2</v>
      </c>
      <c r="K211" s="17" t="s">
        <v>474</v>
      </c>
      <c r="L211" s="17">
        <v>100</v>
      </c>
      <c r="M211" s="17">
        <v>25</v>
      </c>
      <c r="N211" s="18">
        <f t="shared" si="9"/>
        <v>125</v>
      </c>
      <c r="O211" s="19">
        <f>IF(VLOOKUP($E211,КСГ!$A$2:$D$427,4,0)=0,IF($D211="КС",$C$2*$C211*$G211*L211,$C$3*$C211*$G211*L211),IF($D211="КС",$C$2*$G211*L211,$C$3*$G211*L211))</f>
        <v>2501710.4969999995</v>
      </c>
      <c r="P211" s="19">
        <f>IF(VLOOKUP($E211,КСГ!$A$2:$D$427,4,0)=0,IF($D211="КС",$C$2*$C211*$G211*M211,$C$3*$C211*$G211*M211),IF($D211="КС",$C$2*$G211*M211,$C$3*$G211*M211))</f>
        <v>625427.62424999988</v>
      </c>
      <c r="Q211" s="20">
        <f t="shared" si="10"/>
        <v>3127138.1212499994</v>
      </c>
    </row>
    <row r="212" spans="1:17" ht="15" customHeight="1">
      <c r="A212" s="11">
        <v>150001</v>
      </c>
      <c r="B212" s="22" t="str">
        <f>VLOOKUP(A212,МО!$A$1:$C$68,2,0)</f>
        <v>ГБУЗ "РКБ"</v>
      </c>
      <c r="C212" s="23">
        <f>IF(D212="КС",VLOOKUP(A212,МО!$A$1:$C$68,3,0),VLOOKUP(A212,МО!$A$1:$D$68,4,0))</f>
        <v>1.02</v>
      </c>
      <c r="D212" s="24" t="s">
        <v>495</v>
      </c>
      <c r="E212" s="11">
        <v>20161257</v>
      </c>
      <c r="F212" s="22" t="str">
        <f>VLOOKUP(E212,КСГ!$A$2:$C$427,2,0)</f>
        <v>Операции на желчном пузыре и желчевыводящих путях (уровень 3)</v>
      </c>
      <c r="G212" s="25">
        <f>VLOOKUP(E212,КСГ!$A$2:$C$427,3,0)</f>
        <v>3</v>
      </c>
      <c r="H212" s="25">
        <f>IF(VLOOKUP($E212,КСГ!$A$2:$D$427,4,0)=0,IF($D212="КС",$C$2*$C212*$G212,$C$3*$C212*$G212),IF($D212="КС",$C$2*$G212,$C$3*$G212))</f>
        <v>52483.436999999998</v>
      </c>
      <c r="I212" s="25" t="str">
        <f>VLOOKUP(E212,КСГ!$A$2:$E$427,5,0)</f>
        <v>Хирургия (абдоминальная)</v>
      </c>
      <c r="J212" s="25">
        <f>VLOOKUP(E212,КСГ!$A$2:$F$427,6,0)</f>
        <v>1.2</v>
      </c>
      <c r="K212" s="17" t="s">
        <v>474</v>
      </c>
      <c r="L212" s="17">
        <v>6</v>
      </c>
      <c r="M212" s="17">
        <v>2</v>
      </c>
      <c r="N212" s="18">
        <f t="shared" si="9"/>
        <v>8</v>
      </c>
      <c r="O212" s="19">
        <f>IF(VLOOKUP($E212,КСГ!$A$2:$D$427,4,0)=0,IF($D212="КС",$C$2*$C212*$G212*L212,$C$3*$C212*$G212*L212),IF($D212="КС",$C$2*$G212*L212,$C$3*$G212*L212))</f>
        <v>314900.62199999997</v>
      </c>
      <c r="P212" s="19">
        <f>IF(VLOOKUP($E212,КСГ!$A$2:$D$427,4,0)=0,IF($D212="КС",$C$2*$C212*$G212*M212,$C$3*$C212*$G212*M212),IF($D212="КС",$C$2*$G212*M212,$C$3*$G212*M212))</f>
        <v>104966.874</v>
      </c>
      <c r="Q212" s="20">
        <f t="shared" si="10"/>
        <v>419867.49599999998</v>
      </c>
    </row>
    <row r="213" spans="1:17" ht="15" customHeight="1">
      <c r="A213" s="11">
        <v>150001</v>
      </c>
      <c r="B213" s="22" t="str">
        <f>VLOOKUP(A213,МО!$A$1:$C$68,2,0)</f>
        <v>ГБУЗ "РКБ"</v>
      </c>
      <c r="C213" s="23">
        <f>IF(D213="КС",VLOOKUP(A213,МО!$A$1:$C$68,3,0),VLOOKUP(A213,МО!$A$1:$D$68,4,0))</f>
        <v>1.02</v>
      </c>
      <c r="D213" s="24" t="s">
        <v>495</v>
      </c>
      <c r="E213" s="11">
        <v>20161258</v>
      </c>
      <c r="F213" s="22" t="str">
        <f>VLOOKUP(E213,КСГ!$A$2:$C$427,2,0)</f>
        <v>Операции на желчном пузыре и желчевыводящих путях (уровень 4)</v>
      </c>
      <c r="G213" s="25">
        <f>VLOOKUP(E213,КСГ!$A$2:$C$427,3,0)</f>
        <v>4.3</v>
      </c>
      <c r="H213" s="25">
        <f>IF(VLOOKUP($E213,КСГ!$A$2:$D$427,4,0)=0,IF($D213="КС",$C$2*$C213*$G213,$C$3*$C213*$G213),IF($D213="КС",$C$2*$G213,$C$3*$G213))</f>
        <v>75226.259699999995</v>
      </c>
      <c r="I213" s="25" t="str">
        <f>VLOOKUP(E213,КСГ!$A$2:$E$427,5,0)</f>
        <v>Хирургия (абдоминальная)</v>
      </c>
      <c r="J213" s="25">
        <f>VLOOKUP(E213,КСГ!$A$2:$F$427,6,0)</f>
        <v>1.2</v>
      </c>
      <c r="K213" s="17" t="s">
        <v>474</v>
      </c>
      <c r="L213" s="17">
        <v>8</v>
      </c>
      <c r="M213" s="17">
        <v>2</v>
      </c>
      <c r="N213" s="18">
        <f t="shared" si="9"/>
        <v>10</v>
      </c>
      <c r="O213" s="19">
        <f>IF(VLOOKUP($E213,КСГ!$A$2:$D$427,4,0)=0,IF($D213="КС",$C$2*$C213*$G213*L213,$C$3*$C213*$G213*L213),IF($D213="КС",$C$2*$G213*L213,$C$3*$G213*L213))</f>
        <v>601810.07759999996</v>
      </c>
      <c r="P213" s="19">
        <f>IF(VLOOKUP($E213,КСГ!$A$2:$D$427,4,0)=0,IF($D213="КС",$C$2*$C213*$G213*M213,$C$3*$C213*$G213*M213),IF($D213="КС",$C$2*$G213*M213,$C$3*$G213*M213))</f>
        <v>150452.51939999999</v>
      </c>
      <c r="Q213" s="20">
        <f t="shared" si="10"/>
        <v>752262.59699999995</v>
      </c>
    </row>
    <row r="214" spans="1:17" ht="15" customHeight="1">
      <c r="A214" s="11">
        <v>150001</v>
      </c>
      <c r="B214" s="22" t="str">
        <f>VLOOKUP(A214,МО!$A$1:$C$68,2,0)</f>
        <v>ГБУЗ "РКБ"</v>
      </c>
      <c r="C214" s="23">
        <f>IF(D214="КС",VLOOKUP(A214,МО!$A$1:$C$68,3,0),VLOOKUP(A214,МО!$A$1:$D$68,4,0))</f>
        <v>1.02</v>
      </c>
      <c r="D214" s="24" t="s">
        <v>495</v>
      </c>
      <c r="E214" s="11">
        <v>20161259</v>
      </c>
      <c r="F214" s="22" t="str">
        <f>VLOOKUP(E214,КСГ!$A$2:$C$427,2,0)</f>
        <v>Операции на печени и поджелудочной железе (уровень 1)</v>
      </c>
      <c r="G214" s="25">
        <f>VLOOKUP(E214,КСГ!$A$2:$C$427,3,0)</f>
        <v>2.42</v>
      </c>
      <c r="H214" s="25">
        <f>IF(VLOOKUP($E214,КСГ!$A$2:$D$427,4,0)=0,IF($D214="КС",$C$2*$C214*$G214,$C$3*$C214*$G214),IF($D214="КС",$C$2*$G214,$C$3*$G214))</f>
        <v>42336.639179999998</v>
      </c>
      <c r="I214" s="25" t="str">
        <f>VLOOKUP(E214,КСГ!$A$2:$E$427,5,0)</f>
        <v>Хирургия (абдоминальная)</v>
      </c>
      <c r="J214" s="25">
        <f>VLOOKUP(E214,КСГ!$A$2:$F$427,6,0)</f>
        <v>1.2</v>
      </c>
      <c r="K214" s="17" t="s">
        <v>474</v>
      </c>
      <c r="L214" s="17">
        <v>2</v>
      </c>
      <c r="M214" s="17">
        <v>1</v>
      </c>
      <c r="N214" s="18">
        <f t="shared" si="9"/>
        <v>3</v>
      </c>
      <c r="O214" s="19">
        <f>IF(VLOOKUP($E214,КСГ!$A$2:$D$427,4,0)=0,IF($D214="КС",$C$2*$C214*$G214*L214,$C$3*$C214*$G214*L214),IF($D214="КС",$C$2*$G214*L214,$C$3*$G214*L214))</f>
        <v>84673.278359999997</v>
      </c>
      <c r="P214" s="19">
        <f>IF(VLOOKUP($E214,КСГ!$A$2:$D$427,4,0)=0,IF($D214="КС",$C$2*$C214*$G214*M214,$C$3*$C214*$G214*M214),IF($D214="КС",$C$2*$G214*M214,$C$3*$G214*M214))</f>
        <v>42336.639179999998</v>
      </c>
      <c r="Q214" s="20">
        <f t="shared" si="10"/>
        <v>127009.91753999999</v>
      </c>
    </row>
    <row r="215" spans="1:17" ht="15" customHeight="1">
      <c r="A215" s="11">
        <v>150001</v>
      </c>
      <c r="B215" s="22" t="str">
        <f>VLOOKUP(A215,МО!$A$1:$C$68,2,0)</f>
        <v>ГБУЗ "РКБ"</v>
      </c>
      <c r="C215" s="23">
        <f>IF(D215="КС",VLOOKUP(A215,МО!$A$1:$C$68,3,0),VLOOKUP(A215,МО!$A$1:$D$68,4,0))</f>
        <v>1.02</v>
      </c>
      <c r="D215" s="24" t="s">
        <v>495</v>
      </c>
      <c r="E215" s="11">
        <v>20161260</v>
      </c>
      <c r="F215" s="22" t="str">
        <f>VLOOKUP(E215,КСГ!$A$2:$C$427,2,0)</f>
        <v>Операции на печени и поджелудочной железе (уровень 2)</v>
      </c>
      <c r="G215" s="25">
        <f>VLOOKUP(E215,КСГ!$A$2:$C$427,3,0)</f>
        <v>2.69</v>
      </c>
      <c r="H215" s="25">
        <f>IF(VLOOKUP($E215,КСГ!$A$2:$D$427,4,0)=0,IF($D215="КС",$C$2*$C215*$G215,$C$3*$C215*$G215),IF($D215="КС",$C$2*$G215,$C$3*$G215))</f>
        <v>47060.148509999999</v>
      </c>
      <c r="I215" s="25" t="str">
        <f>VLOOKUP(E215,КСГ!$A$2:$E$427,5,0)</f>
        <v>Хирургия (абдоминальная)</v>
      </c>
      <c r="J215" s="25">
        <f>VLOOKUP(E215,КСГ!$A$2:$F$427,6,0)</f>
        <v>1.2</v>
      </c>
      <c r="K215" s="17" t="s">
        <v>474</v>
      </c>
      <c r="L215" s="17">
        <v>2</v>
      </c>
      <c r="M215" s="17">
        <v>1</v>
      </c>
      <c r="N215" s="18">
        <f t="shared" si="9"/>
        <v>3</v>
      </c>
      <c r="O215" s="19">
        <f>IF(VLOOKUP($E215,КСГ!$A$2:$D$427,4,0)=0,IF($D215="КС",$C$2*$C215*$G215*L215,$C$3*$C215*$G215*L215),IF($D215="КС",$C$2*$G215*L215,$C$3*$G215*L215))</f>
        <v>94120.297019999998</v>
      </c>
      <c r="P215" s="19">
        <f>IF(VLOOKUP($E215,КСГ!$A$2:$D$427,4,0)=0,IF($D215="КС",$C$2*$C215*$G215*M215,$C$3*$C215*$G215*M215),IF($D215="КС",$C$2*$G215*M215,$C$3*$G215*M215))</f>
        <v>47060.148509999999</v>
      </c>
      <c r="Q215" s="20">
        <f t="shared" si="10"/>
        <v>141180.44553</v>
      </c>
    </row>
    <row r="216" spans="1:17" ht="15" customHeight="1">
      <c r="A216" s="11">
        <v>150001</v>
      </c>
      <c r="B216" s="22" t="str">
        <f>VLOOKUP(A216,МО!$A$1:$C$68,2,0)</f>
        <v>ГБУЗ "РКБ"</v>
      </c>
      <c r="C216" s="23">
        <f>IF(D216="КС",VLOOKUP(A216,МО!$A$1:$C$68,3,0),VLOOKUP(A216,МО!$A$1:$D$68,4,0))</f>
        <v>1.02</v>
      </c>
      <c r="D216" s="24" t="s">
        <v>495</v>
      </c>
      <c r="E216" s="11">
        <v>20161262</v>
      </c>
      <c r="F216" s="22" t="str">
        <f>VLOOKUP(E216,КСГ!$A$2:$C$427,2,0)</f>
        <v>Операции на пищеводе, желудке, двенадцатиперстной кишке (уровень 1)</v>
      </c>
      <c r="G216" s="25">
        <f>VLOOKUP(E216,КСГ!$A$2:$C$427,3,0)</f>
        <v>1.6239999999999999</v>
      </c>
      <c r="H216" s="25">
        <f>IF(VLOOKUP($E216,КСГ!$A$2:$D$427,4,0)=0,IF($D216="КС",$C$2*$C216*$G216,$C$3*$C216*$G216),IF($D216="КС",$C$2*$G216,$C$3*$G216))</f>
        <v>28411.033895999997</v>
      </c>
      <c r="I216" s="25" t="str">
        <f>VLOOKUP(E216,КСГ!$A$2:$E$427,5,0)</f>
        <v>Хирургия (абдоминальная)</v>
      </c>
      <c r="J216" s="25">
        <f>VLOOKUP(E216,КСГ!$A$2:$F$427,6,0)</f>
        <v>1.2</v>
      </c>
      <c r="K216" s="17" t="s">
        <v>474</v>
      </c>
      <c r="L216" s="17">
        <v>2</v>
      </c>
      <c r="M216" s="17">
        <v>1</v>
      </c>
      <c r="N216" s="18">
        <f t="shared" si="9"/>
        <v>3</v>
      </c>
      <c r="O216" s="19">
        <f>IF(VLOOKUP($E216,КСГ!$A$2:$D$427,4,0)=0,IF($D216="КС",$C$2*$C216*$G216*L216,$C$3*$C216*$G216*L216),IF($D216="КС",$C$2*$G216*L216,$C$3*$G216*L216))</f>
        <v>56822.067791999994</v>
      </c>
      <c r="P216" s="19">
        <f>IF(VLOOKUP($E216,КСГ!$A$2:$D$427,4,0)=0,IF($D216="КС",$C$2*$C216*$G216*M216,$C$3*$C216*$G216*M216),IF($D216="КС",$C$2*$G216*M216,$C$3*$G216*M216))</f>
        <v>28411.033895999997</v>
      </c>
      <c r="Q216" s="20">
        <f t="shared" si="10"/>
        <v>85233.101687999995</v>
      </c>
    </row>
    <row r="217" spans="1:17" ht="15" customHeight="1">
      <c r="A217" s="11">
        <v>150001</v>
      </c>
      <c r="B217" s="22" t="str">
        <f>VLOOKUP(A217,МО!$A$1:$C$68,2,0)</f>
        <v>ГБУЗ "РКБ"</v>
      </c>
      <c r="C217" s="23">
        <f>IF(D217="КС",VLOOKUP(A217,МО!$A$1:$C$68,3,0),VLOOKUP(A217,МО!$A$1:$D$68,4,0))</f>
        <v>1.02</v>
      </c>
      <c r="D217" s="24" t="s">
        <v>495</v>
      </c>
      <c r="E217" s="11">
        <v>20161263</v>
      </c>
      <c r="F217" s="22" t="str">
        <f>VLOOKUP(E217,КСГ!$A$2:$C$427,2,0)</f>
        <v>Операции на пищеводе, желудке, двенадцатиперстной кишке (уровень 2)</v>
      </c>
      <c r="G217" s="25">
        <f>VLOOKUP(E217,КСГ!$A$2:$C$427,3,0)</f>
        <v>2.73</v>
      </c>
      <c r="H217" s="25">
        <f>IF(VLOOKUP($E217,КСГ!$A$2:$D$427,4,0)=0,IF($D217="КС",$C$2*$C217*$G217,$C$3*$C217*$G217),IF($D217="КС",$C$2*$G217,$C$3*$G217))</f>
        <v>47759.927669999997</v>
      </c>
      <c r="I217" s="25" t="str">
        <f>VLOOKUP(E217,КСГ!$A$2:$E$427,5,0)</f>
        <v>Хирургия (абдоминальная)</v>
      </c>
      <c r="J217" s="25">
        <f>VLOOKUP(E217,КСГ!$A$2:$F$427,6,0)</f>
        <v>1.2</v>
      </c>
      <c r="K217" s="17" t="s">
        <v>474</v>
      </c>
      <c r="L217" s="17">
        <v>16</v>
      </c>
      <c r="M217" s="17">
        <v>4</v>
      </c>
      <c r="N217" s="18">
        <f t="shared" si="9"/>
        <v>20</v>
      </c>
      <c r="O217" s="19">
        <f>IF(VLOOKUP($E217,КСГ!$A$2:$D$427,4,0)=0,IF($D217="КС",$C$2*$C217*$G217*L217,$C$3*$C217*$G217*L217),IF($D217="КС",$C$2*$G217*L217,$C$3*$G217*L217))</f>
        <v>764158.84271999996</v>
      </c>
      <c r="P217" s="19">
        <f>IF(VLOOKUP($E217,КСГ!$A$2:$D$427,4,0)=0,IF($D217="КС",$C$2*$C217*$G217*M217,$C$3*$C217*$G217*M217),IF($D217="КС",$C$2*$G217*M217,$C$3*$G217*M217))</f>
        <v>191039.71067999999</v>
      </c>
      <c r="Q217" s="20">
        <f t="shared" si="10"/>
        <v>955198.55339999998</v>
      </c>
    </row>
    <row r="218" spans="1:17" ht="15" customHeight="1">
      <c r="A218" s="11">
        <v>150001</v>
      </c>
      <c r="B218" s="22" t="str">
        <f>VLOOKUP(A218,МО!$A$1:$C$68,2,0)</f>
        <v>ГБУЗ "РКБ"</v>
      </c>
      <c r="C218" s="23">
        <f>IF(D218="КС",VLOOKUP(A218,МО!$A$1:$C$68,3,0),VLOOKUP(A218,МО!$A$1:$D$68,4,0))</f>
        <v>1.02</v>
      </c>
      <c r="D218" s="24" t="s">
        <v>495</v>
      </c>
      <c r="E218" s="11">
        <v>20161265</v>
      </c>
      <c r="F218" s="22" t="str">
        <f>VLOOKUP(E218,КСГ!$A$2:$C$427,2,0)</f>
        <v>Аппендэктомия, уровень 1, взрослые</v>
      </c>
      <c r="G218" s="25">
        <f>VLOOKUP(E218,КСГ!$A$2:$C$427,3,0)</f>
        <v>0.73</v>
      </c>
      <c r="H218" s="25">
        <f>IF(VLOOKUP($E218,КСГ!$A$2:$D$427,4,0)=0,IF($D218="КС",$C$2*$C218*$G218,$C$3*$C218*$G218),IF($D218="КС",$C$2*$G218,$C$3*$G218))</f>
        <v>12770.969669999999</v>
      </c>
      <c r="I218" s="25" t="str">
        <f>VLOOKUP(E218,КСГ!$A$2:$E$427,5,0)</f>
        <v>Хирургия (абдоминальная)</v>
      </c>
      <c r="J218" s="25">
        <f>VLOOKUP(E218,КСГ!$A$2:$F$427,6,0)</f>
        <v>1.2</v>
      </c>
      <c r="K218" s="17" t="s">
        <v>474</v>
      </c>
      <c r="L218" s="17">
        <v>12</v>
      </c>
      <c r="M218" s="17">
        <v>3</v>
      </c>
      <c r="N218" s="18">
        <f t="shared" si="9"/>
        <v>15</v>
      </c>
      <c r="O218" s="19">
        <f>IF(VLOOKUP($E218,КСГ!$A$2:$D$427,4,0)=0,IF($D218="КС",$C$2*$C218*$G218*L218,$C$3*$C218*$G218*L218),IF($D218="КС",$C$2*$G218*L218,$C$3*$G218*L218))</f>
        <v>153251.63603999998</v>
      </c>
      <c r="P218" s="19">
        <f>IF(VLOOKUP($E218,КСГ!$A$2:$D$427,4,0)=0,IF($D218="КС",$C$2*$C218*$G218*M218,$C$3*$C218*$G218*M218),IF($D218="КС",$C$2*$G218*M218,$C$3*$G218*M218))</f>
        <v>38312.909009999996</v>
      </c>
      <c r="Q218" s="20">
        <f t="shared" si="10"/>
        <v>191564.54504999999</v>
      </c>
    </row>
    <row r="219" spans="1:17" ht="15" customHeight="1">
      <c r="A219" s="11">
        <v>150001</v>
      </c>
      <c r="B219" s="22" t="str">
        <f>VLOOKUP(A219,МО!$A$1:$C$68,2,0)</f>
        <v>ГБУЗ "РКБ"</v>
      </c>
      <c r="C219" s="23">
        <f>IF(D219="КС",VLOOKUP(A219,МО!$A$1:$C$68,3,0),VLOOKUP(A219,МО!$A$1:$D$68,4,0))</f>
        <v>1.02</v>
      </c>
      <c r="D219" s="24" t="s">
        <v>495</v>
      </c>
      <c r="E219" s="11">
        <v>20161266</v>
      </c>
      <c r="F219" s="22" t="str">
        <f>VLOOKUP(E219,КСГ!$A$2:$C$427,2,0)</f>
        <v>Аппендэктомия, уровень 2, взрослые</v>
      </c>
      <c r="G219" s="25">
        <f>VLOOKUP(E219,КСГ!$A$2:$C$427,3,0)</f>
        <v>0.91</v>
      </c>
      <c r="H219" s="25">
        <f>IF(VLOOKUP($E219,КСГ!$A$2:$D$427,4,0)=0,IF($D219="КС",$C$2*$C219*$G219,$C$3*$C219*$G219),IF($D219="КС",$C$2*$G219,$C$3*$G219))</f>
        <v>15919.97589</v>
      </c>
      <c r="I219" s="25" t="str">
        <f>VLOOKUP(E219,КСГ!$A$2:$E$427,5,0)</f>
        <v>Хирургия (абдоминальная)</v>
      </c>
      <c r="J219" s="25">
        <f>VLOOKUP(E219,КСГ!$A$2:$F$427,6,0)</f>
        <v>1.2</v>
      </c>
      <c r="K219" s="17" t="s">
        <v>474</v>
      </c>
      <c r="L219" s="17">
        <v>24</v>
      </c>
      <c r="M219" s="17">
        <v>6</v>
      </c>
      <c r="N219" s="18">
        <f t="shared" si="9"/>
        <v>30</v>
      </c>
      <c r="O219" s="19">
        <f>IF(VLOOKUP($E219,КСГ!$A$2:$D$427,4,0)=0,IF($D219="КС",$C$2*$C219*$G219*L219,$C$3*$C219*$G219*L219),IF($D219="КС",$C$2*$G219*L219,$C$3*$G219*L219))</f>
        <v>382079.42135999998</v>
      </c>
      <c r="P219" s="19">
        <f>IF(VLOOKUP($E219,КСГ!$A$2:$D$427,4,0)=0,IF($D219="КС",$C$2*$C219*$G219*M219,$C$3*$C219*$G219*M219),IF($D219="КС",$C$2*$G219*M219,$C$3*$G219*M219))</f>
        <v>95519.855339999995</v>
      </c>
      <c r="Q219" s="20">
        <f t="shared" si="10"/>
        <v>477599.27669999999</v>
      </c>
    </row>
    <row r="220" spans="1:17" ht="15" customHeight="1">
      <c r="A220" s="11">
        <v>150001</v>
      </c>
      <c r="B220" s="22" t="str">
        <f>VLOOKUP(A220,МО!$A$1:$C$68,2,0)</f>
        <v>ГБУЗ "РКБ"</v>
      </c>
      <c r="C220" s="23">
        <f>IF(D220="КС",VLOOKUP(A220,МО!$A$1:$C$68,3,0),VLOOKUP(A220,МО!$A$1:$D$68,4,0))</f>
        <v>1.02</v>
      </c>
      <c r="D220" s="24" t="s">
        <v>495</v>
      </c>
      <c r="E220" s="11">
        <v>20161267</v>
      </c>
      <c r="F220" s="22" t="str">
        <f>VLOOKUP(E220,КСГ!$A$2:$C$427,2,0)</f>
        <v>Операции по поводу грыж, взрослые (уровень 1)</v>
      </c>
      <c r="G220" s="25">
        <f>VLOOKUP(E220,КСГ!$A$2:$C$427,3,0)</f>
        <v>0.86</v>
      </c>
      <c r="H220" s="25">
        <f>IF(VLOOKUP($E220,КСГ!$A$2:$D$427,4,0)=0,IF($D220="КС",$C$2*$C220*$G220,$C$3*$C220*$G220),IF($D220="КС",$C$2*$G220,$C$3*$G220))</f>
        <v>15045.25194</v>
      </c>
      <c r="I220" s="25" t="str">
        <f>VLOOKUP(E220,КСГ!$A$2:$E$427,5,0)</f>
        <v>Хирургия (абдоминальная)</v>
      </c>
      <c r="J220" s="25">
        <f>VLOOKUP(E220,КСГ!$A$2:$F$427,6,0)</f>
        <v>1.2</v>
      </c>
      <c r="K220" s="17" t="s">
        <v>474</v>
      </c>
      <c r="L220" s="17">
        <v>28</v>
      </c>
      <c r="M220" s="17">
        <v>7</v>
      </c>
      <c r="N220" s="18">
        <f t="shared" si="9"/>
        <v>35</v>
      </c>
      <c r="O220" s="19">
        <f>IF(VLOOKUP($E220,КСГ!$A$2:$D$427,4,0)=0,IF($D220="КС",$C$2*$C220*$G220*L220,$C$3*$C220*$G220*L220),IF($D220="КС",$C$2*$G220*L220,$C$3*$G220*L220))</f>
        <v>421267.05432</v>
      </c>
      <c r="P220" s="19">
        <f>IF(VLOOKUP($E220,КСГ!$A$2:$D$427,4,0)=0,IF($D220="КС",$C$2*$C220*$G220*M220,$C$3*$C220*$G220*M220),IF($D220="КС",$C$2*$G220*M220,$C$3*$G220*M220))</f>
        <v>105316.76358</v>
      </c>
      <c r="Q220" s="20">
        <f t="shared" si="10"/>
        <v>526583.81790000002</v>
      </c>
    </row>
    <row r="221" spans="1:17" ht="15" customHeight="1">
      <c r="A221" s="11">
        <v>150001</v>
      </c>
      <c r="B221" s="22" t="str">
        <f>VLOOKUP(A221,МО!$A$1:$C$68,2,0)</f>
        <v>ГБУЗ "РКБ"</v>
      </c>
      <c r="C221" s="23">
        <f>IF(D221="КС",VLOOKUP(A221,МО!$A$1:$C$68,3,0),VLOOKUP(A221,МО!$A$1:$D$68,4,0))</f>
        <v>1.02</v>
      </c>
      <c r="D221" s="24" t="s">
        <v>495</v>
      </c>
      <c r="E221" s="11">
        <v>20161268</v>
      </c>
      <c r="F221" s="22" t="str">
        <f>VLOOKUP(E221,КСГ!$A$2:$C$427,2,0)</f>
        <v>Операции по поводу грыж, взрослые (уровень 2)</v>
      </c>
      <c r="G221" s="25">
        <f>VLOOKUP(E221,КСГ!$A$2:$C$427,3,0)</f>
        <v>1.24</v>
      </c>
      <c r="H221" s="25">
        <f>IF(VLOOKUP($E221,КСГ!$A$2:$D$427,4,0)=0,IF($D221="КС",$C$2*$C221*$G221,$C$3*$C221*$G221),IF($D221="КС",$C$2*$G221,$C$3*$G221))</f>
        <v>21693.15396</v>
      </c>
      <c r="I221" s="25" t="str">
        <f>VLOOKUP(E221,КСГ!$A$2:$E$427,5,0)</f>
        <v>Хирургия (абдоминальная)</v>
      </c>
      <c r="J221" s="25">
        <f>VLOOKUP(E221,КСГ!$A$2:$F$427,6,0)</f>
        <v>1.2</v>
      </c>
      <c r="K221" s="17" t="s">
        <v>474</v>
      </c>
      <c r="L221" s="17">
        <v>4</v>
      </c>
      <c r="M221" s="17">
        <v>1</v>
      </c>
      <c r="N221" s="18">
        <f t="shared" si="9"/>
        <v>5</v>
      </c>
      <c r="O221" s="19">
        <f>IF(VLOOKUP($E221,КСГ!$A$2:$D$427,4,0)=0,IF($D221="КС",$C$2*$C221*$G221*L221,$C$3*$C221*$G221*L221),IF($D221="КС",$C$2*$G221*L221,$C$3*$G221*L221))</f>
        <v>86772.615839999999</v>
      </c>
      <c r="P221" s="19">
        <f>IF(VLOOKUP($E221,КСГ!$A$2:$D$427,4,0)=0,IF($D221="КС",$C$2*$C221*$G221*M221,$C$3*$C221*$G221*M221),IF($D221="КС",$C$2*$G221*M221,$C$3*$G221*M221))</f>
        <v>21693.15396</v>
      </c>
      <c r="Q221" s="20">
        <f t="shared" si="10"/>
        <v>108465.76979999999</v>
      </c>
    </row>
    <row r="222" spans="1:17" ht="15" customHeight="1">
      <c r="A222" s="11">
        <v>150001</v>
      </c>
      <c r="B222" s="22" t="str">
        <f>VLOOKUP(A222,МО!$A$1:$C$68,2,0)</f>
        <v>ГБУЗ "РКБ"</v>
      </c>
      <c r="C222" s="23">
        <f>IF(D222="КС",VLOOKUP(A222,МО!$A$1:$C$68,3,0),VLOOKUP(A222,МО!$A$1:$D$68,4,0))</f>
        <v>1.02</v>
      </c>
      <c r="D222" s="24" t="s">
        <v>495</v>
      </c>
      <c r="E222" s="11">
        <v>20161269</v>
      </c>
      <c r="F222" s="22" t="str">
        <f>VLOOKUP(E222,КСГ!$A$2:$C$427,2,0)</f>
        <v>Операции по поводу грыж, взрослые (уровень 3)</v>
      </c>
      <c r="G222" s="25">
        <f>VLOOKUP(E222,КСГ!$A$2:$C$427,3,0)</f>
        <v>1.78</v>
      </c>
      <c r="H222" s="25">
        <f>IF(VLOOKUP($E222,КСГ!$A$2:$D$427,4,0)=0,IF($D222="КС",$C$2*$C222*$G222,$C$3*$C222*$G222),IF($D222="КС",$C$2*$G222,$C$3*$G222))</f>
        <v>31140.172619999998</v>
      </c>
      <c r="I222" s="25" t="str">
        <f>VLOOKUP(E222,КСГ!$A$2:$E$427,5,0)</f>
        <v>Хирургия (абдоминальная)</v>
      </c>
      <c r="J222" s="25">
        <f>VLOOKUP(E222,КСГ!$A$2:$F$427,6,0)</f>
        <v>1.2</v>
      </c>
      <c r="K222" s="17" t="s">
        <v>474</v>
      </c>
      <c r="L222" s="17">
        <v>52</v>
      </c>
      <c r="M222" s="17">
        <v>13</v>
      </c>
      <c r="N222" s="18">
        <f t="shared" si="9"/>
        <v>65</v>
      </c>
      <c r="O222" s="19">
        <f>IF(VLOOKUP($E222,КСГ!$A$2:$D$427,4,0)=0,IF($D222="КС",$C$2*$C222*$G222*L222,$C$3*$C222*$G222*L222),IF($D222="КС",$C$2*$G222*L222,$C$3*$G222*L222))</f>
        <v>1619288.9762399998</v>
      </c>
      <c r="P222" s="19">
        <f>IF(VLOOKUP($E222,КСГ!$A$2:$D$427,4,0)=0,IF($D222="КС",$C$2*$C222*$G222*M222,$C$3*$C222*$G222*M222),IF($D222="КС",$C$2*$G222*M222,$C$3*$G222*M222))</f>
        <v>404822.24405999994</v>
      </c>
      <c r="Q222" s="20">
        <f t="shared" si="10"/>
        <v>2024111.2202999997</v>
      </c>
    </row>
    <row r="223" spans="1:17" ht="15" customHeight="1">
      <c r="A223" s="11">
        <v>150001</v>
      </c>
      <c r="B223" s="22" t="str">
        <f>VLOOKUP(A223,МО!$A$1:$C$68,2,0)</f>
        <v>ГБУЗ "РКБ"</v>
      </c>
      <c r="C223" s="23">
        <f>IF(D223="КС",VLOOKUP(A223,МО!$A$1:$C$68,3,0),VLOOKUP(A223,МО!$A$1:$D$68,4,0))</f>
        <v>1.02</v>
      </c>
      <c r="D223" s="24" t="s">
        <v>495</v>
      </c>
      <c r="E223" s="11">
        <v>20161270</v>
      </c>
      <c r="F223" s="22" t="str">
        <f>VLOOKUP(E223,КСГ!$A$2:$C$427,2,0)</f>
        <v>Другие операции на органах брюшной полости (уровень 1)</v>
      </c>
      <c r="G223" s="25">
        <f>VLOOKUP(E223,КСГ!$A$2:$C$427,3,0)</f>
        <v>1.1299999999999999</v>
      </c>
      <c r="H223" s="25">
        <f>IF(VLOOKUP($E223,КСГ!$A$2:$D$427,4,0)=0,IF($D223="КС",$C$2*$C223*$G223,$C$3*$C223*$G223),IF($D223="КС",$C$2*$G223,$C$3*$G223))</f>
        <v>19768.761269999999</v>
      </c>
      <c r="I223" s="25" t="str">
        <f>VLOOKUP(E223,КСГ!$A$2:$E$427,5,0)</f>
        <v>Хирургия (абдоминальная)</v>
      </c>
      <c r="J223" s="25">
        <f>VLOOKUP(E223,КСГ!$A$2:$F$427,6,0)</f>
        <v>1.2</v>
      </c>
      <c r="K223" s="17" t="s">
        <v>470</v>
      </c>
      <c r="L223" s="17">
        <v>7</v>
      </c>
      <c r="M223" s="17">
        <v>2</v>
      </c>
      <c r="N223" s="18">
        <f t="shared" si="9"/>
        <v>9</v>
      </c>
      <c r="O223" s="19">
        <f>IF(VLOOKUP($E223,КСГ!$A$2:$D$427,4,0)=0,IF($D223="КС",$C$2*$C223*$G223*L223,$C$3*$C223*$G223*L223),IF($D223="КС",$C$2*$G223*L223,$C$3*$G223*L223))</f>
        <v>138381.32889</v>
      </c>
      <c r="P223" s="19">
        <f>IF(VLOOKUP($E223,КСГ!$A$2:$D$427,4,0)=0,IF($D223="КС",$C$2*$C223*$G223*M223,$C$3*$C223*$G223*M223),IF($D223="КС",$C$2*$G223*M223,$C$3*$G223*M223))</f>
        <v>39537.522539999998</v>
      </c>
      <c r="Q223" s="20">
        <f t="shared" si="10"/>
        <v>177918.85143000001</v>
      </c>
    </row>
    <row r="224" spans="1:17" ht="15" customHeight="1">
      <c r="A224" s="11">
        <v>150001</v>
      </c>
      <c r="B224" s="22" t="str">
        <f>VLOOKUP(A224,МО!$A$1:$C$68,2,0)</f>
        <v>ГБУЗ "РКБ"</v>
      </c>
      <c r="C224" s="23">
        <f>IF(D224="КС",VLOOKUP(A224,МО!$A$1:$C$68,3,0),VLOOKUP(A224,МО!$A$1:$D$68,4,0))</f>
        <v>1.02</v>
      </c>
      <c r="D224" s="24" t="s">
        <v>495</v>
      </c>
      <c r="E224" s="11">
        <v>20161270</v>
      </c>
      <c r="F224" s="22" t="str">
        <f>VLOOKUP(E224,КСГ!$A$2:$C$427,2,0)</f>
        <v>Другие операции на органах брюшной полости (уровень 1)</v>
      </c>
      <c r="G224" s="25">
        <f>VLOOKUP(E224,КСГ!$A$2:$C$427,3,0)</f>
        <v>1.1299999999999999</v>
      </c>
      <c r="H224" s="25">
        <f>IF(VLOOKUP($E224,КСГ!$A$2:$D$427,4,0)=0,IF($D224="КС",$C$2*$C224*$G224,$C$3*$C224*$G224),IF($D224="КС",$C$2*$G224,$C$3*$G224))</f>
        <v>19768.761269999999</v>
      </c>
      <c r="I224" s="25" t="str">
        <f>VLOOKUP(E224,КСГ!$A$2:$E$427,5,0)</f>
        <v>Хирургия (абдоминальная)</v>
      </c>
      <c r="J224" s="25">
        <f>VLOOKUP(E224,КСГ!$A$2:$F$427,6,0)</f>
        <v>1.2</v>
      </c>
      <c r="K224" s="17" t="s">
        <v>474</v>
      </c>
      <c r="L224" s="17">
        <v>32</v>
      </c>
      <c r="M224" s="17">
        <v>8</v>
      </c>
      <c r="N224" s="18">
        <f t="shared" si="9"/>
        <v>40</v>
      </c>
      <c r="O224" s="19">
        <f>IF(VLOOKUP($E224,КСГ!$A$2:$D$427,4,0)=0,IF($D224="КС",$C$2*$C224*$G224*L224,$C$3*$C224*$G224*L224),IF($D224="КС",$C$2*$G224*L224,$C$3*$G224*L224))</f>
        <v>632600.36063999997</v>
      </c>
      <c r="P224" s="19">
        <f>IF(VLOOKUP($E224,КСГ!$A$2:$D$427,4,0)=0,IF($D224="КС",$C$2*$C224*$G224*M224,$C$3*$C224*$G224*M224),IF($D224="КС",$C$2*$G224*M224,$C$3*$G224*M224))</f>
        <v>158150.09015999999</v>
      </c>
      <c r="Q224" s="20">
        <f t="shared" si="10"/>
        <v>790750.45079999999</v>
      </c>
    </row>
    <row r="225" spans="1:17" ht="16.5" customHeight="1">
      <c r="A225" s="34">
        <v>150002</v>
      </c>
      <c r="B225" s="22" t="str">
        <f>VLOOKUP(A225,МО!$A$1:$C$68,2,0)</f>
        <v>ГБУЗ "ДРКБ"</v>
      </c>
      <c r="C225" s="23">
        <f>IF(D225="КС",VLOOKUP(A225,МО!$A$1:$C$68,3,0),VLOOKUP(A225,МО!$A$1:$D$68,4,0))</f>
        <v>1.02</v>
      </c>
      <c r="D225" s="27" t="s">
        <v>495</v>
      </c>
      <c r="E225" s="45">
        <v>20161010</v>
      </c>
      <c r="F225" s="22" t="str">
        <f>VLOOKUP(E225,КСГ!$A$2:$C$427,2,0)</f>
        <v>Другие болезни, врожденные аномалии, повреждения женских половых органов</v>
      </c>
      <c r="G225" s="25">
        <f>VLOOKUP(E225,КСГ!$A$2:$C$427,3,0)</f>
        <v>0.46</v>
      </c>
      <c r="H225" s="25">
        <f>IF(VLOOKUP($E225,КСГ!$A$2:$D$427,4,0)=0,IF($D225="КС",$C$2*$C225*$G225,$C$3*$C225*$G225),IF($D225="КС",$C$2*$G225,$C$3*$G225))</f>
        <v>8047.4603399999996</v>
      </c>
      <c r="I225" s="25" t="str">
        <f>VLOOKUP(E225,КСГ!$A$2:$E$427,5,0)</f>
        <v>Акушерство и гинекология</v>
      </c>
      <c r="J225" s="25">
        <f>VLOOKUP(E225,КСГ!$A$2:$F$427,6,0)</f>
        <v>0.8</v>
      </c>
      <c r="K225" s="26" t="s">
        <v>507</v>
      </c>
      <c r="L225" s="45">
        <v>2</v>
      </c>
      <c r="M225" s="45">
        <v>2</v>
      </c>
      <c r="N225" s="59">
        <f t="shared" si="9"/>
        <v>4</v>
      </c>
      <c r="O225" s="19">
        <f>IF(VLOOKUP($E225,КСГ!$A$2:$D$427,4,0)=0,IF($D225="КС",$C$2*$C225*$G225*L225,$C$3*$C225*$G225*L225),IF($D225="КС",$C$2*$G225*L225,$C$3*$G225*L225))</f>
        <v>16094.920679999999</v>
      </c>
      <c r="P225" s="19">
        <f>IF(VLOOKUP($E225,КСГ!$A$2:$D$427,4,0)=0,IF($D225="КС",$C$2*$C225*$G225*M225,$C$3*$C225*$G225*M225),IF($D225="КС",$C$2*$G225*M225,$C$3*$G225*M225))</f>
        <v>16094.920679999999</v>
      </c>
      <c r="Q225" s="20">
        <f t="shared" si="10"/>
        <v>32189.841359999999</v>
      </c>
    </row>
    <row r="226" spans="1:17" ht="15.75" customHeight="1">
      <c r="A226" s="34">
        <v>150002</v>
      </c>
      <c r="B226" s="22" t="str">
        <f>VLOOKUP(A226,МО!$A$1:$C$68,2,0)</f>
        <v>ГБУЗ "ДРКБ"</v>
      </c>
      <c r="C226" s="23">
        <f>IF(D226="КС",VLOOKUP(A226,МО!$A$1:$C$68,3,0),VLOOKUP(A226,МО!$A$1:$D$68,4,0))</f>
        <v>1.02</v>
      </c>
      <c r="D226" s="27" t="s">
        <v>495</v>
      </c>
      <c r="E226" s="45">
        <v>20161010</v>
      </c>
      <c r="F226" s="22" t="str">
        <f>VLOOKUP(E226,КСГ!$A$2:$C$427,2,0)</f>
        <v>Другие болезни, врожденные аномалии, повреждения женских половых органов</v>
      </c>
      <c r="G226" s="25">
        <f>VLOOKUP(E226,КСГ!$A$2:$C$427,3,0)</f>
        <v>0.46</v>
      </c>
      <c r="H226" s="25">
        <f>IF(VLOOKUP($E226,КСГ!$A$2:$D$427,4,0)=0,IF($D226="КС",$C$2*$C226*$G226,$C$3*$C226*$G226),IF($D226="КС",$C$2*$G226,$C$3*$G226))</f>
        <v>8047.4603399999996</v>
      </c>
      <c r="I226" s="25" t="str">
        <f>VLOOKUP(E226,КСГ!$A$2:$E$427,5,0)</f>
        <v>Акушерство и гинекология</v>
      </c>
      <c r="J226" s="25">
        <f>VLOOKUP(E226,КСГ!$A$2:$F$427,6,0)</f>
        <v>0.8</v>
      </c>
      <c r="K226" s="26" t="s">
        <v>507</v>
      </c>
      <c r="L226" s="45">
        <v>0</v>
      </c>
      <c r="M226" s="45">
        <v>0</v>
      </c>
      <c r="N226" s="59" t="str">
        <f t="shared" si="9"/>
        <v/>
      </c>
      <c r="O226" s="19">
        <f>IF(VLOOKUP($E226,КСГ!$A$2:$D$427,4,0)=0,IF($D226="КС",$C$2*$C226*$G226*L226,$C$3*$C226*$G226*L226),IF($D226="КС",$C$2*$G226*L226,$C$3*$G226*L226))</f>
        <v>0</v>
      </c>
      <c r="P226" s="19">
        <f>IF(VLOOKUP($E226,КСГ!$A$2:$D$427,4,0)=0,IF($D226="КС",$C$2*$C226*$G226*M226,$C$3*$C226*$G226*M226),IF($D226="КС",$C$2*$G226*M226,$C$3*$G226*M226))</f>
        <v>0</v>
      </c>
      <c r="Q226" s="20">
        <f t="shared" si="10"/>
        <v>0</v>
      </c>
    </row>
    <row r="227" spans="1:17" ht="15.75" customHeight="1">
      <c r="A227" s="11">
        <v>150002</v>
      </c>
      <c r="B227" s="22" t="str">
        <f>VLOOKUP(A227,МО!$A$1:$C$68,2,0)</f>
        <v>ГБУЗ "ДРКБ"</v>
      </c>
      <c r="C227" s="23">
        <f>IF(D227="КС",VLOOKUP(A227,МО!$A$1:$C$68,3,0),VLOOKUP(A227,МО!$A$1:$D$68,4,0))</f>
        <v>1.02</v>
      </c>
      <c r="D227" s="24" t="s">
        <v>495</v>
      </c>
      <c r="E227" s="11">
        <v>20161015</v>
      </c>
      <c r="F227" s="22" t="str">
        <f>VLOOKUP(E227,КСГ!$A$2:$C$427,2,0)</f>
        <v>Нарушения с вовлечением иммунного механизма</v>
      </c>
      <c r="G227" s="25">
        <f>VLOOKUP(E227,КСГ!$A$2:$C$427,3,0)</f>
        <v>1.1499999999999999</v>
      </c>
      <c r="H227" s="25">
        <f>IF(VLOOKUP($E227,КСГ!$A$2:$D$427,4,0)=0,IF($D227="КС",$C$2*$C227*$G227,$C$3*$C227*$G227),IF($D227="КС",$C$2*$G227,$C$3*$G227))</f>
        <v>20118.650849999998</v>
      </c>
      <c r="I227" s="25" t="str">
        <f>VLOOKUP(E227,КСГ!$A$2:$E$427,5,0)</f>
        <v>Аллергология и иммунология</v>
      </c>
      <c r="J227" s="25">
        <f>VLOOKUP(E227,КСГ!$A$2:$F$427,6,0)</f>
        <v>0.34</v>
      </c>
      <c r="K227" s="17" t="s">
        <v>492</v>
      </c>
      <c r="L227" s="17">
        <v>5</v>
      </c>
      <c r="M227" s="17">
        <v>3</v>
      </c>
      <c r="N227" s="18">
        <f t="shared" si="9"/>
        <v>8</v>
      </c>
      <c r="O227" s="19">
        <f>IF(VLOOKUP($E227,КСГ!$A$2:$D$427,4,0)=0,IF($D227="КС",$C$2*$C227*$G227*L227,$C$3*$C227*$G227*L227),IF($D227="КС",$C$2*$G227*L227,$C$3*$G227*L227))</f>
        <v>100593.25425</v>
      </c>
      <c r="P227" s="19">
        <f>IF(VLOOKUP($E227,КСГ!$A$2:$D$427,4,0)=0,IF($D227="КС",$C$2*$C227*$G227*M227,$C$3*$C227*$G227*M227),IF($D227="КС",$C$2*$G227*M227,$C$3*$G227*M227))</f>
        <v>60355.952549999995</v>
      </c>
      <c r="Q227" s="20">
        <f t="shared" si="10"/>
        <v>160949.20679999999</v>
      </c>
    </row>
    <row r="228" spans="1:17" ht="15.75" customHeight="1">
      <c r="A228" s="34">
        <v>150002</v>
      </c>
      <c r="B228" s="22" t="str">
        <f>VLOOKUP(A228,МО!$A$1:$C$68,2,0)</f>
        <v>ГБУЗ "ДРКБ"</v>
      </c>
      <c r="C228" s="23">
        <f>IF(D228="КС",VLOOKUP(A228,МО!$A$1:$C$68,3,0),VLOOKUP(A228,МО!$A$1:$D$68,4,0))</f>
        <v>1.02</v>
      </c>
      <c r="D228" s="27" t="s">
        <v>495</v>
      </c>
      <c r="E228" s="45">
        <v>20161016</v>
      </c>
      <c r="F228" s="22" t="str">
        <f>VLOOKUP(E228,КСГ!$A$2:$C$427,2,0)</f>
        <v>Ангионевротический отек, анафилактический шок</v>
      </c>
      <c r="G228" s="25">
        <f>VLOOKUP(E228,КСГ!$A$2:$C$427,3,0)</f>
        <v>0.27</v>
      </c>
      <c r="H228" s="25">
        <f>IF(VLOOKUP($E228,КСГ!$A$2:$D$427,4,0)=0,IF($D228="КС",$C$2*$C228*$G228,$C$3*$C228*$G228),IF($D228="КС",$C$2*$G228,$C$3*$G228))</f>
        <v>4723.5093299999999</v>
      </c>
      <c r="I228" s="25" t="str">
        <f>VLOOKUP(E228,КСГ!$A$2:$E$427,5,0)</f>
        <v>Аллергология и иммунология</v>
      </c>
      <c r="J228" s="25">
        <f>VLOOKUP(E228,КСГ!$A$2:$F$427,6,0)</f>
        <v>0.34</v>
      </c>
      <c r="K228" s="17" t="s">
        <v>492</v>
      </c>
      <c r="L228" s="45">
        <v>3</v>
      </c>
      <c r="M228" s="45">
        <v>1</v>
      </c>
      <c r="N228" s="59">
        <f t="shared" si="9"/>
        <v>4</v>
      </c>
      <c r="O228" s="19">
        <f>IF(VLOOKUP($E228,КСГ!$A$2:$D$427,4,0)=0,IF($D228="КС",$C$2*$C228*$G228*L228,$C$3*$C228*$G228*L228),IF($D228="КС",$C$2*$G228*L228,$C$3*$G228*L228))</f>
        <v>14170.527989999999</v>
      </c>
      <c r="P228" s="19">
        <f>IF(VLOOKUP($E228,КСГ!$A$2:$D$427,4,0)=0,IF($D228="КС",$C$2*$C228*$G228*M228,$C$3*$C228*$G228*M228),IF($D228="КС",$C$2*$G228*M228,$C$3*$G228*M228))</f>
        <v>4723.5093299999999</v>
      </c>
      <c r="Q228" s="20">
        <f t="shared" si="10"/>
        <v>18894.037319999999</v>
      </c>
    </row>
    <row r="229" spans="1:17" ht="15" customHeight="1">
      <c r="A229" s="11">
        <v>150002</v>
      </c>
      <c r="B229" s="22" t="str">
        <f>VLOOKUP(A229,МО!$A$1:$C$68,2,0)</f>
        <v>ГБУЗ "ДРКБ"</v>
      </c>
      <c r="C229" s="23">
        <f>IF(D229="КС",VLOOKUP(A229,МО!$A$1:$C$68,3,0),VLOOKUP(A229,МО!$A$1:$D$68,4,0))</f>
        <v>1.02</v>
      </c>
      <c r="D229" s="24" t="s">
        <v>495</v>
      </c>
      <c r="E229" s="11">
        <v>20161017</v>
      </c>
      <c r="F229" s="22" t="str">
        <f>VLOOKUP(E229,КСГ!$A$2:$C$427,2,0)</f>
        <v>Язва желудка и двенадцатиперстной кишки</v>
      </c>
      <c r="G229" s="25">
        <f>VLOOKUP(E229,КСГ!$A$2:$C$427,3,0)</f>
        <v>0.89</v>
      </c>
      <c r="H229" s="25">
        <f>IF(VLOOKUP($E229,КСГ!$A$2:$D$427,4,0)=0,IF($D229="КС",$C$2*$C229*$G229,$C$3*$C229*$G229),IF($D229="КС",$C$2*$G229,$C$3*$G229))</f>
        <v>15570.086309999999</v>
      </c>
      <c r="I229" s="25" t="str">
        <f>VLOOKUP(E229,КСГ!$A$2:$E$427,5,0)</f>
        <v>Гастроэнтерология</v>
      </c>
      <c r="J229" s="25">
        <f>VLOOKUP(E229,КСГ!$A$2:$F$427,6,0)</f>
        <v>1.04</v>
      </c>
      <c r="K229" s="17" t="s">
        <v>473</v>
      </c>
      <c r="L229" s="17">
        <v>18</v>
      </c>
      <c r="M229" s="17">
        <v>4</v>
      </c>
      <c r="N229" s="18">
        <f t="shared" si="9"/>
        <v>22</v>
      </c>
      <c r="O229" s="19">
        <f>IF(VLOOKUP($E229,КСГ!$A$2:$D$427,4,0)=0,IF($D229="КС",$C$2*$C229*$G229*L229,$C$3*$C229*$G229*L229),IF($D229="КС",$C$2*$G229*L229,$C$3*$G229*L229))</f>
        <v>280261.55357999995</v>
      </c>
      <c r="P229" s="19">
        <f>IF(VLOOKUP($E229,КСГ!$A$2:$D$427,4,0)=0,IF($D229="КС",$C$2*$C229*$G229*M229,$C$3*$C229*$G229*M229),IF($D229="КС",$C$2*$G229*M229,$C$3*$G229*M229))</f>
        <v>62280.345239999995</v>
      </c>
      <c r="Q229" s="20">
        <f t="shared" si="10"/>
        <v>342541.89881999994</v>
      </c>
    </row>
    <row r="230" spans="1:17" ht="15.75" customHeight="1">
      <c r="A230" s="11">
        <v>150002</v>
      </c>
      <c r="B230" s="22" t="str">
        <f>VLOOKUP(A230,МО!$A$1:$C$68,2,0)</f>
        <v>ГБУЗ "ДРКБ"</v>
      </c>
      <c r="C230" s="23">
        <f>IF(D230="КС",VLOOKUP(A230,МО!$A$1:$C$68,3,0),VLOOKUP(A230,МО!$A$1:$D$68,4,0))</f>
        <v>1.02</v>
      </c>
      <c r="D230" s="24" t="s">
        <v>495</v>
      </c>
      <c r="E230" s="26">
        <v>20161018</v>
      </c>
      <c r="F230" s="22" t="str">
        <f>VLOOKUP(E230,КСГ!$A$2:$C$427,2,0)</f>
        <v>Воспалительные заболевания кишечника</v>
      </c>
      <c r="G230" s="25">
        <f>VLOOKUP(E230,КСГ!$A$2:$C$427,3,0)</f>
        <v>2.0099999999999998</v>
      </c>
      <c r="H230" s="25">
        <f>IF(VLOOKUP($E230,КСГ!$A$2:$D$427,4,0)=0,IF($D230="КС",$C$2*$C230*$G230,$C$3*$C230*$G230),IF($D230="КС",$C$2*$G230,$C$3*$G230))</f>
        <v>35163.902789999993</v>
      </c>
      <c r="I230" s="25" t="str">
        <f>VLOOKUP(E230,КСГ!$A$2:$E$427,5,0)</f>
        <v>Гастроэнтерология</v>
      </c>
      <c r="J230" s="25">
        <f>VLOOKUP(E230,КСГ!$A$2:$F$427,6,0)</f>
        <v>1.04</v>
      </c>
      <c r="K230" s="26" t="s">
        <v>473</v>
      </c>
      <c r="L230" s="26">
        <v>1</v>
      </c>
      <c r="M230" s="26">
        <v>0</v>
      </c>
      <c r="N230" s="18">
        <f t="shared" si="9"/>
        <v>1</v>
      </c>
      <c r="O230" s="19">
        <f>IF(VLOOKUP($E230,КСГ!$A$2:$D$427,4,0)=0,IF($D230="КС",$C$2*$C230*$G230*L230,$C$3*$C230*$G230*L230),IF($D230="КС",$C$2*$G230*L230,$C$3*$G230*L230))</f>
        <v>35163.902789999993</v>
      </c>
      <c r="P230" s="19">
        <f>IF(VLOOKUP($E230,КСГ!$A$2:$D$427,4,0)=0,IF($D230="КС",$C$2*$C230*$G230*M230,$C$3*$C230*$G230*M230),IF($D230="КС",$C$2*$G230*M230,$C$3*$G230*M230))</f>
        <v>0</v>
      </c>
      <c r="Q230" s="20">
        <f t="shared" si="10"/>
        <v>35163.902789999993</v>
      </c>
    </row>
    <row r="231" spans="1:17" ht="15.75" customHeight="1">
      <c r="A231" s="11">
        <v>150002</v>
      </c>
      <c r="B231" s="22" t="str">
        <f>VLOOKUP(A231,МО!$A$1:$C$68,2,0)</f>
        <v>ГБУЗ "ДРКБ"</v>
      </c>
      <c r="C231" s="23">
        <f>IF(D231="КС",VLOOKUP(A231,МО!$A$1:$C$68,3,0),VLOOKUP(A231,МО!$A$1:$D$68,4,0))</f>
        <v>1.02</v>
      </c>
      <c r="D231" s="24" t="s">
        <v>495</v>
      </c>
      <c r="E231" s="26">
        <v>20161019</v>
      </c>
      <c r="F231" s="22" t="str">
        <f>VLOOKUP(E231,КСГ!$A$2:$C$427,2,0)</f>
        <v>Болезни печени, невирусные (уровень 1)</v>
      </c>
      <c r="G231" s="25">
        <f>VLOOKUP(E231,КСГ!$A$2:$C$427,3,0)</f>
        <v>0.86</v>
      </c>
      <c r="H231" s="25">
        <f>IF(VLOOKUP($E231,КСГ!$A$2:$D$427,4,0)=0,IF($D231="КС",$C$2*$C231*$G231,$C$3*$C231*$G231),IF($D231="КС",$C$2*$G231,$C$3*$G231))</f>
        <v>15045.25194</v>
      </c>
      <c r="I231" s="25" t="str">
        <f>VLOOKUP(E231,КСГ!$A$2:$E$427,5,0)</f>
        <v>Гастроэнтерология</v>
      </c>
      <c r="J231" s="25">
        <f>VLOOKUP(E231,КСГ!$A$2:$F$427,6,0)</f>
        <v>1.04</v>
      </c>
      <c r="K231" s="26" t="s">
        <v>473</v>
      </c>
      <c r="L231" s="26">
        <v>1</v>
      </c>
      <c r="M231" s="26">
        <v>1</v>
      </c>
      <c r="N231" s="18">
        <f t="shared" si="9"/>
        <v>2</v>
      </c>
      <c r="O231" s="19">
        <f>IF(VLOOKUP($E231,КСГ!$A$2:$D$427,4,0)=0,IF($D231="КС",$C$2*$C231*$G231*L231,$C$3*$C231*$G231*L231),IF($D231="КС",$C$2*$G231*L231,$C$3*$G231*L231))</f>
        <v>15045.25194</v>
      </c>
      <c r="P231" s="19">
        <f>IF(VLOOKUP($E231,КСГ!$A$2:$D$427,4,0)=0,IF($D231="КС",$C$2*$C231*$G231*M231,$C$3*$C231*$G231*M231),IF($D231="КС",$C$2*$G231*M231,$C$3*$G231*M231))</f>
        <v>15045.25194</v>
      </c>
      <c r="Q231" s="20">
        <f t="shared" si="10"/>
        <v>30090.50388</v>
      </c>
    </row>
    <row r="232" spans="1:17" ht="14.25" customHeight="1">
      <c r="A232" s="11">
        <v>150002</v>
      </c>
      <c r="B232" s="22" t="str">
        <f>VLOOKUP(A232,МО!$A$1:$C$68,2,0)</f>
        <v>ГБУЗ "ДРКБ"</v>
      </c>
      <c r="C232" s="23">
        <f>IF(D232="КС",VLOOKUP(A232,МО!$A$1:$C$68,3,0),VLOOKUP(A232,МО!$A$1:$D$68,4,0))</f>
        <v>1.02</v>
      </c>
      <c r="D232" s="24" t="s">
        <v>495</v>
      </c>
      <c r="E232" s="26">
        <v>20161020</v>
      </c>
      <c r="F232" s="22" t="str">
        <f>VLOOKUP(E232,КСГ!$A$2:$C$427,2,0)</f>
        <v>Болезни печени, невирусные (уровень 2)</v>
      </c>
      <c r="G232" s="25">
        <f>VLOOKUP(E232,КСГ!$A$2:$C$427,3,0)</f>
        <v>1.21</v>
      </c>
      <c r="H232" s="25">
        <f>IF(VLOOKUP($E232,КСГ!$A$2:$D$427,4,0)=0,IF($D232="КС",$C$2*$C232*$G232,$C$3*$C232*$G232),IF($D232="КС",$C$2*$G232,$C$3*$G232))</f>
        <v>21168.319589999999</v>
      </c>
      <c r="I232" s="25" t="str">
        <f>VLOOKUP(E232,КСГ!$A$2:$E$427,5,0)</f>
        <v>Гастроэнтерология</v>
      </c>
      <c r="J232" s="25">
        <f>VLOOKUP(E232,КСГ!$A$2:$F$427,6,0)</f>
        <v>1.04</v>
      </c>
      <c r="K232" s="26" t="s">
        <v>473</v>
      </c>
      <c r="L232" s="26">
        <v>0</v>
      </c>
      <c r="M232" s="26">
        <v>0</v>
      </c>
      <c r="N232" s="18" t="str">
        <f t="shared" si="9"/>
        <v/>
      </c>
      <c r="O232" s="19">
        <f>IF(VLOOKUP($E232,КСГ!$A$2:$D$427,4,0)=0,IF($D232="КС",$C$2*$C232*$G232*L232,$C$3*$C232*$G232*L232),IF($D232="КС",$C$2*$G232*L232,$C$3*$G232*L232))</f>
        <v>0</v>
      </c>
      <c r="P232" s="19">
        <f>IF(VLOOKUP($E232,КСГ!$A$2:$D$427,4,0)=0,IF($D232="КС",$C$2*$C232*$G232*M232,$C$3*$C232*$G232*M232),IF($D232="КС",$C$2*$G232*M232,$C$3*$G232*M232))</f>
        <v>0</v>
      </c>
      <c r="Q232" s="20">
        <f t="shared" si="10"/>
        <v>0</v>
      </c>
    </row>
    <row r="233" spans="1:17">
      <c r="A233" s="11">
        <v>150002</v>
      </c>
      <c r="B233" s="22" t="str">
        <f>VLOOKUP(A233,МО!$A$1:$C$68,2,0)</f>
        <v>ГБУЗ "ДРКБ"</v>
      </c>
      <c r="C233" s="23">
        <f>IF(D233="КС",VLOOKUP(A233,МО!$A$1:$C$68,3,0),VLOOKUP(A233,МО!$A$1:$D$68,4,0))</f>
        <v>1.02</v>
      </c>
      <c r="D233" s="24" t="s">
        <v>495</v>
      </c>
      <c r="E233" s="26">
        <v>20161021</v>
      </c>
      <c r="F233" s="22" t="str">
        <f>VLOOKUP(E233,КСГ!$A$2:$C$427,2,0)</f>
        <v>Болезни поджелудочной железы</v>
      </c>
      <c r="G233" s="25">
        <f>VLOOKUP(E233,КСГ!$A$2:$C$427,3,0)</f>
        <v>0.93</v>
      </c>
      <c r="H233" s="25">
        <f>IF(VLOOKUP($E233,КСГ!$A$2:$D$427,4,0)=0,IF($D233="КС",$C$2*$C233*$G233,$C$3*$C233*$G233),IF($D233="КС",$C$2*$G233,$C$3*$G233))</f>
        <v>16269.865470000001</v>
      </c>
      <c r="I233" s="25" t="str">
        <f>VLOOKUP(E233,КСГ!$A$2:$E$427,5,0)</f>
        <v>Гастроэнтерология</v>
      </c>
      <c r="J233" s="25">
        <f>VLOOKUP(E233,КСГ!$A$2:$F$427,6,0)</f>
        <v>1.04</v>
      </c>
      <c r="K233" s="26" t="s">
        <v>473</v>
      </c>
      <c r="L233" s="26">
        <v>0</v>
      </c>
      <c r="M233" s="26">
        <v>0</v>
      </c>
      <c r="N233" s="18" t="str">
        <f t="shared" si="9"/>
        <v/>
      </c>
      <c r="O233" s="19">
        <f>IF(VLOOKUP($E233,КСГ!$A$2:$D$427,4,0)=0,IF($D233="КС",$C$2*$C233*$G233*L233,$C$3*$C233*$G233*L233),IF($D233="КС",$C$2*$G233*L233,$C$3*$G233*L233))</f>
        <v>0</v>
      </c>
      <c r="P233" s="19">
        <f>IF(VLOOKUP($E233,КСГ!$A$2:$D$427,4,0)=0,IF($D233="КС",$C$2*$C233*$G233*M233,$C$3*$C233*$G233*M233),IF($D233="КС",$C$2*$G233*M233,$C$3*$G233*M233))</f>
        <v>0</v>
      </c>
      <c r="Q233" s="20">
        <f t="shared" si="10"/>
        <v>0</v>
      </c>
    </row>
    <row r="234" spans="1:17">
      <c r="A234" s="11">
        <v>150002</v>
      </c>
      <c r="B234" s="22" t="str">
        <f>VLOOKUP(A234,МО!$A$1:$C$68,2,0)</f>
        <v>ГБУЗ "ДРКБ"</v>
      </c>
      <c r="C234" s="23">
        <f>IF(D234="КС",VLOOKUP(A234,МО!$A$1:$C$68,3,0),VLOOKUP(A234,МО!$A$1:$D$68,4,0))</f>
        <v>1.02</v>
      </c>
      <c r="D234" s="24" t="s">
        <v>495</v>
      </c>
      <c r="E234" s="26">
        <v>20161022</v>
      </c>
      <c r="F234" s="22" t="str">
        <f>VLOOKUP(E234,КСГ!$A$2:$C$427,2,0)</f>
        <v>Анемии, уровень 1</v>
      </c>
      <c r="G234" s="25">
        <f>VLOOKUP(E234,КСГ!$A$2:$C$427,3,0)</f>
        <v>1.1200000000000001</v>
      </c>
      <c r="H234" s="25">
        <f>IF(VLOOKUP($E234,КСГ!$A$2:$D$427,4,0)=0,IF($D234="КС",$C$2*$C234*$G234,$C$3*$C234*$G234),IF($D234="КС",$C$2*$G234,$C$3*$G234))</f>
        <v>19593.816480000001</v>
      </c>
      <c r="I234" s="25" t="str">
        <f>VLOOKUP(E234,КСГ!$A$2:$E$427,5,0)</f>
        <v>Гематология</v>
      </c>
      <c r="J234" s="25">
        <f>VLOOKUP(E234,КСГ!$A$2:$F$427,6,0)</f>
        <v>1.37</v>
      </c>
      <c r="K234" s="26" t="s">
        <v>498</v>
      </c>
      <c r="L234" s="26">
        <v>20</v>
      </c>
      <c r="M234" s="26">
        <v>5</v>
      </c>
      <c r="N234" s="18">
        <f t="shared" si="9"/>
        <v>25</v>
      </c>
      <c r="O234" s="19">
        <f>IF(VLOOKUP($E234,КСГ!$A$2:$D$427,4,0)=0,IF($D234="КС",$C$2*$C234*$G234*L234,$C$3*$C234*$G234*L234),IF($D234="КС",$C$2*$G234*L234,$C$3*$G234*L234))</f>
        <v>391876.32960000006</v>
      </c>
      <c r="P234" s="19">
        <f>IF(VLOOKUP($E234,КСГ!$A$2:$D$427,4,0)=0,IF($D234="КС",$C$2*$C234*$G234*M234,$C$3*$C234*$G234*M234),IF($D234="КС",$C$2*$G234*M234,$C$3*$G234*M234))</f>
        <v>97969.082400000014</v>
      </c>
      <c r="Q234" s="20">
        <f t="shared" si="10"/>
        <v>489845.41200000007</v>
      </c>
    </row>
    <row r="235" spans="1:17">
      <c r="A235" s="11">
        <v>150002</v>
      </c>
      <c r="B235" s="22" t="str">
        <f>VLOOKUP(A235,МО!$A$1:$C$68,2,0)</f>
        <v>ГБУЗ "ДРКБ"</v>
      </c>
      <c r="C235" s="23">
        <f>IF(D235="КС",VLOOKUP(A235,МО!$A$1:$C$68,3,0),VLOOKUP(A235,МО!$A$1:$D$68,4,0))</f>
        <v>1.02</v>
      </c>
      <c r="D235" s="24" t="s">
        <v>495</v>
      </c>
      <c r="E235" s="26">
        <v>20161023</v>
      </c>
      <c r="F235" s="22" t="str">
        <f>VLOOKUP(E235,КСГ!$A$2:$C$427,2,0)</f>
        <v>Анемии, уровень 2</v>
      </c>
      <c r="G235" s="25">
        <f>VLOOKUP(E235,КСГ!$A$2:$C$427,3,0)</f>
        <v>1.49</v>
      </c>
      <c r="H235" s="25">
        <f>IF(VLOOKUP($E235,КСГ!$A$2:$D$427,4,0)=0,IF($D235="КС",$C$2*$C235*$G235,$C$3*$C235*$G235),IF($D235="КС",$C$2*$G235,$C$3*$G235))</f>
        <v>26066.773709999998</v>
      </c>
      <c r="I235" s="25" t="str">
        <f>VLOOKUP(E235,КСГ!$A$2:$E$427,5,0)</f>
        <v>Гематология</v>
      </c>
      <c r="J235" s="25">
        <f>VLOOKUP(E235,КСГ!$A$2:$F$427,6,0)</f>
        <v>1.37</v>
      </c>
      <c r="K235" s="26" t="s">
        <v>498</v>
      </c>
      <c r="L235" s="26">
        <v>1</v>
      </c>
      <c r="M235" s="26">
        <v>0</v>
      </c>
      <c r="N235" s="18">
        <f t="shared" si="9"/>
        <v>1</v>
      </c>
      <c r="O235" s="19">
        <f>IF(VLOOKUP($E235,КСГ!$A$2:$D$427,4,0)=0,IF($D235="КС",$C$2*$C235*$G235*L235,$C$3*$C235*$G235*L235),IF($D235="КС",$C$2*$G235*L235,$C$3*$G235*L235))</f>
        <v>26066.773709999998</v>
      </c>
      <c r="P235" s="19">
        <f>IF(VLOOKUP($E235,КСГ!$A$2:$D$427,4,0)=0,IF($D235="КС",$C$2*$C235*$G235*M235,$C$3*$C235*$G235*M235),IF($D235="КС",$C$2*$G235*M235,$C$3*$G235*M235))</f>
        <v>0</v>
      </c>
      <c r="Q235" s="20">
        <f t="shared" si="10"/>
        <v>26066.773709999998</v>
      </c>
    </row>
    <row r="236" spans="1:17">
      <c r="A236" s="11">
        <v>150002</v>
      </c>
      <c r="B236" s="22" t="str">
        <f>VLOOKUP(A236,МО!$A$1:$C$68,2,0)</f>
        <v>ГБУЗ "ДРКБ"</v>
      </c>
      <c r="C236" s="23">
        <f>IF(D236="КС",VLOOKUP(A236,МО!$A$1:$C$68,3,0),VLOOKUP(A236,МО!$A$1:$D$68,4,0))</f>
        <v>1.02</v>
      </c>
      <c r="D236" s="24" t="s">
        <v>495</v>
      </c>
      <c r="E236" s="26">
        <v>20161024</v>
      </c>
      <c r="F236" s="22" t="str">
        <f>VLOOKUP(E236,КСГ!$A$2:$C$427,2,0)</f>
        <v>Анемии, уровень 3</v>
      </c>
      <c r="G236" s="25">
        <f>VLOOKUP(E236,КСГ!$A$2:$C$427,3,0)</f>
        <v>5.32</v>
      </c>
      <c r="H236" s="25">
        <f>IF(VLOOKUP($E236,КСГ!$A$2:$D$427,4,0)=0,IF($D236="КС",$C$2*$C236*$G236,$C$3*$C236*$G236),IF($D236="КС",$C$2*$G236,$C$3*$G236))</f>
        <v>93070.628280000004</v>
      </c>
      <c r="I236" s="25" t="str">
        <f>VLOOKUP(E236,КСГ!$A$2:$E$427,5,0)</f>
        <v>Гематология</v>
      </c>
      <c r="J236" s="25">
        <f>VLOOKUP(E236,КСГ!$A$2:$F$427,6,0)</f>
        <v>1.37</v>
      </c>
      <c r="K236" s="26" t="s">
        <v>498</v>
      </c>
      <c r="L236" s="26">
        <v>2</v>
      </c>
      <c r="M236" s="26">
        <v>1</v>
      </c>
      <c r="N236" s="18">
        <f t="shared" si="9"/>
        <v>3</v>
      </c>
      <c r="O236" s="19">
        <f>IF(VLOOKUP($E236,КСГ!$A$2:$D$427,4,0)=0,IF($D236="КС",$C$2*$C236*$G236*L236,$C$3*$C236*$G236*L236),IF($D236="КС",$C$2*$G236*L236,$C$3*$G236*L236))</f>
        <v>186141.25656000001</v>
      </c>
      <c r="P236" s="19">
        <f>IF(VLOOKUP($E236,КСГ!$A$2:$D$427,4,0)=0,IF($D236="КС",$C$2*$C236*$G236*M236,$C$3*$C236*$G236*M236),IF($D236="КС",$C$2*$G236*M236,$C$3*$G236*M236))</f>
        <v>93070.628280000004</v>
      </c>
      <c r="Q236" s="20">
        <f t="shared" si="10"/>
        <v>279211.88484000001</v>
      </c>
    </row>
    <row r="237" spans="1:17">
      <c r="A237" s="11">
        <v>150002</v>
      </c>
      <c r="B237" s="22" t="str">
        <f>VLOOKUP(A237,МО!$A$1:$C$68,2,0)</f>
        <v>ГБУЗ "ДРКБ"</v>
      </c>
      <c r="C237" s="23">
        <f>IF(D237="КС",VLOOKUP(A237,МО!$A$1:$C$68,3,0),VLOOKUP(A237,МО!$A$1:$D$68,4,0))</f>
        <v>1.02</v>
      </c>
      <c r="D237" s="24" t="s">
        <v>495</v>
      </c>
      <c r="E237" s="26">
        <v>20161025</v>
      </c>
      <c r="F237" s="22" t="str">
        <f>VLOOKUP(E237,КСГ!$A$2:$C$427,2,0)</f>
        <v>Нарушения свертываемости крови</v>
      </c>
      <c r="G237" s="25">
        <f>VLOOKUP(E237,КСГ!$A$2:$C$427,3,0)</f>
        <v>1.04</v>
      </c>
      <c r="H237" s="25">
        <f>IF(VLOOKUP($E237,КСГ!$A$2:$D$427,4,0)=0,IF($D237="КС",$C$2*$C237*$G237,$C$3*$C237*$G237),IF($D237="КС",$C$2*$G237,$C$3*$G237))</f>
        <v>18194.258160000001</v>
      </c>
      <c r="I237" s="25" t="str">
        <f>VLOOKUP(E237,КСГ!$A$2:$E$427,5,0)</f>
        <v>Гематология</v>
      </c>
      <c r="J237" s="25">
        <f>VLOOKUP(E237,КСГ!$A$2:$F$427,6,0)</f>
        <v>1.37</v>
      </c>
      <c r="K237" s="26" t="s">
        <v>498</v>
      </c>
      <c r="L237" s="26">
        <v>30</v>
      </c>
      <c r="M237" s="26">
        <v>7</v>
      </c>
      <c r="N237" s="18">
        <f t="shared" si="9"/>
        <v>37</v>
      </c>
      <c r="O237" s="19">
        <f>IF(VLOOKUP($E237,КСГ!$A$2:$D$427,4,0)=0,IF($D237="КС",$C$2*$C237*$G237*L237,$C$3*$C237*$G237*L237),IF($D237="КС",$C$2*$G237*L237,$C$3*$G237*L237))</f>
        <v>545827.74479999999</v>
      </c>
      <c r="P237" s="19">
        <f>IF(VLOOKUP($E237,КСГ!$A$2:$D$427,4,0)=0,IF($D237="КС",$C$2*$C237*$G237*M237,$C$3*$C237*$G237*M237),IF($D237="КС",$C$2*$G237*M237,$C$3*$G237*M237))</f>
        <v>127359.80712000001</v>
      </c>
      <c r="Q237" s="20">
        <f t="shared" si="10"/>
        <v>673187.55192</v>
      </c>
    </row>
    <row r="238" spans="1:17">
      <c r="A238" s="11">
        <v>150002</v>
      </c>
      <c r="B238" s="22" t="str">
        <f>VLOOKUP(A238,МО!$A$1:$C$68,2,0)</f>
        <v>ГБУЗ "ДРКБ"</v>
      </c>
      <c r="C238" s="23">
        <f>IF(D238="КС",VLOOKUP(A238,МО!$A$1:$C$68,3,0),VLOOKUP(A238,МО!$A$1:$D$68,4,0))</f>
        <v>1.02</v>
      </c>
      <c r="D238" s="24" t="s">
        <v>495</v>
      </c>
      <c r="E238" s="26">
        <v>20161026</v>
      </c>
      <c r="F238" s="22" t="str">
        <f>VLOOKUP(E238,КСГ!$A$2:$C$427,2,0)</f>
        <v>Другие болезни крови и кроветворных органов</v>
      </c>
      <c r="G238" s="25">
        <f>VLOOKUP(E238,КСГ!$A$2:$C$427,3,0)</f>
        <v>1.0900000000000001</v>
      </c>
      <c r="H238" s="25">
        <f>IF(VLOOKUP($E238,КСГ!$A$2:$D$427,4,0)=0,IF($D238="КС",$C$2*$C238*$G238,$C$3*$C238*$G238),IF($D238="КС",$C$2*$G238,$C$3*$G238))</f>
        <v>19068.982110000001</v>
      </c>
      <c r="I238" s="25" t="str">
        <f>VLOOKUP(E238,КСГ!$A$2:$E$427,5,0)</f>
        <v>Гематология</v>
      </c>
      <c r="J238" s="25">
        <f>VLOOKUP(E238,КСГ!$A$2:$F$427,6,0)</f>
        <v>1.37</v>
      </c>
      <c r="K238" s="26" t="s">
        <v>498</v>
      </c>
      <c r="L238" s="26">
        <v>3</v>
      </c>
      <c r="M238" s="26">
        <v>1</v>
      </c>
      <c r="N238" s="18">
        <f t="shared" si="9"/>
        <v>4</v>
      </c>
      <c r="O238" s="19">
        <f>IF(VLOOKUP($E238,КСГ!$A$2:$D$427,4,0)=0,IF($D238="КС",$C$2*$C238*$G238*L238,$C$3*$C238*$G238*L238),IF($D238="КС",$C$2*$G238*L238,$C$3*$G238*L238))</f>
        <v>57206.946330000006</v>
      </c>
      <c r="P238" s="19">
        <f>IF(VLOOKUP($E238,КСГ!$A$2:$D$427,4,0)=0,IF($D238="КС",$C$2*$C238*$G238*M238,$C$3*$C238*$G238*M238),IF($D238="КС",$C$2*$G238*M238,$C$3*$G238*M238))</f>
        <v>19068.982110000001</v>
      </c>
      <c r="Q238" s="20">
        <f t="shared" si="10"/>
        <v>76275.928440000003</v>
      </c>
    </row>
    <row r="239" spans="1:17">
      <c r="A239" s="11">
        <v>150002</v>
      </c>
      <c r="B239" s="22" t="str">
        <f>VLOOKUP(A239,МО!$A$1:$C$68,2,0)</f>
        <v>ГБУЗ "ДРКБ"</v>
      </c>
      <c r="C239" s="23">
        <f>IF(D239="КС",VLOOKUP(A239,МО!$A$1:$C$68,3,0),VLOOKUP(A239,МО!$A$1:$D$68,4,0))</f>
        <v>1.02</v>
      </c>
      <c r="D239" s="24" t="s">
        <v>495</v>
      </c>
      <c r="E239" s="26">
        <v>20161027</v>
      </c>
      <c r="F239" s="22" t="str">
        <f>VLOOKUP(E239,КСГ!$A$2:$C$427,2,0)</f>
        <v>Редкие и тяжелые дерматозы</v>
      </c>
      <c r="G239" s="25">
        <f>VLOOKUP(E239,КСГ!$A$2:$C$427,3,0)</f>
        <v>1.72</v>
      </c>
      <c r="H239" s="25">
        <f>IF(VLOOKUP($E239,КСГ!$A$2:$D$427,4,0)=0,IF($D239="КС",$C$2*$C239*$G239,$C$3*$C239*$G239),IF($D239="КС",$C$2*$G239,$C$3*$G239))</f>
        <v>30090.50388</v>
      </c>
      <c r="I239" s="25" t="str">
        <f>VLOOKUP(E239,КСГ!$A$2:$E$427,5,0)</f>
        <v>Дерматология</v>
      </c>
      <c r="J239" s="25">
        <f>VLOOKUP(E239,КСГ!$A$2:$F$427,6,0)</f>
        <v>0.8</v>
      </c>
      <c r="K239" s="26" t="s">
        <v>492</v>
      </c>
      <c r="L239" s="26">
        <v>4</v>
      </c>
      <c r="M239" s="26">
        <v>1</v>
      </c>
      <c r="N239" s="18">
        <f t="shared" si="9"/>
        <v>5</v>
      </c>
      <c r="O239" s="19">
        <f>IF(VLOOKUP($E239,КСГ!$A$2:$D$427,4,0)=0,IF($D239="КС",$C$2*$C239*$G239*L239,$C$3*$C239*$G239*L239),IF($D239="КС",$C$2*$G239*L239,$C$3*$G239*L239))</f>
        <v>120362.01552</v>
      </c>
      <c r="P239" s="19">
        <f>IF(VLOOKUP($E239,КСГ!$A$2:$D$427,4,0)=0,IF($D239="КС",$C$2*$C239*$G239*M239,$C$3*$C239*$G239*M239),IF($D239="КС",$C$2*$G239*M239,$C$3*$G239*M239))</f>
        <v>30090.50388</v>
      </c>
      <c r="Q239" s="20">
        <f t="shared" si="10"/>
        <v>150452.51939999999</v>
      </c>
    </row>
    <row r="240" spans="1:17">
      <c r="A240" s="34">
        <v>150002</v>
      </c>
      <c r="B240" s="22" t="str">
        <f>VLOOKUP(A240,МО!$A$1:$C$68,2,0)</f>
        <v>ГБУЗ "ДРКБ"</v>
      </c>
      <c r="C240" s="23">
        <f>IF(D240="КС",VLOOKUP(A240,МО!$A$1:$C$68,3,0),VLOOKUP(A240,МО!$A$1:$D$68,4,0))</f>
        <v>1.02</v>
      </c>
      <c r="D240" s="27" t="s">
        <v>495</v>
      </c>
      <c r="E240" s="45">
        <v>20161028</v>
      </c>
      <c r="F240" s="22" t="str">
        <f>VLOOKUP(E240,КСГ!$A$2:$C$427,2,0)</f>
        <v>Среднетяжелые дерматозы</v>
      </c>
      <c r="G240" s="25">
        <f>VLOOKUP(E240,КСГ!$A$2:$C$427,3,0)</f>
        <v>0.74</v>
      </c>
      <c r="H240" s="25">
        <f>IF(VLOOKUP($E240,КСГ!$A$2:$D$427,4,0)=0,IF($D240="КС",$C$2*$C240*$G240,$C$3*$C240*$G240),IF($D240="КС",$C$2*$G240,$C$3*$G240))</f>
        <v>12945.91446</v>
      </c>
      <c r="I240" s="25" t="str">
        <f>VLOOKUP(E240,КСГ!$A$2:$E$427,5,0)</f>
        <v>Дерматология</v>
      </c>
      <c r="J240" s="25">
        <f>VLOOKUP(E240,КСГ!$A$2:$F$427,6,0)</f>
        <v>0.8</v>
      </c>
      <c r="K240" s="17" t="s">
        <v>492</v>
      </c>
      <c r="L240" s="45">
        <v>40</v>
      </c>
      <c r="M240" s="45">
        <v>5</v>
      </c>
      <c r="N240" s="59">
        <f t="shared" si="9"/>
        <v>45</v>
      </c>
      <c r="O240" s="19">
        <f>IF(VLOOKUP($E240,КСГ!$A$2:$D$427,4,0)=0,IF($D240="КС",$C$2*$C240*$G240*L240,$C$3*$C240*$G240*L240),IF($D240="КС",$C$2*$G240*L240,$C$3*$G240*L240))</f>
        <v>517836.5784</v>
      </c>
      <c r="P240" s="19">
        <f>IF(VLOOKUP($E240,КСГ!$A$2:$D$427,4,0)=0,IF($D240="КС",$C$2*$C240*$G240*M240,$C$3*$C240*$G240*M240),IF($D240="КС",$C$2*$G240*M240,$C$3*$G240*M240))</f>
        <v>64729.5723</v>
      </c>
      <c r="Q240" s="20">
        <f t="shared" si="10"/>
        <v>582566.1507</v>
      </c>
    </row>
    <row r="241" spans="1:17" ht="15" customHeight="1">
      <c r="A241" s="34">
        <v>150002</v>
      </c>
      <c r="B241" s="22" t="str">
        <f>VLOOKUP(A241,МО!$A$1:$C$68,2,0)</f>
        <v>ГБУЗ "ДРКБ"</v>
      </c>
      <c r="C241" s="23">
        <f>IF(D241="КС",VLOOKUP(A241,МО!$A$1:$C$68,3,0),VLOOKUP(A241,МО!$A$1:$D$68,4,0))</f>
        <v>1.02</v>
      </c>
      <c r="D241" s="27" t="s">
        <v>495</v>
      </c>
      <c r="E241" s="45">
        <v>20161029</v>
      </c>
      <c r="F241" s="22" t="str">
        <f>VLOOKUP(E241,КСГ!$A$2:$C$427,2,0)</f>
        <v>Легкие дерматозы</v>
      </c>
      <c r="G241" s="25">
        <f>VLOOKUP(E241,КСГ!$A$2:$C$427,3,0)</f>
        <v>0.18</v>
      </c>
      <c r="H241" s="25">
        <f>IF(VLOOKUP($E241,КСГ!$A$2:$D$427,4,0)=0,IF($D241="КС",$C$2*$C241*$G241,$C$3*$C241*$G241),IF($D241="КС",$C$2*$G241,$C$3*$G241))</f>
        <v>3149.0062199999998</v>
      </c>
      <c r="I241" s="25" t="str">
        <f>VLOOKUP(E241,КСГ!$A$2:$E$427,5,0)</f>
        <v>Дерматология</v>
      </c>
      <c r="J241" s="25">
        <f>VLOOKUP(E241,КСГ!$A$2:$F$427,6,0)</f>
        <v>0.8</v>
      </c>
      <c r="K241" s="17" t="s">
        <v>492</v>
      </c>
      <c r="L241" s="45">
        <v>23</v>
      </c>
      <c r="M241" s="45">
        <v>7</v>
      </c>
      <c r="N241" s="59">
        <f t="shared" si="9"/>
        <v>30</v>
      </c>
      <c r="O241" s="19">
        <f>IF(VLOOKUP($E241,КСГ!$A$2:$D$427,4,0)=0,IF($D241="КС",$C$2*$C241*$G241*L241,$C$3*$C241*$G241*L241),IF($D241="КС",$C$2*$G241*L241,$C$3*$G241*L241))</f>
        <v>72427.143059999988</v>
      </c>
      <c r="P241" s="19">
        <f>IF(VLOOKUP($E241,КСГ!$A$2:$D$427,4,0)=0,IF($D241="КС",$C$2*$C241*$G241*M241,$C$3*$C241*$G241*M241),IF($D241="КС",$C$2*$G241*M241,$C$3*$G241*M241))</f>
        <v>22043.043539999999</v>
      </c>
      <c r="Q241" s="20">
        <f t="shared" si="10"/>
        <v>94470.186599999986</v>
      </c>
    </row>
    <row r="242" spans="1:17" ht="16.5" customHeight="1">
      <c r="A242" s="11">
        <v>150002</v>
      </c>
      <c r="B242" s="22" t="str">
        <f>VLOOKUP(A242,МО!$A$1:$C$68,2,0)</f>
        <v>ГБУЗ "ДРКБ"</v>
      </c>
      <c r="C242" s="23">
        <f>IF(D242="КС",VLOOKUP(A242,МО!$A$1:$C$68,3,0),VLOOKUP(A242,МО!$A$1:$D$68,4,0))</f>
        <v>1.02</v>
      </c>
      <c r="D242" s="24" t="s">
        <v>495</v>
      </c>
      <c r="E242" s="26">
        <v>20161030</v>
      </c>
      <c r="F242" s="22" t="str">
        <f>VLOOKUP(E242,КСГ!$A$2:$C$427,2,0)</f>
        <v>Врожденные аномалии сердечно-сосудистой системы, дети</v>
      </c>
      <c r="G242" s="25">
        <f>VLOOKUP(E242,КСГ!$A$2:$C$427,3,0)</f>
        <v>1.84</v>
      </c>
      <c r="H242" s="25">
        <f>IF(VLOOKUP($E242,КСГ!$A$2:$D$427,4,0)=0,IF($D242="КС",$C$2*$C242*$G242,$C$3*$C242*$G242),IF($D242="КС",$C$2*$G242,$C$3*$G242))</f>
        <v>32189.841359999999</v>
      </c>
      <c r="I242" s="25" t="str">
        <f>VLOOKUP(E242,КСГ!$A$2:$E$427,5,0)</f>
        <v>Детская кардиология</v>
      </c>
      <c r="J242" s="25">
        <f>VLOOKUP(E242,КСГ!$A$2:$F$427,6,0)</f>
        <v>1.84</v>
      </c>
      <c r="K242" s="26" t="s">
        <v>504</v>
      </c>
      <c r="L242" s="26">
        <v>100</v>
      </c>
      <c r="M242" s="26">
        <v>8</v>
      </c>
      <c r="N242" s="18">
        <f t="shared" si="9"/>
        <v>108</v>
      </c>
      <c r="O242" s="19">
        <f>IF(VLOOKUP($E242,КСГ!$A$2:$D$427,4,0)=0,IF($D242="КС",$C$2*$C242*$G242*L242,$C$3*$C242*$G242*L242),IF($D242="КС",$C$2*$G242*L242,$C$3*$G242*L242))</f>
        <v>3218984.1359999999</v>
      </c>
      <c r="P242" s="19">
        <f>IF(VLOOKUP($E242,КСГ!$A$2:$D$427,4,0)=0,IF($D242="КС",$C$2*$C242*$G242*M242,$C$3*$C242*$G242*M242),IF($D242="КС",$C$2*$G242*M242,$C$3*$G242*M242))</f>
        <v>257518.73087999999</v>
      </c>
      <c r="Q242" s="20">
        <f t="shared" si="10"/>
        <v>3476502.8668800001</v>
      </c>
    </row>
    <row r="243" spans="1:17" ht="15" customHeight="1">
      <c r="A243" s="11">
        <v>150002</v>
      </c>
      <c r="B243" s="22" t="str">
        <f>VLOOKUP(A243,МО!$A$1:$C$68,2,0)</f>
        <v>ГБУЗ "ДРКБ"</v>
      </c>
      <c r="C243" s="23">
        <f>IF(D243="КС",VLOOKUP(A243,МО!$A$1:$C$68,3,0),VLOOKUP(A243,МО!$A$1:$D$68,4,0))</f>
        <v>1.02</v>
      </c>
      <c r="D243" s="24" t="s">
        <v>495</v>
      </c>
      <c r="E243" s="26">
        <v>20161030</v>
      </c>
      <c r="F243" s="22" t="str">
        <f>VLOOKUP(E243,КСГ!$A$2:$C$427,2,0)</f>
        <v>Врожденные аномалии сердечно-сосудистой системы, дети</v>
      </c>
      <c r="G243" s="25">
        <f>VLOOKUP(E243,КСГ!$A$2:$C$427,3,0)</f>
        <v>1.84</v>
      </c>
      <c r="H243" s="25">
        <f>IF(VLOOKUP($E243,КСГ!$A$2:$D$427,4,0)=0,IF($D243="КС",$C$2*$C243*$G243,$C$3*$C243*$G243),IF($D243="КС",$C$2*$G243,$C$3*$G243))</f>
        <v>32189.841359999999</v>
      </c>
      <c r="I243" s="25" t="str">
        <f>VLOOKUP(E243,КСГ!$A$2:$E$427,5,0)</f>
        <v>Детская кардиология</v>
      </c>
      <c r="J243" s="25">
        <f>VLOOKUP(E243,КСГ!$A$2:$F$427,6,0)</f>
        <v>1.84</v>
      </c>
      <c r="K243" s="26" t="s">
        <v>481</v>
      </c>
      <c r="L243" s="26">
        <v>23</v>
      </c>
      <c r="M243" s="26">
        <v>6</v>
      </c>
      <c r="N243" s="18">
        <f t="shared" ref="N243:N274" si="11">IF(L243+M243&gt;0,L243+M243,"")</f>
        <v>29</v>
      </c>
      <c r="O243" s="19">
        <f>IF(VLOOKUP($E243,КСГ!$A$2:$D$427,4,0)=0,IF($D243="КС",$C$2*$C243*$G243*L243,$C$3*$C243*$G243*L243),IF($D243="КС",$C$2*$G243*L243,$C$3*$G243*L243))</f>
        <v>740366.35127999994</v>
      </c>
      <c r="P243" s="19">
        <f>IF(VLOOKUP($E243,КСГ!$A$2:$D$427,4,0)=0,IF($D243="КС",$C$2*$C243*$G243*M243,$C$3*$C243*$G243*M243),IF($D243="КС",$C$2*$G243*M243,$C$3*$G243*M243))</f>
        <v>193139.04816000001</v>
      </c>
      <c r="Q243" s="20">
        <f t="shared" ref="Q243:Q274" si="12">O243+P243</f>
        <v>933505.39943999995</v>
      </c>
    </row>
    <row r="244" spans="1:17" ht="16.5" customHeight="1">
      <c r="A244" s="11">
        <v>150002</v>
      </c>
      <c r="B244" s="22" t="str">
        <f>VLOOKUP(A244,МО!$A$1:$C$68,2,0)</f>
        <v>ГБУЗ "ДРКБ"</v>
      </c>
      <c r="C244" s="23">
        <f>IF(D244="КС",VLOOKUP(A244,МО!$A$1:$C$68,3,0),VLOOKUP(A244,МО!$A$1:$D$68,4,0))</f>
        <v>1.02</v>
      </c>
      <c r="D244" s="24" t="s">
        <v>495</v>
      </c>
      <c r="E244" s="26">
        <v>20161031</v>
      </c>
      <c r="F244" s="22" t="str">
        <f>VLOOKUP(E244,КСГ!$A$2:$C$427,2,0)</f>
        <v>Лекарственная терапия при остром лейкозе, дети</v>
      </c>
      <c r="G244" s="25">
        <f>VLOOKUP(E244,КСГ!$A$2:$C$427,3,0)</f>
        <v>7.82</v>
      </c>
      <c r="H244" s="25">
        <f>IF(VLOOKUP($E244,КСГ!$A$2:$D$427,4,0)=0,IF($D244="КС",$C$2*$C244*$G244,$C$3*$C244*$G244),IF($D244="КС",$C$2*$G244,$C$3*$G244))</f>
        <v>136806.82578000001</v>
      </c>
      <c r="I244" s="25" t="str">
        <f>VLOOKUP(E244,КСГ!$A$2:$E$427,5,0)</f>
        <v>Детская онкология</v>
      </c>
      <c r="J244" s="25">
        <f>VLOOKUP(E244,КСГ!$A$2:$F$427,6,0)</f>
        <v>4.59</v>
      </c>
      <c r="K244" s="26" t="s">
        <v>505</v>
      </c>
      <c r="L244" s="26">
        <v>8</v>
      </c>
      <c r="M244" s="26">
        <v>2</v>
      </c>
      <c r="N244" s="18">
        <f t="shared" si="11"/>
        <v>10</v>
      </c>
      <c r="O244" s="19">
        <f>IF(VLOOKUP($E244,КСГ!$A$2:$D$427,4,0)=0,IF($D244="КС",$C$2*$C244*$G244*L244,$C$3*$C244*$G244*L244),IF($D244="КС",$C$2*$G244*L244,$C$3*$G244*L244))</f>
        <v>1094454.6062400001</v>
      </c>
      <c r="P244" s="19">
        <f>IF(VLOOKUP($E244,КСГ!$A$2:$D$427,4,0)=0,IF($D244="КС",$C$2*$C244*$G244*M244,$C$3*$C244*$G244*M244),IF($D244="КС",$C$2*$G244*M244,$C$3*$G244*M244))</f>
        <v>273613.65156000003</v>
      </c>
      <c r="Q244" s="20">
        <f t="shared" si="12"/>
        <v>1368068.2578000003</v>
      </c>
    </row>
    <row r="245" spans="1:17" ht="15" customHeight="1">
      <c r="A245" s="11">
        <v>150002</v>
      </c>
      <c r="B245" s="22" t="str">
        <f>VLOOKUP(A245,МО!$A$1:$C$68,2,0)</f>
        <v>ГБУЗ "ДРКБ"</v>
      </c>
      <c r="C245" s="23">
        <f>IF(D245="КС",VLOOKUP(A245,МО!$A$1:$C$68,3,0),VLOOKUP(A245,МО!$A$1:$D$68,4,0))</f>
        <v>1.02</v>
      </c>
      <c r="D245" s="24" t="s">
        <v>495</v>
      </c>
      <c r="E245" s="26">
        <v>20161032</v>
      </c>
      <c r="F245" s="22" t="str">
        <f>VLOOKUP(E245,КСГ!$A$2:$C$427,2,0)</f>
        <v>Лекарственная терапия при других злокачественных новообразованиях лимфоидной и кроветворной тканей, дети</v>
      </c>
      <c r="G245" s="25">
        <f>VLOOKUP(E245,КСГ!$A$2:$C$427,3,0)</f>
        <v>5.68</v>
      </c>
      <c r="H245" s="25">
        <f>IF(VLOOKUP($E245,КСГ!$A$2:$D$427,4,0)=0,IF($D245="КС",$C$2*$C245*$G245,$C$3*$C245*$G245),IF($D245="КС",$C$2*$G245,$C$3*$G245))</f>
        <v>99368.640719999996</v>
      </c>
      <c r="I245" s="25" t="str">
        <f>VLOOKUP(E245,КСГ!$A$2:$E$427,5,0)</f>
        <v>Детская онкология</v>
      </c>
      <c r="J245" s="25">
        <f>VLOOKUP(E245,КСГ!$A$2:$F$427,6,0)</f>
        <v>4.59</v>
      </c>
      <c r="K245" s="26" t="s">
        <v>505</v>
      </c>
      <c r="L245" s="26">
        <v>10</v>
      </c>
      <c r="M245" s="26">
        <v>3</v>
      </c>
      <c r="N245" s="18">
        <f t="shared" si="11"/>
        <v>13</v>
      </c>
      <c r="O245" s="19">
        <f>IF(VLOOKUP($E245,КСГ!$A$2:$D$427,4,0)=0,IF($D245="КС",$C$2*$C245*$G245*L245,$C$3*$C245*$G245*L245),IF($D245="КС",$C$2*$G245*L245,$C$3*$G245*L245))</f>
        <v>993686.40720000002</v>
      </c>
      <c r="P245" s="19">
        <f>IF(VLOOKUP($E245,КСГ!$A$2:$D$427,4,0)=0,IF($D245="КС",$C$2*$C245*$G245*M245,$C$3*$C245*$G245*M245),IF($D245="КС",$C$2*$G245*M245,$C$3*$G245*M245))</f>
        <v>298105.92215999996</v>
      </c>
      <c r="Q245" s="20">
        <f t="shared" si="12"/>
        <v>1291792.3293599999</v>
      </c>
    </row>
    <row r="246" spans="1:17" ht="13.5" customHeight="1">
      <c r="A246" s="11">
        <v>150002</v>
      </c>
      <c r="B246" s="22" t="str">
        <f>VLOOKUP(A246,МО!$A$1:$C$68,2,0)</f>
        <v>ГБУЗ "ДРКБ"</v>
      </c>
      <c r="C246" s="23">
        <f>IF(D246="КС",VLOOKUP(A246,МО!$A$1:$C$68,3,0),VLOOKUP(A246,МО!$A$1:$D$68,4,0))</f>
        <v>1.02</v>
      </c>
      <c r="D246" s="24" t="s">
        <v>495</v>
      </c>
      <c r="E246" s="26">
        <v>20161033</v>
      </c>
      <c r="F246" s="22" t="str">
        <f>VLOOKUP(E246,КСГ!$A$2:$C$427,2,0)</f>
        <v>Лекарственная терапия при злокачественных новообразованиях других локализаций (кроме лимфоидной и кроветворной тканей), дети</v>
      </c>
      <c r="G246" s="25">
        <f>VLOOKUP(E246,КСГ!$A$2:$C$427,3,0)</f>
        <v>4.37</v>
      </c>
      <c r="H246" s="25">
        <f>IF(VLOOKUP($E246,КСГ!$A$2:$D$427,4,0)=0,IF($D246="КС",$C$2*$C246*$G246,$C$3*$C246*$G246),IF($D246="КС",$C$2*$G246,$C$3*$G246))</f>
        <v>76450.873229999997</v>
      </c>
      <c r="I246" s="25" t="str">
        <f>VLOOKUP(E246,КСГ!$A$2:$E$427,5,0)</f>
        <v>Детская онкология</v>
      </c>
      <c r="J246" s="25">
        <f>VLOOKUP(E246,КСГ!$A$2:$F$427,6,0)</f>
        <v>4.59</v>
      </c>
      <c r="K246" s="26" t="s">
        <v>505</v>
      </c>
      <c r="L246" s="26">
        <v>10</v>
      </c>
      <c r="M246" s="26">
        <v>2</v>
      </c>
      <c r="N246" s="18">
        <f t="shared" si="11"/>
        <v>12</v>
      </c>
      <c r="O246" s="19">
        <f>IF(VLOOKUP($E246,КСГ!$A$2:$D$427,4,0)=0,IF($D246="КС",$C$2*$C246*$G246*L246,$C$3*$C246*$G246*L246),IF($D246="КС",$C$2*$G246*L246,$C$3*$G246*L246))</f>
        <v>764508.73230000003</v>
      </c>
      <c r="P246" s="19">
        <f>IF(VLOOKUP($E246,КСГ!$A$2:$D$427,4,0)=0,IF($D246="КС",$C$2*$C246*$G246*M246,$C$3*$C246*$G246*M246),IF($D246="КС",$C$2*$G246*M246,$C$3*$G246*M246))</f>
        <v>152901.74645999999</v>
      </c>
      <c r="Q246" s="20">
        <f t="shared" si="12"/>
        <v>917410.47876000009</v>
      </c>
    </row>
    <row r="247" spans="1:17" ht="16.5" customHeight="1">
      <c r="A247" s="11">
        <v>150002</v>
      </c>
      <c r="B247" s="22" t="str">
        <f>VLOOKUP(A247,МО!$A$1:$C$68,2,0)</f>
        <v>ГБУЗ "ДРКБ"</v>
      </c>
      <c r="C247" s="23">
        <f>IF(D247="КС",VLOOKUP(A247,МО!$A$1:$C$68,3,0),VLOOKUP(A247,МО!$A$1:$D$68,4,0))</f>
        <v>1.02</v>
      </c>
      <c r="D247" s="24" t="s">
        <v>495</v>
      </c>
      <c r="E247" s="26">
        <v>20161034</v>
      </c>
      <c r="F247" s="22" t="str">
        <f>VLOOKUP(E247,КСГ!$A$2:$C$427,2,0)</f>
        <v>Операции на мужских половых органах, дети (уровень 1)</v>
      </c>
      <c r="G247" s="25">
        <f>VLOOKUP(E247,КСГ!$A$2:$C$427,3,0)</f>
        <v>0.97</v>
      </c>
      <c r="H247" s="25">
        <f>IF(VLOOKUP($E247,КСГ!$A$2:$D$427,4,0)=0,IF($D247="КС",$C$2*$C247*$G247,$C$3*$C247*$G247),IF($D247="КС",$C$2*$G247,$C$3*$G247))</f>
        <v>16969.644629999999</v>
      </c>
      <c r="I247" s="25" t="str">
        <f>VLOOKUP(E247,КСГ!$A$2:$E$427,5,0)</f>
        <v>Детская урология-андрология</v>
      </c>
      <c r="J247" s="25">
        <f>VLOOKUP(E247,КСГ!$A$2:$F$427,6,0)</f>
        <v>1.1499999999999999</v>
      </c>
      <c r="K247" s="26" t="s">
        <v>506</v>
      </c>
      <c r="L247" s="26">
        <v>85</v>
      </c>
      <c r="M247" s="26">
        <v>6</v>
      </c>
      <c r="N247" s="18">
        <f t="shared" si="11"/>
        <v>91</v>
      </c>
      <c r="O247" s="19">
        <f>IF(VLOOKUP($E247,КСГ!$A$2:$D$427,4,0)=0,IF($D247="КС",$C$2*$C247*$G247*L247,$C$3*$C247*$G247*L247),IF($D247="КС",$C$2*$G247*L247,$C$3*$G247*L247))</f>
        <v>1442419.7935499998</v>
      </c>
      <c r="P247" s="19">
        <f>IF(VLOOKUP($E247,КСГ!$A$2:$D$427,4,0)=0,IF($D247="КС",$C$2*$C247*$G247*M247,$C$3*$C247*$G247*M247),IF($D247="КС",$C$2*$G247*M247,$C$3*$G247*M247))</f>
        <v>101817.86778</v>
      </c>
      <c r="Q247" s="20">
        <f t="shared" si="12"/>
        <v>1544237.6613299998</v>
      </c>
    </row>
    <row r="248" spans="1:17" ht="15.75" customHeight="1">
      <c r="A248" s="11">
        <v>150002</v>
      </c>
      <c r="B248" s="22" t="str">
        <f>VLOOKUP(A248,МО!$A$1:$C$68,2,0)</f>
        <v>ГБУЗ "ДРКБ"</v>
      </c>
      <c r="C248" s="23">
        <f>IF(D248="КС",VLOOKUP(A248,МО!$A$1:$C$68,3,0),VLOOKUP(A248,МО!$A$1:$D$68,4,0))</f>
        <v>1.02</v>
      </c>
      <c r="D248" s="24" t="s">
        <v>495</v>
      </c>
      <c r="E248" s="26">
        <v>20161035</v>
      </c>
      <c r="F248" s="22" t="str">
        <f>VLOOKUP(E248,КСГ!$A$2:$C$427,2,0)</f>
        <v>Операции на мужских половых органах, дети (уровень 2)</v>
      </c>
      <c r="G248" s="25">
        <f>VLOOKUP(E248,КСГ!$A$2:$C$427,3,0)</f>
        <v>1.1100000000000001</v>
      </c>
      <c r="H248" s="25">
        <f>IF(VLOOKUP($E248,КСГ!$A$2:$D$427,4,0)=0,IF($D248="КС",$C$2*$C248*$G248,$C$3*$C248*$G248),IF($D248="КС",$C$2*$G248,$C$3*$G248))</f>
        <v>19418.87169</v>
      </c>
      <c r="I248" s="25" t="str">
        <f>VLOOKUP(E248,КСГ!$A$2:$E$427,5,0)</f>
        <v>Детская урология-андрология</v>
      </c>
      <c r="J248" s="25">
        <f>VLOOKUP(E248,КСГ!$A$2:$F$427,6,0)</f>
        <v>1.1499999999999999</v>
      </c>
      <c r="K248" s="26" t="s">
        <v>506</v>
      </c>
      <c r="L248" s="26">
        <v>27</v>
      </c>
      <c r="M248" s="26">
        <v>4</v>
      </c>
      <c r="N248" s="18">
        <f t="shared" si="11"/>
        <v>31</v>
      </c>
      <c r="O248" s="19">
        <f>IF(VLOOKUP($E248,КСГ!$A$2:$D$427,4,0)=0,IF($D248="КС",$C$2*$C248*$G248*L248,$C$3*$C248*$G248*L248),IF($D248="КС",$C$2*$G248*L248,$C$3*$G248*L248))</f>
        <v>524309.53563000006</v>
      </c>
      <c r="P248" s="19">
        <f>IF(VLOOKUP($E248,КСГ!$A$2:$D$427,4,0)=0,IF($D248="КС",$C$2*$C248*$G248*M248,$C$3*$C248*$G248*M248),IF($D248="КС",$C$2*$G248*M248,$C$3*$G248*M248))</f>
        <v>77675.48676</v>
      </c>
      <c r="Q248" s="20">
        <f t="shared" si="12"/>
        <v>601985.02239000006</v>
      </c>
    </row>
    <row r="249" spans="1:17" ht="15.75" customHeight="1">
      <c r="A249" s="11">
        <v>150002</v>
      </c>
      <c r="B249" s="22" t="str">
        <f>VLOOKUP(A249,МО!$A$1:$C$68,2,0)</f>
        <v>ГБУЗ "ДРКБ"</v>
      </c>
      <c r="C249" s="23">
        <f>IF(D249="КС",VLOOKUP(A249,МО!$A$1:$C$68,3,0),VLOOKUP(A249,МО!$A$1:$D$68,4,0))</f>
        <v>1.02</v>
      </c>
      <c r="D249" s="24" t="s">
        <v>495</v>
      </c>
      <c r="E249" s="26">
        <v>20161036</v>
      </c>
      <c r="F249" s="22" t="str">
        <f>VLOOKUP(E249,КСГ!$A$2:$C$427,2,0)</f>
        <v>Операции на мужских половых органах, дети (уровень 3)</v>
      </c>
      <c r="G249" s="25">
        <f>VLOOKUP(E249,КСГ!$A$2:$C$427,3,0)</f>
        <v>1.97</v>
      </c>
      <c r="H249" s="25">
        <f>IF(VLOOKUP($E249,КСГ!$A$2:$D$427,4,0)=0,IF($D249="КС",$C$2*$C249*$G249,$C$3*$C249*$G249),IF($D249="КС",$C$2*$G249,$C$3*$G249))</f>
        <v>34464.123630000002</v>
      </c>
      <c r="I249" s="25" t="str">
        <f>VLOOKUP(E249,КСГ!$A$2:$E$427,5,0)</f>
        <v>Детская урология-андрология</v>
      </c>
      <c r="J249" s="25">
        <f>VLOOKUP(E249,КСГ!$A$2:$F$427,6,0)</f>
        <v>1.1499999999999999</v>
      </c>
      <c r="K249" s="26" t="s">
        <v>506</v>
      </c>
      <c r="L249" s="26">
        <v>2</v>
      </c>
      <c r="M249" s="26">
        <v>0</v>
      </c>
      <c r="N249" s="18">
        <f t="shared" si="11"/>
        <v>2</v>
      </c>
      <c r="O249" s="19">
        <f>IF(VLOOKUP($E249,КСГ!$A$2:$D$427,4,0)=0,IF($D249="КС",$C$2*$C249*$G249*L249,$C$3*$C249*$G249*L249),IF($D249="КС",$C$2*$G249*L249,$C$3*$G249*L249))</f>
        <v>68928.247260000004</v>
      </c>
      <c r="P249" s="19">
        <f>IF(VLOOKUP($E249,КСГ!$A$2:$D$427,4,0)=0,IF($D249="КС",$C$2*$C249*$G249*M249,$C$3*$C249*$G249*M249),IF($D249="КС",$C$2*$G249*M249,$C$3*$G249*M249))</f>
        <v>0</v>
      </c>
      <c r="Q249" s="20">
        <f t="shared" si="12"/>
        <v>68928.247260000004</v>
      </c>
    </row>
    <row r="250" spans="1:17" ht="16.5" customHeight="1">
      <c r="A250" s="34">
        <v>150002</v>
      </c>
      <c r="B250" s="22" t="str">
        <f>VLOOKUP(A250,МО!$A$1:$C$68,2,0)</f>
        <v>ГБУЗ "ДРКБ"</v>
      </c>
      <c r="C250" s="23">
        <f>IF(D250="КС",VLOOKUP(A250,МО!$A$1:$C$68,3,0),VLOOKUP(A250,МО!$A$1:$D$68,4,0))</f>
        <v>1.02</v>
      </c>
      <c r="D250" s="27" t="s">
        <v>495</v>
      </c>
      <c r="E250" s="45">
        <v>20161037</v>
      </c>
      <c r="F250" s="22" t="str">
        <f>VLOOKUP(E250,КСГ!$A$2:$C$427,2,0)</f>
        <v>Операции на мужских половых органах, дети (уровень 4)</v>
      </c>
      <c r="G250" s="25">
        <f>VLOOKUP(E250,КСГ!$A$2:$C$427,3,0)</f>
        <v>2.78</v>
      </c>
      <c r="H250" s="25">
        <f>IF(VLOOKUP($E250,КСГ!$A$2:$D$427,4,0)=0,IF($D250="КС",$C$2*$C250*$G250,$C$3*$C250*$G250),IF($D250="КС",$C$2*$G250,$C$3*$G250))</f>
        <v>48634.651619999997</v>
      </c>
      <c r="I250" s="25" t="str">
        <f>VLOOKUP(E250,КСГ!$A$2:$E$427,5,0)</f>
        <v>Детская урология-андрология</v>
      </c>
      <c r="J250" s="25">
        <f>VLOOKUP(E250,КСГ!$A$2:$F$427,6,0)</f>
        <v>1.1499999999999999</v>
      </c>
      <c r="K250" s="26" t="s">
        <v>506</v>
      </c>
      <c r="L250" s="45">
        <v>25</v>
      </c>
      <c r="M250" s="45">
        <v>3</v>
      </c>
      <c r="N250" s="59">
        <f t="shared" si="11"/>
        <v>28</v>
      </c>
      <c r="O250" s="19">
        <f>IF(VLOOKUP($E250,КСГ!$A$2:$D$427,4,0)=0,IF($D250="КС",$C$2*$C250*$G250*L250,$C$3*$C250*$G250*L250),IF($D250="КС",$C$2*$G250*L250,$C$3*$G250*L250))</f>
        <v>1215866.2904999999</v>
      </c>
      <c r="P250" s="19">
        <f>IF(VLOOKUP($E250,КСГ!$A$2:$D$427,4,0)=0,IF($D250="КС",$C$2*$C250*$G250*M250,$C$3*$C250*$G250*M250),IF($D250="КС",$C$2*$G250*M250,$C$3*$G250*M250))</f>
        <v>145903.95486</v>
      </c>
      <c r="Q250" s="20">
        <f t="shared" si="12"/>
        <v>1361770.2453599998</v>
      </c>
    </row>
    <row r="251" spans="1:17" ht="15.75" customHeight="1">
      <c r="A251" s="11">
        <v>150002</v>
      </c>
      <c r="B251" s="22" t="str">
        <f>VLOOKUP(A251,МО!$A$1:$C$68,2,0)</f>
        <v>ГБУЗ "ДРКБ"</v>
      </c>
      <c r="C251" s="23">
        <f>IF(D251="КС",VLOOKUP(A251,МО!$A$1:$C$68,3,0),VLOOKUP(A251,МО!$A$1:$D$68,4,0))</f>
        <v>1.02</v>
      </c>
      <c r="D251" s="24" t="s">
        <v>495</v>
      </c>
      <c r="E251" s="26">
        <v>20161038</v>
      </c>
      <c r="F251" s="22" t="str">
        <f>VLOOKUP(E251,КСГ!$A$2:$C$427,2,0)</f>
        <v>Операции на почке и мочевыделительной системе, дети (уровень  1)</v>
      </c>
      <c r="G251" s="25">
        <f>VLOOKUP(E251,КСГ!$A$2:$C$427,3,0)</f>
        <v>1.1499999999999999</v>
      </c>
      <c r="H251" s="25">
        <f>IF(VLOOKUP($E251,КСГ!$A$2:$D$427,4,0)=0,IF($D251="КС",$C$2*$C251*$G251,$C$3*$C251*$G251),IF($D251="КС",$C$2*$G251,$C$3*$G251))</f>
        <v>20118.650849999998</v>
      </c>
      <c r="I251" s="25" t="str">
        <f>VLOOKUP(E251,КСГ!$A$2:$E$427,5,0)</f>
        <v>Детская урология-андрология</v>
      </c>
      <c r="J251" s="25">
        <f>VLOOKUP(E251,КСГ!$A$2:$F$427,6,0)</f>
        <v>1.1499999999999999</v>
      </c>
      <c r="K251" s="26" t="s">
        <v>506</v>
      </c>
      <c r="L251" s="26">
        <v>1</v>
      </c>
      <c r="M251" s="26">
        <v>0</v>
      </c>
      <c r="N251" s="18">
        <f t="shared" si="11"/>
        <v>1</v>
      </c>
      <c r="O251" s="19">
        <f>IF(VLOOKUP($E251,КСГ!$A$2:$D$427,4,0)=0,IF($D251="КС",$C$2*$C251*$G251*L251,$C$3*$C251*$G251*L251),IF($D251="КС",$C$2*$G251*L251,$C$3*$G251*L251))</f>
        <v>20118.650849999998</v>
      </c>
      <c r="P251" s="19">
        <f>IF(VLOOKUP($E251,КСГ!$A$2:$D$427,4,0)=0,IF($D251="КС",$C$2*$C251*$G251*M251,$C$3*$C251*$G251*M251),IF($D251="КС",$C$2*$G251*M251,$C$3*$G251*M251))</f>
        <v>0</v>
      </c>
      <c r="Q251" s="20">
        <f t="shared" si="12"/>
        <v>20118.650849999998</v>
      </c>
    </row>
    <row r="252" spans="1:17" ht="16.5" customHeight="1">
      <c r="A252" s="11">
        <v>150002</v>
      </c>
      <c r="B252" s="22" t="str">
        <f>VLOOKUP(A252,МО!$A$1:$C$68,2,0)</f>
        <v>ГБУЗ "ДРКБ"</v>
      </c>
      <c r="C252" s="23">
        <f>IF(D252="КС",VLOOKUP(A252,МО!$A$1:$C$68,3,0),VLOOKUP(A252,МО!$A$1:$D$68,4,0))</f>
        <v>1.02</v>
      </c>
      <c r="D252" s="24" t="s">
        <v>495</v>
      </c>
      <c r="E252" s="26">
        <v>20161039</v>
      </c>
      <c r="F252" s="22" t="str">
        <f>VLOOKUP(E252,КСГ!$A$2:$C$427,2,0)</f>
        <v>Операции на почке и мочевыделительной системе, дети (уровень  2)</v>
      </c>
      <c r="G252" s="25">
        <f>VLOOKUP(E252,КСГ!$A$2:$C$427,3,0)</f>
        <v>1.22</v>
      </c>
      <c r="H252" s="25">
        <f>IF(VLOOKUP($E252,КСГ!$A$2:$D$427,4,0)=0,IF($D252="КС",$C$2*$C252*$G252,$C$3*$C252*$G252),IF($D252="КС",$C$2*$G252,$C$3*$G252))</f>
        <v>21343.264380000001</v>
      </c>
      <c r="I252" s="25" t="str">
        <f>VLOOKUP(E252,КСГ!$A$2:$E$427,5,0)</f>
        <v>Детская урология-андрология</v>
      </c>
      <c r="J252" s="25">
        <f>VLOOKUP(E252,КСГ!$A$2:$F$427,6,0)</f>
        <v>1.1499999999999999</v>
      </c>
      <c r="K252" s="26" t="s">
        <v>506</v>
      </c>
      <c r="L252" s="26">
        <v>65</v>
      </c>
      <c r="M252" s="26">
        <v>10</v>
      </c>
      <c r="N252" s="18">
        <f t="shared" si="11"/>
        <v>75</v>
      </c>
      <c r="O252" s="19">
        <f>IF(VLOOKUP($E252,КСГ!$A$2:$D$427,4,0)=0,IF($D252="КС",$C$2*$C252*$G252*L252,$C$3*$C252*$G252*L252),IF($D252="КС",$C$2*$G252*L252,$C$3*$G252*L252))</f>
        <v>1387312.1847000001</v>
      </c>
      <c r="P252" s="19">
        <f>IF(VLOOKUP($E252,КСГ!$A$2:$D$427,4,0)=0,IF($D252="КС",$C$2*$C252*$G252*M252,$C$3*$C252*$G252*M252),IF($D252="КС",$C$2*$G252*M252,$C$3*$G252*M252))</f>
        <v>213432.64380000002</v>
      </c>
      <c r="Q252" s="20">
        <f t="shared" si="12"/>
        <v>1600744.8285000001</v>
      </c>
    </row>
    <row r="253" spans="1:17" ht="15" customHeight="1">
      <c r="A253" s="11">
        <v>150002</v>
      </c>
      <c r="B253" s="22" t="str">
        <f>VLOOKUP(A253,МО!$A$1:$C$68,2,0)</f>
        <v>ГБУЗ "ДРКБ"</v>
      </c>
      <c r="C253" s="23">
        <f>IF(D253="КС",VLOOKUP(A253,МО!$A$1:$C$68,3,0),VLOOKUP(A253,МО!$A$1:$D$68,4,0))</f>
        <v>1.02</v>
      </c>
      <c r="D253" s="24" t="s">
        <v>495</v>
      </c>
      <c r="E253" s="26">
        <v>20161040</v>
      </c>
      <c r="F253" s="22" t="str">
        <f>VLOOKUP(E253,КСГ!$A$2:$C$427,2,0)</f>
        <v>Операции на почке и мочевыделительной системе, дети (уровень  3)</v>
      </c>
      <c r="G253" s="25">
        <f>VLOOKUP(E253,КСГ!$A$2:$C$427,3,0)</f>
        <v>1.78</v>
      </c>
      <c r="H253" s="25">
        <f>IF(VLOOKUP($E253,КСГ!$A$2:$D$427,4,0)=0,IF($D253="КС",$C$2*$C253*$G253,$C$3*$C253*$G253),IF($D253="КС",$C$2*$G253,$C$3*$G253))</f>
        <v>31140.172619999998</v>
      </c>
      <c r="I253" s="25" t="str">
        <f>VLOOKUP(E253,КСГ!$A$2:$E$427,5,0)</f>
        <v>Детская урология-андрология</v>
      </c>
      <c r="J253" s="25">
        <f>VLOOKUP(E253,КСГ!$A$2:$F$427,6,0)</f>
        <v>1.1499999999999999</v>
      </c>
      <c r="K253" s="26" t="s">
        <v>506</v>
      </c>
      <c r="L253" s="26">
        <v>7</v>
      </c>
      <c r="M253" s="26">
        <v>0</v>
      </c>
      <c r="N253" s="18">
        <f t="shared" si="11"/>
        <v>7</v>
      </c>
      <c r="O253" s="19">
        <f>IF(VLOOKUP($E253,КСГ!$A$2:$D$427,4,0)=0,IF($D253="КС",$C$2*$C253*$G253*L253,$C$3*$C253*$G253*L253),IF($D253="КС",$C$2*$G253*L253,$C$3*$G253*L253))</f>
        <v>217981.20833999998</v>
      </c>
      <c r="P253" s="19">
        <f>IF(VLOOKUP($E253,КСГ!$A$2:$D$427,4,0)=0,IF($D253="КС",$C$2*$C253*$G253*M253,$C$3*$C253*$G253*M253),IF($D253="КС",$C$2*$G253*M253,$C$3*$G253*M253))</f>
        <v>0</v>
      </c>
      <c r="Q253" s="20">
        <f t="shared" si="12"/>
        <v>217981.20833999998</v>
      </c>
    </row>
    <row r="254" spans="1:17" ht="14.25" customHeight="1">
      <c r="A254" s="11">
        <v>150002</v>
      </c>
      <c r="B254" s="22" t="str">
        <f>VLOOKUP(A254,МО!$A$1:$C$68,2,0)</f>
        <v>ГБУЗ "ДРКБ"</v>
      </c>
      <c r="C254" s="23">
        <f>IF(D254="КС",VLOOKUP(A254,МО!$A$1:$C$68,3,0),VLOOKUP(A254,МО!$A$1:$D$68,4,0))</f>
        <v>1.02</v>
      </c>
      <c r="D254" s="24" t="s">
        <v>495</v>
      </c>
      <c r="E254" s="26">
        <v>20161041</v>
      </c>
      <c r="F254" s="22" t="str">
        <f>VLOOKUP(E254,КСГ!$A$2:$C$427,2,0)</f>
        <v>Операции на почке и мочевыделительной системе, дети (уровень  4)</v>
      </c>
      <c r="G254" s="25">
        <f>VLOOKUP(E254,КСГ!$A$2:$C$427,3,0)</f>
        <v>2.23</v>
      </c>
      <c r="H254" s="25">
        <f>IF(VLOOKUP($E254,КСГ!$A$2:$D$427,4,0)=0,IF($D254="КС",$C$2*$C254*$G254,$C$3*$C254*$G254),IF($D254="КС",$C$2*$G254,$C$3*$G254))</f>
        <v>39012.688170000001</v>
      </c>
      <c r="I254" s="25" t="str">
        <f>VLOOKUP(E254,КСГ!$A$2:$E$427,5,0)</f>
        <v>Детская урология-андрология</v>
      </c>
      <c r="J254" s="25">
        <f>VLOOKUP(E254,КСГ!$A$2:$F$427,6,0)</f>
        <v>1.1499999999999999</v>
      </c>
      <c r="K254" s="26" t="s">
        <v>506</v>
      </c>
      <c r="L254" s="26">
        <v>4</v>
      </c>
      <c r="M254" s="26">
        <v>1</v>
      </c>
      <c r="N254" s="18">
        <f t="shared" si="11"/>
        <v>5</v>
      </c>
      <c r="O254" s="19">
        <f>IF(VLOOKUP($E254,КСГ!$A$2:$D$427,4,0)=0,IF($D254="КС",$C$2*$C254*$G254*L254,$C$3*$C254*$G254*L254),IF($D254="КС",$C$2*$G254*L254,$C$3*$G254*L254))</f>
        <v>156050.75268000001</v>
      </c>
      <c r="P254" s="19">
        <f>IF(VLOOKUP($E254,КСГ!$A$2:$D$427,4,0)=0,IF($D254="КС",$C$2*$C254*$G254*M254,$C$3*$C254*$G254*M254),IF($D254="КС",$C$2*$G254*M254,$C$3*$G254*M254))</f>
        <v>39012.688170000001</v>
      </c>
      <c r="Q254" s="20">
        <f t="shared" si="12"/>
        <v>195063.44085000001</v>
      </c>
    </row>
    <row r="255" spans="1:17" ht="15.75" customHeight="1">
      <c r="A255" s="11">
        <v>150002</v>
      </c>
      <c r="B255" s="22" t="str">
        <f>VLOOKUP(A255,МО!$A$1:$C$68,2,0)</f>
        <v>ГБУЗ "ДРКБ"</v>
      </c>
      <c r="C255" s="23">
        <f>IF(D255="КС",VLOOKUP(A255,МО!$A$1:$C$68,3,0),VLOOKUP(A255,МО!$A$1:$D$68,4,0))</f>
        <v>1.02</v>
      </c>
      <c r="D255" s="24" t="s">
        <v>495</v>
      </c>
      <c r="E255" s="26">
        <v>20161044</v>
      </c>
      <c r="F255" s="22" t="str">
        <f>VLOOKUP(E255,КСГ!$A$2:$C$427,2,0)</f>
        <v>Детская хирургия, уровень 1</v>
      </c>
      <c r="G255" s="25">
        <f>VLOOKUP(E255,КСГ!$A$2:$C$427,3,0)</f>
        <v>2.95</v>
      </c>
      <c r="H255" s="25">
        <f>IF(VLOOKUP($E255,КСГ!$A$2:$D$427,4,0)=0,IF($D255="КС",$C$2*$C255*$G255,$C$3*$C255*$G255),IF($D255="КС",$C$2*$G255,$C$3*$G255))</f>
        <v>51608.713049999998</v>
      </c>
      <c r="I255" s="25" t="str">
        <f>VLOOKUP(E255,КСГ!$A$2:$E$427,5,0)</f>
        <v>Детская хирургия</v>
      </c>
      <c r="J255" s="25">
        <f>VLOOKUP(E255,КСГ!$A$2:$F$427,6,0)</f>
        <v>1.1000000000000001</v>
      </c>
      <c r="K255" s="26" t="s">
        <v>507</v>
      </c>
      <c r="L255" s="26">
        <v>36</v>
      </c>
      <c r="M255" s="26">
        <v>6</v>
      </c>
      <c r="N255" s="18">
        <f t="shared" si="11"/>
        <v>42</v>
      </c>
      <c r="O255" s="19">
        <f>IF(VLOOKUP($E255,КСГ!$A$2:$D$427,4,0)=0,IF($D255="КС",$C$2*$C255*$G255*L255,$C$3*$C255*$G255*L255),IF($D255="КС",$C$2*$G255*L255,$C$3*$G255*L255))</f>
        <v>1857913.6698</v>
      </c>
      <c r="P255" s="19">
        <f>IF(VLOOKUP($E255,КСГ!$A$2:$D$427,4,0)=0,IF($D255="КС",$C$2*$C255*$G255*M255,$C$3*$C255*$G255*M255),IF($D255="КС",$C$2*$G255*M255,$C$3*$G255*M255))</f>
        <v>309652.27830000001</v>
      </c>
      <c r="Q255" s="20">
        <f t="shared" si="12"/>
        <v>2167565.9481000002</v>
      </c>
    </row>
    <row r="256" spans="1:17" ht="16.5" customHeight="1">
      <c r="A256" s="11">
        <v>150002</v>
      </c>
      <c r="B256" s="22" t="str">
        <f>VLOOKUP(A256,МО!$A$1:$C$68,2,0)</f>
        <v>ГБУЗ "ДРКБ"</v>
      </c>
      <c r="C256" s="23">
        <f>IF(D256="КС",VLOOKUP(A256,МО!$A$1:$C$68,3,0),VLOOKUP(A256,МО!$A$1:$D$68,4,0))</f>
        <v>1.02</v>
      </c>
      <c r="D256" s="24" t="s">
        <v>495</v>
      </c>
      <c r="E256" s="26">
        <v>20161045</v>
      </c>
      <c r="F256" s="22" t="str">
        <f>VLOOKUP(E256,КСГ!$A$2:$C$427,2,0)</f>
        <v>Детская хирургия, уровень 2</v>
      </c>
      <c r="G256" s="25">
        <f>VLOOKUP(E256,КСГ!$A$2:$C$427,3,0)</f>
        <v>5.33</v>
      </c>
      <c r="H256" s="25">
        <f>IF(VLOOKUP($E256,КСГ!$A$2:$D$427,4,0)=0,IF($D256="КС",$C$2*$C256*$G256,$C$3*$C256*$G256),IF($D256="КС",$C$2*$G256,$C$3*$G256))</f>
        <v>93245.573069999999</v>
      </c>
      <c r="I256" s="25" t="str">
        <f>VLOOKUP(E256,КСГ!$A$2:$E$427,5,0)</f>
        <v>Детская хирургия</v>
      </c>
      <c r="J256" s="25">
        <f>VLOOKUP(E256,КСГ!$A$2:$F$427,6,0)</f>
        <v>1.1000000000000001</v>
      </c>
      <c r="K256" s="26" t="s">
        <v>507</v>
      </c>
      <c r="L256" s="26">
        <v>3</v>
      </c>
      <c r="M256" s="26">
        <v>0</v>
      </c>
      <c r="N256" s="18">
        <f t="shared" si="11"/>
        <v>3</v>
      </c>
      <c r="O256" s="19">
        <f>IF(VLOOKUP($E256,КСГ!$A$2:$D$427,4,0)=0,IF($D256="КС",$C$2*$C256*$G256*L256,$C$3*$C256*$G256*L256),IF($D256="КС",$C$2*$G256*L256,$C$3*$G256*L256))</f>
        <v>279736.71921000001</v>
      </c>
      <c r="P256" s="19">
        <f>IF(VLOOKUP($E256,КСГ!$A$2:$D$427,4,0)=0,IF($D256="КС",$C$2*$C256*$G256*M256,$C$3*$C256*$G256*M256),IF($D256="КС",$C$2*$G256*M256,$C$3*$G256*M256))</f>
        <v>0</v>
      </c>
      <c r="Q256" s="20">
        <f t="shared" si="12"/>
        <v>279736.71921000001</v>
      </c>
    </row>
    <row r="257" spans="1:17" ht="15.75" customHeight="1">
      <c r="A257" s="11">
        <v>150002</v>
      </c>
      <c r="B257" s="22" t="str">
        <f>VLOOKUP(A257,МО!$A$1:$C$68,2,0)</f>
        <v>ГБУЗ "ДРКБ"</v>
      </c>
      <c r="C257" s="23">
        <f>IF(D257="КС",VLOOKUP(A257,МО!$A$1:$C$68,3,0),VLOOKUP(A257,МО!$A$1:$D$68,4,0))</f>
        <v>1.02</v>
      </c>
      <c r="D257" s="24" t="s">
        <v>495</v>
      </c>
      <c r="E257" s="26">
        <v>20161046</v>
      </c>
      <c r="F257" s="22" t="str">
        <f>VLOOKUP(E257,КСГ!$A$2:$C$427,2,0)</f>
        <v>Аппендэктомия, уровень 1, дети</v>
      </c>
      <c r="G257" s="25">
        <f>VLOOKUP(E257,КСГ!$A$2:$C$427,3,0)</f>
        <v>0.77</v>
      </c>
      <c r="H257" s="25">
        <f>IF(VLOOKUP($E257,КСГ!$A$2:$D$427,4,0)=0,IF($D257="КС",$C$2*$C257*$G257,$C$3*$C257*$G257),IF($D257="КС",$C$2*$G257,$C$3*$G257))</f>
        <v>13470.74883</v>
      </c>
      <c r="I257" s="25" t="str">
        <f>VLOOKUP(E257,КСГ!$A$2:$E$427,5,0)</f>
        <v>Детская хирургия</v>
      </c>
      <c r="J257" s="25">
        <f>VLOOKUP(E257,КСГ!$A$2:$F$427,6,0)</f>
        <v>1.1000000000000001</v>
      </c>
      <c r="K257" s="26" t="s">
        <v>507</v>
      </c>
      <c r="L257" s="26">
        <v>21</v>
      </c>
      <c r="M257" s="26">
        <v>9</v>
      </c>
      <c r="N257" s="18">
        <f t="shared" si="11"/>
        <v>30</v>
      </c>
      <c r="O257" s="19">
        <f>IF(VLOOKUP($E257,КСГ!$A$2:$D$427,4,0)=0,IF($D257="КС",$C$2*$C257*$G257*L257,$C$3*$C257*$G257*L257),IF($D257="КС",$C$2*$G257*L257,$C$3*$G257*L257))</f>
        <v>282885.72542999999</v>
      </c>
      <c r="P257" s="19">
        <f>IF(VLOOKUP($E257,КСГ!$A$2:$D$427,4,0)=0,IF($D257="КС",$C$2*$C257*$G257*M257,$C$3*$C257*$G257*M257),IF($D257="КС",$C$2*$G257*M257,$C$3*$G257*M257))</f>
        <v>121236.73947</v>
      </c>
      <c r="Q257" s="20">
        <f t="shared" si="12"/>
        <v>404122.46490000002</v>
      </c>
    </row>
    <row r="258" spans="1:17" ht="18" customHeight="1">
      <c r="A258" s="11">
        <v>150002</v>
      </c>
      <c r="B258" s="22" t="str">
        <f>VLOOKUP(A258,МО!$A$1:$C$68,2,0)</f>
        <v>ГБУЗ "ДРКБ"</v>
      </c>
      <c r="C258" s="23">
        <f>IF(D258="КС",VLOOKUP(A258,МО!$A$1:$C$68,3,0),VLOOKUP(A258,МО!$A$1:$D$68,4,0))</f>
        <v>1.02</v>
      </c>
      <c r="D258" s="24" t="s">
        <v>495</v>
      </c>
      <c r="E258" s="26">
        <v>20161047</v>
      </c>
      <c r="F258" s="22" t="str">
        <f>VLOOKUP(E258,КСГ!$A$2:$C$427,2,0)</f>
        <v>Аппендэктомия, уровень 2, дети</v>
      </c>
      <c r="G258" s="25">
        <f>VLOOKUP(E258,КСГ!$A$2:$C$427,3,0)</f>
        <v>0.97</v>
      </c>
      <c r="H258" s="25">
        <f>IF(VLOOKUP($E258,КСГ!$A$2:$D$427,4,0)=0,IF($D258="КС",$C$2*$C258*$G258,$C$3*$C258*$G258),IF($D258="КС",$C$2*$G258,$C$3*$G258))</f>
        <v>16969.644629999999</v>
      </c>
      <c r="I258" s="25" t="str">
        <f>VLOOKUP(E258,КСГ!$A$2:$E$427,5,0)</f>
        <v>Детская хирургия</v>
      </c>
      <c r="J258" s="25">
        <f>VLOOKUP(E258,КСГ!$A$2:$F$427,6,0)</f>
        <v>1.1000000000000001</v>
      </c>
      <c r="K258" s="26" t="s">
        <v>507</v>
      </c>
      <c r="L258" s="26">
        <v>8</v>
      </c>
      <c r="M258" s="26">
        <v>4</v>
      </c>
      <c r="N258" s="18">
        <f t="shared" si="11"/>
        <v>12</v>
      </c>
      <c r="O258" s="19">
        <f>IF(VLOOKUP($E258,КСГ!$A$2:$D$427,4,0)=0,IF($D258="КС",$C$2*$C258*$G258*L258,$C$3*$C258*$G258*L258),IF($D258="КС",$C$2*$G258*L258,$C$3*$G258*L258))</f>
        <v>135757.15703999999</v>
      </c>
      <c r="P258" s="19">
        <f>IF(VLOOKUP($E258,КСГ!$A$2:$D$427,4,0)=0,IF($D258="КС",$C$2*$C258*$G258*M258,$C$3*$C258*$G258*M258),IF($D258="КС",$C$2*$G258*M258,$C$3*$G258*M258))</f>
        <v>67878.578519999995</v>
      </c>
      <c r="Q258" s="20">
        <f t="shared" si="12"/>
        <v>203635.73556</v>
      </c>
    </row>
    <row r="259" spans="1:17" ht="16.5" customHeight="1">
      <c r="A259" s="11">
        <v>150002</v>
      </c>
      <c r="B259" s="22" t="str">
        <f>VLOOKUP(A259,МО!$A$1:$C$68,2,0)</f>
        <v>ГБУЗ "ДРКБ"</v>
      </c>
      <c r="C259" s="23">
        <f>IF(D259="КС",VLOOKUP(A259,МО!$A$1:$C$68,3,0),VLOOKUP(A259,МО!$A$1:$D$68,4,0))</f>
        <v>1.02</v>
      </c>
      <c r="D259" s="24" t="s">
        <v>495</v>
      </c>
      <c r="E259" s="26">
        <v>20161048</v>
      </c>
      <c r="F259" s="22" t="str">
        <f>VLOOKUP(E259,КСГ!$A$2:$C$427,2,0)</f>
        <v>Операции по поводу грыж, дети (уровень 1)</v>
      </c>
      <c r="G259" s="25">
        <f>VLOOKUP(E259,КСГ!$A$2:$C$427,3,0)</f>
        <v>0.88</v>
      </c>
      <c r="H259" s="25">
        <f>IF(VLOOKUP($E259,КСГ!$A$2:$D$427,4,0)=0,IF($D259="КС",$C$2*$C259*$G259,$C$3*$C259*$G259),IF($D259="КС",$C$2*$G259,$C$3*$G259))</f>
        <v>15395.141519999999</v>
      </c>
      <c r="I259" s="25" t="str">
        <f>VLOOKUP(E259,КСГ!$A$2:$E$427,5,0)</f>
        <v>Детская хирургия</v>
      </c>
      <c r="J259" s="25">
        <f>VLOOKUP(E259,КСГ!$A$2:$F$427,6,0)</f>
        <v>1.1000000000000001</v>
      </c>
      <c r="K259" s="26" t="s">
        <v>507</v>
      </c>
      <c r="L259" s="26">
        <v>60</v>
      </c>
      <c r="M259" s="26">
        <v>10</v>
      </c>
      <c r="N259" s="18">
        <f t="shared" si="11"/>
        <v>70</v>
      </c>
      <c r="O259" s="19">
        <f>IF(VLOOKUP($E259,КСГ!$A$2:$D$427,4,0)=0,IF($D259="КС",$C$2*$C259*$G259*L259,$C$3*$C259*$G259*L259),IF($D259="КС",$C$2*$G259*L259,$C$3*$G259*L259))</f>
        <v>923708.49119999993</v>
      </c>
      <c r="P259" s="19">
        <f>IF(VLOOKUP($E259,КСГ!$A$2:$D$427,4,0)=0,IF($D259="КС",$C$2*$C259*$G259*M259,$C$3*$C259*$G259*M259),IF($D259="КС",$C$2*$G259*M259,$C$3*$G259*M259))</f>
        <v>153951.41519999999</v>
      </c>
      <c r="Q259" s="20">
        <f t="shared" si="12"/>
        <v>1077659.9064</v>
      </c>
    </row>
    <row r="260" spans="1:17" ht="16.5" customHeight="1">
      <c r="A260" s="11">
        <v>150002</v>
      </c>
      <c r="B260" s="22" t="str">
        <f>VLOOKUP(A260,МО!$A$1:$C$68,2,0)</f>
        <v>ГБУЗ "ДРКБ"</v>
      </c>
      <c r="C260" s="23">
        <f>IF(D260="КС",VLOOKUP(A260,МО!$A$1:$C$68,3,0),VLOOKUP(A260,МО!$A$1:$D$68,4,0))</f>
        <v>1.02</v>
      </c>
      <c r="D260" s="24" t="s">
        <v>495</v>
      </c>
      <c r="E260" s="26">
        <v>20161049</v>
      </c>
      <c r="F260" s="22" t="str">
        <f>VLOOKUP(E260,КСГ!$A$2:$C$427,2,0)</f>
        <v>Операции по поводу грыж, дети (уровень 2)</v>
      </c>
      <c r="G260" s="25">
        <f>VLOOKUP(E260,КСГ!$A$2:$C$427,3,0)</f>
        <v>1.05</v>
      </c>
      <c r="H260" s="25">
        <f>IF(VLOOKUP($E260,КСГ!$A$2:$D$427,4,0)=0,IF($D260="КС",$C$2*$C260*$G260,$C$3*$C260*$G260),IF($D260="КС",$C$2*$G260,$C$3*$G260))</f>
        <v>18369.202949999999</v>
      </c>
      <c r="I260" s="25" t="str">
        <f>VLOOKUP(E260,КСГ!$A$2:$E$427,5,0)</f>
        <v>Детская хирургия</v>
      </c>
      <c r="J260" s="25">
        <f>VLOOKUP(E260,КСГ!$A$2:$F$427,6,0)</f>
        <v>1.1000000000000001</v>
      </c>
      <c r="K260" s="26" t="s">
        <v>507</v>
      </c>
      <c r="L260" s="26">
        <v>0</v>
      </c>
      <c r="M260" s="26">
        <v>0</v>
      </c>
      <c r="N260" s="18" t="str">
        <f t="shared" si="11"/>
        <v/>
      </c>
      <c r="O260" s="19">
        <f>IF(VLOOKUP($E260,КСГ!$A$2:$D$427,4,0)=0,IF($D260="КС",$C$2*$C260*$G260*L260,$C$3*$C260*$G260*L260),IF($D260="КС",$C$2*$G260*L260,$C$3*$G260*L260))</f>
        <v>0</v>
      </c>
      <c r="P260" s="19">
        <f>IF(VLOOKUP($E260,КСГ!$A$2:$D$427,4,0)=0,IF($D260="КС",$C$2*$C260*$G260*M260,$C$3*$C260*$G260*M260),IF($D260="КС",$C$2*$G260*M260,$C$3*$G260*M260))</f>
        <v>0</v>
      </c>
      <c r="Q260" s="20">
        <f t="shared" si="12"/>
        <v>0</v>
      </c>
    </row>
    <row r="261" spans="1:17" ht="18.75" customHeight="1">
      <c r="A261" s="11">
        <v>150002</v>
      </c>
      <c r="B261" s="22" t="str">
        <f>VLOOKUP(A261,МО!$A$1:$C$68,2,0)</f>
        <v>ГБУЗ "ДРКБ"</v>
      </c>
      <c r="C261" s="23">
        <f>IF(D261="КС",VLOOKUP(A261,МО!$A$1:$C$68,3,0),VLOOKUP(A261,МО!$A$1:$D$68,4,0))</f>
        <v>1.02</v>
      </c>
      <c r="D261" s="24" t="s">
        <v>495</v>
      </c>
      <c r="E261" s="26">
        <v>20161050</v>
      </c>
      <c r="F261" s="22" t="str">
        <f>VLOOKUP(E261,КСГ!$A$2:$C$427,2,0)</f>
        <v>Операции по поводу грыж, дети (уровень 3)</v>
      </c>
      <c r="G261" s="25">
        <f>VLOOKUP(E261,КСГ!$A$2:$C$427,3,0)</f>
        <v>1.25</v>
      </c>
      <c r="H261" s="25">
        <f>IF(VLOOKUP($E261,КСГ!$A$2:$D$427,4,0)=0,IF($D261="КС",$C$2*$C261*$G261,$C$3*$C261*$G261),IF($D261="КС",$C$2*$G261,$C$3*$G261))</f>
        <v>21868.098749999997</v>
      </c>
      <c r="I261" s="25" t="str">
        <f>VLOOKUP(E261,КСГ!$A$2:$E$427,5,0)</f>
        <v>Детская хирургия</v>
      </c>
      <c r="J261" s="25">
        <f>VLOOKUP(E261,КСГ!$A$2:$F$427,6,0)</f>
        <v>1.1000000000000001</v>
      </c>
      <c r="K261" s="26" t="s">
        <v>507</v>
      </c>
      <c r="L261" s="26">
        <v>0</v>
      </c>
      <c r="M261" s="26">
        <v>0</v>
      </c>
      <c r="N261" s="18" t="str">
        <f t="shared" si="11"/>
        <v/>
      </c>
      <c r="O261" s="19">
        <f>IF(VLOOKUP($E261,КСГ!$A$2:$D$427,4,0)=0,IF($D261="КС",$C$2*$C261*$G261*L261,$C$3*$C261*$G261*L261),IF($D261="КС",$C$2*$G261*L261,$C$3*$G261*L261))</f>
        <v>0</v>
      </c>
      <c r="P261" s="19">
        <f>IF(VLOOKUP($E261,КСГ!$A$2:$D$427,4,0)=0,IF($D261="КС",$C$2*$C261*$G261*M261,$C$3*$C261*$G261*M261),IF($D261="КС",$C$2*$G261*M261,$C$3*$G261*M261))</f>
        <v>0</v>
      </c>
      <c r="Q261" s="20">
        <f t="shared" si="12"/>
        <v>0</v>
      </c>
    </row>
    <row r="262" spans="1:17" ht="14.25" customHeight="1">
      <c r="A262" s="11">
        <v>150002</v>
      </c>
      <c r="B262" s="22" t="str">
        <f>VLOOKUP(A262,МО!$A$1:$C$68,2,0)</f>
        <v>ГБУЗ "ДРКБ"</v>
      </c>
      <c r="C262" s="23">
        <f>IF(D262="КС",VLOOKUP(A262,МО!$A$1:$C$68,3,0),VLOOKUP(A262,МО!$A$1:$D$68,4,0))</f>
        <v>1.02</v>
      </c>
      <c r="D262" s="24" t="s">
        <v>495</v>
      </c>
      <c r="E262" s="26">
        <v>20161051</v>
      </c>
      <c r="F262" s="22" t="str">
        <f>VLOOKUP(E262,КСГ!$A$2:$C$427,2,0)</f>
        <v>Сахарный диабет, дети</v>
      </c>
      <c r="G262" s="25">
        <f>VLOOKUP(E262,КСГ!$A$2:$C$427,3,0)</f>
        <v>1.51</v>
      </c>
      <c r="H262" s="25">
        <f>IF(VLOOKUP($E262,КСГ!$A$2:$D$427,4,0)=0,IF($D262="КС",$C$2*$C262*$G262,$C$3*$C262*$G262),IF($D262="КС",$C$2*$G262,$C$3*$G262))</f>
        <v>26416.66329</v>
      </c>
      <c r="I262" s="25" t="str">
        <f>VLOOKUP(E262,КСГ!$A$2:$E$427,5,0)</f>
        <v>Детская эндокринология</v>
      </c>
      <c r="J262" s="25">
        <f>VLOOKUP(E262,КСГ!$A$2:$F$427,6,0)</f>
        <v>1.48</v>
      </c>
      <c r="K262" s="26" t="s">
        <v>508</v>
      </c>
      <c r="L262" s="26">
        <v>50</v>
      </c>
      <c r="M262" s="26">
        <v>5</v>
      </c>
      <c r="N262" s="18">
        <f t="shared" si="11"/>
        <v>55</v>
      </c>
      <c r="O262" s="19">
        <f>IF(VLOOKUP($E262,КСГ!$A$2:$D$427,4,0)=0,IF($D262="КС",$C$2*$C262*$G262*L262,$C$3*$C262*$G262*L262),IF($D262="КС",$C$2*$G262*L262,$C$3*$G262*L262))</f>
        <v>1320833.1645</v>
      </c>
      <c r="P262" s="19">
        <f>IF(VLOOKUP($E262,КСГ!$A$2:$D$427,4,0)=0,IF($D262="КС",$C$2*$C262*$G262*M262,$C$3*$C262*$G262*M262),IF($D262="КС",$C$2*$G262*M262,$C$3*$G262*M262))</f>
        <v>132083.31645000001</v>
      </c>
      <c r="Q262" s="20">
        <f t="shared" si="12"/>
        <v>1452916.48095</v>
      </c>
    </row>
    <row r="263" spans="1:17" ht="14.25" customHeight="1">
      <c r="A263" s="11">
        <v>150002</v>
      </c>
      <c r="B263" s="22" t="str">
        <f>VLOOKUP(A263,МО!$A$1:$C$68,2,0)</f>
        <v>ГБУЗ "ДРКБ"</v>
      </c>
      <c r="C263" s="23">
        <f>IF(D263="КС",VLOOKUP(A263,МО!$A$1:$C$68,3,0),VLOOKUP(A263,МО!$A$1:$D$68,4,0))</f>
        <v>1.02</v>
      </c>
      <c r="D263" s="24" t="s">
        <v>495</v>
      </c>
      <c r="E263" s="26">
        <v>20161052</v>
      </c>
      <c r="F263" s="22" t="str">
        <f>VLOOKUP(E263,КСГ!$A$2:$C$427,2,0)</f>
        <v>Заболевания гипофиза, дети</v>
      </c>
      <c r="G263" s="25">
        <f>VLOOKUP(E263,КСГ!$A$2:$C$427,3,0)</f>
        <v>2.2599999999999998</v>
      </c>
      <c r="H263" s="25">
        <f>IF(VLOOKUP($E263,КСГ!$A$2:$D$427,4,0)=0,IF($D263="КС",$C$2*$C263*$G263,$C$3*$C263*$G263),IF($D263="КС",$C$2*$G263,$C$3*$G263))</f>
        <v>39537.522539999998</v>
      </c>
      <c r="I263" s="25" t="str">
        <f>VLOOKUP(E263,КСГ!$A$2:$E$427,5,0)</f>
        <v>Детская эндокринология</v>
      </c>
      <c r="J263" s="25">
        <f>VLOOKUP(E263,КСГ!$A$2:$F$427,6,0)</f>
        <v>1.48</v>
      </c>
      <c r="K263" s="26" t="s">
        <v>508</v>
      </c>
      <c r="L263" s="26">
        <v>0</v>
      </c>
      <c r="M263" s="26">
        <v>0</v>
      </c>
      <c r="N263" s="18" t="str">
        <f t="shared" si="11"/>
        <v/>
      </c>
      <c r="O263" s="19">
        <f>IF(VLOOKUP($E263,КСГ!$A$2:$D$427,4,0)=0,IF($D263="КС",$C$2*$C263*$G263*L263,$C$3*$C263*$G263*L263),IF($D263="КС",$C$2*$G263*L263,$C$3*$G263*L263))</f>
        <v>0</v>
      </c>
      <c r="P263" s="19">
        <f>IF(VLOOKUP($E263,КСГ!$A$2:$D$427,4,0)=0,IF($D263="КС",$C$2*$C263*$G263*M263,$C$3*$C263*$G263*M263),IF($D263="КС",$C$2*$G263*M263,$C$3*$G263*M263))</f>
        <v>0</v>
      </c>
      <c r="Q263" s="20">
        <f t="shared" si="12"/>
        <v>0</v>
      </c>
    </row>
    <row r="264" spans="1:17" ht="15" customHeight="1">
      <c r="A264" s="11">
        <v>150002</v>
      </c>
      <c r="B264" s="22" t="str">
        <f>VLOOKUP(A264,МО!$A$1:$C$68,2,0)</f>
        <v>ГБУЗ "ДРКБ"</v>
      </c>
      <c r="C264" s="23">
        <f>IF(D264="КС",VLOOKUP(A264,МО!$A$1:$C$68,3,0),VLOOKUP(A264,МО!$A$1:$D$68,4,0))</f>
        <v>1.02</v>
      </c>
      <c r="D264" s="24" t="s">
        <v>495</v>
      </c>
      <c r="E264" s="26">
        <v>20161053</v>
      </c>
      <c r="F264" s="22" t="str">
        <f>VLOOKUP(E264,КСГ!$A$2:$C$427,2,0)</f>
        <v>Другие болезни эндокринной системы, дети, уровень 1</v>
      </c>
      <c r="G264" s="25">
        <f>VLOOKUP(E264,КСГ!$A$2:$C$427,3,0)</f>
        <v>1.38</v>
      </c>
      <c r="H264" s="25">
        <f>IF(VLOOKUP($E264,КСГ!$A$2:$D$427,4,0)=0,IF($D264="КС",$C$2*$C264*$G264,$C$3*$C264*$G264),IF($D264="КС",$C$2*$G264,$C$3*$G264))</f>
        <v>24142.381019999997</v>
      </c>
      <c r="I264" s="25" t="str">
        <f>VLOOKUP(E264,КСГ!$A$2:$E$427,5,0)</f>
        <v>Детская эндокринология</v>
      </c>
      <c r="J264" s="25">
        <f>VLOOKUP(E264,КСГ!$A$2:$F$427,6,0)</f>
        <v>1.48</v>
      </c>
      <c r="K264" s="26" t="s">
        <v>508</v>
      </c>
      <c r="L264" s="26">
        <v>3</v>
      </c>
      <c r="M264" s="26">
        <v>0</v>
      </c>
      <c r="N264" s="18">
        <f t="shared" si="11"/>
        <v>3</v>
      </c>
      <c r="O264" s="19">
        <f>IF(VLOOKUP($E264,КСГ!$A$2:$D$427,4,0)=0,IF($D264="КС",$C$2*$C264*$G264*L264,$C$3*$C264*$G264*L264),IF($D264="КС",$C$2*$G264*L264,$C$3*$G264*L264))</f>
        <v>72427.143059999988</v>
      </c>
      <c r="P264" s="19">
        <f>IF(VLOOKUP($E264,КСГ!$A$2:$D$427,4,0)=0,IF($D264="КС",$C$2*$C264*$G264*M264,$C$3*$C264*$G264*M264),IF($D264="КС",$C$2*$G264*M264,$C$3*$G264*M264))</f>
        <v>0</v>
      </c>
      <c r="Q264" s="20">
        <f t="shared" si="12"/>
        <v>72427.143059999988</v>
      </c>
    </row>
    <row r="265" spans="1:17" ht="15" customHeight="1">
      <c r="A265" s="11">
        <v>150002</v>
      </c>
      <c r="B265" s="22" t="str">
        <f>VLOOKUP(A265,МО!$A$1:$C$68,2,0)</f>
        <v>ГБУЗ "ДРКБ"</v>
      </c>
      <c r="C265" s="23">
        <f>IF(D265="КС",VLOOKUP(A265,МО!$A$1:$C$68,3,0),VLOOKUP(A265,МО!$A$1:$D$68,4,0))</f>
        <v>1.02</v>
      </c>
      <c r="D265" s="24" t="s">
        <v>495</v>
      </c>
      <c r="E265" s="26">
        <v>20161054</v>
      </c>
      <c r="F265" s="22" t="str">
        <f>VLOOKUP(E265,КСГ!$A$2:$C$427,2,0)</f>
        <v>Другие болезни эндокринной системы, дети, уровень 2</v>
      </c>
      <c r="G265" s="25">
        <f>VLOOKUP(E265,КСГ!$A$2:$C$427,3,0)</f>
        <v>2.82</v>
      </c>
      <c r="H265" s="25">
        <f>IF(VLOOKUP($E265,КСГ!$A$2:$D$427,4,0)=0,IF($D265="КС",$C$2*$C265*$G265,$C$3*$C265*$G265),IF($D265="КС",$C$2*$G265,$C$3*$G265))</f>
        <v>49334.430779999995</v>
      </c>
      <c r="I265" s="25" t="str">
        <f>VLOOKUP(E265,КСГ!$A$2:$E$427,5,0)</f>
        <v>Детская эндокринология</v>
      </c>
      <c r="J265" s="25">
        <f>VLOOKUP(E265,КСГ!$A$2:$F$427,6,0)</f>
        <v>1.48</v>
      </c>
      <c r="K265" s="26" t="s">
        <v>508</v>
      </c>
      <c r="L265" s="26">
        <v>0</v>
      </c>
      <c r="M265" s="26">
        <v>0</v>
      </c>
      <c r="N265" s="18" t="str">
        <f t="shared" si="11"/>
        <v/>
      </c>
      <c r="O265" s="19">
        <f>IF(VLOOKUP($E265,КСГ!$A$2:$D$427,4,0)=0,IF($D265="КС",$C$2*$C265*$G265*L265,$C$3*$C265*$G265*L265),IF($D265="КС",$C$2*$G265*L265,$C$3*$G265*L265))</f>
        <v>0</v>
      </c>
      <c r="P265" s="19">
        <f>IF(VLOOKUP($E265,КСГ!$A$2:$D$427,4,0)=0,IF($D265="КС",$C$2*$C265*$G265*M265,$C$3*$C265*$G265*M265),IF($D265="КС",$C$2*$G265*M265,$C$3*$G265*M265))</f>
        <v>0</v>
      </c>
      <c r="Q265" s="20">
        <f t="shared" si="12"/>
        <v>0</v>
      </c>
    </row>
    <row r="266" spans="1:17" ht="15" customHeight="1">
      <c r="A266" s="11">
        <v>150002</v>
      </c>
      <c r="B266" s="22" t="str">
        <f>VLOOKUP(A266,МО!$A$1:$C$68,2,0)</f>
        <v>ГБУЗ "ДРКБ"</v>
      </c>
      <c r="C266" s="23">
        <f>IF(D266="КС",VLOOKUP(A266,МО!$A$1:$C$68,3,0),VLOOKUP(A266,МО!$A$1:$D$68,4,0))</f>
        <v>1.02</v>
      </c>
      <c r="D266" s="24" t="s">
        <v>495</v>
      </c>
      <c r="E266" s="26">
        <v>20161056</v>
      </c>
      <c r="F266" s="22" t="str">
        <f>VLOOKUP(E266,КСГ!$A$2:$C$427,2,0)</f>
        <v>Кишечные инфекции, дети</v>
      </c>
      <c r="G266" s="25">
        <f>VLOOKUP(E266,КСГ!$A$2:$C$427,3,0)</f>
        <v>0.62</v>
      </c>
      <c r="H266" s="25">
        <f>IF(VLOOKUP($E266,КСГ!$A$2:$D$427,4,0)=0,IF($D266="КС",$C$2*$C266*$G266,$C$3*$C266*$G266),IF($D266="КС",$C$2*$G266,$C$3*$G266))</f>
        <v>10846.57698</v>
      </c>
      <c r="I266" s="25" t="str">
        <f>VLOOKUP(E266,КСГ!$A$2:$E$427,5,0)</f>
        <v>Инфекционные болезни</v>
      </c>
      <c r="J266" s="25">
        <f>VLOOKUP(E266,КСГ!$A$2:$F$427,6,0)</f>
        <v>0.65</v>
      </c>
      <c r="K266" s="26" t="s">
        <v>509</v>
      </c>
      <c r="L266" s="26">
        <v>640</v>
      </c>
      <c r="M266" s="26">
        <v>275</v>
      </c>
      <c r="N266" s="18">
        <f t="shared" si="11"/>
        <v>915</v>
      </c>
      <c r="O266" s="19">
        <f>IF(VLOOKUP($E266,КСГ!$A$2:$D$427,4,0)=0,IF($D266="КС",$C$2*$C266*$G266*L266,$C$3*$C266*$G266*L266),IF($D266="КС",$C$2*$G266*L266,$C$3*$G266*L266))</f>
        <v>6941809.2671999997</v>
      </c>
      <c r="P266" s="19">
        <f>IF(VLOOKUP($E266,КСГ!$A$2:$D$427,4,0)=0,IF($D266="КС",$C$2*$C266*$G266*M266,$C$3*$C266*$G266*M266),IF($D266="КС",$C$2*$G266*M266,$C$3*$G266*M266))</f>
        <v>2982808.6694999998</v>
      </c>
      <c r="Q266" s="20">
        <f t="shared" si="12"/>
        <v>9924617.9366999995</v>
      </c>
    </row>
    <row r="267" spans="1:17" ht="14.25" customHeight="1">
      <c r="A267" s="11">
        <v>150002</v>
      </c>
      <c r="B267" s="22" t="str">
        <f>VLOOKUP(A267,МО!$A$1:$C$68,2,0)</f>
        <v>ГБУЗ "ДРКБ"</v>
      </c>
      <c r="C267" s="23">
        <f>IF(D267="КС",VLOOKUP(A267,МО!$A$1:$C$68,3,0),VLOOKUP(A267,МО!$A$1:$D$68,4,0))</f>
        <v>1.02</v>
      </c>
      <c r="D267" s="24" t="s">
        <v>495</v>
      </c>
      <c r="E267" s="26">
        <v>20161057</v>
      </c>
      <c r="F267" s="22" t="str">
        <f>VLOOKUP(E267,КСГ!$A$2:$C$427,2,0)</f>
        <v>Вирусный гепатит острый</v>
      </c>
      <c r="G267" s="25">
        <f>VLOOKUP(E267,КСГ!$A$2:$C$427,3,0)</f>
        <v>1.4</v>
      </c>
      <c r="H267" s="25">
        <f>IF(VLOOKUP($E267,КСГ!$A$2:$D$427,4,0)=0,IF($D267="КС",$C$2*$C267*$G267,$C$3*$C267*$G267),IF($D267="КС",$C$2*$G267,$C$3*$G267))</f>
        <v>24492.270599999996</v>
      </c>
      <c r="I267" s="25" t="str">
        <f>VLOOKUP(E267,КСГ!$A$2:$E$427,5,0)</f>
        <v>Инфекционные болезни</v>
      </c>
      <c r="J267" s="25">
        <f>VLOOKUP(E267,КСГ!$A$2:$F$427,6,0)</f>
        <v>0.65</v>
      </c>
      <c r="K267" s="26" t="s">
        <v>509</v>
      </c>
      <c r="L267" s="26">
        <v>2</v>
      </c>
      <c r="M267" s="26">
        <v>0</v>
      </c>
      <c r="N267" s="18">
        <f t="shared" si="11"/>
        <v>2</v>
      </c>
      <c r="O267" s="19">
        <f>IF(VLOOKUP($E267,КСГ!$A$2:$D$427,4,0)=0,IF($D267="КС",$C$2*$C267*$G267*L267,$C$3*$C267*$G267*L267),IF($D267="КС",$C$2*$G267*L267,$C$3*$G267*L267))</f>
        <v>48984.541199999992</v>
      </c>
      <c r="P267" s="19">
        <f>IF(VLOOKUP($E267,КСГ!$A$2:$D$427,4,0)=0,IF($D267="КС",$C$2*$C267*$G267*M267,$C$3*$C267*$G267*M267),IF($D267="КС",$C$2*$G267*M267,$C$3*$G267*M267))</f>
        <v>0</v>
      </c>
      <c r="Q267" s="20">
        <f t="shared" si="12"/>
        <v>48984.541199999992</v>
      </c>
    </row>
    <row r="268" spans="1:17" ht="13.5" customHeight="1">
      <c r="A268" s="11">
        <v>150002</v>
      </c>
      <c r="B268" s="22" t="str">
        <f>VLOOKUP(A268,МО!$A$1:$C$68,2,0)</f>
        <v>ГБУЗ "ДРКБ"</v>
      </c>
      <c r="C268" s="23">
        <f>IF(D268="КС",VLOOKUP(A268,МО!$A$1:$C$68,3,0),VLOOKUP(A268,МО!$A$1:$D$68,4,0))</f>
        <v>1.02</v>
      </c>
      <c r="D268" s="24" t="s">
        <v>495</v>
      </c>
      <c r="E268" s="26">
        <v>20161058</v>
      </c>
      <c r="F268" s="22" t="str">
        <f>VLOOKUP(E268,КСГ!$A$2:$C$427,2,0)</f>
        <v>Вирусный гепатит хронический</v>
      </c>
      <c r="G268" s="25">
        <f>VLOOKUP(E268,КСГ!$A$2:$C$427,3,0)</f>
        <v>1.27</v>
      </c>
      <c r="H268" s="25">
        <f>IF(VLOOKUP($E268,КСГ!$A$2:$D$427,4,0)=0,IF($D268="КС",$C$2*$C268*$G268,$C$3*$C268*$G268),IF($D268="КС",$C$2*$G268,$C$3*$G268))</f>
        <v>22217.98833</v>
      </c>
      <c r="I268" s="25" t="str">
        <f>VLOOKUP(E268,КСГ!$A$2:$E$427,5,0)</f>
        <v>Инфекционные болезни</v>
      </c>
      <c r="J268" s="25">
        <f>VLOOKUP(E268,КСГ!$A$2:$F$427,6,0)</f>
        <v>0.65</v>
      </c>
      <c r="K268" s="26" t="s">
        <v>509</v>
      </c>
      <c r="L268" s="26">
        <v>1</v>
      </c>
      <c r="M268" s="26">
        <v>1</v>
      </c>
      <c r="N268" s="18">
        <f t="shared" si="11"/>
        <v>2</v>
      </c>
      <c r="O268" s="19">
        <f>IF(VLOOKUP($E268,КСГ!$A$2:$D$427,4,0)=0,IF($D268="КС",$C$2*$C268*$G268*L268,$C$3*$C268*$G268*L268),IF($D268="КС",$C$2*$G268*L268,$C$3*$G268*L268))</f>
        <v>22217.98833</v>
      </c>
      <c r="P268" s="19">
        <f>IF(VLOOKUP($E268,КСГ!$A$2:$D$427,4,0)=0,IF($D268="КС",$C$2*$C268*$G268*M268,$C$3*$C268*$G268*M268),IF($D268="КС",$C$2*$G268*M268,$C$3*$G268*M268))</f>
        <v>22217.98833</v>
      </c>
      <c r="Q268" s="20">
        <f t="shared" si="12"/>
        <v>44435.97666</v>
      </c>
    </row>
    <row r="269" spans="1:17" ht="15" customHeight="1">
      <c r="A269" s="11">
        <v>150002</v>
      </c>
      <c r="B269" s="22" t="str">
        <f>VLOOKUP(A269,МО!$A$1:$C$68,2,0)</f>
        <v>ГБУЗ "ДРКБ"</v>
      </c>
      <c r="C269" s="23">
        <f>IF(D269="КС",VLOOKUP(A269,МО!$A$1:$C$68,3,0),VLOOKUP(A269,МО!$A$1:$D$68,4,0))</f>
        <v>1.02</v>
      </c>
      <c r="D269" s="24" t="s">
        <v>495</v>
      </c>
      <c r="E269" s="26">
        <v>20161060</v>
      </c>
      <c r="F269" s="22" t="str">
        <f>VLOOKUP(E269,КСГ!$A$2:$C$427,2,0)</f>
        <v>Сепсис, дети</v>
      </c>
      <c r="G269" s="25">
        <f>VLOOKUP(E269,КСГ!$A$2:$C$427,3,0)</f>
        <v>4.51</v>
      </c>
      <c r="H269" s="25">
        <f>IF(VLOOKUP($E269,КСГ!$A$2:$D$427,4,0)=0,IF($D269="КС",$C$2*$C269*$G269,$C$3*$C269*$G269),IF($D269="КС",$C$2*$G269,$C$3*$G269))</f>
        <v>78900.100289999988</v>
      </c>
      <c r="I269" s="25" t="str">
        <f>VLOOKUP(E269,КСГ!$A$2:$E$427,5,0)</f>
        <v>Инфекционные болезни</v>
      </c>
      <c r="J269" s="25">
        <f>VLOOKUP(E269,КСГ!$A$2:$F$427,6,0)</f>
        <v>0.65</v>
      </c>
      <c r="K269" s="26" t="s">
        <v>509</v>
      </c>
      <c r="L269" s="26">
        <v>3</v>
      </c>
      <c r="M269" s="26">
        <v>1</v>
      </c>
      <c r="N269" s="18">
        <f t="shared" si="11"/>
        <v>4</v>
      </c>
      <c r="O269" s="19">
        <f>IF(VLOOKUP($E269,КСГ!$A$2:$D$427,4,0)=0,IF($D269="КС",$C$2*$C269*$G269*L269,$C$3*$C269*$G269*L269),IF($D269="КС",$C$2*$G269*L269,$C$3*$G269*L269))</f>
        <v>236700.30086999998</v>
      </c>
      <c r="P269" s="19">
        <f>IF(VLOOKUP($E269,КСГ!$A$2:$D$427,4,0)=0,IF($D269="КС",$C$2*$C269*$G269*M269,$C$3*$C269*$G269*M269),IF($D269="КС",$C$2*$G269*M269,$C$3*$G269*M269))</f>
        <v>78900.100289999988</v>
      </c>
      <c r="Q269" s="20">
        <f t="shared" si="12"/>
        <v>315600.40115999995</v>
      </c>
    </row>
    <row r="270" spans="1:17" ht="30">
      <c r="A270" s="11">
        <v>150002</v>
      </c>
      <c r="B270" s="22" t="str">
        <f>VLOOKUP(A270,МО!$A$1:$C$68,2,0)</f>
        <v>ГБУЗ "ДРКБ"</v>
      </c>
      <c r="C270" s="23">
        <f>IF(D270="КС",VLOOKUP(A270,МО!$A$1:$C$68,3,0),VLOOKUP(A270,МО!$A$1:$D$68,4,0))</f>
        <v>1.02</v>
      </c>
      <c r="D270" s="24" t="s">
        <v>495</v>
      </c>
      <c r="E270" s="26">
        <v>20161062</v>
      </c>
      <c r="F270" s="22" t="str">
        <f>VLOOKUP(E270,КСГ!$A$2:$C$427,2,0)</f>
        <v>Другие инфекционные и паразитарные болезни, дети</v>
      </c>
      <c r="G270" s="25">
        <f>VLOOKUP(E270,КСГ!$A$2:$C$427,3,0)</f>
        <v>0.98</v>
      </c>
      <c r="H270" s="25">
        <f>IF(VLOOKUP($E270,КСГ!$A$2:$D$427,4,0)=0,IF($D270="КС",$C$2*$C270*$G270,$C$3*$C270*$G270),IF($D270="КС",$C$2*$G270,$C$3*$G270))</f>
        <v>17144.58942</v>
      </c>
      <c r="I270" s="25" t="str">
        <f>VLOOKUP(E270,КСГ!$A$2:$E$427,5,0)</f>
        <v>Инфекционные болезни</v>
      </c>
      <c r="J270" s="25">
        <f>VLOOKUP(E270,КСГ!$A$2:$F$427,6,0)</f>
        <v>0.65</v>
      </c>
      <c r="K270" s="26" t="s">
        <v>509</v>
      </c>
      <c r="L270" s="26">
        <v>50</v>
      </c>
      <c r="M270" s="26">
        <v>9</v>
      </c>
      <c r="N270" s="18">
        <f t="shared" si="11"/>
        <v>59</v>
      </c>
      <c r="O270" s="19">
        <f>IF(VLOOKUP($E270,КСГ!$A$2:$D$427,4,0)=0,IF($D270="КС",$C$2*$C270*$G270*L270,$C$3*$C270*$G270*L270),IF($D270="КС",$C$2*$G270*L270,$C$3*$G270*L270))</f>
        <v>857229.47100000002</v>
      </c>
      <c r="P270" s="19">
        <f>IF(VLOOKUP($E270,КСГ!$A$2:$D$427,4,0)=0,IF($D270="КС",$C$2*$C270*$G270*M270,$C$3*$C270*$G270*M270),IF($D270="КС",$C$2*$G270*M270,$C$3*$G270*M270))</f>
        <v>154301.30478000001</v>
      </c>
      <c r="Q270" s="20">
        <f t="shared" si="12"/>
        <v>1011530.77578</v>
      </c>
    </row>
    <row r="271" spans="1:17" ht="30">
      <c r="A271" s="11">
        <v>150002</v>
      </c>
      <c r="B271" s="22" t="str">
        <f>VLOOKUP(A271,МО!$A$1:$C$68,2,0)</f>
        <v>ГБУЗ "ДРКБ"</v>
      </c>
      <c r="C271" s="23">
        <f>IF(D271="КС",VLOOKUP(A271,МО!$A$1:$C$68,3,0),VLOOKUP(A271,МО!$A$1:$D$68,4,0))</f>
        <v>1.02</v>
      </c>
      <c r="D271" s="24" t="s">
        <v>495</v>
      </c>
      <c r="E271" s="26">
        <v>20161064</v>
      </c>
      <c r="F271" s="22" t="str">
        <f>VLOOKUP(E271,КСГ!$A$2:$C$427,2,0)</f>
        <v>Респираторные инфекции верхних дыхательных путей, дети</v>
      </c>
      <c r="G271" s="25">
        <f>VLOOKUP(E271,КСГ!$A$2:$C$427,3,0)</f>
        <v>0.5</v>
      </c>
      <c r="H271" s="25">
        <f>IF(VLOOKUP($E271,КСГ!$A$2:$D$427,4,0)=0,IF($D271="КС",$C$2*$C271*$G271,$C$3*$C271*$G271),IF($D271="КС",$C$2*$G271,$C$3*$G271))</f>
        <v>8747.2394999999997</v>
      </c>
      <c r="I271" s="25" t="str">
        <f>VLOOKUP(E271,КСГ!$A$2:$E$427,5,0)</f>
        <v>Инфекционные болезни</v>
      </c>
      <c r="J271" s="25">
        <f>VLOOKUP(E271,КСГ!$A$2:$F$427,6,0)</f>
        <v>0.65</v>
      </c>
      <c r="K271" s="26" t="s">
        <v>509</v>
      </c>
      <c r="L271" s="26">
        <v>600</v>
      </c>
      <c r="M271" s="26">
        <v>251</v>
      </c>
      <c r="N271" s="18">
        <f t="shared" si="11"/>
        <v>851</v>
      </c>
      <c r="O271" s="19">
        <f>IF(VLOOKUP($E271,КСГ!$A$2:$D$427,4,0)=0,IF($D271="КС",$C$2*$C271*$G271*L271,$C$3*$C271*$G271*L271),IF($D271="КС",$C$2*$G271*L271,$C$3*$G271*L271))</f>
        <v>5248343.7</v>
      </c>
      <c r="P271" s="19">
        <f>IF(VLOOKUP($E271,КСГ!$A$2:$D$427,4,0)=0,IF($D271="КС",$C$2*$C271*$G271*M271,$C$3*$C271*$G271*M271),IF($D271="КС",$C$2*$G271*M271,$C$3*$G271*M271))</f>
        <v>2195557.1145000001</v>
      </c>
      <c r="Q271" s="20">
        <f t="shared" si="12"/>
        <v>7443900.8145000003</v>
      </c>
    </row>
    <row r="272" spans="1:17">
      <c r="A272" s="11">
        <v>150002</v>
      </c>
      <c r="B272" s="22" t="str">
        <f>VLOOKUP(A272,МО!$A$1:$C$68,2,0)</f>
        <v>ГБУЗ "ДРКБ"</v>
      </c>
      <c r="C272" s="23">
        <f>IF(D272="КС",VLOOKUP(A272,МО!$A$1:$C$68,3,0),VLOOKUP(A272,МО!$A$1:$D$68,4,0))</f>
        <v>1.02</v>
      </c>
      <c r="D272" s="24" t="s">
        <v>495</v>
      </c>
      <c r="E272" s="26">
        <v>20161069</v>
      </c>
      <c r="F272" s="22" t="str">
        <f>VLOOKUP(E272,КСГ!$A$2:$C$427,2,0)</f>
        <v>Нарушения ритма и проводимости, уровень 1</v>
      </c>
      <c r="G272" s="25">
        <f>VLOOKUP(E272,КСГ!$A$2:$C$427,3,0)</f>
        <v>1.1200000000000001</v>
      </c>
      <c r="H272" s="25">
        <f>IF(VLOOKUP($E272,КСГ!$A$2:$D$427,4,0)=0,IF($D272="КС",$C$2*$C272*$G272,$C$3*$C272*$G272),IF($D272="КС",$C$2*$G272,$C$3*$G272))</f>
        <v>19593.816480000001</v>
      </c>
      <c r="I272" s="25" t="str">
        <f>VLOOKUP(E272,КСГ!$A$2:$E$427,5,0)</f>
        <v>Кардиология</v>
      </c>
      <c r="J272" s="25">
        <f>VLOOKUP(E272,КСГ!$A$2:$F$427,6,0)</f>
        <v>1.49</v>
      </c>
      <c r="K272" s="26" t="s">
        <v>504</v>
      </c>
      <c r="L272" s="26">
        <v>20</v>
      </c>
      <c r="M272" s="26">
        <v>5</v>
      </c>
      <c r="N272" s="18">
        <f t="shared" si="11"/>
        <v>25</v>
      </c>
      <c r="O272" s="19">
        <f>IF(VLOOKUP($E272,КСГ!$A$2:$D$427,4,0)=0,IF($D272="КС",$C$2*$C272*$G272*L272,$C$3*$C272*$G272*L272),IF($D272="КС",$C$2*$G272*L272,$C$3*$G272*L272))</f>
        <v>391876.32960000006</v>
      </c>
      <c r="P272" s="19">
        <f>IF(VLOOKUP($E272,КСГ!$A$2:$D$427,4,0)=0,IF($D272="КС",$C$2*$C272*$G272*M272,$C$3*$C272*$G272*M272),IF($D272="КС",$C$2*$G272*M272,$C$3*$G272*M272))</f>
        <v>97969.082400000014</v>
      </c>
      <c r="Q272" s="20">
        <f t="shared" si="12"/>
        <v>489845.41200000007</v>
      </c>
    </row>
    <row r="273" spans="1:17" ht="15.75" customHeight="1">
      <c r="A273" s="11">
        <v>150002</v>
      </c>
      <c r="B273" s="22" t="str">
        <f>VLOOKUP(A273,МО!$A$1:$C$68,2,0)</f>
        <v>ГБУЗ "ДРКБ"</v>
      </c>
      <c r="C273" s="23">
        <f>IF(D273="КС",VLOOKUP(A273,МО!$A$1:$C$68,3,0),VLOOKUP(A273,МО!$A$1:$D$68,4,0))</f>
        <v>1.02</v>
      </c>
      <c r="D273" s="24" t="s">
        <v>495</v>
      </c>
      <c r="E273" s="26">
        <v>20161070</v>
      </c>
      <c r="F273" s="22" t="str">
        <f>VLOOKUP(E273,КСГ!$A$2:$C$427,2,0)</f>
        <v>Нарушения ритма и проводимости, уровень 2</v>
      </c>
      <c r="G273" s="25">
        <f>VLOOKUP(E273,КСГ!$A$2:$C$427,3,0)</f>
        <v>2.0099999999999998</v>
      </c>
      <c r="H273" s="25">
        <f>IF(VLOOKUP($E273,КСГ!$A$2:$D$427,4,0)=0,IF($D273="КС",$C$2*$C273*$G273,$C$3*$C273*$G273),IF($D273="КС",$C$2*$G273,$C$3*$G273))</f>
        <v>35163.902789999993</v>
      </c>
      <c r="I273" s="25" t="str">
        <f>VLOOKUP(E273,КСГ!$A$2:$E$427,5,0)</f>
        <v>Кардиология</v>
      </c>
      <c r="J273" s="25">
        <f>VLOOKUP(E273,КСГ!$A$2:$F$427,6,0)</f>
        <v>1.49</v>
      </c>
      <c r="K273" s="26" t="s">
        <v>504</v>
      </c>
      <c r="L273" s="26">
        <v>3</v>
      </c>
      <c r="M273" s="26">
        <v>1</v>
      </c>
      <c r="N273" s="18">
        <f t="shared" si="11"/>
        <v>4</v>
      </c>
      <c r="O273" s="19">
        <f>IF(VLOOKUP($E273,КСГ!$A$2:$D$427,4,0)=0,IF($D273="КС",$C$2*$C273*$G273*L273,$C$3*$C273*$G273*L273),IF($D273="КС",$C$2*$G273*L273,$C$3*$G273*L273))</f>
        <v>105491.70836999998</v>
      </c>
      <c r="P273" s="19">
        <f>IF(VLOOKUP($E273,КСГ!$A$2:$D$427,4,0)=0,IF($D273="КС",$C$2*$C273*$G273*M273,$C$3*$C273*$G273*M273),IF($D273="КС",$C$2*$G273*M273,$C$3*$G273*M273))</f>
        <v>35163.902789999993</v>
      </c>
      <c r="Q273" s="20">
        <f t="shared" si="12"/>
        <v>140655.61115999997</v>
      </c>
    </row>
    <row r="274" spans="1:17" ht="15" customHeight="1">
      <c r="A274" s="34">
        <v>150002</v>
      </c>
      <c r="B274" s="22" t="str">
        <f>VLOOKUP(A274,МО!$A$1:$C$68,2,0)</f>
        <v>ГБУЗ "ДРКБ"</v>
      </c>
      <c r="C274" s="23">
        <f>IF(D274="КС",VLOOKUP(A274,МО!$A$1:$C$68,3,0),VLOOKUP(A274,МО!$A$1:$D$68,4,0))</f>
        <v>1.02</v>
      </c>
      <c r="D274" s="27" t="s">
        <v>495</v>
      </c>
      <c r="E274" s="45">
        <v>20161071</v>
      </c>
      <c r="F274" s="22" t="str">
        <f>VLOOKUP(E274,КСГ!$A$2:$C$427,2,0)</f>
        <v>Эндокардит, миокардит, перикардит, кардиомиопатии, уровень 1</v>
      </c>
      <c r="G274" s="25">
        <f>VLOOKUP(E274,КСГ!$A$2:$C$427,3,0)</f>
        <v>1.42</v>
      </c>
      <c r="H274" s="25">
        <f>IF(VLOOKUP($E274,КСГ!$A$2:$D$427,4,0)=0,IF($D274="КС",$C$2*$C274*$G274,$C$3*$C274*$G274),IF($D274="КС",$C$2*$G274,$C$3*$G274))</f>
        <v>24842.160179999999</v>
      </c>
      <c r="I274" s="25" t="str">
        <f>VLOOKUP(E274,КСГ!$A$2:$E$427,5,0)</f>
        <v>Кардиология</v>
      </c>
      <c r="J274" s="25">
        <f>VLOOKUP(E274,КСГ!$A$2:$F$427,6,0)</f>
        <v>1.49</v>
      </c>
      <c r="K274" s="26" t="s">
        <v>504</v>
      </c>
      <c r="L274" s="45">
        <v>2</v>
      </c>
      <c r="M274" s="45">
        <v>1</v>
      </c>
      <c r="N274" s="59">
        <f t="shared" si="11"/>
        <v>3</v>
      </c>
      <c r="O274" s="19">
        <f>IF(VLOOKUP($E274,КСГ!$A$2:$D$427,4,0)=0,IF($D274="КС",$C$2*$C274*$G274*L274,$C$3*$C274*$G274*L274),IF($D274="КС",$C$2*$G274*L274,$C$3*$G274*L274))</f>
        <v>49684.320359999998</v>
      </c>
      <c r="P274" s="19">
        <f>IF(VLOOKUP($E274,КСГ!$A$2:$D$427,4,0)=0,IF($D274="КС",$C$2*$C274*$G274*M274,$C$3*$C274*$G274*M274),IF($D274="КС",$C$2*$G274*M274,$C$3*$G274*M274))</f>
        <v>24842.160179999999</v>
      </c>
      <c r="Q274" s="20">
        <f t="shared" si="12"/>
        <v>74526.48053999999</v>
      </c>
    </row>
    <row r="275" spans="1:17" ht="15.75" customHeight="1">
      <c r="A275" s="11">
        <v>150002</v>
      </c>
      <c r="B275" s="22" t="str">
        <f>VLOOKUP(A275,МО!$A$1:$C$68,2,0)</f>
        <v>ГБУЗ "ДРКБ"</v>
      </c>
      <c r="C275" s="23">
        <f>IF(D275="КС",VLOOKUP(A275,МО!$A$1:$C$68,3,0),VLOOKUP(A275,МО!$A$1:$D$68,4,0))</f>
        <v>1.02</v>
      </c>
      <c r="D275" s="24" t="s">
        <v>495</v>
      </c>
      <c r="E275" s="26">
        <v>20161073</v>
      </c>
      <c r="F275" s="22" t="str">
        <f>VLOOKUP(E275,КСГ!$A$2:$C$427,2,0)</f>
        <v>Операции на кишечнике и анальной области (уровень 1)</v>
      </c>
      <c r="G275" s="25">
        <f>VLOOKUP(E275,КСГ!$A$2:$C$427,3,0)</f>
        <v>0.84</v>
      </c>
      <c r="H275" s="25">
        <f>IF(VLOOKUP($E275,КСГ!$A$2:$D$427,4,0)=0,IF($D275="КС",$C$2*$C275*$G275,$C$3*$C275*$G275),IF($D275="КС",$C$2*$G275,$C$3*$G275))</f>
        <v>14695.362359999999</v>
      </c>
      <c r="I275" s="25" t="str">
        <f>VLOOKUP(E275,КСГ!$A$2:$E$427,5,0)</f>
        <v>Колопроктология</v>
      </c>
      <c r="J275" s="25">
        <f>VLOOKUP(E275,КСГ!$A$2:$F$427,6,0)</f>
        <v>1.36</v>
      </c>
      <c r="K275" s="26" t="s">
        <v>507</v>
      </c>
      <c r="L275" s="26">
        <v>20</v>
      </c>
      <c r="M275" s="26">
        <v>7</v>
      </c>
      <c r="N275" s="18">
        <f t="shared" ref="N275:N306" si="13">IF(L275+M275&gt;0,L275+M275,"")</f>
        <v>27</v>
      </c>
      <c r="O275" s="19">
        <f>IF(VLOOKUP($E275,КСГ!$A$2:$D$427,4,0)=0,IF($D275="КС",$C$2*$C275*$G275*L275,$C$3*$C275*$G275*L275),IF($D275="КС",$C$2*$G275*L275,$C$3*$G275*L275))</f>
        <v>293907.24719999998</v>
      </c>
      <c r="P275" s="19">
        <f>IF(VLOOKUP($E275,КСГ!$A$2:$D$427,4,0)=0,IF($D275="КС",$C$2*$C275*$G275*M275,$C$3*$C275*$G275*M275),IF($D275="КС",$C$2*$G275*M275,$C$3*$G275*M275))</f>
        <v>102867.53651999999</v>
      </c>
      <c r="Q275" s="20">
        <f t="shared" ref="Q275:Q306" si="14">O275+P275</f>
        <v>396774.78371999995</v>
      </c>
    </row>
    <row r="276" spans="1:17">
      <c r="A276" s="11">
        <v>150002</v>
      </c>
      <c r="B276" s="22" t="str">
        <f>VLOOKUP(A276,МО!$A$1:$C$68,2,0)</f>
        <v>ГБУЗ "ДРКБ"</v>
      </c>
      <c r="C276" s="23">
        <f>IF(D276="КС",VLOOKUP(A276,МО!$A$1:$C$68,3,0),VLOOKUP(A276,МО!$A$1:$D$68,4,0))</f>
        <v>1.02</v>
      </c>
      <c r="D276" s="24" t="s">
        <v>495</v>
      </c>
      <c r="E276" s="26">
        <v>20161074</v>
      </c>
      <c r="F276" s="22" t="str">
        <f>VLOOKUP(E276,КСГ!$A$2:$C$427,2,0)</f>
        <v>Операции на кишечнике и анальной области (уровень 2)</v>
      </c>
      <c r="G276" s="25">
        <f>VLOOKUP(E276,КСГ!$A$2:$C$427,3,0)</f>
        <v>1.74</v>
      </c>
      <c r="H276" s="25">
        <f>IF(VLOOKUP($E276,КСГ!$A$2:$D$427,4,0)=0,IF($D276="КС",$C$2*$C276*$G276,$C$3*$C276*$G276),IF($D276="КС",$C$2*$G276,$C$3*$G276))</f>
        <v>30440.393459999999</v>
      </c>
      <c r="I276" s="25" t="str">
        <f>VLOOKUP(E276,КСГ!$A$2:$E$427,5,0)</f>
        <v>Колопроктология</v>
      </c>
      <c r="J276" s="25">
        <f>VLOOKUP(E276,КСГ!$A$2:$F$427,6,0)</f>
        <v>1.36</v>
      </c>
      <c r="K276" s="26" t="s">
        <v>507</v>
      </c>
      <c r="L276" s="26">
        <v>7</v>
      </c>
      <c r="M276" s="26">
        <v>3</v>
      </c>
      <c r="N276" s="18">
        <f t="shared" si="13"/>
        <v>10</v>
      </c>
      <c r="O276" s="19">
        <f>IF(VLOOKUP($E276,КСГ!$A$2:$D$427,4,0)=0,IF($D276="КС",$C$2*$C276*$G276*L276,$C$3*$C276*$G276*L276),IF($D276="КС",$C$2*$G276*L276,$C$3*$G276*L276))</f>
        <v>213082.75422</v>
      </c>
      <c r="P276" s="19">
        <f>IF(VLOOKUP($E276,КСГ!$A$2:$D$427,4,0)=0,IF($D276="КС",$C$2*$C276*$G276*M276,$C$3*$C276*$G276*M276),IF($D276="КС",$C$2*$G276*M276,$C$3*$G276*M276))</f>
        <v>91321.180380000005</v>
      </c>
      <c r="Q276" s="20">
        <f t="shared" si="14"/>
        <v>304403.93460000004</v>
      </c>
    </row>
    <row r="277" spans="1:17">
      <c r="A277" s="11">
        <v>150002</v>
      </c>
      <c r="B277" s="22" t="str">
        <f>VLOOKUP(A277,МО!$A$1:$C$68,2,0)</f>
        <v>ГБУЗ "ДРКБ"</v>
      </c>
      <c r="C277" s="23">
        <f>IF(D277="КС",VLOOKUP(A277,МО!$A$1:$C$68,3,0),VLOOKUP(A277,МО!$A$1:$D$68,4,0))</f>
        <v>1.02</v>
      </c>
      <c r="D277" s="24" t="s">
        <v>495</v>
      </c>
      <c r="E277" s="26">
        <v>20161075</v>
      </c>
      <c r="F277" s="22" t="str">
        <f>VLOOKUP(E277,КСГ!$A$2:$C$427,2,0)</f>
        <v>Операции на кишечнике и анальной области (уровень 3)</v>
      </c>
      <c r="G277" s="25">
        <f>VLOOKUP(E277,КСГ!$A$2:$C$427,3,0)</f>
        <v>2.4900000000000002</v>
      </c>
      <c r="H277" s="25">
        <f>IF(VLOOKUP($E277,КСГ!$A$2:$D$427,4,0)=0,IF($D277="КС",$C$2*$C277*$G277,$C$3*$C277*$G277),IF($D277="КС",$C$2*$G277,$C$3*$G277))</f>
        <v>43561.252710000001</v>
      </c>
      <c r="I277" s="25" t="str">
        <f>VLOOKUP(E277,КСГ!$A$2:$E$427,5,0)</f>
        <v>Колопроктология</v>
      </c>
      <c r="J277" s="25">
        <f>VLOOKUP(E277,КСГ!$A$2:$F$427,6,0)</f>
        <v>1.36</v>
      </c>
      <c r="K277" s="26" t="s">
        <v>507</v>
      </c>
      <c r="L277" s="26">
        <v>0</v>
      </c>
      <c r="M277" s="26">
        <v>0</v>
      </c>
      <c r="N277" s="18" t="str">
        <f t="shared" si="13"/>
        <v/>
      </c>
      <c r="O277" s="19">
        <f>IF(VLOOKUP($E277,КСГ!$A$2:$D$427,4,0)=0,IF($D277="КС",$C$2*$C277*$G277*L277,$C$3*$C277*$G277*L277),IF($D277="КС",$C$2*$G277*L277,$C$3*$G277*L277))</f>
        <v>0</v>
      </c>
      <c r="P277" s="19">
        <f>IF(VLOOKUP($E277,КСГ!$A$2:$D$427,4,0)=0,IF($D277="КС",$C$2*$C277*$G277*M277,$C$3*$C277*$G277*M277),IF($D277="КС",$C$2*$G277*M277,$C$3*$G277*M277))</f>
        <v>0</v>
      </c>
      <c r="Q277" s="20">
        <f t="shared" si="14"/>
        <v>0</v>
      </c>
    </row>
    <row r="278" spans="1:17">
      <c r="A278" s="11">
        <v>150002</v>
      </c>
      <c r="B278" s="22" t="str">
        <f>VLOOKUP(A278,МО!$A$1:$C$68,2,0)</f>
        <v>ГБУЗ "ДРКБ"</v>
      </c>
      <c r="C278" s="23">
        <f>IF(D278="КС",VLOOKUP(A278,МО!$A$1:$C$68,3,0),VLOOKUP(A278,МО!$A$1:$D$68,4,0))</f>
        <v>1.02</v>
      </c>
      <c r="D278" s="24" t="s">
        <v>495</v>
      </c>
      <c r="E278" s="26">
        <v>20161077</v>
      </c>
      <c r="F278" s="22" t="str">
        <f>VLOOKUP(E278,КСГ!$A$2:$C$427,2,0)</f>
        <v>Воспалительные заболевания ЦНС, дети</v>
      </c>
      <c r="G278" s="25">
        <f>VLOOKUP(E278,КСГ!$A$2:$C$427,3,0)</f>
        <v>1.55</v>
      </c>
      <c r="H278" s="25">
        <f>IF(VLOOKUP($E278,КСГ!$A$2:$D$427,4,0)=0,IF($D278="КС",$C$2*$C278*$G278,$C$3*$C278*$G278),IF($D278="КС",$C$2*$G278,$C$3*$G278))</f>
        <v>27116.442449999999</v>
      </c>
      <c r="I278" s="25" t="str">
        <f>VLOOKUP(E278,КСГ!$A$2:$E$427,5,0)</f>
        <v>Неврология</v>
      </c>
      <c r="J278" s="25">
        <f>VLOOKUP(E278,КСГ!$A$2:$F$427,6,0)</f>
        <v>1.1200000000000001</v>
      </c>
      <c r="K278" s="26" t="s">
        <v>478</v>
      </c>
      <c r="L278" s="26">
        <v>7</v>
      </c>
      <c r="M278" s="26">
        <v>1</v>
      </c>
      <c r="N278" s="18">
        <f t="shared" si="13"/>
        <v>8</v>
      </c>
      <c r="O278" s="19">
        <f>IF(VLOOKUP($E278,КСГ!$A$2:$D$427,4,0)=0,IF($D278="КС",$C$2*$C278*$G278*L278,$C$3*$C278*$G278*L278),IF($D278="КС",$C$2*$G278*L278,$C$3*$G278*L278))</f>
        <v>189815.09714999999</v>
      </c>
      <c r="P278" s="19">
        <f>IF(VLOOKUP($E278,КСГ!$A$2:$D$427,4,0)=0,IF($D278="КС",$C$2*$C278*$G278*M278,$C$3*$C278*$G278*M278),IF($D278="КС",$C$2*$G278*M278,$C$3*$G278*M278))</f>
        <v>27116.442449999999</v>
      </c>
      <c r="Q278" s="20">
        <f t="shared" si="14"/>
        <v>216931.53959999999</v>
      </c>
    </row>
    <row r="279" spans="1:17">
      <c r="A279" s="11">
        <v>150002</v>
      </c>
      <c r="B279" s="22" t="str">
        <f>VLOOKUP(A279,МО!$A$1:$C$68,2,0)</f>
        <v>ГБУЗ "ДРКБ"</v>
      </c>
      <c r="C279" s="23">
        <f>IF(D279="КС",VLOOKUP(A279,МО!$A$1:$C$68,3,0),VLOOKUP(A279,МО!$A$1:$D$68,4,0))</f>
        <v>1.02</v>
      </c>
      <c r="D279" s="24" t="s">
        <v>495</v>
      </c>
      <c r="E279" s="26">
        <v>20161078</v>
      </c>
      <c r="F279" s="22" t="str">
        <f>VLOOKUP(E279,КСГ!$A$2:$C$427,2,0)</f>
        <v>Дегенеративные болезни нервной системы</v>
      </c>
      <c r="G279" s="25">
        <f>VLOOKUP(E279,КСГ!$A$2:$C$427,3,0)</f>
        <v>0.84</v>
      </c>
      <c r="H279" s="25">
        <f>IF(VLOOKUP($E279,КСГ!$A$2:$D$427,4,0)=0,IF($D279="КС",$C$2*$C279*$G279,$C$3*$C279*$G279),IF($D279="КС",$C$2*$G279,$C$3*$G279))</f>
        <v>14695.362359999999</v>
      </c>
      <c r="I279" s="25" t="str">
        <f>VLOOKUP(E279,КСГ!$A$2:$E$427,5,0)</f>
        <v>Неврология</v>
      </c>
      <c r="J279" s="25">
        <f>VLOOKUP(E279,КСГ!$A$2:$F$427,6,0)</f>
        <v>1.1200000000000001</v>
      </c>
      <c r="K279" s="26" t="s">
        <v>478</v>
      </c>
      <c r="L279" s="26">
        <v>0</v>
      </c>
      <c r="M279" s="26">
        <v>0</v>
      </c>
      <c r="N279" s="18" t="str">
        <f t="shared" si="13"/>
        <v/>
      </c>
      <c r="O279" s="19">
        <f>IF(VLOOKUP($E279,КСГ!$A$2:$D$427,4,0)=0,IF($D279="КС",$C$2*$C279*$G279*L279,$C$3*$C279*$G279*L279),IF($D279="КС",$C$2*$G279*L279,$C$3*$G279*L279))</f>
        <v>0</v>
      </c>
      <c r="P279" s="19">
        <f>IF(VLOOKUP($E279,КСГ!$A$2:$D$427,4,0)=0,IF($D279="КС",$C$2*$C279*$G279*M279,$C$3*$C279*$G279*M279),IF($D279="КС",$C$2*$G279*M279,$C$3*$G279*M279))</f>
        <v>0</v>
      </c>
      <c r="Q279" s="20">
        <f t="shared" si="14"/>
        <v>0</v>
      </c>
    </row>
    <row r="280" spans="1:17">
      <c r="A280" s="11">
        <v>150002</v>
      </c>
      <c r="B280" s="22" t="str">
        <f>VLOOKUP(A280,МО!$A$1:$C$68,2,0)</f>
        <v>ГБУЗ "ДРКБ"</v>
      </c>
      <c r="C280" s="23">
        <f>IF(D280="КС",VLOOKUP(A280,МО!$A$1:$C$68,3,0),VLOOKUP(A280,МО!$A$1:$D$68,4,0))</f>
        <v>1.02</v>
      </c>
      <c r="D280" s="24" t="s">
        <v>495</v>
      </c>
      <c r="E280" s="26">
        <v>20161079</v>
      </c>
      <c r="F280" s="22" t="str">
        <f>VLOOKUP(E280,КСГ!$A$2:$C$427,2,0)</f>
        <v>Демиелинизирующие болезни нервной системы</v>
      </c>
      <c r="G280" s="25">
        <f>VLOOKUP(E280,КСГ!$A$2:$C$427,3,0)</f>
        <v>1.33</v>
      </c>
      <c r="H280" s="25">
        <f>IF(VLOOKUP($E280,КСГ!$A$2:$D$427,4,0)=0,IF($D280="КС",$C$2*$C280*$G280,$C$3*$C280*$G280),IF($D280="КС",$C$2*$G280,$C$3*$G280))</f>
        <v>23267.657070000001</v>
      </c>
      <c r="I280" s="25" t="str">
        <f>VLOOKUP(E280,КСГ!$A$2:$E$427,5,0)</f>
        <v>Неврология</v>
      </c>
      <c r="J280" s="25">
        <f>VLOOKUP(E280,КСГ!$A$2:$F$427,6,0)</f>
        <v>1.1200000000000001</v>
      </c>
      <c r="K280" s="26" t="s">
        <v>478</v>
      </c>
      <c r="L280" s="26">
        <v>0</v>
      </c>
      <c r="M280" s="26">
        <v>0</v>
      </c>
      <c r="N280" s="18" t="str">
        <f t="shared" si="13"/>
        <v/>
      </c>
      <c r="O280" s="19">
        <f>IF(VLOOKUP($E280,КСГ!$A$2:$D$427,4,0)=0,IF($D280="КС",$C$2*$C280*$G280*L280,$C$3*$C280*$G280*L280),IF($D280="КС",$C$2*$G280*L280,$C$3*$G280*L280))</f>
        <v>0</v>
      </c>
      <c r="P280" s="19">
        <f>IF(VLOOKUP($E280,КСГ!$A$2:$D$427,4,0)=0,IF($D280="КС",$C$2*$C280*$G280*M280,$C$3*$C280*$G280*M280),IF($D280="КС",$C$2*$G280*M280,$C$3*$G280*M280))</f>
        <v>0</v>
      </c>
      <c r="Q280" s="20">
        <f t="shared" si="14"/>
        <v>0</v>
      </c>
    </row>
    <row r="281" spans="1:17">
      <c r="A281" s="11">
        <v>150002</v>
      </c>
      <c r="B281" s="22" t="str">
        <f>VLOOKUP(A281,МО!$A$1:$C$68,2,0)</f>
        <v>ГБУЗ "ДРКБ"</v>
      </c>
      <c r="C281" s="23">
        <f>IF(D281="КС",VLOOKUP(A281,МО!$A$1:$C$68,3,0),VLOOKUP(A281,МО!$A$1:$D$68,4,0))</f>
        <v>1.02</v>
      </c>
      <c r="D281" s="24" t="s">
        <v>495</v>
      </c>
      <c r="E281" s="26">
        <v>20161080</v>
      </c>
      <c r="F281" s="22" t="str">
        <f>VLOOKUP(E281,КСГ!$A$2:$C$427,2,0)</f>
        <v>Эпилепсия, судороги,  уровень 1</v>
      </c>
      <c r="G281" s="25">
        <f>VLOOKUP(E281,КСГ!$A$2:$C$427,3,0)</f>
        <v>0.96</v>
      </c>
      <c r="H281" s="25">
        <f>IF(VLOOKUP($E281,КСГ!$A$2:$D$427,4,0)=0,IF($D281="КС",$C$2*$C281*$G281,$C$3*$C281*$G281),IF($D281="КС",$C$2*$G281,$C$3*$G281))</f>
        <v>16794.699839999997</v>
      </c>
      <c r="I281" s="25" t="str">
        <f>VLOOKUP(E281,КСГ!$A$2:$E$427,5,0)</f>
        <v>Неврология</v>
      </c>
      <c r="J281" s="25">
        <f>VLOOKUP(E281,КСГ!$A$2:$F$427,6,0)</f>
        <v>1.1200000000000001</v>
      </c>
      <c r="K281" s="26" t="s">
        <v>478</v>
      </c>
      <c r="L281" s="26">
        <v>93</v>
      </c>
      <c r="M281" s="26">
        <v>7</v>
      </c>
      <c r="N281" s="18">
        <f t="shared" si="13"/>
        <v>100</v>
      </c>
      <c r="O281" s="19">
        <f>IF(VLOOKUP($E281,КСГ!$A$2:$D$427,4,0)=0,IF($D281="КС",$C$2*$C281*$G281*L281,$C$3*$C281*$G281*L281),IF($D281="КС",$C$2*$G281*L281,$C$3*$G281*L281))</f>
        <v>1561907.0851199997</v>
      </c>
      <c r="P281" s="19">
        <f>IF(VLOOKUP($E281,КСГ!$A$2:$D$427,4,0)=0,IF($D281="КС",$C$2*$C281*$G281*M281,$C$3*$C281*$G281*M281),IF($D281="КС",$C$2*$G281*M281,$C$3*$G281*M281))</f>
        <v>117562.89887999998</v>
      </c>
      <c r="Q281" s="20">
        <f t="shared" si="14"/>
        <v>1679469.9839999997</v>
      </c>
    </row>
    <row r="282" spans="1:17">
      <c r="A282" s="11">
        <v>150002</v>
      </c>
      <c r="B282" s="22" t="str">
        <f>VLOOKUP(A282,МО!$A$1:$C$68,2,0)</f>
        <v>ГБУЗ "ДРКБ"</v>
      </c>
      <c r="C282" s="23">
        <f>IF(D282="КС",VLOOKUP(A282,МО!$A$1:$C$68,3,0),VLOOKUP(A282,МО!$A$1:$D$68,4,0))</f>
        <v>1.02</v>
      </c>
      <c r="D282" s="24" t="s">
        <v>495</v>
      </c>
      <c r="E282" s="26">
        <v>20161081</v>
      </c>
      <c r="F282" s="22" t="str">
        <f>VLOOKUP(E282,КСГ!$A$2:$C$427,2,0)</f>
        <v>Эпилепсия, судороги,  уровень 2</v>
      </c>
      <c r="G282" s="25">
        <f>VLOOKUP(E282,КСГ!$A$2:$C$427,3,0)</f>
        <v>2.0099999999999998</v>
      </c>
      <c r="H282" s="25">
        <f>IF(VLOOKUP($E282,КСГ!$A$2:$D$427,4,0)=0,IF($D282="КС",$C$2*$C282*$G282,$C$3*$C282*$G282),IF($D282="КС",$C$2*$G282,$C$3*$G282))</f>
        <v>35163.902789999993</v>
      </c>
      <c r="I282" s="25" t="str">
        <f>VLOOKUP(E282,КСГ!$A$2:$E$427,5,0)</f>
        <v>Неврология</v>
      </c>
      <c r="J282" s="25">
        <f>VLOOKUP(E282,КСГ!$A$2:$F$427,6,0)</f>
        <v>1.1200000000000001</v>
      </c>
      <c r="K282" s="26" t="s">
        <v>478</v>
      </c>
      <c r="L282" s="26">
        <v>0</v>
      </c>
      <c r="M282" s="26">
        <v>0</v>
      </c>
      <c r="N282" s="18" t="str">
        <f t="shared" si="13"/>
        <v/>
      </c>
      <c r="O282" s="19">
        <f>IF(VLOOKUP($E282,КСГ!$A$2:$D$427,4,0)=0,IF($D282="КС",$C$2*$C282*$G282*L282,$C$3*$C282*$G282*L282),IF($D282="КС",$C$2*$G282*L282,$C$3*$G282*L282))</f>
        <v>0</v>
      </c>
      <c r="P282" s="19">
        <f>IF(VLOOKUP($E282,КСГ!$A$2:$D$427,4,0)=0,IF($D282="КС",$C$2*$C282*$G282*M282,$C$3*$C282*$G282*M282),IF($D282="КС",$C$2*$G282*M282,$C$3*$G282*M282))</f>
        <v>0</v>
      </c>
      <c r="Q282" s="20">
        <f t="shared" si="14"/>
        <v>0</v>
      </c>
    </row>
    <row r="283" spans="1:17">
      <c r="A283" s="11">
        <v>150002</v>
      </c>
      <c r="B283" s="22" t="str">
        <f>VLOOKUP(A283,МО!$A$1:$C$68,2,0)</f>
        <v>ГБУЗ "ДРКБ"</v>
      </c>
      <c r="C283" s="23">
        <f>IF(D283="КС",VLOOKUP(A283,МО!$A$1:$C$68,3,0),VLOOKUP(A283,МО!$A$1:$D$68,4,0))</f>
        <v>1.02</v>
      </c>
      <c r="D283" s="24" t="s">
        <v>495</v>
      </c>
      <c r="E283" s="26">
        <v>20161082</v>
      </c>
      <c r="F283" s="22" t="str">
        <f>VLOOKUP(E283,КСГ!$A$2:$C$427,2,0)</f>
        <v>Расстройства периферической нервной системы</v>
      </c>
      <c r="G283" s="25">
        <f>VLOOKUP(E283,КСГ!$A$2:$C$427,3,0)</f>
        <v>1.02</v>
      </c>
      <c r="H283" s="25">
        <f>IF(VLOOKUP($E283,КСГ!$A$2:$D$427,4,0)=0,IF($D283="КС",$C$2*$C283*$G283,$C$3*$C283*$G283),IF($D283="КС",$C$2*$G283,$C$3*$G283))</f>
        <v>17844.368579999998</v>
      </c>
      <c r="I283" s="25" t="str">
        <f>VLOOKUP(E283,КСГ!$A$2:$E$427,5,0)</f>
        <v>Неврология</v>
      </c>
      <c r="J283" s="25">
        <f>VLOOKUP(E283,КСГ!$A$2:$F$427,6,0)</f>
        <v>1.1200000000000001</v>
      </c>
      <c r="K283" s="26" t="s">
        <v>478</v>
      </c>
      <c r="L283" s="26">
        <v>14</v>
      </c>
      <c r="M283" s="26">
        <v>7</v>
      </c>
      <c r="N283" s="18">
        <f t="shared" si="13"/>
        <v>21</v>
      </c>
      <c r="O283" s="19">
        <f>IF(VLOOKUP($E283,КСГ!$A$2:$D$427,4,0)=0,IF($D283="КС",$C$2*$C283*$G283*L283,$C$3*$C283*$G283*L283),IF($D283="КС",$C$2*$G283*L283,$C$3*$G283*L283))</f>
        <v>249821.16011999999</v>
      </c>
      <c r="P283" s="19">
        <f>IF(VLOOKUP($E283,КСГ!$A$2:$D$427,4,0)=0,IF($D283="КС",$C$2*$C283*$G283*M283,$C$3*$C283*$G283*M283),IF($D283="КС",$C$2*$G283*M283,$C$3*$G283*M283))</f>
        <v>124910.58005999999</v>
      </c>
      <c r="Q283" s="20">
        <f t="shared" si="14"/>
        <v>374731.74017999996</v>
      </c>
    </row>
    <row r="284" spans="1:17">
      <c r="A284" s="11">
        <v>150002</v>
      </c>
      <c r="B284" s="22" t="str">
        <f>VLOOKUP(A284,МО!$A$1:$C$68,2,0)</f>
        <v>ГБУЗ "ДРКБ"</v>
      </c>
      <c r="C284" s="23">
        <f>IF(D284="КС",VLOOKUP(A284,МО!$A$1:$C$68,3,0),VLOOKUP(A284,МО!$A$1:$D$68,4,0))</f>
        <v>1.02</v>
      </c>
      <c r="D284" s="24" t="s">
        <v>495</v>
      </c>
      <c r="E284" s="26">
        <v>20161085</v>
      </c>
      <c r="F284" s="22" t="str">
        <f>VLOOKUP(E284,КСГ!$A$2:$C$427,2,0)</f>
        <v>Другие нарушения нервной системы (уровень 1)</v>
      </c>
      <c r="G284" s="25">
        <f>VLOOKUP(E284,КСГ!$A$2:$C$427,3,0)</f>
        <v>0.74</v>
      </c>
      <c r="H284" s="25">
        <f>IF(VLOOKUP($E284,КСГ!$A$2:$D$427,4,0)=0,IF($D284="КС",$C$2*$C284*$G284,$C$3*$C284*$G284),IF($D284="КС",$C$2*$G284,$C$3*$G284))</f>
        <v>12945.91446</v>
      </c>
      <c r="I284" s="25" t="str">
        <f>VLOOKUP(E284,КСГ!$A$2:$E$427,5,0)</f>
        <v>Неврология</v>
      </c>
      <c r="J284" s="25">
        <f>VLOOKUP(E284,КСГ!$A$2:$F$427,6,0)</f>
        <v>1.1200000000000001</v>
      </c>
      <c r="K284" s="26" t="s">
        <v>478</v>
      </c>
      <c r="L284" s="26">
        <v>164</v>
      </c>
      <c r="M284" s="26">
        <v>38</v>
      </c>
      <c r="N284" s="18">
        <f t="shared" si="13"/>
        <v>202</v>
      </c>
      <c r="O284" s="19">
        <f>IF(VLOOKUP($E284,КСГ!$A$2:$D$427,4,0)=0,IF($D284="КС",$C$2*$C284*$G284*L284,$C$3*$C284*$G284*L284),IF($D284="КС",$C$2*$G284*L284,$C$3*$G284*L284))</f>
        <v>2123129.97144</v>
      </c>
      <c r="P284" s="19">
        <f>IF(VLOOKUP($E284,КСГ!$A$2:$D$427,4,0)=0,IF($D284="КС",$C$2*$C284*$G284*M284,$C$3*$C284*$G284*M284),IF($D284="КС",$C$2*$G284*M284,$C$3*$G284*M284))</f>
        <v>491944.74948</v>
      </c>
      <c r="Q284" s="20">
        <f t="shared" si="14"/>
        <v>2615074.7209200002</v>
      </c>
    </row>
    <row r="285" spans="1:17">
      <c r="A285" s="11">
        <v>150002</v>
      </c>
      <c r="B285" s="22" t="str">
        <f>VLOOKUP(A285,МО!$A$1:$C$68,2,0)</f>
        <v>ГБУЗ "ДРКБ"</v>
      </c>
      <c r="C285" s="23">
        <f>IF(D285="КС",VLOOKUP(A285,МО!$A$1:$C$68,3,0),VLOOKUP(A285,МО!$A$1:$D$68,4,0))</f>
        <v>1.02</v>
      </c>
      <c r="D285" s="24" t="s">
        <v>495</v>
      </c>
      <c r="E285" s="26">
        <v>20161086</v>
      </c>
      <c r="F285" s="22" t="str">
        <f>VLOOKUP(E285,КСГ!$A$2:$C$427,2,0)</f>
        <v>Другие нарушения нервной системы (уровень 2)</v>
      </c>
      <c r="G285" s="25">
        <f>VLOOKUP(E285,КСГ!$A$2:$C$427,3,0)</f>
        <v>0.99</v>
      </c>
      <c r="H285" s="25">
        <f>IF(VLOOKUP($E285,КСГ!$A$2:$D$427,4,0)=0,IF($D285="КС",$C$2*$C285*$G285,$C$3*$C285*$G285),IF($D285="КС",$C$2*$G285,$C$3*$G285))</f>
        <v>17319.534209999998</v>
      </c>
      <c r="I285" s="25" t="str">
        <f>VLOOKUP(E285,КСГ!$A$2:$E$427,5,0)</f>
        <v>Неврология</v>
      </c>
      <c r="J285" s="25">
        <f>VLOOKUP(E285,КСГ!$A$2:$F$427,6,0)</f>
        <v>1.1200000000000001</v>
      </c>
      <c r="K285" s="26" t="s">
        <v>478</v>
      </c>
      <c r="L285" s="26">
        <v>25</v>
      </c>
      <c r="M285" s="26">
        <v>6</v>
      </c>
      <c r="N285" s="18">
        <f t="shared" si="13"/>
        <v>31</v>
      </c>
      <c r="O285" s="19">
        <f>IF(VLOOKUP($E285,КСГ!$A$2:$D$427,4,0)=0,IF($D285="КС",$C$2*$C285*$G285*L285,$C$3*$C285*$G285*L285),IF($D285="КС",$C$2*$G285*L285,$C$3*$G285*L285))</f>
        <v>432988.35524999996</v>
      </c>
      <c r="P285" s="19">
        <f>IF(VLOOKUP($E285,КСГ!$A$2:$D$427,4,0)=0,IF($D285="КС",$C$2*$C285*$G285*M285,$C$3*$C285*$G285*M285),IF($D285="КС",$C$2*$G285*M285,$C$3*$G285*M285))</f>
        <v>103917.20525999999</v>
      </c>
      <c r="Q285" s="20">
        <f t="shared" si="14"/>
        <v>536905.56050999998</v>
      </c>
    </row>
    <row r="286" spans="1:17">
      <c r="A286" s="11">
        <v>150002</v>
      </c>
      <c r="B286" s="22" t="str">
        <f>VLOOKUP(A286,МО!$A$1:$C$68,2,0)</f>
        <v>ГБУЗ "ДРКБ"</v>
      </c>
      <c r="C286" s="23">
        <f>IF(D286="КС",VLOOKUP(A286,МО!$A$1:$C$68,3,0),VLOOKUP(A286,МО!$A$1:$D$68,4,0))</f>
        <v>1.02</v>
      </c>
      <c r="D286" s="24" t="s">
        <v>495</v>
      </c>
      <c r="E286" s="26">
        <v>20161087</v>
      </c>
      <c r="F286" s="22" t="str">
        <f>VLOOKUP(E286,КСГ!$A$2:$C$427,2,0)</f>
        <v>Транзиторные ишемические приступы, сосудистые мозговые синдромы</v>
      </c>
      <c r="G286" s="25">
        <f>VLOOKUP(E286,КСГ!$A$2:$C$427,3,0)</f>
        <v>1.1499999999999999</v>
      </c>
      <c r="H286" s="25">
        <f>IF(VLOOKUP($E286,КСГ!$A$2:$D$427,4,0)=0,IF($D286="КС",$C$2*$C286*$G286,$C$3*$C286*$G286),IF($D286="КС",$C$2*$G286,$C$3*$G286))</f>
        <v>20118.650849999998</v>
      </c>
      <c r="I286" s="25" t="str">
        <f>VLOOKUP(E286,КСГ!$A$2:$E$427,5,0)</f>
        <v>Неврология</v>
      </c>
      <c r="J286" s="25">
        <f>VLOOKUP(E286,КСГ!$A$2:$F$427,6,0)</f>
        <v>1.1200000000000001</v>
      </c>
      <c r="K286" s="26" t="s">
        <v>478</v>
      </c>
      <c r="L286" s="26">
        <v>0</v>
      </c>
      <c r="M286" s="26">
        <v>0</v>
      </c>
      <c r="N286" s="18" t="str">
        <f t="shared" si="13"/>
        <v/>
      </c>
      <c r="O286" s="19">
        <f>IF(VLOOKUP($E286,КСГ!$A$2:$D$427,4,0)=0,IF($D286="КС",$C$2*$C286*$G286*L286,$C$3*$C286*$G286*L286),IF($D286="КС",$C$2*$G286*L286,$C$3*$G286*L286))</f>
        <v>0</v>
      </c>
      <c r="P286" s="19">
        <f>IF(VLOOKUP($E286,КСГ!$A$2:$D$427,4,0)=0,IF($D286="КС",$C$2*$C286*$G286*M286,$C$3*$C286*$G286*M286),IF($D286="КС",$C$2*$G286*M286,$C$3*$G286*M286))</f>
        <v>0</v>
      </c>
      <c r="Q286" s="20">
        <f t="shared" si="14"/>
        <v>0</v>
      </c>
    </row>
    <row r="287" spans="1:17" ht="15" customHeight="1">
      <c r="A287" s="11">
        <v>150002</v>
      </c>
      <c r="B287" s="22" t="str">
        <f>VLOOKUP(A287,МО!$A$1:$C$68,2,0)</f>
        <v>ГБУЗ "ДРКБ"</v>
      </c>
      <c r="C287" s="23">
        <f>IF(D287="КС",VLOOKUP(A287,МО!$A$1:$C$68,3,0),VLOOKUP(A287,МО!$A$1:$D$68,4,0))</f>
        <v>1.02</v>
      </c>
      <c r="D287" s="24" t="s">
        <v>495</v>
      </c>
      <c r="E287" s="26">
        <v>20161088</v>
      </c>
      <c r="F287" s="22" t="str">
        <f>VLOOKUP(E287,КСГ!$A$2:$C$427,2,0)</f>
        <v>Кровоизлияние в мозг</v>
      </c>
      <c r="G287" s="25">
        <f>VLOOKUP(E287,КСГ!$A$2:$C$427,3,0)</f>
        <v>2.82</v>
      </c>
      <c r="H287" s="25">
        <f>IF(VLOOKUP($E287,КСГ!$A$2:$D$427,4,0)=0,IF($D287="КС",$C$2*$C287*$G287,$C$3*$C287*$G287),IF($D287="КС",$C$2*$G287,$C$3*$G287))</f>
        <v>49334.430779999995</v>
      </c>
      <c r="I287" s="25" t="str">
        <f>VLOOKUP(E287,КСГ!$A$2:$E$427,5,0)</f>
        <v>Неврология</v>
      </c>
      <c r="J287" s="25">
        <f>VLOOKUP(E287,КСГ!$A$2:$F$427,6,0)</f>
        <v>1.1200000000000001</v>
      </c>
      <c r="K287" s="26" t="s">
        <v>478</v>
      </c>
      <c r="L287" s="26">
        <v>0</v>
      </c>
      <c r="M287" s="26">
        <v>0</v>
      </c>
      <c r="N287" s="18" t="str">
        <f t="shared" si="13"/>
        <v/>
      </c>
      <c r="O287" s="19">
        <f>IF(VLOOKUP($E287,КСГ!$A$2:$D$427,4,0)=0,IF($D287="КС",$C$2*$C287*$G287*L287,$C$3*$C287*$G287*L287),IF($D287="КС",$C$2*$G287*L287,$C$3*$G287*L287))</f>
        <v>0</v>
      </c>
      <c r="P287" s="19">
        <f>IF(VLOOKUP($E287,КСГ!$A$2:$D$427,4,0)=0,IF($D287="КС",$C$2*$C287*$G287*M287,$C$3*$C287*$G287*M287),IF($D287="КС",$C$2*$G287*M287,$C$3*$G287*M287))</f>
        <v>0</v>
      </c>
      <c r="Q287" s="20">
        <f t="shared" si="14"/>
        <v>0</v>
      </c>
    </row>
    <row r="288" spans="1:17" ht="15.75" customHeight="1">
      <c r="A288" s="34">
        <v>150002</v>
      </c>
      <c r="B288" s="22" t="str">
        <f>VLOOKUP(A288,МО!$A$1:$C$68,2,0)</f>
        <v>ГБУЗ "ДРКБ"</v>
      </c>
      <c r="C288" s="23">
        <f>IF(D288="КС",VLOOKUP(A288,МО!$A$1:$C$68,3,0),VLOOKUP(A288,МО!$A$1:$D$68,4,0))</f>
        <v>1.02</v>
      </c>
      <c r="D288" s="27" t="s">
        <v>495</v>
      </c>
      <c r="E288" s="45">
        <v>20161092</v>
      </c>
      <c r="F288" s="22" t="str">
        <f>VLOOKUP(E288,КСГ!$A$2:$C$427,2,0)</f>
        <v>Другие цереброваскулярные болезни</v>
      </c>
      <c r="G288" s="25">
        <f>VLOOKUP(E288,КСГ!$A$2:$C$427,3,0)</f>
        <v>0.82</v>
      </c>
      <c r="H288" s="25">
        <f>IF(VLOOKUP($E288,КСГ!$A$2:$D$427,4,0)=0,IF($D288="КС",$C$2*$C288*$G288,$C$3*$C288*$G288),IF($D288="КС",$C$2*$G288,$C$3*$G288))</f>
        <v>14345.472779999998</v>
      </c>
      <c r="I288" s="25" t="str">
        <f>VLOOKUP(E288,КСГ!$A$2:$E$427,5,0)</f>
        <v>Неврология</v>
      </c>
      <c r="J288" s="25">
        <f>VLOOKUP(E288,КСГ!$A$2:$F$427,6,0)</f>
        <v>1.1200000000000001</v>
      </c>
      <c r="K288" s="58" t="s">
        <v>478</v>
      </c>
      <c r="L288" s="45">
        <v>4</v>
      </c>
      <c r="M288" s="45">
        <v>0</v>
      </c>
      <c r="N288" s="59">
        <f t="shared" si="13"/>
        <v>4</v>
      </c>
      <c r="O288" s="19">
        <f>IF(VLOOKUP($E288,КСГ!$A$2:$D$427,4,0)=0,IF($D288="КС",$C$2*$C288*$G288*L288,$C$3*$C288*$G288*L288),IF($D288="КС",$C$2*$G288*L288,$C$3*$G288*L288))</f>
        <v>57381.891119999993</v>
      </c>
      <c r="P288" s="19">
        <f>IF(VLOOKUP($E288,КСГ!$A$2:$D$427,4,0)=0,IF($D288="КС",$C$2*$C288*$G288*M288,$C$3*$C288*$G288*M288),IF($D288="КС",$C$2*$G288*M288,$C$3*$G288*M288))</f>
        <v>0</v>
      </c>
      <c r="Q288" s="20">
        <f t="shared" si="14"/>
        <v>57381.891119999993</v>
      </c>
    </row>
    <row r="289" spans="1:17" ht="15.75" customHeight="1">
      <c r="A289" s="11">
        <v>150002</v>
      </c>
      <c r="B289" s="22" t="str">
        <f>VLOOKUP(A289,МО!$A$1:$C$68,2,0)</f>
        <v>ГБУЗ "ДРКБ"</v>
      </c>
      <c r="C289" s="23">
        <f>IF(D289="КС",VLOOKUP(A289,МО!$A$1:$C$68,3,0),VLOOKUP(A289,МО!$A$1:$D$68,4,0))</f>
        <v>1.02</v>
      </c>
      <c r="D289" s="24" t="s">
        <v>495</v>
      </c>
      <c r="E289" s="26">
        <v>20161093</v>
      </c>
      <c r="F289" s="22" t="str">
        <f>VLOOKUP(E289,КСГ!$A$2:$C$427,2,0)</f>
        <v>Паралитические синдромы, травма спинного мозга (уровень 1)</v>
      </c>
      <c r="G289" s="25">
        <f>VLOOKUP(E289,КСГ!$A$2:$C$427,3,0)</f>
        <v>0.98</v>
      </c>
      <c r="H289" s="25">
        <f>IF(VLOOKUP($E289,КСГ!$A$2:$D$427,4,0)=0,IF($D289="КС",$C$2*$C289*$G289,$C$3*$C289*$G289),IF($D289="КС",$C$2*$G289,$C$3*$G289))</f>
        <v>17144.58942</v>
      </c>
      <c r="I289" s="25" t="str">
        <f>VLOOKUP(E289,КСГ!$A$2:$E$427,5,0)</f>
        <v>Нейрохирургия</v>
      </c>
      <c r="J289" s="25">
        <f>VLOOKUP(E289,КСГ!$A$2:$F$427,6,0)</f>
        <v>1.2</v>
      </c>
      <c r="K289" s="26" t="s">
        <v>479</v>
      </c>
      <c r="L289" s="26">
        <v>45</v>
      </c>
      <c r="M289" s="26">
        <v>14</v>
      </c>
      <c r="N289" s="18">
        <f t="shared" si="13"/>
        <v>59</v>
      </c>
      <c r="O289" s="19">
        <f>IF(VLOOKUP($E289,КСГ!$A$2:$D$427,4,0)=0,IF($D289="КС",$C$2*$C289*$G289*L289,$C$3*$C289*$G289*L289),IF($D289="КС",$C$2*$G289*L289,$C$3*$G289*L289))</f>
        <v>771506.52390000003</v>
      </c>
      <c r="P289" s="19">
        <f>IF(VLOOKUP($E289,КСГ!$A$2:$D$427,4,0)=0,IF($D289="КС",$C$2*$C289*$G289*M289,$C$3*$C289*$G289*M289),IF($D289="КС",$C$2*$G289*M289,$C$3*$G289*M289))</f>
        <v>240024.25188</v>
      </c>
      <c r="Q289" s="20">
        <f t="shared" si="14"/>
        <v>1011530.77578</v>
      </c>
    </row>
    <row r="290" spans="1:17" ht="15.75" customHeight="1">
      <c r="A290" s="11">
        <v>150002</v>
      </c>
      <c r="B290" s="22" t="str">
        <f>VLOOKUP(A290,МО!$A$1:$C$68,2,0)</f>
        <v>ГБУЗ "ДРКБ"</v>
      </c>
      <c r="C290" s="23">
        <f>IF(D290="КС",VLOOKUP(A290,МО!$A$1:$C$68,3,0),VLOOKUP(A290,МО!$A$1:$D$68,4,0))</f>
        <v>1.02</v>
      </c>
      <c r="D290" s="24" t="s">
        <v>495</v>
      </c>
      <c r="E290" s="26">
        <v>20161094</v>
      </c>
      <c r="F290" s="22" t="str">
        <f>VLOOKUP(E290,КСГ!$A$2:$C$427,2,0)</f>
        <v>Паралитические синдромы, травма спинного мозга (уровень 2)</v>
      </c>
      <c r="G290" s="25">
        <f>VLOOKUP(E290,КСГ!$A$2:$C$427,3,0)</f>
        <v>1.49</v>
      </c>
      <c r="H290" s="25">
        <f>IF(VLOOKUP($E290,КСГ!$A$2:$D$427,4,0)=0,IF($D290="КС",$C$2*$C290*$G290,$C$3*$C290*$G290),IF($D290="КС",$C$2*$G290,$C$3*$G290))</f>
        <v>26066.773709999998</v>
      </c>
      <c r="I290" s="25" t="str">
        <f>VLOOKUP(E290,КСГ!$A$2:$E$427,5,0)</f>
        <v>Нейрохирургия</v>
      </c>
      <c r="J290" s="25">
        <f>VLOOKUP(E290,КСГ!$A$2:$F$427,6,0)</f>
        <v>1.2</v>
      </c>
      <c r="K290" s="26" t="s">
        <v>479</v>
      </c>
      <c r="L290" s="26">
        <v>2</v>
      </c>
      <c r="M290" s="26">
        <v>0</v>
      </c>
      <c r="N290" s="18">
        <f t="shared" si="13"/>
        <v>2</v>
      </c>
      <c r="O290" s="19">
        <f>IF(VLOOKUP($E290,КСГ!$A$2:$D$427,4,0)=0,IF($D290="КС",$C$2*$C290*$G290*L290,$C$3*$C290*$G290*L290),IF($D290="КС",$C$2*$G290*L290,$C$3*$G290*L290))</f>
        <v>52133.547419999995</v>
      </c>
      <c r="P290" s="19">
        <f>IF(VLOOKUP($E290,КСГ!$A$2:$D$427,4,0)=0,IF($D290="КС",$C$2*$C290*$G290*M290,$C$3*$C290*$G290*M290),IF($D290="КС",$C$2*$G290*M290,$C$3*$G290*M290))</f>
        <v>0</v>
      </c>
      <c r="Q290" s="20">
        <f t="shared" si="14"/>
        <v>52133.547419999995</v>
      </c>
    </row>
    <row r="291" spans="1:17" ht="19.5" customHeight="1">
      <c r="A291" s="11">
        <v>150002</v>
      </c>
      <c r="B291" s="22" t="str">
        <f>VLOOKUP(A291,МО!$A$1:$C$68,2,0)</f>
        <v>ГБУЗ "ДРКБ"</v>
      </c>
      <c r="C291" s="23">
        <f>IF(D291="КС",VLOOKUP(A291,МО!$A$1:$C$68,3,0),VLOOKUP(A291,МО!$A$1:$D$68,4,0))</f>
        <v>1.02</v>
      </c>
      <c r="D291" s="24" t="s">
        <v>495</v>
      </c>
      <c r="E291" s="26">
        <v>20161095</v>
      </c>
      <c r="F291" s="22" t="str">
        <f>VLOOKUP(E291,КСГ!$A$2:$C$427,2,0)</f>
        <v>Дорсопатии, спондилопатии, остеопатии</v>
      </c>
      <c r="G291" s="25">
        <f>VLOOKUP(E291,КСГ!$A$2:$C$427,3,0)</f>
        <v>0.68</v>
      </c>
      <c r="H291" s="25">
        <f>IF(VLOOKUP($E291,КСГ!$A$2:$D$427,4,0)=0,IF($D291="КС",$C$2*$C291*$G291,$C$3*$C291*$G291),IF($D291="КС",$C$2*$G291,$C$3*$G291))</f>
        <v>11896.245720000001</v>
      </c>
      <c r="I291" s="25" t="str">
        <f>VLOOKUP(E291,КСГ!$A$2:$E$427,5,0)</f>
        <v>Нейрохирургия</v>
      </c>
      <c r="J291" s="25">
        <f>VLOOKUP(E291,КСГ!$A$2:$F$427,6,0)</f>
        <v>1.2</v>
      </c>
      <c r="K291" s="26" t="s">
        <v>479</v>
      </c>
      <c r="L291" s="26">
        <v>20</v>
      </c>
      <c r="M291" s="26">
        <v>5</v>
      </c>
      <c r="N291" s="18">
        <f t="shared" si="13"/>
        <v>25</v>
      </c>
      <c r="O291" s="19">
        <f>IF(VLOOKUP($E291,КСГ!$A$2:$D$427,4,0)=0,IF($D291="КС",$C$2*$C291*$G291*L291,$C$3*$C291*$G291*L291),IF($D291="КС",$C$2*$G291*L291,$C$3*$G291*L291))</f>
        <v>237924.91440000001</v>
      </c>
      <c r="P291" s="19">
        <f>IF(VLOOKUP($E291,КСГ!$A$2:$D$427,4,0)=0,IF($D291="КС",$C$2*$C291*$G291*M291,$C$3*$C291*$G291*M291),IF($D291="КС",$C$2*$G291*M291,$C$3*$G291*M291))</f>
        <v>59481.228600000002</v>
      </c>
      <c r="Q291" s="20">
        <f t="shared" si="14"/>
        <v>297406.14300000004</v>
      </c>
    </row>
    <row r="292" spans="1:17" ht="15.75" customHeight="1">
      <c r="A292" s="34">
        <v>150002</v>
      </c>
      <c r="B292" s="22" t="str">
        <f>VLOOKUP(A292,МО!$A$1:$C$68,2,0)</f>
        <v>ГБУЗ "ДРКБ"</v>
      </c>
      <c r="C292" s="23">
        <f>IF(D292="КС",VLOOKUP(A292,МО!$A$1:$C$68,3,0),VLOOKUP(A292,МО!$A$1:$D$68,4,0))</f>
        <v>1.02</v>
      </c>
      <c r="D292" s="27" t="s">
        <v>495</v>
      </c>
      <c r="E292" s="45">
        <v>20161096</v>
      </c>
      <c r="F292" s="22" t="str">
        <f>VLOOKUP(E292,КСГ!$A$2:$C$427,2,0)</f>
        <v>Травмы позвоночника</v>
      </c>
      <c r="G292" s="25">
        <f>VLOOKUP(E292,КСГ!$A$2:$C$427,3,0)</f>
        <v>1.01</v>
      </c>
      <c r="H292" s="25">
        <f>IF(VLOOKUP($E292,КСГ!$A$2:$D$427,4,0)=0,IF($D292="КС",$C$2*$C292*$G292,$C$3*$C292*$G292),IF($D292="КС",$C$2*$G292,$C$3*$G292))</f>
        <v>17669.423790000001</v>
      </c>
      <c r="I292" s="25" t="str">
        <f>VLOOKUP(E292,КСГ!$A$2:$E$427,5,0)</f>
        <v>Нейрохирургия</v>
      </c>
      <c r="J292" s="25">
        <f>VLOOKUP(E292,КСГ!$A$2:$F$427,6,0)</f>
        <v>1.2</v>
      </c>
      <c r="K292" s="26" t="s">
        <v>479</v>
      </c>
      <c r="L292" s="45">
        <v>6</v>
      </c>
      <c r="M292" s="45">
        <v>2</v>
      </c>
      <c r="N292" s="59">
        <f t="shared" si="13"/>
        <v>8</v>
      </c>
      <c r="O292" s="19">
        <f>IF(VLOOKUP($E292,КСГ!$A$2:$D$427,4,0)=0,IF($D292="КС",$C$2*$C292*$G292*L292,$C$3*$C292*$G292*L292),IF($D292="КС",$C$2*$G292*L292,$C$3*$G292*L292))</f>
        <v>106016.54274</v>
      </c>
      <c r="P292" s="19">
        <f>IF(VLOOKUP($E292,КСГ!$A$2:$D$427,4,0)=0,IF($D292="КС",$C$2*$C292*$G292*M292,$C$3*$C292*$G292*M292),IF($D292="КС",$C$2*$G292*M292,$C$3*$G292*M292))</f>
        <v>35338.847580000001</v>
      </c>
      <c r="Q292" s="20">
        <f t="shared" si="14"/>
        <v>141355.39032000001</v>
      </c>
    </row>
    <row r="293" spans="1:17" ht="15" customHeight="1">
      <c r="A293" s="11">
        <v>150002</v>
      </c>
      <c r="B293" s="22" t="str">
        <f>VLOOKUP(A293,МО!$A$1:$C$68,2,0)</f>
        <v>ГБУЗ "ДРКБ"</v>
      </c>
      <c r="C293" s="23">
        <f>IF(D293="КС",VLOOKUP(A293,МО!$A$1:$C$68,3,0),VLOOKUP(A293,МО!$A$1:$D$68,4,0))</f>
        <v>1.02</v>
      </c>
      <c r="D293" s="24" t="s">
        <v>495</v>
      </c>
      <c r="E293" s="26">
        <v>20161097</v>
      </c>
      <c r="F293" s="22" t="str">
        <f>VLOOKUP(E293,КСГ!$A$2:$C$427,2,0)</f>
        <v>Сотрясение головного мозга</v>
      </c>
      <c r="G293" s="25">
        <f>VLOOKUP(E293,КСГ!$A$2:$C$427,3,0)</f>
        <v>0.4</v>
      </c>
      <c r="H293" s="25">
        <f>IF(VLOOKUP($E293,КСГ!$A$2:$D$427,4,0)=0,IF($D293="КС",$C$2*$C293*$G293,$C$3*$C293*$G293),IF($D293="КС",$C$2*$G293,$C$3*$G293))</f>
        <v>6997.7916000000005</v>
      </c>
      <c r="I293" s="25" t="str">
        <f>VLOOKUP(E293,КСГ!$A$2:$E$427,5,0)</f>
        <v>Нейрохирургия</v>
      </c>
      <c r="J293" s="25">
        <f>VLOOKUP(E293,КСГ!$A$2:$F$427,6,0)</f>
        <v>1.2</v>
      </c>
      <c r="K293" s="26" t="s">
        <v>479</v>
      </c>
      <c r="L293" s="26">
        <v>60</v>
      </c>
      <c r="M293" s="26">
        <v>18</v>
      </c>
      <c r="N293" s="18">
        <f t="shared" si="13"/>
        <v>78</v>
      </c>
      <c r="O293" s="19">
        <f>IF(VLOOKUP($E293,КСГ!$A$2:$D$427,4,0)=0,IF($D293="КС",$C$2*$C293*$G293*L293,$C$3*$C293*$G293*L293),IF($D293="КС",$C$2*$G293*L293,$C$3*$G293*L293))</f>
        <v>419867.49600000004</v>
      </c>
      <c r="P293" s="19">
        <f>IF(VLOOKUP($E293,КСГ!$A$2:$D$427,4,0)=0,IF($D293="КС",$C$2*$C293*$G293*M293,$C$3*$C293*$G293*M293),IF($D293="КС",$C$2*$G293*M293,$C$3*$G293*M293))</f>
        <v>125960.2488</v>
      </c>
      <c r="Q293" s="20">
        <f t="shared" si="14"/>
        <v>545827.74479999999</v>
      </c>
    </row>
    <row r="294" spans="1:17" ht="15" customHeight="1">
      <c r="A294" s="11">
        <v>150002</v>
      </c>
      <c r="B294" s="22" t="str">
        <f>VLOOKUP(A294,МО!$A$1:$C$68,2,0)</f>
        <v>ГБУЗ "ДРКБ"</v>
      </c>
      <c r="C294" s="23">
        <f>IF(D294="КС",VLOOKUP(A294,МО!$A$1:$C$68,3,0),VLOOKUP(A294,МО!$A$1:$D$68,4,0))</f>
        <v>1.02</v>
      </c>
      <c r="D294" s="24" t="s">
        <v>495</v>
      </c>
      <c r="E294" s="26">
        <v>20161098</v>
      </c>
      <c r="F294" s="22" t="str">
        <f>VLOOKUP(E294,КСГ!$A$2:$C$427,2,0)</f>
        <v>Переломы черепа, внутричерепная травма</v>
      </c>
      <c r="G294" s="25">
        <f>VLOOKUP(E294,КСГ!$A$2:$C$427,3,0)</f>
        <v>1.54</v>
      </c>
      <c r="H294" s="25">
        <f>IF(VLOOKUP($E294,КСГ!$A$2:$D$427,4,0)=0,IF($D294="КС",$C$2*$C294*$G294,$C$3*$C294*$G294),IF($D294="КС",$C$2*$G294,$C$3*$G294))</f>
        <v>26941.497660000001</v>
      </c>
      <c r="I294" s="25" t="str">
        <f>VLOOKUP(E294,КСГ!$A$2:$E$427,5,0)</f>
        <v>Нейрохирургия</v>
      </c>
      <c r="J294" s="25">
        <f>VLOOKUP(E294,КСГ!$A$2:$F$427,6,0)</f>
        <v>1.2</v>
      </c>
      <c r="K294" s="26" t="s">
        <v>479</v>
      </c>
      <c r="L294" s="26">
        <v>20</v>
      </c>
      <c r="M294" s="26">
        <v>9</v>
      </c>
      <c r="N294" s="18">
        <f t="shared" si="13"/>
        <v>29</v>
      </c>
      <c r="O294" s="19">
        <f>IF(VLOOKUP($E294,КСГ!$A$2:$D$427,4,0)=0,IF($D294="КС",$C$2*$C294*$G294*L294,$C$3*$C294*$G294*L294),IF($D294="КС",$C$2*$G294*L294,$C$3*$G294*L294))</f>
        <v>538829.95319999999</v>
      </c>
      <c r="P294" s="19">
        <f>IF(VLOOKUP($E294,КСГ!$A$2:$D$427,4,0)=0,IF($D294="КС",$C$2*$C294*$G294*M294,$C$3*$C294*$G294*M294),IF($D294="КС",$C$2*$G294*M294,$C$3*$G294*M294))</f>
        <v>242473.47894</v>
      </c>
      <c r="Q294" s="20">
        <f t="shared" si="14"/>
        <v>781303.43213999993</v>
      </c>
    </row>
    <row r="295" spans="1:17" ht="16.5" customHeight="1">
      <c r="A295" s="11">
        <v>150002</v>
      </c>
      <c r="B295" s="22" t="str">
        <f>VLOOKUP(A295,МО!$A$1:$C$68,2,0)</f>
        <v>ГБУЗ "ДРКБ"</v>
      </c>
      <c r="C295" s="23">
        <f>IF(D295="КС",VLOOKUP(A295,МО!$A$1:$C$68,3,0),VLOOKUP(A295,МО!$A$1:$D$68,4,0))</f>
        <v>1.02</v>
      </c>
      <c r="D295" s="24" t="s">
        <v>495</v>
      </c>
      <c r="E295" s="26">
        <v>20161099</v>
      </c>
      <c r="F295" s="22" t="str">
        <f>VLOOKUP(E295,КСГ!$A$2:$C$427,2,0)</f>
        <v>Операции на центральной нервной системе и головном мозге (уровень 1)</v>
      </c>
      <c r="G295" s="25">
        <f>VLOOKUP(E295,КСГ!$A$2:$C$427,3,0)</f>
        <v>4.13</v>
      </c>
      <c r="H295" s="25">
        <f>IF(VLOOKUP($E295,КСГ!$A$2:$D$427,4,0)=0,IF($D295="КС",$C$2*$C295*$G295,$C$3*$C295*$G295),IF($D295="КС",$C$2*$G295,$C$3*$G295))</f>
        <v>72252.198269999993</v>
      </c>
      <c r="I295" s="25" t="str">
        <f>VLOOKUP(E295,КСГ!$A$2:$E$427,5,0)</f>
        <v>Нейрохирургия</v>
      </c>
      <c r="J295" s="25">
        <f>VLOOKUP(E295,КСГ!$A$2:$F$427,6,0)</f>
        <v>1.2</v>
      </c>
      <c r="K295" s="26" t="s">
        <v>479</v>
      </c>
      <c r="L295" s="26">
        <v>3</v>
      </c>
      <c r="M295" s="26">
        <v>2</v>
      </c>
      <c r="N295" s="18">
        <f t="shared" si="13"/>
        <v>5</v>
      </c>
      <c r="O295" s="19">
        <f>IF(VLOOKUP($E295,КСГ!$A$2:$D$427,4,0)=0,IF($D295="КС",$C$2*$C295*$G295*L295,$C$3*$C295*$G295*L295),IF($D295="КС",$C$2*$G295*L295,$C$3*$G295*L295))</f>
        <v>216756.59480999998</v>
      </c>
      <c r="P295" s="19">
        <f>IF(VLOOKUP($E295,КСГ!$A$2:$D$427,4,0)=0,IF($D295="КС",$C$2*$C295*$G295*M295,$C$3*$C295*$G295*M295),IF($D295="КС",$C$2*$G295*M295,$C$3*$G295*M295))</f>
        <v>144504.39653999999</v>
      </c>
      <c r="Q295" s="20">
        <f t="shared" si="14"/>
        <v>361260.99134999997</v>
      </c>
    </row>
    <row r="296" spans="1:17" ht="16.5" customHeight="1">
      <c r="A296" s="11">
        <v>150002</v>
      </c>
      <c r="B296" s="22" t="str">
        <f>VLOOKUP(A296,МО!$A$1:$C$68,2,0)</f>
        <v>ГБУЗ "ДРКБ"</v>
      </c>
      <c r="C296" s="23">
        <f>IF(D296="КС",VLOOKUP(A296,МО!$A$1:$C$68,3,0),VLOOKUP(A296,МО!$A$1:$D$68,4,0))</f>
        <v>1.02</v>
      </c>
      <c r="D296" s="24" t="s">
        <v>495</v>
      </c>
      <c r="E296" s="26">
        <v>20161100</v>
      </c>
      <c r="F296" s="22" t="str">
        <f>VLOOKUP(E296,КСГ!$A$2:$C$427,2,0)</f>
        <v>Операции на центральной нервной системе и головном мозге (уровень 2)</v>
      </c>
      <c r="G296" s="25">
        <f>VLOOKUP(E296,КСГ!$A$2:$C$427,3,0)</f>
        <v>5.82</v>
      </c>
      <c r="H296" s="25">
        <f>IF(VLOOKUP($E296,КСГ!$A$2:$D$427,4,0)=0,IF($D296="КС",$C$2*$C296*$G296,$C$3*$C296*$G296),IF($D296="КС",$C$2*$G296,$C$3*$G296))</f>
        <v>101817.86778</v>
      </c>
      <c r="I296" s="25" t="str">
        <f>VLOOKUP(E296,КСГ!$A$2:$E$427,5,0)</f>
        <v>Нейрохирургия</v>
      </c>
      <c r="J296" s="25">
        <f>VLOOKUP(E296,КСГ!$A$2:$F$427,6,0)</f>
        <v>1.2</v>
      </c>
      <c r="K296" s="26" t="s">
        <v>479</v>
      </c>
      <c r="L296" s="26">
        <v>30</v>
      </c>
      <c r="M296" s="26">
        <v>7</v>
      </c>
      <c r="N296" s="18">
        <f t="shared" si="13"/>
        <v>37</v>
      </c>
      <c r="O296" s="19">
        <f>IF(VLOOKUP($E296,КСГ!$A$2:$D$427,4,0)=0,IF($D296="КС",$C$2*$C296*$G296*L296,$C$3*$C296*$G296*L296),IF($D296="КС",$C$2*$G296*L296,$C$3*$G296*L296))</f>
        <v>3054536.0334000001</v>
      </c>
      <c r="P296" s="19">
        <f>IF(VLOOKUP($E296,КСГ!$A$2:$D$427,4,0)=0,IF($D296="КС",$C$2*$C296*$G296*M296,$C$3*$C296*$G296*M296),IF($D296="КС",$C$2*$G296*M296,$C$3*$G296*M296))</f>
        <v>712725.07446000003</v>
      </c>
      <c r="Q296" s="20">
        <f t="shared" si="14"/>
        <v>3767261.1078599999</v>
      </c>
    </row>
    <row r="297" spans="1:17" ht="15.75" customHeight="1">
      <c r="A297" s="11">
        <v>150002</v>
      </c>
      <c r="B297" s="22" t="str">
        <f>VLOOKUP(A297,МО!$A$1:$C$68,2,0)</f>
        <v>ГБУЗ "ДРКБ"</v>
      </c>
      <c r="C297" s="23">
        <f>IF(D297="КС",VLOOKUP(A297,МО!$A$1:$C$68,3,0),VLOOKUP(A297,МО!$A$1:$D$68,4,0))</f>
        <v>1.02</v>
      </c>
      <c r="D297" s="24" t="s">
        <v>495</v>
      </c>
      <c r="E297" s="26">
        <v>20161101</v>
      </c>
      <c r="F297" s="22" t="str">
        <f>VLOOKUP(E297,КСГ!$A$2:$C$427,2,0)</f>
        <v>Операции на периферической нервной системе (уровень 1)</v>
      </c>
      <c r="G297" s="25">
        <f>VLOOKUP(E297,КСГ!$A$2:$C$427,3,0)</f>
        <v>1.41</v>
      </c>
      <c r="H297" s="25">
        <f>IF(VLOOKUP($E297,КСГ!$A$2:$D$427,4,0)=0,IF($D297="КС",$C$2*$C297*$G297,$C$3*$C297*$G297),IF($D297="КС",$C$2*$G297,$C$3*$G297))</f>
        <v>24667.215389999998</v>
      </c>
      <c r="I297" s="25" t="str">
        <f>VLOOKUP(E297,КСГ!$A$2:$E$427,5,0)</f>
        <v>Нейрохирургия</v>
      </c>
      <c r="J297" s="25">
        <f>VLOOKUP(E297,КСГ!$A$2:$F$427,6,0)</f>
        <v>1.2</v>
      </c>
      <c r="K297" s="26" t="s">
        <v>479</v>
      </c>
      <c r="L297" s="26">
        <v>0</v>
      </c>
      <c r="M297" s="26">
        <v>0</v>
      </c>
      <c r="N297" s="18" t="str">
        <f t="shared" si="13"/>
        <v/>
      </c>
      <c r="O297" s="19">
        <f>IF(VLOOKUP($E297,КСГ!$A$2:$D$427,4,0)=0,IF($D297="КС",$C$2*$C297*$G297*L297,$C$3*$C297*$G297*L297),IF($D297="КС",$C$2*$G297*L297,$C$3*$G297*L297))</f>
        <v>0</v>
      </c>
      <c r="P297" s="19">
        <f>IF(VLOOKUP($E297,КСГ!$A$2:$D$427,4,0)=0,IF($D297="КС",$C$2*$C297*$G297*M297,$C$3*$C297*$G297*M297),IF($D297="КС",$C$2*$G297*M297,$C$3*$G297*M297))</f>
        <v>0</v>
      </c>
      <c r="Q297" s="20">
        <f t="shared" si="14"/>
        <v>0</v>
      </c>
    </row>
    <row r="298" spans="1:17" ht="15.75" customHeight="1">
      <c r="A298" s="11">
        <v>150002</v>
      </c>
      <c r="B298" s="22" t="str">
        <f>VLOOKUP(A298,МО!$A$1:$C$68,2,0)</f>
        <v>ГБУЗ "ДРКБ"</v>
      </c>
      <c r="C298" s="23">
        <f>IF(D298="КС",VLOOKUP(A298,МО!$A$1:$C$68,3,0),VLOOKUP(A298,МО!$A$1:$D$68,4,0))</f>
        <v>1.02</v>
      </c>
      <c r="D298" s="24" t="s">
        <v>495</v>
      </c>
      <c r="E298" s="26">
        <v>20161102</v>
      </c>
      <c r="F298" s="22" t="str">
        <f>VLOOKUP(E298,КСГ!$A$2:$C$427,2,0)</f>
        <v>Операции на периферической нервной системе (уровень 2)</v>
      </c>
      <c r="G298" s="25">
        <f>VLOOKUP(E298,КСГ!$A$2:$C$427,3,0)</f>
        <v>2.19</v>
      </c>
      <c r="H298" s="25">
        <f>IF(VLOOKUP($E298,КСГ!$A$2:$D$427,4,0)=0,IF($D298="КС",$C$2*$C298*$G298,$C$3*$C298*$G298),IF($D298="КС",$C$2*$G298,$C$3*$G298))</f>
        <v>38312.909009999996</v>
      </c>
      <c r="I298" s="25" t="str">
        <f>VLOOKUP(E298,КСГ!$A$2:$E$427,5,0)</f>
        <v>Нейрохирургия</v>
      </c>
      <c r="J298" s="25">
        <f>VLOOKUP(E298,КСГ!$A$2:$F$427,6,0)</f>
        <v>1.2</v>
      </c>
      <c r="K298" s="26" t="s">
        <v>479</v>
      </c>
      <c r="L298" s="26">
        <v>0</v>
      </c>
      <c r="M298" s="26">
        <v>0</v>
      </c>
      <c r="N298" s="18" t="str">
        <f t="shared" si="13"/>
        <v/>
      </c>
      <c r="O298" s="19">
        <f>IF(VLOOKUP($E298,КСГ!$A$2:$D$427,4,0)=0,IF($D298="КС",$C$2*$C298*$G298*L298,$C$3*$C298*$G298*L298),IF($D298="КС",$C$2*$G298*L298,$C$3*$G298*L298))</f>
        <v>0</v>
      </c>
      <c r="P298" s="19">
        <f>IF(VLOOKUP($E298,КСГ!$A$2:$D$427,4,0)=0,IF($D298="КС",$C$2*$C298*$G298*M298,$C$3*$C298*$G298*M298),IF($D298="КС",$C$2*$G298*M298,$C$3*$G298*M298))</f>
        <v>0</v>
      </c>
      <c r="Q298" s="20">
        <f t="shared" si="14"/>
        <v>0</v>
      </c>
    </row>
    <row r="299" spans="1:17">
      <c r="A299" s="11">
        <v>150002</v>
      </c>
      <c r="B299" s="22" t="str">
        <f>VLOOKUP(A299,МО!$A$1:$C$68,2,0)</f>
        <v>ГБУЗ "ДРКБ"</v>
      </c>
      <c r="C299" s="23">
        <f>IF(D299="КС",VLOOKUP(A299,МО!$A$1:$C$68,3,0),VLOOKUP(A299,МО!$A$1:$D$68,4,0))</f>
        <v>1.02</v>
      </c>
      <c r="D299" s="24" t="s">
        <v>495</v>
      </c>
      <c r="E299" s="26">
        <v>20161103</v>
      </c>
      <c r="F299" s="22" t="str">
        <f>VLOOKUP(E299,КСГ!$A$2:$C$427,2,0)</f>
        <v>Операции на периферической нервной системе (уровень 3)</v>
      </c>
      <c r="G299" s="25">
        <f>VLOOKUP(E299,КСГ!$A$2:$C$427,3,0)</f>
        <v>2.42</v>
      </c>
      <c r="H299" s="25">
        <f>IF(VLOOKUP($E299,КСГ!$A$2:$D$427,4,0)=0,IF($D299="КС",$C$2*$C299*$G299,$C$3*$C299*$G299),IF($D299="КС",$C$2*$G299,$C$3*$G299))</f>
        <v>42336.639179999998</v>
      </c>
      <c r="I299" s="25" t="str">
        <f>VLOOKUP(E299,КСГ!$A$2:$E$427,5,0)</f>
        <v>Нейрохирургия</v>
      </c>
      <c r="J299" s="25">
        <f>VLOOKUP(E299,КСГ!$A$2:$F$427,6,0)</f>
        <v>1.2</v>
      </c>
      <c r="K299" s="26" t="s">
        <v>479</v>
      </c>
      <c r="L299" s="26">
        <v>0</v>
      </c>
      <c r="M299" s="26">
        <v>0</v>
      </c>
      <c r="N299" s="18" t="str">
        <f t="shared" si="13"/>
        <v/>
      </c>
      <c r="O299" s="19">
        <f>IF(VLOOKUP($E299,КСГ!$A$2:$D$427,4,0)=0,IF($D299="КС",$C$2*$C299*$G299*L299,$C$3*$C299*$G299*L299),IF($D299="КС",$C$2*$G299*L299,$C$3*$G299*L299))</f>
        <v>0</v>
      </c>
      <c r="P299" s="19">
        <f>IF(VLOOKUP($E299,КСГ!$A$2:$D$427,4,0)=0,IF($D299="КС",$C$2*$C299*$G299*M299,$C$3*$C299*$G299*M299),IF($D299="КС",$C$2*$G299*M299,$C$3*$G299*M299))</f>
        <v>0</v>
      </c>
      <c r="Q299" s="20">
        <f t="shared" si="14"/>
        <v>0</v>
      </c>
    </row>
    <row r="300" spans="1:17">
      <c r="A300" s="34">
        <v>150002</v>
      </c>
      <c r="B300" s="22" t="str">
        <f>VLOOKUP(A300,МО!$A$1:$C$68,2,0)</f>
        <v>ГБУЗ "ДРКБ"</v>
      </c>
      <c r="C300" s="23">
        <f>IF(D300="КС",VLOOKUP(A300,МО!$A$1:$C$68,3,0),VLOOKUP(A300,МО!$A$1:$D$68,4,0))</f>
        <v>1.02</v>
      </c>
      <c r="D300" s="27" t="s">
        <v>495</v>
      </c>
      <c r="E300" s="45">
        <v>20161104</v>
      </c>
      <c r="F300" s="22" t="str">
        <f>VLOOKUP(E300,КСГ!$A$2:$C$427,2,0)</f>
        <v>Доброкачественные новообразования нервной системы</v>
      </c>
      <c r="G300" s="25">
        <f>VLOOKUP(E300,КСГ!$A$2:$C$427,3,0)</f>
        <v>1.02</v>
      </c>
      <c r="H300" s="25">
        <f>IF(VLOOKUP($E300,КСГ!$A$2:$D$427,4,0)=0,IF($D300="КС",$C$2*$C300*$G300,$C$3*$C300*$G300),IF($D300="КС",$C$2*$G300,$C$3*$G300))</f>
        <v>17844.368579999998</v>
      </c>
      <c r="I300" s="25" t="str">
        <f>VLOOKUP(E300,КСГ!$A$2:$E$427,5,0)</f>
        <v>Нейрохирургия</v>
      </c>
      <c r="J300" s="25">
        <f>VLOOKUP(E300,КСГ!$A$2:$F$427,6,0)</f>
        <v>1.2</v>
      </c>
      <c r="K300" s="26" t="s">
        <v>479</v>
      </c>
      <c r="L300" s="45">
        <v>7</v>
      </c>
      <c r="M300" s="45">
        <v>2</v>
      </c>
      <c r="N300" s="59">
        <f t="shared" si="13"/>
        <v>9</v>
      </c>
      <c r="O300" s="19">
        <f>IF(VLOOKUP($E300,КСГ!$A$2:$D$427,4,0)=0,IF($D300="КС",$C$2*$C300*$G300*L300,$C$3*$C300*$G300*L300),IF($D300="КС",$C$2*$G300*L300,$C$3*$G300*L300))</f>
        <v>124910.58005999999</v>
      </c>
      <c r="P300" s="19">
        <f>IF(VLOOKUP($E300,КСГ!$A$2:$D$427,4,0)=0,IF($D300="КС",$C$2*$C300*$G300*M300,$C$3*$C300*$G300*M300),IF($D300="КС",$C$2*$G300*M300,$C$3*$G300*M300))</f>
        <v>35688.737159999997</v>
      </c>
      <c r="Q300" s="20">
        <f t="shared" si="14"/>
        <v>160599.31722</v>
      </c>
    </row>
    <row r="301" spans="1:17">
      <c r="A301" s="11">
        <v>150002</v>
      </c>
      <c r="B301" s="22" t="str">
        <f>VLOOKUP(A301,МО!$A$1:$C$68,2,0)</f>
        <v>ГБУЗ "ДРКБ"</v>
      </c>
      <c r="C301" s="23">
        <f>IF(D301="КС",VLOOKUP(A301,МО!$A$1:$C$68,3,0),VLOOKUP(A301,МО!$A$1:$D$68,4,0))</f>
        <v>1.02</v>
      </c>
      <c r="D301" s="24" t="s">
        <v>495</v>
      </c>
      <c r="E301" s="26">
        <v>20161105</v>
      </c>
      <c r="F301" s="22" t="str">
        <f>VLOOKUP(E301,КСГ!$A$2:$C$427,2,0)</f>
        <v>Малая масса тела при рождении, недоношенность</v>
      </c>
      <c r="G301" s="25">
        <f>VLOOKUP(E301,КСГ!$A$2:$C$427,3,0)</f>
        <v>4.21</v>
      </c>
      <c r="H301" s="25">
        <f>IF(VLOOKUP($E301,КСГ!$A$2:$D$427,4,0)=0,IF($D301="КС",$C$2*$C301*$G301,$C$3*$C301*$G301),IF($D301="КС",$C$2*$G301,$C$3*$G301))</f>
        <v>73651.75658999999</v>
      </c>
      <c r="I301" s="25" t="str">
        <f>VLOOKUP(E301,КСГ!$A$2:$E$427,5,0)</f>
        <v>Неонатология</v>
      </c>
      <c r="J301" s="25">
        <f>VLOOKUP(E301,КСГ!$A$2:$F$427,6,0)</f>
        <v>2.96</v>
      </c>
      <c r="K301" s="26" t="s">
        <v>481</v>
      </c>
      <c r="L301" s="26">
        <v>20</v>
      </c>
      <c r="M301" s="26">
        <v>5</v>
      </c>
      <c r="N301" s="18">
        <f t="shared" si="13"/>
        <v>25</v>
      </c>
      <c r="O301" s="19">
        <f>IF(VLOOKUP($E301,КСГ!$A$2:$D$427,4,0)=0,IF($D301="КС",$C$2*$C301*$G301*L301,$C$3*$C301*$G301*L301),IF($D301="КС",$C$2*$G301*L301,$C$3*$G301*L301))</f>
        <v>1473035.1317999999</v>
      </c>
      <c r="P301" s="19">
        <f>IF(VLOOKUP($E301,КСГ!$A$2:$D$427,4,0)=0,IF($D301="КС",$C$2*$C301*$G301*M301,$C$3*$C301*$G301*M301),IF($D301="КС",$C$2*$G301*M301,$C$3*$G301*M301))</f>
        <v>368258.78294999996</v>
      </c>
      <c r="Q301" s="20">
        <f t="shared" si="14"/>
        <v>1841293.9147499998</v>
      </c>
    </row>
    <row r="302" spans="1:17">
      <c r="A302" s="11">
        <v>150002</v>
      </c>
      <c r="B302" s="22" t="str">
        <f>VLOOKUP(A302,МО!$A$1:$C$68,2,0)</f>
        <v>ГБУЗ "ДРКБ"</v>
      </c>
      <c r="C302" s="23">
        <f>IF(D302="КС",VLOOKUP(A302,МО!$A$1:$C$68,3,0),VLOOKUP(A302,МО!$A$1:$D$68,4,0))</f>
        <v>1.02</v>
      </c>
      <c r="D302" s="24" t="s">
        <v>495</v>
      </c>
      <c r="E302" s="26">
        <v>20161106</v>
      </c>
      <c r="F302" s="22" t="str">
        <f>VLOOKUP(E302,КСГ!$A$2:$C$427,2,0)</f>
        <v>Крайне малая масса тела при рождении, крайняя незрелость</v>
      </c>
      <c r="G302" s="25">
        <f>VLOOKUP(E302,КСГ!$A$2:$C$427,3,0)</f>
        <v>14.49</v>
      </c>
      <c r="H302" s="25">
        <f>IF(VLOOKUP($E302,КСГ!$A$2:$D$427,4,0)=0,IF($D302="КС",$C$2*$C302*$G302,$C$3*$C302*$G302),IF($D302="КС",$C$2*$G302,$C$3*$G302))</f>
        <v>253495.00070999999</v>
      </c>
      <c r="I302" s="25" t="str">
        <f>VLOOKUP(E302,КСГ!$A$2:$E$427,5,0)</f>
        <v>Неонатология</v>
      </c>
      <c r="J302" s="25">
        <f>VLOOKUP(E302,КСГ!$A$2:$F$427,6,0)</f>
        <v>2.96</v>
      </c>
      <c r="K302" s="26" t="s">
        <v>481</v>
      </c>
      <c r="L302" s="26">
        <v>10</v>
      </c>
      <c r="M302" s="26">
        <v>2</v>
      </c>
      <c r="N302" s="18">
        <f t="shared" si="13"/>
        <v>12</v>
      </c>
      <c r="O302" s="19">
        <f>IF(VLOOKUP($E302,КСГ!$A$2:$D$427,4,0)=0,IF($D302="КС",$C$2*$C302*$G302*L302,$C$3*$C302*$G302*L302),IF($D302="КС",$C$2*$G302*L302,$C$3*$G302*L302))</f>
        <v>2534950.0071</v>
      </c>
      <c r="P302" s="19">
        <f>IF(VLOOKUP($E302,КСГ!$A$2:$D$427,4,0)=0,IF($D302="КС",$C$2*$C302*$G302*M302,$C$3*$C302*$G302*M302),IF($D302="КС",$C$2*$G302*M302,$C$3*$G302*M302))</f>
        <v>506990.00141999999</v>
      </c>
      <c r="Q302" s="20">
        <f t="shared" si="14"/>
        <v>3041940.0085200001</v>
      </c>
    </row>
    <row r="303" spans="1:17">
      <c r="A303" s="11">
        <v>150002</v>
      </c>
      <c r="B303" s="22" t="str">
        <f>VLOOKUP(A303,МО!$A$1:$C$68,2,0)</f>
        <v>ГБУЗ "ДРКБ"</v>
      </c>
      <c r="C303" s="23">
        <f>IF(D303="КС",VLOOKUP(A303,МО!$A$1:$C$68,3,0),VLOOKUP(A303,МО!$A$1:$D$68,4,0))</f>
        <v>1.02</v>
      </c>
      <c r="D303" s="24" t="s">
        <v>495</v>
      </c>
      <c r="E303" s="26">
        <v>20161107</v>
      </c>
      <c r="F303" s="22" t="str">
        <f>VLOOKUP(E303,КСГ!$A$2:$C$427,2,0)</f>
        <v>Лечение новорожденных с тяжелой патологией с применением аппаратных методов поддержки или замещения витальных функций</v>
      </c>
      <c r="G303" s="25">
        <f>VLOOKUP(E303,КСГ!$A$2:$C$427,3,0)</f>
        <v>7.4</v>
      </c>
      <c r="H303" s="25">
        <f>IF(VLOOKUP($E303,КСГ!$A$2:$D$427,4,0)=0,IF($D303="КС",$C$2*$C303*$G303,$C$3*$C303*$G303),IF($D303="КС",$C$2*$G303,$C$3*$G303))</f>
        <v>129459.1446</v>
      </c>
      <c r="I303" s="25" t="str">
        <f>VLOOKUP(E303,КСГ!$A$2:$E$427,5,0)</f>
        <v>Неонатология</v>
      </c>
      <c r="J303" s="25">
        <f>VLOOKUP(E303,КСГ!$A$2:$F$427,6,0)</f>
        <v>2.96</v>
      </c>
      <c r="K303" s="26" t="s">
        <v>481</v>
      </c>
      <c r="L303" s="26">
        <v>60</v>
      </c>
      <c r="M303" s="26">
        <v>16</v>
      </c>
      <c r="N303" s="18">
        <f t="shared" si="13"/>
        <v>76</v>
      </c>
      <c r="O303" s="19">
        <f>IF(VLOOKUP($E303,КСГ!$A$2:$D$427,4,0)=0,IF($D303="КС",$C$2*$C303*$G303*L303,$C$3*$C303*$G303*L303),IF($D303="КС",$C$2*$G303*L303,$C$3*$G303*L303))</f>
        <v>7767548.676</v>
      </c>
      <c r="P303" s="19">
        <f>IF(VLOOKUP($E303,КСГ!$A$2:$D$427,4,0)=0,IF($D303="КС",$C$2*$C303*$G303*M303,$C$3*$C303*$G303*M303),IF($D303="КС",$C$2*$G303*M303,$C$3*$G303*M303))</f>
        <v>2071346.3136</v>
      </c>
      <c r="Q303" s="20">
        <f t="shared" si="14"/>
        <v>9838894.989599999</v>
      </c>
    </row>
    <row r="304" spans="1:17">
      <c r="A304" s="11">
        <v>150002</v>
      </c>
      <c r="B304" s="22" t="str">
        <f>VLOOKUP(A304,МО!$A$1:$C$68,2,0)</f>
        <v>ГБУЗ "ДРКБ"</v>
      </c>
      <c r="C304" s="23">
        <f>IF(D304="КС",VLOOKUP(A304,МО!$A$1:$C$68,3,0),VLOOKUP(A304,МО!$A$1:$D$68,4,0))</f>
        <v>1.02</v>
      </c>
      <c r="D304" s="24" t="s">
        <v>495</v>
      </c>
      <c r="E304" s="26">
        <v>20161108</v>
      </c>
      <c r="F304" s="22" t="str">
        <f>VLOOKUP(E304,КСГ!$A$2:$C$427,2,0)</f>
        <v>Геморрагические и гемолитические нарушения у новорожденных</v>
      </c>
      <c r="G304" s="25">
        <f>VLOOKUP(E304,КСГ!$A$2:$C$427,3,0)</f>
        <v>1.92</v>
      </c>
      <c r="H304" s="25">
        <f>IF(VLOOKUP($E304,КСГ!$A$2:$D$427,4,0)=0,IF($D304="КС",$C$2*$C304*$G304,$C$3*$C304*$G304),IF($D304="КС",$C$2*$G304,$C$3*$G304))</f>
        <v>33589.399679999995</v>
      </c>
      <c r="I304" s="25" t="str">
        <f>VLOOKUP(E304,КСГ!$A$2:$E$427,5,0)</f>
        <v>Неонатология</v>
      </c>
      <c r="J304" s="25">
        <f>VLOOKUP(E304,КСГ!$A$2:$F$427,6,0)</f>
        <v>2.96</v>
      </c>
      <c r="K304" s="26" t="s">
        <v>481</v>
      </c>
      <c r="L304" s="26">
        <v>15</v>
      </c>
      <c r="M304" s="26">
        <v>6</v>
      </c>
      <c r="N304" s="18">
        <f t="shared" si="13"/>
        <v>21</v>
      </c>
      <c r="O304" s="19">
        <f>IF(VLOOKUP($E304,КСГ!$A$2:$D$427,4,0)=0,IF($D304="КС",$C$2*$C304*$G304*L304,$C$3*$C304*$G304*L304),IF($D304="КС",$C$2*$G304*L304,$C$3*$G304*L304))</f>
        <v>503840.99519999995</v>
      </c>
      <c r="P304" s="19">
        <f>IF(VLOOKUP($E304,КСГ!$A$2:$D$427,4,0)=0,IF($D304="КС",$C$2*$C304*$G304*M304,$C$3*$C304*$G304*M304),IF($D304="КС",$C$2*$G304*M304,$C$3*$G304*M304))</f>
        <v>201536.39807999996</v>
      </c>
      <c r="Q304" s="20">
        <f t="shared" si="14"/>
        <v>705377.39327999996</v>
      </c>
    </row>
    <row r="305" spans="1:17">
      <c r="A305" s="11">
        <v>150002</v>
      </c>
      <c r="B305" s="22" t="str">
        <f>VLOOKUP(A305,МО!$A$1:$C$68,2,0)</f>
        <v>ГБУЗ "ДРКБ"</v>
      </c>
      <c r="C305" s="23">
        <f>IF(D305="КС",VLOOKUP(A305,МО!$A$1:$C$68,3,0),VLOOKUP(A305,МО!$A$1:$D$68,4,0))</f>
        <v>1.02</v>
      </c>
      <c r="D305" s="24" t="s">
        <v>495</v>
      </c>
      <c r="E305" s="26">
        <v>20161109</v>
      </c>
      <c r="F305" s="22" t="str">
        <f>VLOOKUP(E305,КСГ!$A$2:$C$427,2,0)</f>
        <v>Другие нарушения, возникшие в перинатальном периоде (уровень 1)</v>
      </c>
      <c r="G305" s="25">
        <f>VLOOKUP(E305,КСГ!$A$2:$C$427,3,0)</f>
        <v>1.39</v>
      </c>
      <c r="H305" s="25">
        <f>IF(VLOOKUP($E305,КСГ!$A$2:$D$427,4,0)=0,IF($D305="КС",$C$2*$C305*$G305,$C$3*$C305*$G305),IF($D305="КС",$C$2*$G305,$C$3*$G305))</f>
        <v>24317.325809999998</v>
      </c>
      <c r="I305" s="25" t="str">
        <f>VLOOKUP(E305,КСГ!$A$2:$E$427,5,0)</f>
        <v>Неонатология</v>
      </c>
      <c r="J305" s="25">
        <f>VLOOKUP(E305,КСГ!$A$2:$F$427,6,0)</f>
        <v>2.96</v>
      </c>
      <c r="K305" s="26" t="s">
        <v>481</v>
      </c>
      <c r="L305" s="26">
        <v>60</v>
      </c>
      <c r="M305" s="26">
        <v>11</v>
      </c>
      <c r="N305" s="18">
        <f t="shared" si="13"/>
        <v>71</v>
      </c>
      <c r="O305" s="19">
        <f>IF(VLOOKUP($E305,КСГ!$A$2:$D$427,4,0)=0,IF($D305="КС",$C$2*$C305*$G305*L305,$C$3*$C305*$G305*L305),IF($D305="КС",$C$2*$G305*L305,$C$3*$G305*L305))</f>
        <v>1459039.5485999999</v>
      </c>
      <c r="P305" s="19">
        <f>IF(VLOOKUP($E305,КСГ!$A$2:$D$427,4,0)=0,IF($D305="КС",$C$2*$C305*$G305*M305,$C$3*$C305*$G305*M305),IF($D305="КС",$C$2*$G305*M305,$C$3*$G305*M305))</f>
        <v>267490.58390999999</v>
      </c>
      <c r="Q305" s="20">
        <f t="shared" si="14"/>
        <v>1726530.1325099999</v>
      </c>
    </row>
    <row r="306" spans="1:17" ht="14.25" customHeight="1">
      <c r="A306" s="11">
        <v>150002</v>
      </c>
      <c r="B306" s="22" t="str">
        <f>VLOOKUP(A306,МО!$A$1:$C$68,2,0)</f>
        <v>ГБУЗ "ДРКБ"</v>
      </c>
      <c r="C306" s="23">
        <f>IF(D306="КС",VLOOKUP(A306,МО!$A$1:$C$68,3,0),VLOOKUP(A306,МО!$A$1:$D$68,4,0))</f>
        <v>1.02</v>
      </c>
      <c r="D306" s="24" t="s">
        <v>495</v>
      </c>
      <c r="E306" s="26">
        <v>20161110</v>
      </c>
      <c r="F306" s="22" t="str">
        <f>VLOOKUP(E306,КСГ!$A$2:$C$427,2,0)</f>
        <v>Другие нарушения, возникшие в перинатальном периоде (уровень 2)</v>
      </c>
      <c r="G306" s="25">
        <f>VLOOKUP(E306,КСГ!$A$2:$C$427,3,0)</f>
        <v>1.89</v>
      </c>
      <c r="H306" s="25">
        <f>IF(VLOOKUP($E306,КСГ!$A$2:$D$427,4,0)=0,IF($D306="КС",$C$2*$C306*$G306,$C$3*$C306*$G306),IF($D306="КС",$C$2*$G306,$C$3*$G306))</f>
        <v>33064.565309999998</v>
      </c>
      <c r="I306" s="25" t="str">
        <f>VLOOKUP(E306,КСГ!$A$2:$E$427,5,0)</f>
        <v>Неонатология</v>
      </c>
      <c r="J306" s="25">
        <f>VLOOKUP(E306,КСГ!$A$2:$F$427,6,0)</f>
        <v>2.96</v>
      </c>
      <c r="K306" s="26" t="s">
        <v>481</v>
      </c>
      <c r="L306" s="26">
        <v>8</v>
      </c>
      <c r="M306" s="26">
        <v>4</v>
      </c>
      <c r="N306" s="18">
        <f t="shared" si="13"/>
        <v>12</v>
      </c>
      <c r="O306" s="19">
        <f>IF(VLOOKUP($E306,КСГ!$A$2:$D$427,4,0)=0,IF($D306="КС",$C$2*$C306*$G306*L306,$C$3*$C306*$G306*L306),IF($D306="КС",$C$2*$G306*L306,$C$3*$G306*L306))</f>
        <v>264516.52247999999</v>
      </c>
      <c r="P306" s="19">
        <f>IF(VLOOKUP($E306,КСГ!$A$2:$D$427,4,0)=0,IF($D306="КС",$C$2*$C306*$G306*M306,$C$3*$C306*$G306*M306),IF($D306="КС",$C$2*$G306*M306,$C$3*$G306*M306))</f>
        <v>132258.26123999999</v>
      </c>
      <c r="Q306" s="20">
        <f t="shared" si="14"/>
        <v>396774.78371999995</v>
      </c>
    </row>
    <row r="307" spans="1:17" ht="13.5" customHeight="1">
      <c r="A307" s="11">
        <v>150002</v>
      </c>
      <c r="B307" s="22" t="str">
        <f>VLOOKUP(A307,МО!$A$1:$C$68,2,0)</f>
        <v>ГБУЗ "ДРКБ"</v>
      </c>
      <c r="C307" s="23">
        <f>IF(D307="КС",VLOOKUP(A307,МО!$A$1:$C$68,3,0),VLOOKUP(A307,МО!$A$1:$D$68,4,0))</f>
        <v>1.02</v>
      </c>
      <c r="D307" s="24" t="s">
        <v>495</v>
      </c>
      <c r="E307" s="26">
        <v>20161111</v>
      </c>
      <c r="F307" s="22" t="str">
        <f>VLOOKUP(E307,КСГ!$A$2:$C$427,2,0)</f>
        <v>Другие нарушения, возникшие в перинатальном периоде (уровень 3)</v>
      </c>
      <c r="G307" s="25">
        <f>VLOOKUP(E307,КСГ!$A$2:$C$427,3,0)</f>
        <v>2.56</v>
      </c>
      <c r="H307" s="25">
        <f>IF(VLOOKUP($E307,КСГ!$A$2:$D$427,4,0)=0,IF($D307="КС",$C$2*$C307*$G307,$C$3*$C307*$G307),IF($D307="КС",$C$2*$G307,$C$3*$G307))</f>
        <v>44785.866239999996</v>
      </c>
      <c r="I307" s="25" t="str">
        <f>VLOOKUP(E307,КСГ!$A$2:$E$427,5,0)</f>
        <v>Неонатология</v>
      </c>
      <c r="J307" s="25">
        <f>VLOOKUP(E307,КСГ!$A$2:$F$427,6,0)</f>
        <v>2.96</v>
      </c>
      <c r="K307" s="26" t="s">
        <v>481</v>
      </c>
      <c r="L307" s="26">
        <v>25</v>
      </c>
      <c r="M307" s="26">
        <v>6</v>
      </c>
      <c r="N307" s="18">
        <f t="shared" ref="N307" si="15">IF(L307+M307&gt;0,L307+M307,"")</f>
        <v>31</v>
      </c>
      <c r="O307" s="19">
        <f>IF(VLOOKUP($E307,КСГ!$A$2:$D$427,4,0)=0,IF($D307="КС",$C$2*$C307*$G307*L307,$C$3*$C307*$G307*L307),IF($D307="КС",$C$2*$G307*L307,$C$3*$G307*L307))</f>
        <v>1119646.656</v>
      </c>
      <c r="P307" s="19">
        <f>IF(VLOOKUP($E307,КСГ!$A$2:$D$427,4,0)=0,IF($D307="КС",$C$2*$C307*$G307*M307,$C$3*$C307*$G307*M307),IF($D307="КС",$C$2*$G307*M307,$C$3*$G307*M307))</f>
        <v>268715.19743999996</v>
      </c>
      <c r="Q307" s="20">
        <f t="shared" ref="Q307" si="16">O307+P307</f>
        <v>1388361.85344</v>
      </c>
    </row>
    <row r="308" spans="1:17" ht="15.75" customHeight="1">
      <c r="A308" s="11">
        <v>150002</v>
      </c>
      <c r="B308" s="22" t="str">
        <f>VLOOKUP(A308,МО!$A$1:$C$68,2,0)</f>
        <v>ГБУЗ "ДРКБ"</v>
      </c>
      <c r="C308" s="23">
        <f>IF(D308="КС",VLOOKUP(A308,МО!$A$1:$C$68,3,0),VLOOKUP(A308,МО!$A$1:$D$68,4,0))</f>
        <v>1.02</v>
      </c>
      <c r="D308" s="24" t="s">
        <v>495</v>
      </c>
      <c r="E308" s="26">
        <v>20161112</v>
      </c>
      <c r="F308" s="22" t="str">
        <f>VLOOKUP(E308,КСГ!$A$2:$C$427,2,0)</f>
        <v>Почечная недостаточность</v>
      </c>
      <c r="G308" s="25">
        <f>VLOOKUP(E308,КСГ!$A$2:$C$427,3,0)</f>
        <v>1.66</v>
      </c>
      <c r="H308" s="25">
        <f>IF(VLOOKUP($E308,КСГ!$A$2:$D$427,4,0)=0,IF($D308="КС",$C$2*$C308*$G308,$C$3*$C308*$G308),IF($D308="КС",$C$2*$G308,$C$3*$G308))</f>
        <v>29040.835139999999</v>
      </c>
      <c r="I308" s="25" t="str">
        <f>VLOOKUP(E308,КСГ!$A$2:$E$427,5,0)</f>
        <v>Нефрология (без  диализа)</v>
      </c>
      <c r="J308" s="25">
        <f>VLOOKUP(E308,КСГ!$A$2:$F$427,6,0)</f>
        <v>1.69</v>
      </c>
      <c r="K308" s="26" t="s">
        <v>482</v>
      </c>
      <c r="L308" s="26">
        <v>2</v>
      </c>
      <c r="M308" s="26">
        <v>1</v>
      </c>
      <c r="N308" s="18">
        <f t="shared" ref="N308:N328" si="17">IF(L308+M308&gt;0,L308+M308,"")</f>
        <v>3</v>
      </c>
      <c r="O308" s="19">
        <f>IF(VLOOKUP($E308,КСГ!$A$2:$D$427,4,0)=0,IF($D308="КС",$C$2*$C308*$G308*L308,$C$3*$C308*$G308*L308),IF($D308="КС",$C$2*$G308*L308,$C$3*$G308*L308))</f>
        <v>58081.670279999998</v>
      </c>
      <c r="P308" s="19">
        <f>IF(VLOOKUP($E308,КСГ!$A$2:$D$427,4,0)=0,IF($D308="КС",$C$2*$C308*$G308*M308,$C$3*$C308*$G308*M308),IF($D308="КС",$C$2*$G308*M308,$C$3*$G308*M308))</f>
        <v>29040.835139999999</v>
      </c>
      <c r="Q308" s="20">
        <f t="shared" ref="Q308:Q328" si="18">O308+P308</f>
        <v>87122.505420000001</v>
      </c>
    </row>
    <row r="309" spans="1:17" ht="15.75" customHeight="1">
      <c r="A309" s="11">
        <v>150002</v>
      </c>
      <c r="B309" s="22" t="str">
        <f>VLOOKUP(A309,МО!$A$1:$C$68,2,0)</f>
        <v>ГБУЗ "ДРКБ"</v>
      </c>
      <c r="C309" s="23">
        <f>IF(D309="КС",VLOOKUP(A309,МО!$A$1:$C$68,3,0),VLOOKUP(A309,МО!$A$1:$D$68,4,0))</f>
        <v>1.02</v>
      </c>
      <c r="D309" s="24" t="s">
        <v>495</v>
      </c>
      <c r="E309" s="26">
        <v>20161114</v>
      </c>
      <c r="F309" s="22" t="str">
        <f>VLOOKUP(E309,КСГ!$A$2:$C$427,2,0)</f>
        <v>Гломерулярные болезни</v>
      </c>
      <c r="G309" s="25">
        <f>VLOOKUP(E309,КСГ!$A$2:$C$427,3,0)</f>
        <v>1.71</v>
      </c>
      <c r="H309" s="25">
        <f>IF(VLOOKUP($E309,КСГ!$A$2:$D$427,4,0)=0,IF($D309="КС",$C$2*$C309*$G309,$C$3*$C309*$G309),IF($D309="КС",$C$2*$G309,$C$3*$G309))</f>
        <v>29915.559089999999</v>
      </c>
      <c r="I309" s="25" t="str">
        <f>VLOOKUP(E309,КСГ!$A$2:$E$427,5,0)</f>
        <v>Нефрология (без  диализа)</v>
      </c>
      <c r="J309" s="25">
        <f>VLOOKUP(E309,КСГ!$A$2:$F$427,6,0)</f>
        <v>1.69</v>
      </c>
      <c r="K309" s="26" t="s">
        <v>482</v>
      </c>
      <c r="L309" s="26">
        <v>39</v>
      </c>
      <c r="M309" s="26">
        <v>9</v>
      </c>
      <c r="N309" s="18">
        <f t="shared" si="17"/>
        <v>48</v>
      </c>
      <c r="O309" s="19">
        <f>IF(VLOOKUP($E309,КСГ!$A$2:$D$427,4,0)=0,IF($D309="КС",$C$2*$C309*$G309*L309,$C$3*$C309*$G309*L309),IF($D309="КС",$C$2*$G309*L309,$C$3*$G309*L309))</f>
        <v>1166706.8045099999</v>
      </c>
      <c r="P309" s="19">
        <f>IF(VLOOKUP($E309,КСГ!$A$2:$D$427,4,0)=0,IF($D309="КС",$C$2*$C309*$G309*M309,$C$3*$C309*$G309*M309),IF($D309="КС",$C$2*$G309*M309,$C$3*$G309*M309))</f>
        <v>269240.03181000001</v>
      </c>
      <c r="Q309" s="20">
        <f t="shared" si="18"/>
        <v>1435946.83632</v>
      </c>
    </row>
    <row r="310" spans="1:17" ht="15.75" customHeight="1">
      <c r="A310" s="34">
        <v>150002</v>
      </c>
      <c r="B310" s="22" t="str">
        <f>VLOOKUP(A310,МО!$A$1:$C$68,2,0)</f>
        <v>ГБУЗ "ДРКБ"</v>
      </c>
      <c r="C310" s="23">
        <f>IF(D310="КС",VLOOKUP(A310,МО!$A$1:$C$68,3,0),VLOOKUP(A310,МО!$A$1:$D$68,4,0))</f>
        <v>1.02</v>
      </c>
      <c r="D310" s="27" t="s">
        <v>495</v>
      </c>
      <c r="E310" s="45">
        <v>20161130</v>
      </c>
      <c r="F310" s="22" t="str">
        <f>VLOOKUP(E310,КСГ!$A$2:$C$427,2,0)</f>
        <v>Злокачественное новообразование без специального противоопухолевого лечения</v>
      </c>
      <c r="G310" s="25">
        <f>VLOOKUP(E310,КСГ!$A$2:$C$427,3,0)</f>
        <v>0.5</v>
      </c>
      <c r="H310" s="25">
        <f>IF(VLOOKUP($E310,КСГ!$A$2:$D$427,4,0)=0,IF($D310="КС",$C$2*$C310*$G310,$C$3*$C310*$G310),IF($D310="КС",$C$2*$G310,$C$3*$G310))</f>
        <v>8747.2394999999997</v>
      </c>
      <c r="I310" s="25" t="str">
        <f>VLOOKUP(E310,КСГ!$A$2:$E$427,5,0)</f>
        <v>Онкология</v>
      </c>
      <c r="J310" s="25">
        <f>VLOOKUP(E310,КСГ!$A$2:$F$427,6,0)</f>
        <v>2.2400000000000002</v>
      </c>
      <c r="K310" s="26" t="s">
        <v>505</v>
      </c>
      <c r="L310" s="45">
        <v>20</v>
      </c>
      <c r="M310" s="45">
        <v>4</v>
      </c>
      <c r="N310" s="59">
        <f t="shared" si="17"/>
        <v>24</v>
      </c>
      <c r="O310" s="19">
        <f>IF(VLOOKUP($E310,КСГ!$A$2:$D$427,4,0)=0,IF($D310="КС",$C$2*$C310*$G310*L310,$C$3*$C310*$G310*L310),IF($D310="КС",$C$2*$G310*L310,$C$3*$G310*L310))</f>
        <v>174944.78999999998</v>
      </c>
      <c r="P310" s="19">
        <f>IF(VLOOKUP($E310,КСГ!$A$2:$D$427,4,0)=0,IF($D310="КС",$C$2*$C310*$G310*M310,$C$3*$C310*$G310*M310),IF($D310="КС",$C$2*$G310*M310,$C$3*$G310*M310))</f>
        <v>34988.957999999999</v>
      </c>
      <c r="Q310" s="20">
        <f t="shared" si="18"/>
        <v>209933.74799999996</v>
      </c>
    </row>
    <row r="311" spans="1:17" ht="16.5" customHeight="1">
      <c r="A311" s="11">
        <v>150002</v>
      </c>
      <c r="B311" s="22" t="str">
        <f>VLOOKUP(A311,МО!$A$1:$C$68,2,0)</f>
        <v>ГБУЗ "ДРКБ"</v>
      </c>
      <c r="C311" s="23">
        <f>IF(D311="КС",VLOOKUP(A311,МО!$A$1:$C$68,3,0),VLOOKUP(A311,МО!$A$1:$D$68,4,0))</f>
        <v>1.02</v>
      </c>
      <c r="D311" s="24" t="s">
        <v>495</v>
      </c>
      <c r="E311" s="26">
        <v>20161144</v>
      </c>
      <c r="F311" s="22" t="str">
        <f>VLOOKUP(E311,КСГ!$A$2:$C$427,2,0)</f>
        <v>Доброкачественные новообразования, новообразования in situ уха, горла, носа, полости рта</v>
      </c>
      <c r="G311" s="25">
        <f>VLOOKUP(E311,КСГ!$A$2:$C$427,3,0)</f>
        <v>0.66</v>
      </c>
      <c r="H311" s="25">
        <f>IF(VLOOKUP($E311,КСГ!$A$2:$D$427,4,0)=0,IF($D311="КС",$C$2*$C311*$G311,$C$3*$C311*$G311),IF($D311="КС",$C$2*$G311,$C$3*$G311))</f>
        <v>11546.35614</v>
      </c>
      <c r="I311" s="25" t="str">
        <f>VLOOKUP(E311,КСГ!$A$2:$E$427,5,0)</f>
        <v>Оториноларингология</v>
      </c>
      <c r="J311" s="25">
        <f>VLOOKUP(E311,КСГ!$A$2:$F$427,6,0)</f>
        <v>0.87</v>
      </c>
      <c r="K311" s="26" t="s">
        <v>475</v>
      </c>
      <c r="L311" s="26">
        <v>1</v>
      </c>
      <c r="M311" s="26">
        <v>1</v>
      </c>
      <c r="N311" s="18">
        <f t="shared" si="17"/>
        <v>2</v>
      </c>
      <c r="O311" s="19">
        <f>IF(VLOOKUP($E311,КСГ!$A$2:$D$427,4,0)=0,IF($D311="КС",$C$2*$C311*$G311*L311,$C$3*$C311*$G311*L311),IF($D311="КС",$C$2*$G311*L311,$C$3*$G311*L311))</f>
        <v>11546.35614</v>
      </c>
      <c r="P311" s="19">
        <f>IF(VLOOKUP($E311,КСГ!$A$2:$D$427,4,0)=0,IF($D311="КС",$C$2*$C311*$G311*M311,$C$3*$C311*$G311*M311),IF($D311="КС",$C$2*$G311*M311,$C$3*$G311*M311))</f>
        <v>11546.35614</v>
      </c>
      <c r="Q311" s="20">
        <f t="shared" si="18"/>
        <v>23092.71228</v>
      </c>
    </row>
    <row r="312" spans="1:17" ht="16.5" customHeight="1">
      <c r="A312" s="11">
        <v>150002</v>
      </c>
      <c r="B312" s="22" t="str">
        <f>VLOOKUP(A312,МО!$A$1:$C$68,2,0)</f>
        <v>ГБУЗ "ДРКБ"</v>
      </c>
      <c r="C312" s="23">
        <f>IF(D312="КС",VLOOKUP(A312,МО!$A$1:$C$68,3,0),VLOOKUP(A312,МО!$A$1:$D$68,4,0))</f>
        <v>1.02</v>
      </c>
      <c r="D312" s="24" t="s">
        <v>495</v>
      </c>
      <c r="E312" s="26">
        <v>20161145</v>
      </c>
      <c r="F312" s="22" t="str">
        <f>VLOOKUP(E312,КСГ!$A$2:$C$427,2,0)</f>
        <v>Средний отит, мастоидит, нарушения вестибулярной функции</v>
      </c>
      <c r="G312" s="25">
        <f>VLOOKUP(E312,КСГ!$A$2:$C$427,3,0)</f>
        <v>0.47</v>
      </c>
      <c r="H312" s="25">
        <f>IF(VLOOKUP($E312,КСГ!$A$2:$D$427,4,0)=0,IF($D312="КС",$C$2*$C312*$G312,$C$3*$C312*$G312),IF($D312="КС",$C$2*$G312,$C$3*$G312))</f>
        <v>8222.4051299999992</v>
      </c>
      <c r="I312" s="25" t="str">
        <f>VLOOKUP(E312,КСГ!$A$2:$E$427,5,0)</f>
        <v>Оториноларингология</v>
      </c>
      <c r="J312" s="25">
        <f>VLOOKUP(E312,КСГ!$A$2:$F$427,6,0)</f>
        <v>0.87</v>
      </c>
      <c r="K312" s="26" t="s">
        <v>475</v>
      </c>
      <c r="L312" s="26">
        <v>18</v>
      </c>
      <c r="M312" s="26">
        <v>4</v>
      </c>
      <c r="N312" s="18">
        <f t="shared" si="17"/>
        <v>22</v>
      </c>
      <c r="O312" s="19">
        <f>IF(VLOOKUP($E312,КСГ!$A$2:$D$427,4,0)=0,IF($D312="КС",$C$2*$C312*$G312*L312,$C$3*$C312*$G312*L312),IF($D312="КС",$C$2*$G312*L312,$C$3*$G312*L312))</f>
        <v>148003.29233999999</v>
      </c>
      <c r="P312" s="19">
        <f>IF(VLOOKUP($E312,КСГ!$A$2:$D$427,4,0)=0,IF($D312="КС",$C$2*$C312*$G312*M312,$C$3*$C312*$G312*M312),IF($D312="КС",$C$2*$G312*M312,$C$3*$G312*M312))</f>
        <v>32889.620519999997</v>
      </c>
      <c r="Q312" s="20">
        <f t="shared" si="18"/>
        <v>180892.91285999998</v>
      </c>
    </row>
    <row r="313" spans="1:17" ht="25.5" customHeight="1">
      <c r="A313" s="11">
        <v>150002</v>
      </c>
      <c r="B313" s="22" t="str">
        <f>VLOOKUP(A313,МО!$A$1:$C$68,2,0)</f>
        <v>ГБУЗ "ДРКБ"</v>
      </c>
      <c r="C313" s="23">
        <f>IF(D313="КС",VLOOKUP(A313,МО!$A$1:$C$68,3,0),VLOOKUP(A313,МО!$A$1:$D$68,4,0))</f>
        <v>1.02</v>
      </c>
      <c r="D313" s="24" t="s">
        <v>495</v>
      </c>
      <c r="E313" s="26">
        <v>20161146</v>
      </c>
      <c r="F313" s="22" t="str">
        <f>VLOOKUP(E313,КСГ!$A$2:$C$427,2,0)</f>
        <v>Другие болезни уха</v>
      </c>
      <c r="G313" s="25">
        <f>VLOOKUP(E313,КСГ!$A$2:$C$427,3,0)</f>
        <v>0.61</v>
      </c>
      <c r="H313" s="25">
        <f>IF(VLOOKUP($E313,КСГ!$A$2:$D$427,4,0)=0,IF($D313="КС",$C$2*$C313*$G313,$C$3*$C313*$G313),IF($D313="КС",$C$2*$G313,$C$3*$G313))</f>
        <v>10671.63219</v>
      </c>
      <c r="I313" s="25" t="str">
        <f>VLOOKUP(E313,КСГ!$A$2:$E$427,5,0)</f>
        <v>Оториноларингология</v>
      </c>
      <c r="J313" s="25">
        <f>VLOOKUP(E313,КСГ!$A$2:$F$427,6,0)</f>
        <v>0.87</v>
      </c>
      <c r="K313" s="26" t="s">
        <v>475</v>
      </c>
      <c r="L313" s="26">
        <v>7</v>
      </c>
      <c r="M313" s="26">
        <v>3</v>
      </c>
      <c r="N313" s="18">
        <f t="shared" si="17"/>
        <v>10</v>
      </c>
      <c r="O313" s="19">
        <f>IF(VLOOKUP($E313,КСГ!$A$2:$D$427,4,0)=0,IF($D313="КС",$C$2*$C313*$G313*L313,$C$3*$C313*$G313*L313),IF($D313="КС",$C$2*$G313*L313,$C$3*$G313*L313))</f>
        <v>74701.425329999998</v>
      </c>
      <c r="P313" s="19">
        <f>IF(VLOOKUP($E313,КСГ!$A$2:$D$427,4,0)=0,IF($D313="КС",$C$2*$C313*$G313*M313,$C$3*$C313*$G313*M313),IF($D313="КС",$C$2*$G313*M313,$C$3*$G313*M313))</f>
        <v>32014.896570000001</v>
      </c>
      <c r="Q313" s="20">
        <f t="shared" si="18"/>
        <v>106716.3219</v>
      </c>
    </row>
    <row r="314" spans="1:17" ht="15.75" customHeight="1">
      <c r="A314" s="11">
        <v>150002</v>
      </c>
      <c r="B314" s="22" t="str">
        <f>VLOOKUP(A314,МО!$A$1:$C$68,2,0)</f>
        <v>ГБУЗ "ДРКБ"</v>
      </c>
      <c r="C314" s="23">
        <f>IF(D314="КС",VLOOKUP(A314,МО!$A$1:$C$68,3,0),VLOOKUP(A314,МО!$A$1:$D$68,4,0))</f>
        <v>1.02</v>
      </c>
      <c r="D314" s="24" t="s">
        <v>495</v>
      </c>
      <c r="E314" s="26">
        <v>20161147</v>
      </c>
      <c r="F314" s="22" t="str">
        <f>VLOOKUP(E314,КСГ!$A$2:$C$427,2,0)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314" s="25">
        <f>VLOOKUP(E314,КСГ!$A$2:$C$427,3,0)</f>
        <v>0.35499999999999998</v>
      </c>
      <c r="H314" s="25">
        <f>IF(VLOOKUP($E314,КСГ!$A$2:$D$427,4,0)=0,IF($D314="КС",$C$2*$C314*$G314,$C$3*$C314*$G314),IF($D314="КС",$C$2*$G314,$C$3*$G314))</f>
        <v>6210.5400449999997</v>
      </c>
      <c r="I314" s="25" t="str">
        <f>VLOOKUP(E314,КСГ!$A$2:$E$427,5,0)</f>
        <v>Оториноларингология</v>
      </c>
      <c r="J314" s="25">
        <f>VLOOKUP(E314,КСГ!$A$2:$F$427,6,0)</f>
        <v>0.87</v>
      </c>
      <c r="K314" s="26" t="s">
        <v>484</v>
      </c>
      <c r="L314" s="26">
        <v>15</v>
      </c>
      <c r="M314" s="26">
        <v>3</v>
      </c>
      <c r="N314" s="18">
        <f t="shared" si="17"/>
        <v>18</v>
      </c>
      <c r="O314" s="19">
        <f>IF(VLOOKUP($E314,КСГ!$A$2:$D$427,4,0)=0,IF($D314="КС",$C$2*$C314*$G314*L314,$C$3*$C314*$G314*L314),IF($D314="КС",$C$2*$G314*L314,$C$3*$G314*L314))</f>
        <v>93158.100674999994</v>
      </c>
      <c r="P314" s="19">
        <f>IF(VLOOKUP($E314,КСГ!$A$2:$D$427,4,0)=0,IF($D314="КС",$C$2*$C314*$G314*M314,$C$3*$C314*$G314*M314),IF($D314="КС",$C$2*$G314*M314,$C$3*$G314*M314))</f>
        <v>18631.620134999997</v>
      </c>
      <c r="Q314" s="20">
        <f t="shared" si="18"/>
        <v>111789.72081</v>
      </c>
    </row>
    <row r="315" spans="1:17" ht="15" customHeight="1">
      <c r="A315" s="11">
        <v>150002</v>
      </c>
      <c r="B315" s="22" t="str">
        <f>VLOOKUP(A315,МО!$A$1:$C$68,2,0)</f>
        <v>ГБУЗ "ДРКБ"</v>
      </c>
      <c r="C315" s="23">
        <f>IF(D315="КС",VLOOKUP(A315,МО!$A$1:$C$68,3,0),VLOOKUP(A315,МО!$A$1:$D$68,4,0))</f>
        <v>1.02</v>
      </c>
      <c r="D315" s="24" t="s">
        <v>495</v>
      </c>
      <c r="E315" s="26">
        <v>20161147</v>
      </c>
      <c r="F315" s="22" t="str">
        <f>VLOOKUP(E315,КСГ!$A$2:$C$427,2,0)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315" s="25">
        <f>VLOOKUP(E315,КСГ!$A$2:$C$427,3,0)</f>
        <v>0.35499999999999998</v>
      </c>
      <c r="H315" s="25">
        <f>IF(VLOOKUP($E315,КСГ!$A$2:$D$427,4,0)=0,IF($D315="КС",$C$2*$C315*$G315,$C$3*$C315*$G315),IF($D315="КС",$C$2*$G315,$C$3*$G315))</f>
        <v>6210.5400449999997</v>
      </c>
      <c r="I315" s="25" t="str">
        <f>VLOOKUP(E315,КСГ!$A$2:$E$427,5,0)</f>
        <v>Оториноларингология</v>
      </c>
      <c r="J315" s="25">
        <f>VLOOKUP(E315,КСГ!$A$2:$F$427,6,0)</f>
        <v>0.87</v>
      </c>
      <c r="K315" s="26" t="s">
        <v>475</v>
      </c>
      <c r="L315" s="26">
        <v>3</v>
      </c>
      <c r="M315" s="26">
        <v>2</v>
      </c>
      <c r="N315" s="18">
        <f t="shared" si="17"/>
        <v>5</v>
      </c>
      <c r="O315" s="19">
        <f>IF(VLOOKUP($E315,КСГ!$A$2:$D$427,4,0)=0,IF($D315="КС",$C$2*$C315*$G315*L315,$C$3*$C315*$G315*L315),IF($D315="КС",$C$2*$G315*L315,$C$3*$G315*L315))</f>
        <v>18631.620134999997</v>
      </c>
      <c r="P315" s="19">
        <f>IF(VLOOKUP($E315,КСГ!$A$2:$D$427,4,0)=0,IF($D315="КС",$C$2*$C315*$G315*M315,$C$3*$C315*$G315*M315),IF($D315="КС",$C$2*$G315*M315,$C$3*$G315*M315))</f>
        <v>12421.080089999999</v>
      </c>
      <c r="Q315" s="20">
        <f t="shared" si="18"/>
        <v>31052.700224999997</v>
      </c>
    </row>
    <row r="316" spans="1:17" ht="15.75" customHeight="1">
      <c r="A316" s="11">
        <v>150002</v>
      </c>
      <c r="B316" s="22" t="str">
        <f>VLOOKUP(A316,МО!$A$1:$C$68,2,0)</f>
        <v>ГБУЗ "ДРКБ"</v>
      </c>
      <c r="C316" s="23">
        <f>IF(D316="КС",VLOOKUP(A316,МО!$A$1:$C$68,3,0),VLOOKUP(A316,МО!$A$1:$D$68,4,0))</f>
        <v>1.02</v>
      </c>
      <c r="D316" s="24" t="s">
        <v>495</v>
      </c>
      <c r="E316" s="26">
        <v>20161148</v>
      </c>
      <c r="F316" s="22" t="str">
        <f>VLOOKUP(E316,КСГ!$A$2:$C$427,2,0)</f>
        <v>Операции на органе слуха, придаточных пазухах носа  и верхних дыхательных путях (уровень 1)</v>
      </c>
      <c r="G316" s="25">
        <f>VLOOKUP(E316,КСГ!$A$2:$C$427,3,0)</f>
        <v>0.84</v>
      </c>
      <c r="H316" s="25">
        <f>IF(VLOOKUP($E316,КСГ!$A$2:$D$427,4,0)=0,IF($D316="КС",$C$2*$C316*$G316,$C$3*$C316*$G316),IF($D316="КС",$C$2*$G316,$C$3*$G316))</f>
        <v>14695.362359999999</v>
      </c>
      <c r="I316" s="25" t="str">
        <f>VLOOKUP(E316,КСГ!$A$2:$E$427,5,0)</f>
        <v>Оториноларингология</v>
      </c>
      <c r="J316" s="25">
        <f>VLOOKUP(E316,КСГ!$A$2:$F$427,6,0)</f>
        <v>0.87</v>
      </c>
      <c r="K316" s="26" t="s">
        <v>475</v>
      </c>
      <c r="L316" s="26">
        <v>12</v>
      </c>
      <c r="M316" s="26">
        <v>4</v>
      </c>
      <c r="N316" s="18">
        <f t="shared" si="17"/>
        <v>16</v>
      </c>
      <c r="O316" s="19">
        <f>IF(VLOOKUP($E316,КСГ!$A$2:$D$427,4,0)=0,IF($D316="КС",$C$2*$C316*$G316*L316,$C$3*$C316*$G316*L316),IF($D316="КС",$C$2*$G316*L316,$C$3*$G316*L316))</f>
        <v>176344.34831999999</v>
      </c>
      <c r="P316" s="19">
        <f>IF(VLOOKUP($E316,КСГ!$A$2:$D$427,4,0)=0,IF($D316="КС",$C$2*$C316*$G316*M316,$C$3*$C316*$G316*M316),IF($D316="КС",$C$2*$G316*M316,$C$3*$G316*M316))</f>
        <v>58781.449439999997</v>
      </c>
      <c r="Q316" s="20">
        <f t="shared" si="18"/>
        <v>235125.79775999999</v>
      </c>
    </row>
    <row r="317" spans="1:17" ht="15.75" customHeight="1">
      <c r="A317" s="11">
        <v>150002</v>
      </c>
      <c r="B317" s="22" t="str">
        <f>VLOOKUP(A317,МО!$A$1:$C$68,2,0)</f>
        <v>ГБУЗ "ДРКБ"</v>
      </c>
      <c r="C317" s="23">
        <f>IF(D317="КС",VLOOKUP(A317,МО!$A$1:$C$68,3,0),VLOOKUP(A317,МО!$A$1:$D$68,4,0))</f>
        <v>1.02</v>
      </c>
      <c r="D317" s="24" t="s">
        <v>495</v>
      </c>
      <c r="E317" s="26">
        <v>20161149</v>
      </c>
      <c r="F317" s="22" t="str">
        <f>VLOOKUP(E317,КСГ!$A$2:$C$427,2,0)</f>
        <v>Операции на органе слуха, придаточных пазухах носа  и верхних дыхательных путях (уровень 2)</v>
      </c>
      <c r="G317" s="25">
        <f>VLOOKUP(E317,КСГ!$A$2:$C$427,3,0)</f>
        <v>0.91</v>
      </c>
      <c r="H317" s="25">
        <f>IF(VLOOKUP($E317,КСГ!$A$2:$D$427,4,0)=0,IF($D317="КС",$C$2*$C317*$G317,$C$3*$C317*$G317),IF($D317="КС",$C$2*$G317,$C$3*$G317))</f>
        <v>15919.97589</v>
      </c>
      <c r="I317" s="25" t="str">
        <f>VLOOKUP(E317,КСГ!$A$2:$E$427,5,0)</f>
        <v>Оториноларингология</v>
      </c>
      <c r="J317" s="25">
        <f>VLOOKUP(E317,КСГ!$A$2:$F$427,6,0)</f>
        <v>0.87</v>
      </c>
      <c r="K317" s="26" t="s">
        <v>475</v>
      </c>
      <c r="L317" s="26">
        <v>110</v>
      </c>
      <c r="M317" s="26">
        <v>37</v>
      </c>
      <c r="N317" s="18">
        <f t="shared" si="17"/>
        <v>147</v>
      </c>
      <c r="O317" s="19">
        <f>IF(VLOOKUP($E317,КСГ!$A$2:$D$427,4,0)=0,IF($D317="КС",$C$2*$C317*$G317*L317,$C$3*$C317*$G317*L317),IF($D317="КС",$C$2*$G317*L317,$C$3*$G317*L317))</f>
        <v>1751197.3478999999</v>
      </c>
      <c r="P317" s="19">
        <f>IF(VLOOKUP($E317,КСГ!$A$2:$D$427,4,0)=0,IF($D317="КС",$C$2*$C317*$G317*M317,$C$3*$C317*$G317*M317),IF($D317="КС",$C$2*$G317*M317,$C$3*$G317*M317))</f>
        <v>589039.10792999994</v>
      </c>
      <c r="Q317" s="20">
        <f t="shared" si="18"/>
        <v>2340236.4558299999</v>
      </c>
    </row>
    <row r="318" spans="1:17" ht="16.5" customHeight="1">
      <c r="A318" s="11">
        <v>150002</v>
      </c>
      <c r="B318" s="22" t="str">
        <f>VLOOKUP(A318,МО!$A$1:$C$68,2,0)</f>
        <v>ГБУЗ "ДРКБ"</v>
      </c>
      <c r="C318" s="23">
        <f>IF(D318="КС",VLOOKUP(A318,МО!$A$1:$C$68,3,0),VLOOKUP(A318,МО!$A$1:$D$68,4,0))</f>
        <v>1.02</v>
      </c>
      <c r="D318" s="24" t="s">
        <v>495</v>
      </c>
      <c r="E318" s="26">
        <v>20161150</v>
      </c>
      <c r="F318" s="22" t="str">
        <f>VLOOKUP(E318,КСГ!$A$2:$C$427,2,0)</f>
        <v>Операции на органе слуха, придаточных пазухах носа  и верхних дыхательных путях (уровень 3)</v>
      </c>
      <c r="G318" s="25">
        <f>VLOOKUP(E318,КСГ!$A$2:$C$427,3,0)</f>
        <v>1.1000000000000001</v>
      </c>
      <c r="H318" s="25">
        <f>IF(VLOOKUP($E318,КСГ!$A$2:$D$427,4,0)=0,IF($D318="КС",$C$2*$C318*$G318,$C$3*$C318*$G318),IF($D318="КС",$C$2*$G318,$C$3*$G318))</f>
        <v>19243.926900000002</v>
      </c>
      <c r="I318" s="25" t="str">
        <f>VLOOKUP(E318,КСГ!$A$2:$E$427,5,0)</f>
        <v>Оториноларингология</v>
      </c>
      <c r="J318" s="25">
        <f>VLOOKUP(E318,КСГ!$A$2:$F$427,6,0)</f>
        <v>0.87</v>
      </c>
      <c r="K318" s="26" t="s">
        <v>475</v>
      </c>
      <c r="L318" s="26">
        <v>1</v>
      </c>
      <c r="M318" s="26">
        <v>1</v>
      </c>
      <c r="N318" s="18">
        <f t="shared" si="17"/>
        <v>2</v>
      </c>
      <c r="O318" s="19">
        <f>IF(VLOOKUP($E318,КСГ!$A$2:$D$427,4,0)=0,IF($D318="КС",$C$2*$C318*$G318*L318,$C$3*$C318*$G318*L318),IF($D318="КС",$C$2*$G318*L318,$C$3*$G318*L318))</f>
        <v>19243.926900000002</v>
      </c>
      <c r="P318" s="19">
        <f>IF(VLOOKUP($E318,КСГ!$A$2:$D$427,4,0)=0,IF($D318="КС",$C$2*$C318*$G318*M318,$C$3*$C318*$G318*M318),IF($D318="КС",$C$2*$G318*M318,$C$3*$G318*M318))</f>
        <v>19243.926900000002</v>
      </c>
      <c r="Q318" s="20">
        <f t="shared" si="18"/>
        <v>38487.853800000004</v>
      </c>
    </row>
    <row r="319" spans="1:17" ht="16.5" customHeight="1">
      <c r="A319" s="11">
        <v>150002</v>
      </c>
      <c r="B319" s="22" t="str">
        <f>VLOOKUP(A319,МО!$A$1:$C$68,2,0)</f>
        <v>ГБУЗ "ДРКБ"</v>
      </c>
      <c r="C319" s="23">
        <f>IF(D319="КС",VLOOKUP(A319,МО!$A$1:$C$68,3,0),VLOOKUP(A319,МО!$A$1:$D$68,4,0))</f>
        <v>1.02</v>
      </c>
      <c r="D319" s="24" t="s">
        <v>495</v>
      </c>
      <c r="E319" s="26">
        <v>20161151</v>
      </c>
      <c r="F319" s="22" t="str">
        <f>VLOOKUP(E319,КСГ!$A$2:$C$427,2,0)</f>
        <v>Операции на органе слуха, придаточных пазухах носа  и верхних дыхательных путях (уровень 4)</v>
      </c>
      <c r="G319" s="25">
        <f>VLOOKUP(E319,КСГ!$A$2:$C$427,3,0)</f>
        <v>1.35</v>
      </c>
      <c r="H319" s="25">
        <f>IF(VLOOKUP($E319,КСГ!$A$2:$D$427,4,0)=0,IF($D319="КС",$C$2*$C319*$G319,$C$3*$C319*$G319),IF($D319="КС",$C$2*$G319,$C$3*$G319))</f>
        <v>23617.54665</v>
      </c>
      <c r="I319" s="25" t="str">
        <f>VLOOKUP(E319,КСГ!$A$2:$E$427,5,0)</f>
        <v>Оториноларингология</v>
      </c>
      <c r="J319" s="25">
        <f>VLOOKUP(E319,КСГ!$A$2:$F$427,6,0)</f>
        <v>0.87</v>
      </c>
      <c r="K319" s="26" t="s">
        <v>475</v>
      </c>
      <c r="L319" s="26">
        <v>0</v>
      </c>
      <c r="M319" s="26">
        <v>0</v>
      </c>
      <c r="N319" s="18" t="str">
        <f t="shared" si="17"/>
        <v/>
      </c>
      <c r="O319" s="19">
        <f>IF(VLOOKUP($E319,КСГ!$A$2:$D$427,4,0)=0,IF($D319="КС",$C$2*$C319*$G319*L319,$C$3*$C319*$G319*L319),IF($D319="КС",$C$2*$G319*L319,$C$3*$G319*L319))</f>
        <v>0</v>
      </c>
      <c r="P319" s="19">
        <f>IF(VLOOKUP($E319,КСГ!$A$2:$D$427,4,0)=0,IF($D319="КС",$C$2*$C319*$G319*M319,$C$3*$C319*$G319*M319),IF($D319="КС",$C$2*$G319*M319,$C$3*$G319*M319))</f>
        <v>0</v>
      </c>
      <c r="Q319" s="20">
        <f t="shared" si="18"/>
        <v>0</v>
      </c>
    </row>
    <row r="320" spans="1:17" ht="15.75" customHeight="1">
      <c r="A320" s="11">
        <v>150002</v>
      </c>
      <c r="B320" s="22" t="str">
        <f>VLOOKUP(A320,МО!$A$1:$C$68,2,0)</f>
        <v>ГБУЗ "ДРКБ"</v>
      </c>
      <c r="C320" s="23">
        <f>IF(D320="КС",VLOOKUP(A320,МО!$A$1:$C$68,3,0),VLOOKUP(A320,МО!$A$1:$D$68,4,0))</f>
        <v>1.02</v>
      </c>
      <c r="D320" s="24" t="s">
        <v>495</v>
      </c>
      <c r="E320" s="26">
        <v>20161154</v>
      </c>
      <c r="F320" s="22" t="str">
        <f>VLOOKUP(E320,КСГ!$A$2:$C$427,2,0)</f>
        <v>Операции на органе зрения (уровень 1)</v>
      </c>
      <c r="G320" s="25">
        <f>VLOOKUP(E320,КСГ!$A$2:$C$427,3,0)</f>
        <v>0.49</v>
      </c>
      <c r="H320" s="25">
        <f>IF(VLOOKUP($E320,КСГ!$A$2:$D$427,4,0)=0,IF($D320="КС",$C$2*$C320*$G320,$C$3*$C320*$G320),IF($D320="КС",$C$2*$G320,$C$3*$G320))</f>
        <v>8572.2947100000001</v>
      </c>
      <c r="I320" s="25" t="str">
        <f>VLOOKUP(E320,КСГ!$A$2:$E$427,5,0)</f>
        <v>Офтальмология</v>
      </c>
      <c r="J320" s="25">
        <f>VLOOKUP(E320,КСГ!$A$2:$F$427,6,0)</f>
        <v>0.92</v>
      </c>
      <c r="K320" s="26" t="s">
        <v>510</v>
      </c>
      <c r="L320" s="26">
        <v>30</v>
      </c>
      <c r="M320" s="26">
        <v>6</v>
      </c>
      <c r="N320" s="18">
        <f t="shared" si="17"/>
        <v>36</v>
      </c>
      <c r="O320" s="19">
        <f>IF(VLOOKUP($E320,КСГ!$A$2:$D$427,4,0)=0,IF($D320="КС",$C$2*$C320*$G320*L320,$C$3*$C320*$G320*L320),IF($D320="КС",$C$2*$G320*L320,$C$3*$G320*L320))</f>
        <v>257168.8413</v>
      </c>
      <c r="P320" s="19">
        <f>IF(VLOOKUP($E320,КСГ!$A$2:$D$427,4,0)=0,IF($D320="КС",$C$2*$C320*$G320*M320,$C$3*$C320*$G320*M320),IF($D320="КС",$C$2*$G320*M320,$C$3*$G320*M320))</f>
        <v>51433.768259999997</v>
      </c>
      <c r="Q320" s="20">
        <f t="shared" si="18"/>
        <v>308602.60956000001</v>
      </c>
    </row>
    <row r="321" spans="1:17" ht="14.25" customHeight="1">
      <c r="A321" s="11">
        <v>150002</v>
      </c>
      <c r="B321" s="22" t="str">
        <f>VLOOKUP(A321,МО!$A$1:$C$68,2,0)</f>
        <v>ГБУЗ "ДРКБ"</v>
      </c>
      <c r="C321" s="23">
        <f>IF(D321="КС",VLOOKUP(A321,МО!$A$1:$C$68,3,0),VLOOKUP(A321,МО!$A$1:$D$68,4,0))</f>
        <v>1.02</v>
      </c>
      <c r="D321" s="24" t="s">
        <v>495</v>
      </c>
      <c r="E321" s="26">
        <v>20161155</v>
      </c>
      <c r="F321" s="22" t="str">
        <f>VLOOKUP(E321,КСГ!$A$2:$C$427,2,0)</f>
        <v>Операции на органе зрения (уровень 2)</v>
      </c>
      <c r="G321" s="25">
        <f>VLOOKUP(E321,КСГ!$A$2:$C$427,3,0)</f>
        <v>0.79</v>
      </c>
      <c r="H321" s="25">
        <f>IF(VLOOKUP($E321,КСГ!$A$2:$D$427,4,0)=0,IF($D321="КС",$C$2*$C321*$G321,$C$3*$C321*$G321),IF($D321="КС",$C$2*$G321,$C$3*$G321))</f>
        <v>13820.63841</v>
      </c>
      <c r="I321" s="25" t="str">
        <f>VLOOKUP(E321,КСГ!$A$2:$E$427,5,0)</f>
        <v>Офтальмология</v>
      </c>
      <c r="J321" s="25">
        <f>VLOOKUP(E321,КСГ!$A$2:$F$427,6,0)</f>
        <v>0.92</v>
      </c>
      <c r="K321" s="26" t="s">
        <v>510</v>
      </c>
      <c r="L321" s="26">
        <v>14</v>
      </c>
      <c r="M321" s="26">
        <v>3</v>
      </c>
      <c r="N321" s="18">
        <f t="shared" si="17"/>
        <v>17</v>
      </c>
      <c r="O321" s="19">
        <f>IF(VLOOKUP($E321,КСГ!$A$2:$D$427,4,0)=0,IF($D321="КС",$C$2*$C321*$G321*L321,$C$3*$C321*$G321*L321),IF($D321="КС",$C$2*$G321*L321,$C$3*$G321*L321))</f>
        <v>193488.93773999999</v>
      </c>
      <c r="P321" s="19">
        <f>IF(VLOOKUP($E321,КСГ!$A$2:$D$427,4,0)=0,IF($D321="КС",$C$2*$C321*$G321*M321,$C$3*$C321*$G321*M321),IF($D321="КС",$C$2*$G321*M321,$C$3*$G321*M321))</f>
        <v>41461.915229999999</v>
      </c>
      <c r="Q321" s="20">
        <f t="shared" si="18"/>
        <v>234950.85297000001</v>
      </c>
    </row>
    <row r="322" spans="1:17" ht="15.75" customHeight="1">
      <c r="A322" s="11">
        <v>150002</v>
      </c>
      <c r="B322" s="22" t="str">
        <f>VLOOKUP(A322,МО!$A$1:$C$68,2,0)</f>
        <v>ГБУЗ "ДРКБ"</v>
      </c>
      <c r="C322" s="23">
        <f>IF(D322="КС",VLOOKUP(A322,МО!$A$1:$C$68,3,0),VLOOKUP(A322,МО!$A$1:$D$68,4,0))</f>
        <v>1.02</v>
      </c>
      <c r="D322" s="24" t="s">
        <v>495</v>
      </c>
      <c r="E322" s="26">
        <v>20161156</v>
      </c>
      <c r="F322" s="22" t="str">
        <f>VLOOKUP(E322,КСГ!$A$2:$C$427,2,0)</f>
        <v>Операции на органе зрения (уровень 3)</v>
      </c>
      <c r="G322" s="25">
        <f>VLOOKUP(E322,КСГ!$A$2:$C$427,3,0)</f>
        <v>1.07</v>
      </c>
      <c r="H322" s="25">
        <f>IF(VLOOKUP($E322,КСГ!$A$2:$D$427,4,0)=0,IF($D322="КС",$C$2*$C322*$G322,$C$3*$C322*$G322),IF($D322="КС",$C$2*$G322,$C$3*$G322))</f>
        <v>18719.092530000002</v>
      </c>
      <c r="I322" s="25" t="str">
        <f>VLOOKUP(E322,КСГ!$A$2:$E$427,5,0)</f>
        <v>Офтальмология</v>
      </c>
      <c r="J322" s="25">
        <f>VLOOKUP(E322,КСГ!$A$2:$F$427,6,0)</f>
        <v>0.92</v>
      </c>
      <c r="K322" s="26" t="s">
        <v>510</v>
      </c>
      <c r="L322" s="26">
        <v>12</v>
      </c>
      <c r="M322" s="26">
        <v>4</v>
      </c>
      <c r="N322" s="18">
        <f t="shared" si="17"/>
        <v>16</v>
      </c>
      <c r="O322" s="19">
        <f>IF(VLOOKUP($E322,КСГ!$A$2:$D$427,4,0)=0,IF($D322="КС",$C$2*$C322*$G322*L322,$C$3*$C322*$G322*L322),IF($D322="КС",$C$2*$G322*L322,$C$3*$G322*L322))</f>
        <v>224629.11036000002</v>
      </c>
      <c r="P322" s="19">
        <f>IF(VLOOKUP($E322,КСГ!$A$2:$D$427,4,0)=0,IF($D322="КС",$C$2*$C322*$G322*M322,$C$3*$C322*$G322*M322),IF($D322="КС",$C$2*$G322*M322,$C$3*$G322*M322))</f>
        <v>74876.370120000007</v>
      </c>
      <c r="Q322" s="20">
        <f t="shared" si="18"/>
        <v>299505.48048000003</v>
      </c>
    </row>
    <row r="323" spans="1:17" ht="16.5" customHeight="1">
      <c r="A323" s="11">
        <v>150002</v>
      </c>
      <c r="B323" s="22" t="str">
        <f>VLOOKUP(A323,МО!$A$1:$C$68,2,0)</f>
        <v>ГБУЗ "ДРКБ"</v>
      </c>
      <c r="C323" s="23">
        <f>IF(D323="КС",VLOOKUP(A323,МО!$A$1:$C$68,3,0),VLOOKUP(A323,МО!$A$1:$D$68,4,0))</f>
        <v>1.02</v>
      </c>
      <c r="D323" s="24" t="s">
        <v>495</v>
      </c>
      <c r="E323" s="26">
        <v>20161157</v>
      </c>
      <c r="F323" s="22" t="str">
        <f>VLOOKUP(E323,КСГ!$A$2:$C$427,2,0)</f>
        <v>Операции на органе зрения (уровень 4)</v>
      </c>
      <c r="G323" s="25">
        <f>VLOOKUP(E323,КСГ!$A$2:$C$427,3,0)</f>
        <v>1.19</v>
      </c>
      <c r="H323" s="25">
        <f>IF(VLOOKUP($E323,КСГ!$A$2:$D$427,4,0)=0,IF($D323="КС",$C$2*$C323*$G323,$C$3*$C323*$G323),IF($D323="КС",$C$2*$G323,$C$3*$G323))</f>
        <v>20818.43001</v>
      </c>
      <c r="I323" s="25" t="str">
        <f>VLOOKUP(E323,КСГ!$A$2:$E$427,5,0)</f>
        <v>Офтальмология</v>
      </c>
      <c r="J323" s="25">
        <f>VLOOKUP(E323,КСГ!$A$2:$F$427,6,0)</f>
        <v>0.92</v>
      </c>
      <c r="K323" s="26" t="s">
        <v>510</v>
      </c>
      <c r="L323" s="26">
        <v>3</v>
      </c>
      <c r="M323" s="26">
        <v>2</v>
      </c>
      <c r="N323" s="18">
        <f t="shared" si="17"/>
        <v>5</v>
      </c>
      <c r="O323" s="19">
        <f>IF(VLOOKUP($E323,КСГ!$A$2:$D$427,4,0)=0,IF($D323="КС",$C$2*$C323*$G323*L323,$C$3*$C323*$G323*L323),IF($D323="КС",$C$2*$G323*L323,$C$3*$G323*L323))</f>
        <v>62455.290030000004</v>
      </c>
      <c r="P323" s="19">
        <f>IF(VLOOKUP($E323,КСГ!$A$2:$D$427,4,0)=0,IF($D323="КС",$C$2*$C323*$G323*M323,$C$3*$C323*$G323*M323),IF($D323="КС",$C$2*$G323*M323,$C$3*$G323*M323))</f>
        <v>41636.86002</v>
      </c>
      <c r="Q323" s="20">
        <f t="shared" si="18"/>
        <v>104092.15005</v>
      </c>
    </row>
    <row r="324" spans="1:17" ht="14.25" customHeight="1">
      <c r="A324" s="11">
        <v>150002</v>
      </c>
      <c r="B324" s="22" t="str">
        <f>VLOOKUP(A324,МО!$A$1:$C$68,2,0)</f>
        <v>ГБУЗ "ДРКБ"</v>
      </c>
      <c r="C324" s="23">
        <f>IF(D324="КС",VLOOKUP(A324,МО!$A$1:$C$68,3,0),VLOOKUP(A324,МО!$A$1:$D$68,4,0))</f>
        <v>1.02</v>
      </c>
      <c r="D324" s="24" t="s">
        <v>495</v>
      </c>
      <c r="E324" s="26">
        <v>20161158</v>
      </c>
      <c r="F324" s="22" t="str">
        <f>VLOOKUP(E324,КСГ!$A$2:$C$427,2,0)</f>
        <v>Операции на органе зрения (уровень 5)</v>
      </c>
      <c r="G324" s="25">
        <f>VLOOKUP(E324,КСГ!$A$2:$C$427,3,0)</f>
        <v>2.11</v>
      </c>
      <c r="H324" s="25">
        <f>IF(VLOOKUP($E324,КСГ!$A$2:$D$427,4,0)=0,IF($D324="КС",$C$2*$C324*$G324,$C$3*$C324*$G324),IF($D324="КС",$C$2*$G324,$C$3*$G324))</f>
        <v>36913.350689999999</v>
      </c>
      <c r="I324" s="25" t="str">
        <f>VLOOKUP(E324,КСГ!$A$2:$E$427,5,0)</f>
        <v>Офтальмология</v>
      </c>
      <c r="J324" s="25">
        <f>VLOOKUP(E324,КСГ!$A$2:$F$427,6,0)</f>
        <v>0.92</v>
      </c>
      <c r="K324" s="26" t="s">
        <v>510</v>
      </c>
      <c r="L324" s="26">
        <v>0</v>
      </c>
      <c r="M324" s="26">
        <v>0</v>
      </c>
      <c r="N324" s="18" t="str">
        <f t="shared" si="17"/>
        <v/>
      </c>
      <c r="O324" s="19">
        <f>IF(VLOOKUP($E324,КСГ!$A$2:$D$427,4,0)=0,IF($D324="КС",$C$2*$C324*$G324*L324,$C$3*$C324*$G324*L324),IF($D324="КС",$C$2*$G324*L324,$C$3*$G324*L324))</f>
        <v>0</v>
      </c>
      <c r="P324" s="19">
        <f>IF(VLOOKUP($E324,КСГ!$A$2:$D$427,4,0)=0,IF($D324="КС",$C$2*$C324*$G324*M324,$C$3*$C324*$G324*M324),IF($D324="КС",$C$2*$G324*M324,$C$3*$G324*M324))</f>
        <v>0</v>
      </c>
      <c r="Q324" s="20">
        <f t="shared" si="18"/>
        <v>0</v>
      </c>
    </row>
    <row r="325" spans="1:17" ht="15" customHeight="1">
      <c r="A325" s="11">
        <v>150002</v>
      </c>
      <c r="B325" s="22" t="str">
        <f>VLOOKUP(A325,МО!$A$1:$C$68,2,0)</f>
        <v>ГБУЗ "ДРКБ"</v>
      </c>
      <c r="C325" s="23">
        <f>IF(D325="КС",VLOOKUP(A325,МО!$A$1:$C$68,3,0),VLOOKUP(A325,МО!$A$1:$D$68,4,0))</f>
        <v>1.02</v>
      </c>
      <c r="D325" s="24" t="s">
        <v>495</v>
      </c>
      <c r="E325" s="26">
        <v>20161159</v>
      </c>
      <c r="F325" s="22" t="str">
        <f>VLOOKUP(E325,КСГ!$A$2:$C$427,2,0)</f>
        <v>Операции на органе зрения (уровень 6)</v>
      </c>
      <c r="G325" s="25">
        <f>VLOOKUP(E325,КСГ!$A$2:$C$427,3,0)</f>
        <v>2.33</v>
      </c>
      <c r="H325" s="25">
        <f>IF(VLOOKUP($E325,КСГ!$A$2:$D$427,4,0)=0,IF($D325="КС",$C$2*$C325*$G325,$C$3*$C325*$G325),IF($D325="КС",$C$2*$G325,$C$3*$G325))</f>
        <v>40762.13607</v>
      </c>
      <c r="I325" s="25" t="str">
        <f>VLOOKUP(E325,КСГ!$A$2:$E$427,5,0)</f>
        <v>Офтальмология</v>
      </c>
      <c r="J325" s="25">
        <f>VLOOKUP(E325,КСГ!$A$2:$F$427,6,0)</f>
        <v>0.92</v>
      </c>
      <c r="K325" s="26" t="s">
        <v>510</v>
      </c>
      <c r="L325" s="26">
        <v>0</v>
      </c>
      <c r="M325" s="26">
        <v>0</v>
      </c>
      <c r="N325" s="18" t="str">
        <f t="shared" si="17"/>
        <v/>
      </c>
      <c r="O325" s="19">
        <f>IF(VLOOKUP($E325,КСГ!$A$2:$D$427,4,0)=0,IF($D325="КС",$C$2*$C325*$G325*L325,$C$3*$C325*$G325*L325),IF($D325="КС",$C$2*$G325*L325,$C$3*$G325*L325))</f>
        <v>0</v>
      </c>
      <c r="P325" s="19">
        <f>IF(VLOOKUP($E325,КСГ!$A$2:$D$427,4,0)=0,IF($D325="КС",$C$2*$C325*$G325*M325,$C$3*$C325*$G325*M325),IF($D325="КС",$C$2*$G325*M325,$C$3*$G325*M325))</f>
        <v>0</v>
      </c>
      <c r="Q325" s="20">
        <f t="shared" si="18"/>
        <v>0</v>
      </c>
    </row>
    <row r="326" spans="1:17">
      <c r="A326" s="11">
        <v>150002</v>
      </c>
      <c r="B326" s="22" t="str">
        <f>VLOOKUP(A326,МО!$A$1:$C$68,2,0)</f>
        <v>ГБУЗ "ДРКБ"</v>
      </c>
      <c r="C326" s="23">
        <f>IF(D326="КС",VLOOKUP(A326,МО!$A$1:$C$68,3,0),VLOOKUP(A326,МО!$A$1:$D$68,4,0))</f>
        <v>1.02</v>
      </c>
      <c r="D326" s="24" t="s">
        <v>495</v>
      </c>
      <c r="E326" s="26">
        <v>20161160</v>
      </c>
      <c r="F326" s="22" t="str">
        <f>VLOOKUP(E326,КСГ!$A$2:$C$427,2,0)</f>
        <v>Болезни глаза</v>
      </c>
      <c r="G326" s="25">
        <f>VLOOKUP(E326,КСГ!$A$2:$C$427,3,0)</f>
        <v>0.51</v>
      </c>
      <c r="H326" s="25">
        <f>IF(VLOOKUP($E326,КСГ!$A$2:$D$427,4,0)=0,IF($D326="КС",$C$2*$C326*$G326,$C$3*$C326*$G326),IF($D326="КС",$C$2*$G326,$C$3*$G326))</f>
        <v>8922.1842899999992</v>
      </c>
      <c r="I326" s="25" t="str">
        <f>VLOOKUP(E326,КСГ!$A$2:$E$427,5,0)</f>
        <v>Офтальмология</v>
      </c>
      <c r="J326" s="25">
        <f>VLOOKUP(E326,КСГ!$A$2:$F$427,6,0)</f>
        <v>0.92</v>
      </c>
      <c r="K326" s="26" t="s">
        <v>510</v>
      </c>
      <c r="L326" s="26">
        <v>100</v>
      </c>
      <c r="M326" s="26">
        <v>30</v>
      </c>
      <c r="N326" s="18">
        <f t="shared" si="17"/>
        <v>130</v>
      </c>
      <c r="O326" s="19">
        <f>IF(VLOOKUP($E326,КСГ!$A$2:$D$427,4,0)=0,IF($D326="КС",$C$2*$C326*$G326*L326,$C$3*$C326*$G326*L326),IF($D326="КС",$C$2*$G326*L326,$C$3*$G326*L326))</f>
        <v>892218.42899999989</v>
      </c>
      <c r="P326" s="19">
        <f>IF(VLOOKUP($E326,КСГ!$A$2:$D$427,4,0)=0,IF($D326="КС",$C$2*$C326*$G326*M326,$C$3*$C326*$G326*M326),IF($D326="КС",$C$2*$G326*M326,$C$3*$G326*M326))</f>
        <v>267665.52869999997</v>
      </c>
      <c r="Q326" s="20">
        <f t="shared" si="18"/>
        <v>1159883.9576999999</v>
      </c>
    </row>
    <row r="327" spans="1:17">
      <c r="A327" s="11">
        <v>150002</v>
      </c>
      <c r="B327" s="22" t="str">
        <f>VLOOKUP(A327,МО!$A$1:$C$68,2,0)</f>
        <v>ГБУЗ "ДРКБ"</v>
      </c>
      <c r="C327" s="23">
        <f>IF(D327="КС",VLOOKUP(A327,МО!$A$1:$C$68,3,0),VLOOKUP(A327,МО!$A$1:$D$68,4,0))</f>
        <v>1.02</v>
      </c>
      <c r="D327" s="24" t="s">
        <v>495</v>
      </c>
      <c r="E327" s="26">
        <v>20161161</v>
      </c>
      <c r="F327" s="22" t="str">
        <f>VLOOKUP(E327,КСГ!$A$2:$C$427,2,0)</f>
        <v>Травмы глаза</v>
      </c>
      <c r="G327" s="25">
        <f>VLOOKUP(E327,КСГ!$A$2:$C$427,3,0)</f>
        <v>0.66</v>
      </c>
      <c r="H327" s="25">
        <f>IF(VLOOKUP($E327,КСГ!$A$2:$D$427,4,0)=0,IF($D327="КС",$C$2*$C327*$G327,$C$3*$C327*$G327),IF($D327="КС",$C$2*$G327,$C$3*$G327))</f>
        <v>11546.35614</v>
      </c>
      <c r="I327" s="25" t="str">
        <f>VLOOKUP(E327,КСГ!$A$2:$E$427,5,0)</f>
        <v>Офтальмология</v>
      </c>
      <c r="J327" s="25">
        <f>VLOOKUP(E327,КСГ!$A$2:$F$427,6,0)</f>
        <v>0.92</v>
      </c>
      <c r="K327" s="26" t="s">
        <v>510</v>
      </c>
      <c r="L327" s="26">
        <v>7</v>
      </c>
      <c r="M327" s="26">
        <v>3</v>
      </c>
      <c r="N327" s="18">
        <f t="shared" si="17"/>
        <v>10</v>
      </c>
      <c r="O327" s="19">
        <f>IF(VLOOKUP($E327,КСГ!$A$2:$D$427,4,0)=0,IF($D327="КС",$C$2*$C327*$G327*L327,$C$3*$C327*$G327*L327),IF($D327="КС",$C$2*$G327*L327,$C$3*$G327*L327))</f>
        <v>80824.492979999995</v>
      </c>
      <c r="P327" s="19">
        <f>IF(VLOOKUP($E327,КСГ!$A$2:$D$427,4,0)=0,IF($D327="КС",$C$2*$C327*$G327*M327,$C$3*$C327*$G327*M327),IF($D327="КС",$C$2*$G327*M327,$C$3*$G327*M327))</f>
        <v>34639.068419999996</v>
      </c>
      <c r="Q327" s="20">
        <f t="shared" si="18"/>
        <v>115463.56139999999</v>
      </c>
    </row>
    <row r="328" spans="1:17">
      <c r="A328" s="11">
        <v>150002</v>
      </c>
      <c r="B328" s="22" t="str">
        <f>VLOOKUP(A328,МО!$A$1:$C$68,2,0)</f>
        <v>ГБУЗ "ДРКБ"</v>
      </c>
      <c r="C328" s="23">
        <f>IF(D328="КС",VLOOKUP(A328,МО!$A$1:$C$68,3,0),VLOOKUP(A328,МО!$A$1:$D$68,4,0))</f>
        <v>1.02</v>
      </c>
      <c r="D328" s="24" t="s">
        <v>495</v>
      </c>
      <c r="E328" s="26">
        <v>20161162</v>
      </c>
      <c r="F328" s="22" t="str">
        <f>VLOOKUP(E328,КСГ!$A$2:$C$427,2,0)</f>
        <v>Нарушения всасывания, дети</v>
      </c>
      <c r="G328" s="25">
        <f>VLOOKUP(E328,КСГ!$A$2:$C$427,3,0)</f>
        <v>1.1100000000000001</v>
      </c>
      <c r="H328" s="25">
        <f>IF(VLOOKUP($E328,КСГ!$A$2:$D$427,4,0)=0,IF($D328="КС",$C$2*$C328*$G328,$C$3*$C328*$G328),IF($D328="КС",$C$2*$G328,$C$3*$G328))</f>
        <v>19418.87169</v>
      </c>
      <c r="I328" s="25" t="str">
        <f>VLOOKUP(E328,КСГ!$A$2:$E$427,5,0)</f>
        <v>Педиатрия</v>
      </c>
      <c r="J328" s="25">
        <f>VLOOKUP(E328,КСГ!$A$2:$F$427,6,0)</f>
        <v>0.8</v>
      </c>
      <c r="K328" s="26" t="s">
        <v>473</v>
      </c>
      <c r="L328" s="26">
        <v>0</v>
      </c>
      <c r="M328" s="26">
        <v>0</v>
      </c>
      <c r="N328" s="18" t="str">
        <f t="shared" si="17"/>
        <v/>
      </c>
      <c r="O328" s="19">
        <f>IF(VLOOKUP($E328,КСГ!$A$2:$D$427,4,0)=0,IF($D328="КС",$C$2*$C328*$G328*L328,$C$3*$C328*$G328*L328),IF($D328="КС",$C$2*$G328*L328,$C$3*$G328*L328))</f>
        <v>0</v>
      </c>
      <c r="P328" s="19">
        <f>IF(VLOOKUP($E328,КСГ!$A$2:$D$427,4,0)=0,IF($D328="КС",$C$2*$C328*$G328*M328,$C$3*$C328*$G328*M328),IF($D328="КС",$C$2*$G328*M328,$C$3*$G328*M328))</f>
        <v>0</v>
      </c>
      <c r="Q328" s="20">
        <f t="shared" si="18"/>
        <v>0</v>
      </c>
    </row>
    <row r="329" spans="1:17">
      <c r="A329" s="11">
        <v>150002</v>
      </c>
      <c r="B329" s="22" t="str">
        <f>VLOOKUP(A329,МО!$A$1:$C$68,2,0)</f>
        <v>ГБУЗ "ДРКБ"</v>
      </c>
      <c r="C329" s="23">
        <f>IF(D329="КС",VLOOKUP(A329,МО!$A$1:$C$68,3,0),VLOOKUP(A329,МО!$A$1:$D$68,4,0))</f>
        <v>1.02</v>
      </c>
      <c r="D329" s="24" t="s">
        <v>495</v>
      </c>
      <c r="E329" s="26">
        <v>20161163</v>
      </c>
      <c r="F329" s="22" t="str">
        <f>VLOOKUP(E329,КСГ!$A$2:$C$427,2,0)</f>
        <v>Другие болезни органов пищеварения, дети</v>
      </c>
      <c r="G329" s="25">
        <f>VLOOKUP(E329,КСГ!$A$2:$C$427,3,0)</f>
        <v>0.39</v>
      </c>
      <c r="H329" s="25">
        <f>IF(VLOOKUP($E329,КСГ!$A$2:$D$427,4,0)=0,IF($D329="КС",$C$2*$C329*$G329,$C$3*$C329*$G329),IF($D329="КС",$C$2*$G329,$C$3*$G329))</f>
        <v>6822.84681</v>
      </c>
      <c r="I329" s="25" t="str">
        <f>VLOOKUP(E329,КСГ!$A$2:$E$427,5,0)</f>
        <v>Педиатрия</v>
      </c>
      <c r="J329" s="25">
        <f>VLOOKUP(E329,КСГ!$A$2:$F$427,6,0)</f>
        <v>0.8</v>
      </c>
      <c r="K329" s="26" t="s">
        <v>473</v>
      </c>
      <c r="L329" s="26">
        <v>140</v>
      </c>
      <c r="M329" s="26">
        <v>41</v>
      </c>
      <c r="N329" s="18">
        <f t="shared" ref="N329:N392" si="19">IF(L329+M329&gt;0,L329+M329,"")</f>
        <v>181</v>
      </c>
      <c r="O329" s="19">
        <f>IF(VLOOKUP($E329,КСГ!$A$2:$D$427,4,0)=0,IF($D329="КС",$C$2*$C329*$G329*L329,$C$3*$C329*$G329*L329),IF($D329="КС",$C$2*$G329*L329,$C$3*$G329*L329))</f>
        <v>955198.55339999998</v>
      </c>
      <c r="P329" s="19">
        <f>IF(VLOOKUP($E329,КСГ!$A$2:$D$427,4,0)=0,IF($D329="КС",$C$2*$C329*$G329*M329,$C$3*$C329*$G329*M329),IF($D329="КС",$C$2*$G329*M329,$C$3*$G329*M329))</f>
        <v>279736.71921000001</v>
      </c>
      <c r="Q329" s="20">
        <f t="shared" ref="Q329:Q392" si="20">O329+P329</f>
        <v>1234935.2726099999</v>
      </c>
    </row>
    <row r="330" spans="1:17" ht="15" customHeight="1">
      <c r="A330" s="11">
        <v>150002</v>
      </c>
      <c r="B330" s="22" t="str">
        <f>VLOOKUP(A330,МО!$A$1:$C$68,2,0)</f>
        <v>ГБУЗ "ДРКБ"</v>
      </c>
      <c r="C330" s="23">
        <f>IF(D330="КС",VLOOKUP(A330,МО!$A$1:$C$68,3,0),VLOOKUP(A330,МО!$A$1:$D$68,4,0))</f>
        <v>1.02</v>
      </c>
      <c r="D330" s="24" t="s">
        <v>495</v>
      </c>
      <c r="E330" s="26">
        <v>20161164</v>
      </c>
      <c r="F330" s="22" t="str">
        <f>VLOOKUP(E330,КСГ!$A$2:$C$427,2,0)</f>
        <v>Воспалительные артропатии, спондилопатии, дети</v>
      </c>
      <c r="G330" s="25">
        <f>VLOOKUP(E330,КСГ!$A$2:$C$427,3,0)</f>
        <v>1.85</v>
      </c>
      <c r="H330" s="25">
        <f>IF(VLOOKUP($E330,КСГ!$A$2:$D$427,4,0)=0,IF($D330="КС",$C$2*$C330*$G330,$C$3*$C330*$G330),IF($D330="КС",$C$2*$G330,$C$3*$G330))</f>
        <v>32364.78615</v>
      </c>
      <c r="I330" s="25" t="str">
        <f>VLOOKUP(E330,КСГ!$A$2:$E$427,5,0)</f>
        <v>Педиатрия</v>
      </c>
      <c r="J330" s="25">
        <f>VLOOKUP(E330,КСГ!$A$2:$F$427,6,0)</f>
        <v>0.8</v>
      </c>
      <c r="K330" s="26" t="s">
        <v>511</v>
      </c>
      <c r="L330" s="26">
        <v>15</v>
      </c>
      <c r="M330" s="26">
        <v>4</v>
      </c>
      <c r="N330" s="18">
        <f t="shared" si="19"/>
        <v>19</v>
      </c>
      <c r="O330" s="19">
        <f>IF(VLOOKUP($E330,КСГ!$A$2:$D$427,4,0)=0,IF($D330="КС",$C$2*$C330*$G330*L330,$C$3*$C330*$G330*L330),IF($D330="КС",$C$2*$G330*L330,$C$3*$G330*L330))</f>
        <v>485471.79225</v>
      </c>
      <c r="P330" s="19">
        <f>IF(VLOOKUP($E330,КСГ!$A$2:$D$427,4,0)=0,IF($D330="КС",$C$2*$C330*$G330*M330,$C$3*$C330*$G330*M330),IF($D330="КС",$C$2*$G330*M330,$C$3*$G330*M330))</f>
        <v>129459.1446</v>
      </c>
      <c r="Q330" s="20">
        <f t="shared" si="20"/>
        <v>614930.93684999994</v>
      </c>
    </row>
    <row r="331" spans="1:17" ht="16.5" customHeight="1">
      <c r="A331" s="11">
        <v>150002</v>
      </c>
      <c r="B331" s="22" t="str">
        <f>VLOOKUP(A331,МО!$A$1:$C$68,2,0)</f>
        <v>ГБУЗ "ДРКБ"</v>
      </c>
      <c r="C331" s="23">
        <f>IF(D331="КС",VLOOKUP(A331,МО!$A$1:$C$68,3,0),VLOOKUP(A331,МО!$A$1:$D$68,4,0))</f>
        <v>1.02</v>
      </c>
      <c r="D331" s="24" t="s">
        <v>495</v>
      </c>
      <c r="E331" s="26">
        <v>20161165</v>
      </c>
      <c r="F331" s="22" t="str">
        <f>VLOOKUP(E331,КСГ!$A$2:$C$427,2,0)</f>
        <v>Врожденные аномалии головного и спинного мозга, дети</v>
      </c>
      <c r="G331" s="25">
        <f>VLOOKUP(E331,КСГ!$A$2:$C$427,3,0)</f>
        <v>2.12</v>
      </c>
      <c r="H331" s="25">
        <f>IF(VLOOKUP($E331,КСГ!$A$2:$D$427,4,0)=0,IF($D331="КС",$C$2*$C331*$G331,$C$3*$C331*$G331),IF($D331="КС",$C$2*$G331,$C$3*$G331))</f>
        <v>37088.295480000001</v>
      </c>
      <c r="I331" s="25" t="str">
        <f>VLOOKUP(E331,КСГ!$A$2:$E$427,5,0)</f>
        <v>Педиатрия</v>
      </c>
      <c r="J331" s="25">
        <f>VLOOKUP(E331,КСГ!$A$2:$F$427,6,0)</f>
        <v>0.8</v>
      </c>
      <c r="K331" s="26" t="s">
        <v>479</v>
      </c>
      <c r="L331" s="26">
        <v>12</v>
      </c>
      <c r="M331" s="26">
        <v>4</v>
      </c>
      <c r="N331" s="18">
        <f t="shared" si="19"/>
        <v>16</v>
      </c>
      <c r="O331" s="19">
        <f>IF(VLOOKUP($E331,КСГ!$A$2:$D$427,4,0)=0,IF($D331="КС",$C$2*$C331*$G331*L331,$C$3*$C331*$G331*L331),IF($D331="КС",$C$2*$G331*L331,$C$3*$G331*L331))</f>
        <v>445059.54576000001</v>
      </c>
      <c r="P331" s="19">
        <f>IF(VLOOKUP($E331,КСГ!$A$2:$D$427,4,0)=0,IF($D331="КС",$C$2*$C331*$G331*M331,$C$3*$C331*$G331*M331),IF($D331="КС",$C$2*$G331*M331,$C$3*$G331*M331))</f>
        <v>148353.18192</v>
      </c>
      <c r="Q331" s="20">
        <f t="shared" si="20"/>
        <v>593412.72768000001</v>
      </c>
    </row>
    <row r="332" spans="1:17" ht="16.5" customHeight="1">
      <c r="A332" s="34">
        <v>150002</v>
      </c>
      <c r="B332" s="22" t="str">
        <f>VLOOKUP(A332,МО!$A$1:$C$68,2,0)</f>
        <v>ГБУЗ "ДРКБ"</v>
      </c>
      <c r="C332" s="23">
        <f>IF(D332="КС",VLOOKUP(A332,МО!$A$1:$C$68,3,0),VLOOKUP(A332,МО!$A$1:$D$68,4,0))</f>
        <v>1.02</v>
      </c>
      <c r="D332" s="27" t="s">
        <v>495</v>
      </c>
      <c r="E332" s="45">
        <v>20161166</v>
      </c>
      <c r="F332" s="22" t="str">
        <f>VLOOKUP(E332,КСГ!$A$2:$C$427,2,0)</f>
        <v>Другие болезни органов дыхания</v>
      </c>
      <c r="G332" s="25">
        <f>VLOOKUP(E332,КСГ!$A$2:$C$427,3,0)</f>
        <v>1.19</v>
      </c>
      <c r="H332" s="25">
        <f>IF(VLOOKUP($E332,КСГ!$A$2:$D$427,4,0)=0,IF($D332="КС",$C$2*$C332*$G332,$C$3*$C332*$G332),IF($D332="КС",$C$2*$G332,$C$3*$G332))</f>
        <v>20818.43001</v>
      </c>
      <c r="I332" s="25" t="str">
        <f>VLOOKUP(E332,КСГ!$A$2:$E$427,5,0)</f>
        <v>Пульмонология</v>
      </c>
      <c r="J332" s="25">
        <f>VLOOKUP(E332,КСГ!$A$2:$F$427,6,0)</f>
        <v>1.31</v>
      </c>
      <c r="K332" s="26" t="s">
        <v>484</v>
      </c>
      <c r="L332" s="45">
        <v>7</v>
      </c>
      <c r="M332" s="45">
        <v>3</v>
      </c>
      <c r="N332" s="59">
        <f t="shared" si="19"/>
        <v>10</v>
      </c>
      <c r="O332" s="19">
        <f>IF(VLOOKUP($E332,КСГ!$A$2:$D$427,4,0)=0,IF($D332="КС",$C$2*$C332*$G332*L332,$C$3*$C332*$G332*L332),IF($D332="КС",$C$2*$G332*L332,$C$3*$G332*L332))</f>
        <v>145729.01006999999</v>
      </c>
      <c r="P332" s="19">
        <f>IF(VLOOKUP($E332,КСГ!$A$2:$D$427,4,0)=0,IF($D332="КС",$C$2*$C332*$G332*M332,$C$3*$C332*$G332*M332),IF($D332="КС",$C$2*$G332*M332,$C$3*$G332*M332))</f>
        <v>62455.290030000004</v>
      </c>
      <c r="Q332" s="20">
        <f t="shared" si="20"/>
        <v>208184.30009999999</v>
      </c>
    </row>
    <row r="333" spans="1:17" ht="15" customHeight="1">
      <c r="A333" s="11">
        <v>150002</v>
      </c>
      <c r="B333" s="22" t="str">
        <f>VLOOKUP(A333,МО!$A$1:$C$68,2,0)</f>
        <v>ГБУЗ "ДРКБ"</v>
      </c>
      <c r="C333" s="23">
        <f>IF(D333="КС",VLOOKUP(A333,МО!$A$1:$C$68,3,0),VLOOKUP(A333,МО!$A$1:$D$68,4,0))</f>
        <v>1.02</v>
      </c>
      <c r="D333" s="24" t="s">
        <v>495</v>
      </c>
      <c r="E333" s="26">
        <v>20161167</v>
      </c>
      <c r="F333" s="22" t="str">
        <f>VLOOKUP(E333,КСГ!$A$2:$C$427,2,0)</f>
        <v>Интерстициальные болезни легких, врожденные аномалии развития легких, бронхо-легочная дисплазия, дети</v>
      </c>
      <c r="G333" s="25">
        <f>VLOOKUP(E333,КСГ!$A$2:$C$427,3,0)</f>
        <v>2.48</v>
      </c>
      <c r="H333" s="25">
        <f>IF(VLOOKUP($E333,КСГ!$A$2:$D$427,4,0)=0,IF($D333="КС",$C$2*$C333*$G333,$C$3*$C333*$G333),IF($D333="КС",$C$2*$G333,$C$3*$G333))</f>
        <v>43386.307919999999</v>
      </c>
      <c r="I333" s="25" t="str">
        <f>VLOOKUP(E333,КСГ!$A$2:$E$427,5,0)</f>
        <v>Пульмонология</v>
      </c>
      <c r="J333" s="25">
        <f>VLOOKUP(E333,КСГ!$A$2:$F$427,6,0)</f>
        <v>1.31</v>
      </c>
      <c r="K333" s="26" t="s">
        <v>484</v>
      </c>
      <c r="L333" s="26">
        <v>3</v>
      </c>
      <c r="M333" s="26">
        <v>1</v>
      </c>
      <c r="N333" s="18">
        <f t="shared" si="19"/>
        <v>4</v>
      </c>
      <c r="O333" s="19">
        <f>IF(VLOOKUP($E333,КСГ!$A$2:$D$427,4,0)=0,IF($D333="КС",$C$2*$C333*$G333*L333,$C$3*$C333*$G333*L333),IF($D333="КС",$C$2*$G333*L333,$C$3*$G333*L333))</f>
        <v>130158.92376000001</v>
      </c>
      <c r="P333" s="19">
        <f>IF(VLOOKUP($E333,КСГ!$A$2:$D$427,4,0)=0,IF($D333="КС",$C$2*$C333*$G333*M333,$C$3*$C333*$G333*M333),IF($D333="КС",$C$2*$G333*M333,$C$3*$G333*M333))</f>
        <v>43386.307919999999</v>
      </c>
      <c r="Q333" s="20">
        <f t="shared" si="20"/>
        <v>173545.23168</v>
      </c>
    </row>
    <row r="334" spans="1:17" ht="15.75" customHeight="1">
      <c r="A334" s="34">
        <v>150002</v>
      </c>
      <c r="B334" s="22" t="str">
        <f>VLOOKUP(A334,МО!$A$1:$C$68,2,0)</f>
        <v>ГБУЗ "ДРКБ"</v>
      </c>
      <c r="C334" s="23">
        <f>IF(D334="КС",VLOOKUP(A334,МО!$A$1:$C$68,3,0),VLOOKUP(A334,МО!$A$1:$D$68,4,0))</f>
        <v>1.02</v>
      </c>
      <c r="D334" s="27" t="s">
        <v>495</v>
      </c>
      <c r="E334" s="45">
        <v>20161168</v>
      </c>
      <c r="F334" s="22" t="str">
        <f>VLOOKUP(E334,КСГ!$A$2:$C$427,2,0)</f>
        <v>Доброкачественные  новообразования, новообразования in situ органов дыхания, других и неуточненных органов грудной клетки</v>
      </c>
      <c r="G334" s="25">
        <f>VLOOKUP(E334,КСГ!$A$2:$C$427,3,0)</f>
        <v>1.274</v>
      </c>
      <c r="H334" s="25">
        <f>IF(VLOOKUP($E334,КСГ!$A$2:$D$427,4,0)=0,IF($D334="КС",$C$2*$C334*$G334,$C$3*$C334*$G334),IF($D334="КС",$C$2*$G334,$C$3*$G334))</f>
        <v>22287.966246</v>
      </c>
      <c r="I334" s="25" t="str">
        <f>VLOOKUP(E334,КСГ!$A$2:$E$427,5,0)</f>
        <v>Пульмонология</v>
      </c>
      <c r="J334" s="25">
        <f>VLOOKUP(E334,КСГ!$A$2:$F$427,6,0)</f>
        <v>1.31</v>
      </c>
      <c r="K334" s="26" t="s">
        <v>484</v>
      </c>
      <c r="L334" s="45">
        <v>7</v>
      </c>
      <c r="M334" s="45">
        <v>2</v>
      </c>
      <c r="N334" s="59">
        <f t="shared" si="19"/>
        <v>9</v>
      </c>
      <c r="O334" s="19">
        <f>IF(VLOOKUP($E334,КСГ!$A$2:$D$427,4,0)=0,IF($D334="КС",$C$2*$C334*$G334*L334,$C$3*$C334*$G334*L334),IF($D334="КС",$C$2*$G334*L334,$C$3*$G334*L334))</f>
        <v>156015.763722</v>
      </c>
      <c r="P334" s="19">
        <f>IF(VLOOKUP($E334,КСГ!$A$2:$D$427,4,0)=0,IF($D334="КС",$C$2*$C334*$G334*M334,$C$3*$C334*$G334*M334),IF($D334="КС",$C$2*$G334*M334,$C$3*$G334*M334))</f>
        <v>44575.932492</v>
      </c>
      <c r="Q334" s="20">
        <f t="shared" si="20"/>
        <v>200591.696214</v>
      </c>
    </row>
    <row r="335" spans="1:17" ht="16.5" customHeight="1">
      <c r="A335" s="11">
        <v>150002</v>
      </c>
      <c r="B335" s="22" t="str">
        <f>VLOOKUP(A335,МО!$A$1:$C$68,2,0)</f>
        <v>ГБУЗ "ДРКБ"</v>
      </c>
      <c r="C335" s="23">
        <f>IF(D335="КС",VLOOKUP(A335,МО!$A$1:$C$68,3,0),VLOOKUP(A335,МО!$A$1:$D$68,4,0))</f>
        <v>1.02</v>
      </c>
      <c r="D335" s="24" t="s">
        <v>495</v>
      </c>
      <c r="E335" s="26">
        <v>20161169</v>
      </c>
      <c r="F335" s="22" t="str">
        <f>VLOOKUP(E335,КСГ!$A$2:$C$427,2,0)</f>
        <v>Пневмония, плеврит, другие болезни плевры</v>
      </c>
      <c r="G335" s="25">
        <f>VLOOKUP(E335,КСГ!$A$2:$C$427,3,0)</f>
        <v>1.8059999999999998</v>
      </c>
      <c r="H335" s="25">
        <f>IF(VLOOKUP($E335,КСГ!$A$2:$D$427,4,0)=0,IF($D335="КС",$C$2*$C335*$G335,$C$3*$C335*$G335),IF($D335="КС",$C$2*$G335,$C$3*$G335))</f>
        <v>31595.029073999995</v>
      </c>
      <c r="I335" s="25" t="str">
        <f>VLOOKUP(E335,КСГ!$A$2:$E$427,5,0)</f>
        <v>Пульмонология</v>
      </c>
      <c r="J335" s="25">
        <f>VLOOKUP(E335,КСГ!$A$2:$F$427,6,0)</f>
        <v>1.31</v>
      </c>
      <c r="K335" s="26" t="s">
        <v>509</v>
      </c>
      <c r="L335" s="26">
        <v>60</v>
      </c>
      <c r="M335" s="26">
        <v>22</v>
      </c>
      <c r="N335" s="18">
        <f t="shared" si="19"/>
        <v>82</v>
      </c>
      <c r="O335" s="19">
        <f>IF(VLOOKUP($E335,КСГ!$A$2:$D$427,4,0)=0,IF($D335="КС",$C$2*$C335*$G335*L335,$C$3*$C335*$G335*L335),IF($D335="КС",$C$2*$G335*L335,$C$3*$G335*L335))</f>
        <v>1895701.7444399996</v>
      </c>
      <c r="P335" s="19">
        <f>IF(VLOOKUP($E335,КСГ!$A$2:$D$427,4,0)=0,IF($D335="КС",$C$2*$C335*$G335*M335,$C$3*$C335*$G335*M335),IF($D335="КС",$C$2*$G335*M335,$C$3*$G335*M335))</f>
        <v>695090.63962799986</v>
      </c>
      <c r="Q335" s="20">
        <f t="shared" si="20"/>
        <v>2590792.3840679992</v>
      </c>
    </row>
    <row r="336" spans="1:17">
      <c r="A336" s="11">
        <v>150002</v>
      </c>
      <c r="B336" s="22" t="str">
        <f>VLOOKUP(A336,МО!$A$1:$C$68,2,0)</f>
        <v>ГБУЗ "ДРКБ"</v>
      </c>
      <c r="C336" s="23">
        <f>IF(D336="КС",VLOOKUP(A336,МО!$A$1:$C$68,3,0),VLOOKUP(A336,МО!$A$1:$D$68,4,0))</f>
        <v>1.02</v>
      </c>
      <c r="D336" s="24" t="s">
        <v>495</v>
      </c>
      <c r="E336" s="26">
        <v>20161169</v>
      </c>
      <c r="F336" s="22" t="str">
        <f>VLOOKUP(E336,КСГ!$A$2:$C$427,2,0)</f>
        <v>Пневмония, плеврит, другие болезни плевры</v>
      </c>
      <c r="G336" s="25">
        <f>VLOOKUP(E336,КСГ!$A$2:$C$427,3,0)</f>
        <v>1.8059999999999998</v>
      </c>
      <c r="H336" s="25">
        <f>IF(VLOOKUP($E336,КСГ!$A$2:$D$427,4,0)=0,IF($D336="КС",$C$2*$C336*$G336,$C$3*$C336*$G336),IF($D336="КС",$C$2*$G336,$C$3*$G336))</f>
        <v>31595.029073999995</v>
      </c>
      <c r="I336" s="25" t="str">
        <f>VLOOKUP(E336,КСГ!$A$2:$E$427,5,0)</f>
        <v>Пульмонология</v>
      </c>
      <c r="J336" s="25">
        <f>VLOOKUP(E336,КСГ!$A$2:$F$427,6,0)</f>
        <v>1.31</v>
      </c>
      <c r="K336" s="26" t="s">
        <v>484</v>
      </c>
      <c r="L336" s="26">
        <v>10</v>
      </c>
      <c r="M336" s="26">
        <v>5</v>
      </c>
      <c r="N336" s="18">
        <f t="shared" si="19"/>
        <v>15</v>
      </c>
      <c r="O336" s="19">
        <f>IF(VLOOKUP($E336,КСГ!$A$2:$D$427,4,0)=0,IF($D336="КС",$C$2*$C336*$G336*L336,$C$3*$C336*$G336*L336),IF($D336="КС",$C$2*$G336*L336,$C$3*$G336*L336))</f>
        <v>315950.29073999997</v>
      </c>
      <c r="P336" s="19">
        <f>IF(VLOOKUP($E336,КСГ!$A$2:$D$427,4,0)=0,IF($D336="КС",$C$2*$C336*$G336*M336,$C$3*$C336*$G336*M336),IF($D336="КС",$C$2*$G336*M336,$C$3*$G336*M336))</f>
        <v>157975.14536999998</v>
      </c>
      <c r="Q336" s="20">
        <f t="shared" si="20"/>
        <v>473925.43610999995</v>
      </c>
    </row>
    <row r="337" spans="1:17">
      <c r="A337" s="11">
        <v>150002</v>
      </c>
      <c r="B337" s="22" t="str">
        <f>VLOOKUP(A337,МО!$A$1:$C$68,2,0)</f>
        <v>ГБУЗ "ДРКБ"</v>
      </c>
      <c r="C337" s="23">
        <f>IF(D337="КС",VLOOKUP(A337,МО!$A$1:$C$68,3,0),VLOOKUP(A337,МО!$A$1:$D$68,4,0))</f>
        <v>1.02</v>
      </c>
      <c r="D337" s="24" t="s">
        <v>495</v>
      </c>
      <c r="E337" s="26">
        <v>20161171</v>
      </c>
      <c r="F337" s="22" t="str">
        <f>VLOOKUP(E337,КСГ!$A$2:$C$427,2,0)</f>
        <v>Астма, дети</v>
      </c>
      <c r="G337" s="25">
        <f>VLOOKUP(E337,КСГ!$A$2:$C$427,3,0)</f>
        <v>1.75</v>
      </c>
      <c r="H337" s="25">
        <f>IF(VLOOKUP($E337,КСГ!$A$2:$D$427,4,0)=0,IF($D337="КС",$C$2*$C337*$G337,$C$3*$C337*$G337),IF($D337="КС",$C$2*$G337,$C$3*$G337))</f>
        <v>30615.338250000001</v>
      </c>
      <c r="I337" s="25" t="str">
        <f>VLOOKUP(E337,КСГ!$A$2:$E$427,5,0)</f>
        <v>Пульмонология</v>
      </c>
      <c r="J337" s="25">
        <f>VLOOKUP(E337,КСГ!$A$2:$F$427,6,0)</f>
        <v>1.31</v>
      </c>
      <c r="K337" s="26" t="s">
        <v>484</v>
      </c>
      <c r="L337" s="26">
        <v>80</v>
      </c>
      <c r="M337" s="26">
        <v>18</v>
      </c>
      <c r="N337" s="18">
        <f t="shared" si="19"/>
        <v>98</v>
      </c>
      <c r="O337" s="19">
        <f>IF(VLOOKUP($E337,КСГ!$A$2:$D$427,4,0)=0,IF($D337="КС",$C$2*$C337*$G337*L337,$C$3*$C337*$G337*L337),IF($D337="КС",$C$2*$G337*L337,$C$3*$G337*L337))</f>
        <v>2449227.06</v>
      </c>
      <c r="P337" s="19">
        <f>IF(VLOOKUP($E337,КСГ!$A$2:$D$427,4,0)=0,IF($D337="КС",$C$2*$C337*$G337*M337,$C$3*$C337*$G337*M337),IF($D337="КС",$C$2*$G337*M337,$C$3*$G337*M337))</f>
        <v>551076.08850000007</v>
      </c>
      <c r="Q337" s="20">
        <f t="shared" si="20"/>
        <v>3000303.1485000001</v>
      </c>
    </row>
    <row r="338" spans="1:17" ht="18" customHeight="1">
      <c r="A338" s="11">
        <v>150002</v>
      </c>
      <c r="B338" s="22" t="str">
        <f>VLOOKUP(A338,МО!$A$1:$C$68,2,0)</f>
        <v>ГБУЗ "ДРКБ"</v>
      </c>
      <c r="C338" s="23">
        <f>IF(D338="КС",VLOOKUP(A338,МО!$A$1:$C$68,3,0),VLOOKUP(A338,МО!$A$1:$D$68,4,0))</f>
        <v>1.02</v>
      </c>
      <c r="D338" s="24" t="s">
        <v>495</v>
      </c>
      <c r="E338" s="26">
        <v>20161172</v>
      </c>
      <c r="F338" s="22" t="str">
        <f>VLOOKUP(E338,КСГ!$A$2:$C$427,2,0)</f>
        <v>Системные поражения соединительной ткани</v>
      </c>
      <c r="G338" s="25">
        <f>VLOOKUP(E338,КСГ!$A$2:$C$427,3,0)</f>
        <v>1.78</v>
      </c>
      <c r="H338" s="25">
        <f>IF(VLOOKUP($E338,КСГ!$A$2:$D$427,4,0)=0,IF($D338="КС",$C$2*$C338*$G338,$C$3*$C338*$G338),IF($D338="КС",$C$2*$G338,$C$3*$G338))</f>
        <v>31140.172619999998</v>
      </c>
      <c r="I338" s="25" t="str">
        <f>VLOOKUP(E338,КСГ!$A$2:$E$427,5,0)</f>
        <v>Ревматология</v>
      </c>
      <c r="J338" s="25">
        <f>VLOOKUP(E338,КСГ!$A$2:$F$427,6,0)</f>
        <v>1.44</v>
      </c>
      <c r="K338" s="26" t="s">
        <v>511</v>
      </c>
      <c r="L338" s="26">
        <v>6</v>
      </c>
      <c r="M338" s="26">
        <v>2</v>
      </c>
      <c r="N338" s="18">
        <f t="shared" si="19"/>
        <v>8</v>
      </c>
      <c r="O338" s="19">
        <f>IF(VLOOKUP($E338,КСГ!$A$2:$D$427,4,0)=0,IF($D338="КС",$C$2*$C338*$G338*L338,$C$3*$C338*$G338*L338),IF($D338="КС",$C$2*$G338*L338,$C$3*$G338*L338))</f>
        <v>186841.03571999999</v>
      </c>
      <c r="P338" s="19">
        <f>IF(VLOOKUP($E338,КСГ!$A$2:$D$427,4,0)=0,IF($D338="КС",$C$2*$C338*$G338*M338,$C$3*$C338*$G338*M338),IF($D338="КС",$C$2*$G338*M338,$C$3*$G338*M338))</f>
        <v>62280.345239999995</v>
      </c>
      <c r="Q338" s="20">
        <f t="shared" si="20"/>
        <v>249121.38095999998</v>
      </c>
    </row>
    <row r="339" spans="1:17" ht="14.25" customHeight="1">
      <c r="A339" s="11">
        <v>150002</v>
      </c>
      <c r="B339" s="22" t="str">
        <f>VLOOKUP(A339,МО!$A$1:$C$68,2,0)</f>
        <v>ГБУЗ "ДРКБ"</v>
      </c>
      <c r="C339" s="23">
        <f>IF(D339="КС",VLOOKUP(A339,МО!$A$1:$C$68,3,0),VLOOKUP(A339,МО!$A$1:$D$68,4,0))</f>
        <v>1.02</v>
      </c>
      <c r="D339" s="24" t="s">
        <v>495</v>
      </c>
      <c r="E339" s="26">
        <v>20161173</v>
      </c>
      <c r="F339" s="22" t="str">
        <f>VLOOKUP(E339,КСГ!$A$2:$C$427,2,0)</f>
        <v>Артропатии и спондилопатии</v>
      </c>
      <c r="G339" s="25">
        <f>VLOOKUP(E339,КСГ!$A$2:$C$427,3,0)</f>
        <v>1.67</v>
      </c>
      <c r="H339" s="25">
        <f>IF(VLOOKUP($E339,КСГ!$A$2:$D$427,4,0)=0,IF($D339="КС",$C$2*$C339*$G339,$C$3*$C339*$G339),IF($D339="КС",$C$2*$G339,$C$3*$G339))</f>
        <v>29215.779929999997</v>
      </c>
      <c r="I339" s="25" t="str">
        <f>VLOOKUP(E339,КСГ!$A$2:$E$427,5,0)</f>
        <v>Ревматология</v>
      </c>
      <c r="J339" s="25">
        <f>VLOOKUP(E339,КСГ!$A$2:$F$427,6,0)</f>
        <v>1.44</v>
      </c>
      <c r="K339" s="26" t="s">
        <v>511</v>
      </c>
      <c r="L339" s="26">
        <v>12</v>
      </c>
      <c r="M339" s="26">
        <v>4</v>
      </c>
      <c r="N339" s="18">
        <f t="shared" si="19"/>
        <v>16</v>
      </c>
      <c r="O339" s="19">
        <f>IF(VLOOKUP($E339,КСГ!$A$2:$D$427,4,0)=0,IF($D339="КС",$C$2*$C339*$G339*L339,$C$3*$C339*$G339*L339),IF($D339="КС",$C$2*$G339*L339,$C$3*$G339*L339))</f>
        <v>350589.35915999999</v>
      </c>
      <c r="P339" s="19">
        <f>IF(VLOOKUP($E339,КСГ!$A$2:$D$427,4,0)=0,IF($D339="КС",$C$2*$C339*$G339*M339,$C$3*$C339*$G339*M339),IF($D339="КС",$C$2*$G339*M339,$C$3*$G339*M339))</f>
        <v>116863.11971999999</v>
      </c>
      <c r="Q339" s="20">
        <f t="shared" si="20"/>
        <v>467452.47887999995</v>
      </c>
    </row>
    <row r="340" spans="1:17" ht="15" customHeight="1">
      <c r="A340" s="11">
        <v>150002</v>
      </c>
      <c r="B340" s="22" t="str">
        <f>VLOOKUP(A340,МО!$A$1:$C$68,2,0)</f>
        <v>ГБУЗ "ДРКБ"</v>
      </c>
      <c r="C340" s="23">
        <f>IF(D340="КС",VLOOKUP(A340,МО!$A$1:$C$68,3,0),VLOOKUP(A340,МО!$A$1:$D$68,4,0))</f>
        <v>1.02</v>
      </c>
      <c r="D340" s="24" t="s">
        <v>495</v>
      </c>
      <c r="E340" s="26">
        <v>20161178</v>
      </c>
      <c r="F340" s="22" t="str">
        <f>VLOOKUP(E340,КСГ!$A$2:$C$427,2,0)</f>
        <v>Болезни артерий, артериол и капилляров</v>
      </c>
      <c r="G340" s="25">
        <f>VLOOKUP(E340,КСГ!$A$2:$C$427,3,0)</f>
        <v>1.05</v>
      </c>
      <c r="H340" s="25">
        <f>IF(VLOOKUP($E340,КСГ!$A$2:$D$427,4,0)=0,IF($D340="КС",$C$2*$C340*$G340,$C$3*$C340*$G340),IF($D340="КС",$C$2*$G340,$C$3*$G340))</f>
        <v>18369.202949999999</v>
      </c>
      <c r="I340" s="25" t="str">
        <f>VLOOKUP(E340,КСГ!$A$2:$E$427,5,0)</f>
        <v>Сердечно-сосудистая хирургия</v>
      </c>
      <c r="J340" s="25">
        <f>VLOOKUP(E340,КСГ!$A$2:$F$427,6,0)</f>
        <v>1.18</v>
      </c>
      <c r="K340" s="26" t="s">
        <v>504</v>
      </c>
      <c r="L340" s="26">
        <v>30</v>
      </c>
      <c r="M340" s="26">
        <v>6</v>
      </c>
      <c r="N340" s="18">
        <f t="shared" si="19"/>
        <v>36</v>
      </c>
      <c r="O340" s="19">
        <f>IF(VLOOKUP($E340,КСГ!$A$2:$D$427,4,0)=0,IF($D340="КС",$C$2*$C340*$G340*L340,$C$3*$C340*$G340*L340),IF($D340="КС",$C$2*$G340*L340,$C$3*$G340*L340))</f>
        <v>551076.08849999995</v>
      </c>
      <c r="P340" s="19">
        <f>IF(VLOOKUP($E340,КСГ!$A$2:$D$427,4,0)=0,IF($D340="КС",$C$2*$C340*$G340*M340,$C$3*$C340*$G340*M340),IF($D340="КС",$C$2*$G340*M340,$C$3*$G340*M340))</f>
        <v>110215.21769999999</v>
      </c>
      <c r="Q340" s="20">
        <f t="shared" si="20"/>
        <v>661291.30619999999</v>
      </c>
    </row>
    <row r="341" spans="1:17" ht="16.5" customHeight="1">
      <c r="A341" s="11">
        <v>150002</v>
      </c>
      <c r="B341" s="22" t="str">
        <f>VLOOKUP(A341,МО!$A$1:$C$68,2,0)</f>
        <v>ГБУЗ "ДРКБ"</v>
      </c>
      <c r="C341" s="23">
        <f>IF(D341="КС",VLOOKUP(A341,МО!$A$1:$C$68,3,0),VLOOKUP(A341,МО!$A$1:$D$68,4,0))</f>
        <v>1.02</v>
      </c>
      <c r="D341" s="24" t="s">
        <v>495</v>
      </c>
      <c r="E341" s="26">
        <v>20161179</v>
      </c>
      <c r="F341" s="22" t="str">
        <f>VLOOKUP(E341,КСГ!$A$2:$C$427,2,0)</f>
        <v>Диагностическое обследование сердечно-сосудистой системы</v>
      </c>
      <c r="G341" s="25">
        <f>VLOOKUP(E341,КСГ!$A$2:$C$427,3,0)</f>
        <v>1.01</v>
      </c>
      <c r="H341" s="25">
        <f>IF(VLOOKUP($E341,КСГ!$A$2:$D$427,4,0)=0,IF($D341="КС",$C$2*$C341*$G341,$C$3*$C341*$G341),IF($D341="КС",$C$2*$G341,$C$3*$G341))</f>
        <v>17669.423790000001</v>
      </c>
      <c r="I341" s="25" t="str">
        <f>VLOOKUP(E341,КСГ!$A$2:$E$427,5,0)</f>
        <v>Сердечно-сосудистая хирургия</v>
      </c>
      <c r="J341" s="25">
        <f>VLOOKUP(E341,КСГ!$A$2:$F$427,6,0)</f>
        <v>1.18</v>
      </c>
      <c r="K341" s="26" t="s">
        <v>504</v>
      </c>
      <c r="L341" s="26">
        <v>0</v>
      </c>
      <c r="M341" s="26">
        <v>0</v>
      </c>
      <c r="N341" s="18" t="str">
        <f t="shared" si="19"/>
        <v/>
      </c>
      <c r="O341" s="19">
        <f>IF(VLOOKUP($E341,КСГ!$A$2:$D$427,4,0)=0,IF($D341="КС",$C$2*$C341*$G341*L341,$C$3*$C341*$G341*L341),IF($D341="КС",$C$2*$G341*L341,$C$3*$G341*L341))</f>
        <v>0</v>
      </c>
      <c r="P341" s="19">
        <f>IF(VLOOKUP($E341,КСГ!$A$2:$D$427,4,0)=0,IF($D341="КС",$C$2*$C341*$G341*M341,$C$3*$C341*$G341*M341),IF($D341="КС",$C$2*$G341*M341,$C$3*$G341*M341))</f>
        <v>0</v>
      </c>
      <c r="Q341" s="20">
        <f t="shared" si="20"/>
        <v>0</v>
      </c>
    </row>
    <row r="342" spans="1:17" ht="30">
      <c r="A342" s="34">
        <v>150002</v>
      </c>
      <c r="B342" s="22" t="str">
        <f>VLOOKUP(A342,МО!$A$1:$C$68,2,0)</f>
        <v>ГБУЗ "ДРКБ"</v>
      </c>
      <c r="C342" s="23">
        <f>IF(D342="КС",VLOOKUP(A342,МО!$A$1:$C$68,3,0),VLOOKUP(A342,МО!$A$1:$D$68,4,0))</f>
        <v>1.02</v>
      </c>
      <c r="D342" s="27" t="s">
        <v>495</v>
      </c>
      <c r="E342" s="45">
        <v>20161185</v>
      </c>
      <c r="F342" s="22" t="str">
        <f>VLOOKUP(E342,КСГ!$A$2:$C$427,2,0)</f>
        <v>Операции на сосудах (уровень 3)</v>
      </c>
      <c r="G342" s="25">
        <f>VLOOKUP(E342,КСГ!$A$2:$C$427,3,0)</f>
        <v>4.13</v>
      </c>
      <c r="H342" s="25">
        <f>IF(VLOOKUP($E342,КСГ!$A$2:$D$427,4,0)=0,IF($D342="КС",$C$2*$C342*$G342,$C$3*$C342*$G342),IF($D342="КС",$C$2*$G342,$C$3*$G342))</f>
        <v>72252.198269999993</v>
      </c>
      <c r="I342" s="25" t="str">
        <f>VLOOKUP(E342,КСГ!$A$2:$E$427,5,0)</f>
        <v>Сердечно-сосудистая хирургия</v>
      </c>
      <c r="J342" s="25">
        <f>VLOOKUP(E342,КСГ!$A$2:$F$427,6,0)</f>
        <v>1.18</v>
      </c>
      <c r="K342" s="26" t="s">
        <v>504</v>
      </c>
      <c r="L342" s="45">
        <v>16</v>
      </c>
      <c r="M342" s="45">
        <v>4</v>
      </c>
      <c r="N342" s="59">
        <f t="shared" si="19"/>
        <v>20</v>
      </c>
      <c r="O342" s="19">
        <f>IF(VLOOKUP($E342,КСГ!$A$2:$D$427,4,0)=0,IF($D342="КС",$C$2*$C342*$G342*L342,$C$3*$C342*$G342*L342),IF($D342="КС",$C$2*$G342*L342,$C$3*$G342*L342))</f>
        <v>1156035.1723199999</v>
      </c>
      <c r="P342" s="19">
        <f>IF(VLOOKUP($E342,КСГ!$A$2:$D$427,4,0)=0,IF($D342="КС",$C$2*$C342*$G342*M342,$C$3*$C342*$G342*M342),IF($D342="КС",$C$2*$G342*M342,$C$3*$G342*M342))</f>
        <v>289008.79307999997</v>
      </c>
      <c r="Q342" s="20">
        <f t="shared" si="20"/>
        <v>1445043.9653999999</v>
      </c>
    </row>
    <row r="343" spans="1:17" ht="30">
      <c r="A343" s="11">
        <v>150002</v>
      </c>
      <c r="B343" s="22" t="str">
        <f>VLOOKUP(A343,МО!$A$1:$C$68,2,0)</f>
        <v>ГБУЗ "ДРКБ"</v>
      </c>
      <c r="C343" s="23">
        <f>IF(D343="КС",VLOOKUP(A343,МО!$A$1:$C$68,3,0),VLOOKUP(A343,МО!$A$1:$D$68,4,0))</f>
        <v>1.02</v>
      </c>
      <c r="D343" s="24" t="s">
        <v>495</v>
      </c>
      <c r="E343" s="26">
        <v>20161188</v>
      </c>
      <c r="F343" s="22" t="str">
        <f>VLOOKUP(E343,КСГ!$A$2:$C$427,2,0)</f>
        <v>Болезни полости рта, слюнных желез и челюстей, врожденные аномалии лица и шеи, дети</v>
      </c>
      <c r="G343" s="25">
        <f>VLOOKUP(E343,КСГ!$A$2:$C$427,3,0)</f>
        <v>0.79</v>
      </c>
      <c r="H343" s="25">
        <f>IF(VLOOKUP($E343,КСГ!$A$2:$D$427,4,0)=0,IF($D343="КС",$C$2*$C343*$G343,$C$3*$C343*$G343),IF($D343="КС",$C$2*$G343,$C$3*$G343))</f>
        <v>13820.63841</v>
      </c>
      <c r="I343" s="25" t="str">
        <f>VLOOKUP(E343,КСГ!$A$2:$E$427,5,0)</f>
        <v>Стоматология детская</v>
      </c>
      <c r="J343" s="25">
        <f>VLOOKUP(E343,КСГ!$A$2:$F$427,6,0)</f>
        <v>0.79</v>
      </c>
      <c r="K343" s="26" t="s">
        <v>485</v>
      </c>
      <c r="L343" s="26">
        <v>50</v>
      </c>
      <c r="M343" s="26">
        <v>9</v>
      </c>
      <c r="N343" s="18">
        <f t="shared" si="19"/>
        <v>59</v>
      </c>
      <c r="O343" s="19">
        <f>IF(VLOOKUP($E343,КСГ!$A$2:$D$427,4,0)=0,IF($D343="КС",$C$2*$C343*$G343*L343,$C$3*$C343*$G343*L343),IF($D343="КС",$C$2*$G343*L343,$C$3*$G343*L343))</f>
        <v>691031.92050000001</v>
      </c>
      <c r="P343" s="19">
        <f>IF(VLOOKUP($E343,КСГ!$A$2:$D$427,4,0)=0,IF($D343="КС",$C$2*$C343*$G343*M343,$C$3*$C343*$G343*M343),IF($D343="КС",$C$2*$G343*M343,$C$3*$G343*M343))</f>
        <v>124385.74569</v>
      </c>
      <c r="Q343" s="20">
        <f t="shared" si="20"/>
        <v>815417.66619000002</v>
      </c>
    </row>
    <row r="344" spans="1:17">
      <c r="A344" s="11">
        <v>150002</v>
      </c>
      <c r="B344" s="22" t="str">
        <f>VLOOKUP(A344,МО!$A$1:$C$68,2,0)</f>
        <v>ГБУЗ "ДРКБ"</v>
      </c>
      <c r="C344" s="23">
        <f>IF(D344="КС",VLOOKUP(A344,МО!$A$1:$C$68,3,0),VLOOKUP(A344,МО!$A$1:$D$68,4,0))</f>
        <v>1.02</v>
      </c>
      <c r="D344" s="24" t="s">
        <v>495</v>
      </c>
      <c r="E344" s="26">
        <v>20161189</v>
      </c>
      <c r="F344" s="22" t="str">
        <f>VLOOKUP(E344,КСГ!$A$2:$C$427,2,0)</f>
        <v>Болезни пищевода, гастрит, дуоденит, другие болезни желудка и двенадцатиперстной кишки</v>
      </c>
      <c r="G344" s="25">
        <f>VLOOKUP(E344,КСГ!$A$2:$C$427,3,0)</f>
        <v>0.37</v>
      </c>
      <c r="H344" s="25">
        <f>IF(VLOOKUP($E344,КСГ!$A$2:$D$427,4,0)=0,IF($D344="КС",$C$2*$C344*$G344,$C$3*$C344*$G344),IF($D344="КС",$C$2*$G344,$C$3*$G344))</f>
        <v>6472.95723</v>
      </c>
      <c r="I344" s="25" t="str">
        <f>VLOOKUP(E344,КСГ!$A$2:$E$427,5,0)</f>
        <v>Терапия</v>
      </c>
      <c r="J344" s="25">
        <f>VLOOKUP(E344,КСГ!$A$2:$F$427,6,0)</f>
        <v>0.77</v>
      </c>
      <c r="K344" s="26" t="s">
        <v>473</v>
      </c>
      <c r="L344" s="26">
        <v>50</v>
      </c>
      <c r="M344" s="26">
        <v>6</v>
      </c>
      <c r="N344" s="18">
        <f t="shared" si="19"/>
        <v>56</v>
      </c>
      <c r="O344" s="19">
        <f>IF(VLOOKUP($E344,КСГ!$A$2:$D$427,4,0)=0,IF($D344="КС",$C$2*$C344*$G344*L344,$C$3*$C344*$G344*L344),IF($D344="КС",$C$2*$G344*L344,$C$3*$G344*L344))</f>
        <v>323647.8615</v>
      </c>
      <c r="P344" s="19">
        <f>IF(VLOOKUP($E344,КСГ!$A$2:$D$427,4,0)=0,IF($D344="КС",$C$2*$C344*$G344*M344,$C$3*$C344*$G344*M344),IF($D344="КС",$C$2*$G344*M344,$C$3*$G344*M344))</f>
        <v>38837.74338</v>
      </c>
      <c r="Q344" s="20">
        <f t="shared" si="20"/>
        <v>362485.60488</v>
      </c>
    </row>
    <row r="345" spans="1:17">
      <c r="A345" s="11">
        <v>150002</v>
      </c>
      <c r="B345" s="22" t="str">
        <f>VLOOKUP(A345,МО!$A$1:$C$68,2,0)</f>
        <v>ГБУЗ "ДРКБ"</v>
      </c>
      <c r="C345" s="23">
        <f>IF(D345="КС",VLOOKUP(A345,МО!$A$1:$C$68,3,0),VLOOKUP(A345,МО!$A$1:$D$68,4,0))</f>
        <v>1.02</v>
      </c>
      <c r="D345" s="24" t="s">
        <v>495</v>
      </c>
      <c r="E345" s="26">
        <v>20161191</v>
      </c>
      <c r="F345" s="22" t="str">
        <f>VLOOKUP(E345,КСГ!$A$2:$C$427,2,0)</f>
        <v>Болезни желчного пузыря</v>
      </c>
      <c r="G345" s="25">
        <f>VLOOKUP(E345,КСГ!$A$2:$C$427,3,0)</f>
        <v>0.72</v>
      </c>
      <c r="H345" s="25">
        <f>IF(VLOOKUP($E345,КСГ!$A$2:$D$427,4,0)=0,IF($D345="КС",$C$2*$C345*$G345,$C$3*$C345*$G345),IF($D345="КС",$C$2*$G345,$C$3*$G345))</f>
        <v>12596.024879999999</v>
      </c>
      <c r="I345" s="25" t="str">
        <f>VLOOKUP(E345,КСГ!$A$2:$E$427,5,0)</f>
        <v>Терапия</v>
      </c>
      <c r="J345" s="25">
        <f>VLOOKUP(E345,КСГ!$A$2:$F$427,6,0)</f>
        <v>0.77</v>
      </c>
      <c r="K345" s="26" t="s">
        <v>473</v>
      </c>
      <c r="L345" s="26">
        <v>15</v>
      </c>
      <c r="M345" s="26">
        <v>3</v>
      </c>
      <c r="N345" s="18">
        <f t="shared" si="19"/>
        <v>18</v>
      </c>
      <c r="O345" s="19">
        <f>IF(VLOOKUP($E345,КСГ!$A$2:$D$427,4,0)=0,IF($D345="КС",$C$2*$C345*$G345*L345,$C$3*$C345*$G345*L345),IF($D345="КС",$C$2*$G345*L345,$C$3*$G345*L345))</f>
        <v>188940.37319999997</v>
      </c>
      <c r="P345" s="19">
        <f>IF(VLOOKUP($E345,КСГ!$A$2:$D$427,4,0)=0,IF($D345="КС",$C$2*$C345*$G345*M345,$C$3*$C345*$G345*M345),IF($D345="КС",$C$2*$G345*M345,$C$3*$G345*M345))</f>
        <v>37788.074639999999</v>
      </c>
      <c r="Q345" s="20">
        <f t="shared" si="20"/>
        <v>226728.44783999998</v>
      </c>
    </row>
    <row r="346" spans="1:17">
      <c r="A346" s="34">
        <v>150002</v>
      </c>
      <c r="B346" s="22" t="str">
        <f>VLOOKUP(A346,МО!$A$1:$C$68,2,0)</f>
        <v>ГБУЗ "ДРКБ"</v>
      </c>
      <c r="C346" s="23">
        <f>IF(D346="КС",VLOOKUP(A346,МО!$A$1:$C$68,3,0),VLOOKUP(A346,МО!$A$1:$D$68,4,0))</f>
        <v>1.02</v>
      </c>
      <c r="D346" s="27" t="s">
        <v>495</v>
      </c>
      <c r="E346" s="45">
        <v>20161193</v>
      </c>
      <c r="F346" s="22" t="str">
        <f>VLOOKUP(E346,КСГ!$A$2:$C$427,2,0)</f>
        <v>Гипертоническая болезнь в стадии обострения</v>
      </c>
      <c r="G346" s="25">
        <f>VLOOKUP(E346,КСГ!$A$2:$C$427,3,0)</f>
        <v>0.7</v>
      </c>
      <c r="H346" s="25">
        <f>IF(VLOOKUP($E346,КСГ!$A$2:$D$427,4,0)=0,IF($D346="КС",$C$2*$C346*$G346,$C$3*$C346*$G346),IF($D346="КС",$C$2*$G346,$C$3*$G346))</f>
        <v>12246.135299999998</v>
      </c>
      <c r="I346" s="25" t="str">
        <f>VLOOKUP(E346,КСГ!$A$2:$E$427,5,0)</f>
        <v>Терапия</v>
      </c>
      <c r="J346" s="25">
        <f>VLOOKUP(E346,КСГ!$A$2:$F$427,6,0)</f>
        <v>0.77</v>
      </c>
      <c r="K346" s="26" t="s">
        <v>504</v>
      </c>
      <c r="L346" s="45">
        <v>14</v>
      </c>
      <c r="M346" s="45">
        <v>2</v>
      </c>
      <c r="N346" s="59">
        <f t="shared" si="19"/>
        <v>16</v>
      </c>
      <c r="O346" s="19">
        <f>IF(VLOOKUP($E346,КСГ!$A$2:$D$427,4,0)=0,IF($D346="КС",$C$2*$C346*$G346*L346,$C$3*$C346*$G346*L346),IF($D346="КС",$C$2*$G346*L346,$C$3*$G346*L346))</f>
        <v>171445.89419999998</v>
      </c>
      <c r="P346" s="19">
        <f>IF(VLOOKUP($E346,КСГ!$A$2:$D$427,4,0)=0,IF($D346="КС",$C$2*$C346*$G346*M346,$C$3*$C346*$G346*M346),IF($D346="КС",$C$2*$G346*M346,$C$3*$G346*M346))</f>
        <v>24492.270599999996</v>
      </c>
      <c r="Q346" s="20">
        <f t="shared" si="20"/>
        <v>195938.16479999997</v>
      </c>
    </row>
    <row r="347" spans="1:17">
      <c r="A347" s="34">
        <v>150002</v>
      </c>
      <c r="B347" s="22" t="str">
        <f>VLOOKUP(A347,МО!$A$1:$C$68,2,0)</f>
        <v>ГБУЗ "ДРКБ"</v>
      </c>
      <c r="C347" s="23">
        <f>IF(D347="КС",VLOOKUP(A347,МО!$A$1:$C$68,3,0),VLOOKUP(A347,МО!$A$1:$D$68,4,0))</f>
        <v>1.02</v>
      </c>
      <c r="D347" s="27" t="s">
        <v>495</v>
      </c>
      <c r="E347" s="45">
        <v>20161196</v>
      </c>
      <c r="F347" s="22" t="str">
        <f>VLOOKUP(E347,КСГ!$A$2:$C$427,2,0)</f>
        <v>Другие болезни сердца, уровень 1</v>
      </c>
      <c r="G347" s="25">
        <f>VLOOKUP(E347,КСГ!$A$2:$C$427,3,0)</f>
        <v>0.78</v>
      </c>
      <c r="H347" s="25">
        <f>IF(VLOOKUP($E347,КСГ!$A$2:$D$427,4,0)=0,IF($D347="КС",$C$2*$C347*$G347,$C$3*$C347*$G347),IF($D347="КС",$C$2*$G347,$C$3*$G347))</f>
        <v>13645.69362</v>
      </c>
      <c r="I347" s="25" t="str">
        <f>VLOOKUP(E347,КСГ!$A$2:$E$427,5,0)</f>
        <v>Терапия</v>
      </c>
      <c r="J347" s="25">
        <f>VLOOKUP(E347,КСГ!$A$2:$F$427,6,0)</f>
        <v>0.77</v>
      </c>
      <c r="K347" s="26" t="s">
        <v>504</v>
      </c>
      <c r="L347" s="45">
        <v>10</v>
      </c>
      <c r="M347" s="45">
        <v>6</v>
      </c>
      <c r="N347" s="59">
        <f t="shared" si="19"/>
        <v>16</v>
      </c>
      <c r="O347" s="19">
        <f>IF(VLOOKUP($E347,КСГ!$A$2:$D$427,4,0)=0,IF($D347="КС",$C$2*$C347*$G347*L347,$C$3*$C347*$G347*L347),IF($D347="КС",$C$2*$G347*L347,$C$3*$G347*L347))</f>
        <v>136456.9362</v>
      </c>
      <c r="P347" s="19">
        <f>IF(VLOOKUP($E347,КСГ!$A$2:$D$427,4,0)=0,IF($D347="КС",$C$2*$C347*$G347*M347,$C$3*$C347*$G347*M347),IF($D347="КС",$C$2*$G347*M347,$C$3*$G347*M347))</f>
        <v>81874.161720000004</v>
      </c>
      <c r="Q347" s="20">
        <f t="shared" si="20"/>
        <v>218331.09792</v>
      </c>
    </row>
    <row r="348" spans="1:17">
      <c r="A348" s="11">
        <v>150002</v>
      </c>
      <c r="B348" s="22" t="str">
        <f>VLOOKUP(A348,МО!$A$1:$C$68,2,0)</f>
        <v>ГБУЗ "ДРКБ"</v>
      </c>
      <c r="C348" s="23">
        <f>IF(D348="КС",VLOOKUP(A348,МО!$A$1:$C$68,3,0),VLOOKUP(A348,МО!$A$1:$D$68,4,0))</f>
        <v>1.02</v>
      </c>
      <c r="D348" s="24" t="s">
        <v>495</v>
      </c>
      <c r="E348" s="26">
        <v>20161198</v>
      </c>
      <c r="F348" s="22" t="str">
        <f>VLOOKUP(E348,КСГ!$A$2:$C$427,2,0)</f>
        <v>Бронхит необструктивный, симптомы и признаки, относящиеся к органам дыхания</v>
      </c>
      <c r="G348" s="25">
        <f>VLOOKUP(E348,КСГ!$A$2:$C$427,3,0)</f>
        <v>0.75</v>
      </c>
      <c r="H348" s="25">
        <f>IF(VLOOKUP($E348,КСГ!$A$2:$D$427,4,0)=0,IF($D348="КС",$C$2*$C348*$G348,$C$3*$C348*$G348),IF($D348="КС",$C$2*$G348,$C$3*$G348))</f>
        <v>13120.85925</v>
      </c>
      <c r="I348" s="25" t="str">
        <f>VLOOKUP(E348,КСГ!$A$2:$E$427,5,0)</f>
        <v>Терапия</v>
      </c>
      <c r="J348" s="25">
        <f>VLOOKUP(E348,КСГ!$A$2:$F$427,6,0)</f>
        <v>0.77</v>
      </c>
      <c r="K348" s="26" t="s">
        <v>509</v>
      </c>
      <c r="L348" s="26">
        <v>300</v>
      </c>
      <c r="M348" s="26">
        <v>87</v>
      </c>
      <c r="N348" s="18">
        <f t="shared" si="19"/>
        <v>387</v>
      </c>
      <c r="O348" s="19">
        <f>IF(VLOOKUP($E348,КСГ!$A$2:$D$427,4,0)=0,IF($D348="КС",$C$2*$C348*$G348*L348,$C$3*$C348*$G348*L348),IF($D348="КС",$C$2*$G348*L348,$C$3*$G348*L348))</f>
        <v>3936257.7749999999</v>
      </c>
      <c r="P348" s="19">
        <f>IF(VLOOKUP($E348,КСГ!$A$2:$D$427,4,0)=0,IF($D348="КС",$C$2*$C348*$G348*M348,$C$3*$C348*$G348*M348),IF($D348="КС",$C$2*$G348*M348,$C$3*$G348*M348))</f>
        <v>1141514.7547499998</v>
      </c>
      <c r="Q348" s="20">
        <f t="shared" si="20"/>
        <v>5077772.5297499998</v>
      </c>
    </row>
    <row r="349" spans="1:17">
      <c r="A349" s="34">
        <v>150002</v>
      </c>
      <c r="B349" s="22" t="str">
        <f>VLOOKUP(A349,МО!$A$1:$C$68,2,0)</f>
        <v>ГБУЗ "ДРКБ"</v>
      </c>
      <c r="C349" s="23">
        <f>IF(D349="КС",VLOOKUP(A349,МО!$A$1:$C$68,3,0),VLOOKUP(A349,МО!$A$1:$D$68,4,0))</f>
        <v>1.02</v>
      </c>
      <c r="D349" s="27" t="s">
        <v>495</v>
      </c>
      <c r="E349" s="45">
        <v>20161199</v>
      </c>
      <c r="F349" s="22" t="str">
        <f>VLOOKUP(E349,КСГ!$A$2:$C$427,2,0)</f>
        <v>ХОБЛ, эмфизема, бронхоэктатическая болезнь</v>
      </c>
      <c r="G349" s="25">
        <f>VLOOKUP(E349,КСГ!$A$2:$C$427,3,0)</f>
        <v>1.246</v>
      </c>
      <c r="H349" s="25">
        <f>IF(VLOOKUP($E349,КСГ!$A$2:$D$427,4,0)=0,IF($D349="КС",$C$2*$C349*$G349,$C$3*$C349*$G349),IF($D349="КС",$C$2*$G349,$C$3*$G349))</f>
        <v>21798.120833999998</v>
      </c>
      <c r="I349" s="25" t="str">
        <f>VLOOKUP(E349,КСГ!$A$2:$E$427,5,0)</f>
        <v>Терапия</v>
      </c>
      <c r="J349" s="25">
        <f>VLOOKUP(E349,КСГ!$A$2:$F$427,6,0)</f>
        <v>0.77</v>
      </c>
      <c r="K349" s="26" t="s">
        <v>484</v>
      </c>
      <c r="L349" s="45">
        <v>4</v>
      </c>
      <c r="M349" s="45">
        <v>0</v>
      </c>
      <c r="N349" s="59">
        <f t="shared" si="19"/>
        <v>4</v>
      </c>
      <c r="O349" s="19">
        <f>IF(VLOOKUP($E349,КСГ!$A$2:$D$427,4,0)=0,IF($D349="КС",$C$2*$C349*$G349*L349,$C$3*$C349*$G349*L349),IF($D349="КС",$C$2*$G349*L349,$C$3*$G349*L349))</f>
        <v>87192.48333599999</v>
      </c>
      <c r="P349" s="19">
        <f>IF(VLOOKUP($E349,КСГ!$A$2:$D$427,4,0)=0,IF($D349="КС",$C$2*$C349*$G349*M349,$C$3*$C349*$G349*M349),IF($D349="КС",$C$2*$G349*M349,$C$3*$G349*M349))</f>
        <v>0</v>
      </c>
      <c r="Q349" s="20">
        <f t="shared" si="20"/>
        <v>87192.48333599999</v>
      </c>
    </row>
    <row r="350" spans="1:17">
      <c r="A350" s="34">
        <v>150002</v>
      </c>
      <c r="B350" s="22" t="str">
        <f>VLOOKUP(A350,МО!$A$1:$C$68,2,0)</f>
        <v>ГБУЗ "ДРКБ"</v>
      </c>
      <c r="C350" s="23">
        <f>IF(D350="КС",VLOOKUP(A350,МО!$A$1:$C$68,3,0),VLOOKUP(A350,МО!$A$1:$D$68,4,0))</f>
        <v>1.02</v>
      </c>
      <c r="D350" s="27" t="s">
        <v>495</v>
      </c>
      <c r="E350" s="45">
        <v>20161200</v>
      </c>
      <c r="F350" s="22" t="str">
        <f>VLOOKUP(E350,КСГ!$A$2:$C$427,2,0)</f>
        <v>Отравления и другие воздействия внешних причин (уровень 1)</v>
      </c>
      <c r="G350" s="25">
        <f>VLOOKUP(E350,КСГ!$A$2:$C$427,3,0)</f>
        <v>0.27</v>
      </c>
      <c r="H350" s="25">
        <f>IF(VLOOKUP($E350,КСГ!$A$2:$D$427,4,0)=0,IF($D350="КС",$C$2*$C350*$G350,$C$3*$C350*$G350),IF($D350="КС",$C$2*$G350,$C$3*$G350))</f>
        <v>4723.5093299999999</v>
      </c>
      <c r="I350" s="25" t="str">
        <f>VLOOKUP(E350,КСГ!$A$2:$E$427,5,0)</f>
        <v>Терапия</v>
      </c>
      <c r="J350" s="25">
        <f>VLOOKUP(E350,КСГ!$A$2:$F$427,6,0)</f>
        <v>0.77</v>
      </c>
      <c r="K350" s="26" t="s">
        <v>473</v>
      </c>
      <c r="L350" s="45">
        <v>4</v>
      </c>
      <c r="M350" s="45">
        <v>0</v>
      </c>
      <c r="N350" s="59">
        <f t="shared" si="19"/>
        <v>4</v>
      </c>
      <c r="O350" s="19">
        <f>IF(VLOOKUP($E350,КСГ!$A$2:$D$427,4,0)=0,IF($D350="КС",$C$2*$C350*$G350*L350,$C$3*$C350*$G350*L350),IF($D350="КС",$C$2*$G350*L350,$C$3*$G350*L350))</f>
        <v>18894.037319999999</v>
      </c>
      <c r="P350" s="19">
        <f>IF(VLOOKUP($E350,КСГ!$A$2:$D$427,4,0)=0,IF($D350="КС",$C$2*$C350*$G350*M350,$C$3*$C350*$G350*M350),IF($D350="КС",$C$2*$G350*M350,$C$3*$G350*M350))</f>
        <v>0</v>
      </c>
      <c r="Q350" s="20">
        <f t="shared" si="20"/>
        <v>18894.037319999999</v>
      </c>
    </row>
    <row r="351" spans="1:17">
      <c r="A351" s="11">
        <v>150002</v>
      </c>
      <c r="B351" s="22" t="str">
        <f>VLOOKUP(A351,МО!$A$1:$C$68,2,0)</f>
        <v>ГБУЗ "ДРКБ"</v>
      </c>
      <c r="C351" s="23">
        <f>IF(D351="КС",VLOOKUP(A351,МО!$A$1:$C$68,3,0),VLOOKUP(A351,МО!$A$1:$D$68,4,0))</f>
        <v>1.02</v>
      </c>
      <c r="D351" s="24" t="s">
        <v>495</v>
      </c>
      <c r="E351" s="26">
        <v>20161201</v>
      </c>
      <c r="F351" s="22" t="str">
        <f>VLOOKUP(E351,КСГ!$A$2:$C$427,2,0)</f>
        <v>Отравления и другие воздействия внешних причин (уровень 2)</v>
      </c>
      <c r="G351" s="25">
        <f>VLOOKUP(E351,КСГ!$A$2:$C$427,3,0)</f>
        <v>0.63</v>
      </c>
      <c r="H351" s="25">
        <f>IF(VLOOKUP($E351,КСГ!$A$2:$D$427,4,0)=0,IF($D351="КС",$C$2*$C351*$G351,$C$3*$C351*$G351),IF($D351="КС",$C$2*$G351,$C$3*$G351))</f>
        <v>11021.521769999999</v>
      </c>
      <c r="I351" s="25" t="str">
        <f>VLOOKUP(E351,КСГ!$A$2:$E$427,5,0)</f>
        <v>Терапия</v>
      </c>
      <c r="J351" s="25">
        <f>VLOOKUP(E351,КСГ!$A$2:$F$427,6,0)</f>
        <v>0.77</v>
      </c>
      <c r="K351" s="26" t="s">
        <v>473</v>
      </c>
      <c r="L351" s="26">
        <v>20</v>
      </c>
      <c r="M351" s="26">
        <v>5</v>
      </c>
      <c r="N351" s="18">
        <f t="shared" si="19"/>
        <v>25</v>
      </c>
      <c r="O351" s="19">
        <f>IF(VLOOKUP($E351,КСГ!$A$2:$D$427,4,0)=0,IF($D351="КС",$C$2*$C351*$G351*L351,$C$3*$C351*$G351*L351),IF($D351="КС",$C$2*$G351*L351,$C$3*$G351*L351))</f>
        <v>220430.43539999999</v>
      </c>
      <c r="P351" s="19">
        <f>IF(VLOOKUP($E351,КСГ!$A$2:$D$427,4,0)=0,IF($D351="КС",$C$2*$C351*$G351*M351,$C$3*$C351*$G351*M351),IF($D351="КС",$C$2*$G351*M351,$C$3*$G351*M351))</f>
        <v>55107.608849999997</v>
      </c>
      <c r="Q351" s="20">
        <f t="shared" si="20"/>
        <v>275538.04424999998</v>
      </c>
    </row>
    <row r="352" spans="1:17" ht="12" customHeight="1">
      <c r="A352" s="11">
        <v>150002</v>
      </c>
      <c r="B352" s="22" t="str">
        <f>VLOOKUP(A352,МО!$A$1:$C$68,2,0)</f>
        <v>ГБУЗ "ДРКБ"</v>
      </c>
      <c r="C352" s="23">
        <f>IF(D352="КС",VLOOKUP(A352,МО!$A$1:$C$68,3,0),VLOOKUP(A352,МО!$A$1:$D$68,4,0))</f>
        <v>1.02</v>
      </c>
      <c r="D352" s="24" t="s">
        <v>495</v>
      </c>
      <c r="E352" s="26">
        <v>20161202</v>
      </c>
      <c r="F352" s="22" t="str">
        <f>VLOOKUP(E352,КСГ!$A$2:$C$427,2,0)</f>
        <v>Тубулоинтерстициальные болезни почек, другие болезни мочевой системы</v>
      </c>
      <c r="G352" s="25">
        <f>VLOOKUP(E352,КСГ!$A$2:$C$427,3,0)</f>
        <v>0.86</v>
      </c>
      <c r="H352" s="25">
        <f>IF(VLOOKUP($E352,КСГ!$A$2:$D$427,4,0)=0,IF($D352="КС",$C$2*$C352*$G352,$C$3*$C352*$G352),IF($D352="КС",$C$2*$G352,$C$3*$G352))</f>
        <v>15045.25194</v>
      </c>
      <c r="I352" s="25" t="str">
        <f>VLOOKUP(E352,КСГ!$A$2:$E$427,5,0)</f>
        <v>Терапия</v>
      </c>
      <c r="J352" s="25">
        <f>VLOOKUP(E352,КСГ!$A$2:$F$427,6,0)</f>
        <v>0.77</v>
      </c>
      <c r="K352" s="26" t="s">
        <v>482</v>
      </c>
      <c r="L352" s="26">
        <v>100</v>
      </c>
      <c r="M352" s="26">
        <v>31</v>
      </c>
      <c r="N352" s="18">
        <f t="shared" si="19"/>
        <v>131</v>
      </c>
      <c r="O352" s="19">
        <f>IF(VLOOKUP($E352,КСГ!$A$2:$D$427,4,0)=0,IF($D352="КС",$C$2*$C352*$G352*L352,$C$3*$C352*$G352*L352),IF($D352="КС",$C$2*$G352*L352,$C$3*$G352*L352))</f>
        <v>1504525.1939999999</v>
      </c>
      <c r="P352" s="19">
        <f>IF(VLOOKUP($E352,КСГ!$A$2:$D$427,4,0)=0,IF($D352="КС",$C$2*$C352*$G352*M352,$C$3*$C352*$G352*M352),IF($D352="КС",$C$2*$G352*M352,$C$3*$G352*M352))</f>
        <v>466402.81014000002</v>
      </c>
      <c r="Q352" s="20">
        <f t="shared" si="20"/>
        <v>1970928.0041399999</v>
      </c>
    </row>
    <row r="353" spans="1:17" ht="15.75" customHeight="1">
      <c r="A353" s="34">
        <v>150002</v>
      </c>
      <c r="B353" s="22" t="str">
        <f>VLOOKUP(A353,МО!$A$1:$C$68,2,0)</f>
        <v>ГБУЗ "ДРКБ"</v>
      </c>
      <c r="C353" s="23">
        <f>IF(D353="КС",VLOOKUP(A353,МО!$A$1:$C$68,3,0),VLOOKUP(A353,МО!$A$1:$D$68,4,0))</f>
        <v>1.02</v>
      </c>
      <c r="D353" s="27" t="s">
        <v>495</v>
      </c>
      <c r="E353" s="45">
        <v>20161204</v>
      </c>
      <c r="F353" s="22" t="str">
        <f>VLOOKUP(E353,КСГ!$A$2:$C$427,2,0)</f>
        <v>Госпитализация в диагностических целях с постановкой/подтверждением диагноза злокачественного новообразования</v>
      </c>
      <c r="G353" s="25">
        <f>VLOOKUP(E353,КСГ!$A$2:$C$427,3,0)</f>
        <v>1</v>
      </c>
      <c r="H353" s="25">
        <f>IF(VLOOKUP($E353,КСГ!$A$2:$D$427,4,0)=0,IF($D353="КС",$C$2*$C353*$G353,$C$3*$C353*$G353),IF($D353="КС",$C$2*$G353,$C$3*$G353))</f>
        <v>17494.478999999999</v>
      </c>
      <c r="I353" s="25" t="str">
        <f>VLOOKUP(E353,КСГ!$A$2:$E$427,5,0)</f>
        <v>Терапия</v>
      </c>
      <c r="J353" s="25">
        <f>VLOOKUP(E353,КСГ!$A$2:$F$427,6,0)</f>
        <v>0.77</v>
      </c>
      <c r="K353" s="26" t="s">
        <v>505</v>
      </c>
      <c r="L353" s="45">
        <v>4</v>
      </c>
      <c r="M353" s="45">
        <v>3</v>
      </c>
      <c r="N353" s="59">
        <f t="shared" si="19"/>
        <v>7</v>
      </c>
      <c r="O353" s="19">
        <f>IF(VLOOKUP($E353,КСГ!$A$2:$D$427,4,0)=0,IF($D353="КС",$C$2*$C353*$G353*L353,$C$3*$C353*$G353*L353),IF($D353="КС",$C$2*$G353*L353,$C$3*$G353*L353))</f>
        <v>69977.915999999997</v>
      </c>
      <c r="P353" s="19">
        <f>IF(VLOOKUP($E353,КСГ!$A$2:$D$427,4,0)=0,IF($D353="КС",$C$2*$C353*$G353*M353,$C$3*$C353*$G353*M353),IF($D353="КС",$C$2*$G353*M353,$C$3*$G353*M353))</f>
        <v>52483.436999999998</v>
      </c>
      <c r="Q353" s="20">
        <f t="shared" si="20"/>
        <v>122461.353</v>
      </c>
    </row>
    <row r="354" spans="1:17" ht="16.5" customHeight="1">
      <c r="A354" s="11">
        <v>150002</v>
      </c>
      <c r="B354" s="22" t="str">
        <f>VLOOKUP(A354,МО!$A$1:$C$68,2,0)</f>
        <v>ГБУЗ "ДРКБ"</v>
      </c>
      <c r="C354" s="23">
        <f>IF(D354="КС",VLOOKUP(A354,МО!$A$1:$C$68,3,0),VLOOKUP(A354,МО!$A$1:$D$68,4,0))</f>
        <v>1.02</v>
      </c>
      <c r="D354" s="24" t="s">
        <v>495</v>
      </c>
      <c r="E354" s="26">
        <v>20161205</v>
      </c>
      <c r="F354" s="22" t="str">
        <f>VLOOKUP(E354,КСГ!$A$2:$C$427,2,0)</f>
        <v>Гнойные состояния нижних дыхательных путей</v>
      </c>
      <c r="G354" s="25">
        <f>VLOOKUP(E354,КСГ!$A$2:$C$427,3,0)</f>
        <v>2.0499999999999998</v>
      </c>
      <c r="H354" s="25">
        <f>IF(VLOOKUP($E354,КСГ!$A$2:$D$427,4,0)=0,IF($D354="КС",$C$2*$C354*$G354,$C$3*$C354*$G354),IF($D354="КС",$C$2*$G354,$C$3*$G354))</f>
        <v>35863.681949999998</v>
      </c>
      <c r="I354" s="25" t="str">
        <f>VLOOKUP(E354,КСГ!$A$2:$E$427,5,0)</f>
        <v>Торакальная хирургия</v>
      </c>
      <c r="J354" s="25">
        <f>VLOOKUP(E354,КСГ!$A$2:$F$427,6,0)</f>
        <v>2.09</v>
      </c>
      <c r="K354" s="26" t="s">
        <v>507</v>
      </c>
      <c r="L354" s="26">
        <v>1</v>
      </c>
      <c r="M354" s="26">
        <v>1</v>
      </c>
      <c r="N354" s="18">
        <f t="shared" si="19"/>
        <v>2</v>
      </c>
      <c r="O354" s="19">
        <f>IF(VLOOKUP($E354,КСГ!$A$2:$D$427,4,0)=0,IF($D354="КС",$C$2*$C354*$G354*L354,$C$3*$C354*$G354*L354),IF($D354="КС",$C$2*$G354*L354,$C$3*$G354*L354))</f>
        <v>35863.681949999998</v>
      </c>
      <c r="P354" s="19">
        <f>IF(VLOOKUP($E354,КСГ!$A$2:$D$427,4,0)=0,IF($D354="КС",$C$2*$C354*$G354*M354,$C$3*$C354*$G354*M354),IF($D354="КС",$C$2*$G354*M354,$C$3*$G354*M354))</f>
        <v>35863.681949999998</v>
      </c>
      <c r="Q354" s="20">
        <f t="shared" si="20"/>
        <v>71727.363899999997</v>
      </c>
    </row>
    <row r="355" spans="1:17" ht="14.25" customHeight="1">
      <c r="A355" s="11">
        <v>150002</v>
      </c>
      <c r="B355" s="22" t="str">
        <f>VLOOKUP(A355,МО!$A$1:$C$68,2,0)</f>
        <v>ГБУЗ "ДРКБ"</v>
      </c>
      <c r="C355" s="23">
        <f>IF(D355="КС",VLOOKUP(A355,МО!$A$1:$C$68,3,0),VLOOKUP(A355,МО!$A$1:$D$68,4,0))</f>
        <v>1.02</v>
      </c>
      <c r="D355" s="24" t="s">
        <v>495</v>
      </c>
      <c r="E355" s="26">
        <v>20161206</v>
      </c>
      <c r="F355" s="22" t="str">
        <f>VLOOKUP(E355,КСГ!$A$2:$C$427,2,0)</f>
        <v>Операции на нижних дыхательных путях и легочной ткани, органах средостения (уровень 1)</v>
      </c>
      <c r="G355" s="25">
        <f>VLOOKUP(E355,КСГ!$A$2:$C$427,3,0)</f>
        <v>1.54</v>
      </c>
      <c r="H355" s="25">
        <f>IF(VLOOKUP($E355,КСГ!$A$2:$D$427,4,0)=0,IF($D355="КС",$C$2*$C355*$G355,$C$3*$C355*$G355),IF($D355="КС",$C$2*$G355,$C$3*$G355))</f>
        <v>26941.497660000001</v>
      </c>
      <c r="I355" s="25" t="str">
        <f>VLOOKUP(E355,КСГ!$A$2:$E$427,5,0)</f>
        <v>Торакальная хирургия</v>
      </c>
      <c r="J355" s="25">
        <f>VLOOKUP(E355,КСГ!$A$2:$F$427,6,0)</f>
        <v>2.09</v>
      </c>
      <c r="K355" s="26" t="s">
        <v>507</v>
      </c>
      <c r="L355" s="26">
        <v>1</v>
      </c>
      <c r="M355" s="26">
        <v>1</v>
      </c>
      <c r="N355" s="18">
        <f t="shared" si="19"/>
        <v>2</v>
      </c>
      <c r="O355" s="19">
        <f>IF(VLOOKUP($E355,КСГ!$A$2:$D$427,4,0)=0,IF($D355="КС",$C$2*$C355*$G355*L355,$C$3*$C355*$G355*L355),IF($D355="КС",$C$2*$G355*L355,$C$3*$G355*L355))</f>
        <v>26941.497660000001</v>
      </c>
      <c r="P355" s="19">
        <f>IF(VLOOKUP($E355,КСГ!$A$2:$D$427,4,0)=0,IF($D355="КС",$C$2*$C355*$G355*M355,$C$3*$C355*$G355*M355),IF($D355="КС",$C$2*$G355*M355,$C$3*$G355*M355))</f>
        <v>26941.497660000001</v>
      </c>
      <c r="Q355" s="20">
        <f t="shared" si="20"/>
        <v>53882.995320000002</v>
      </c>
    </row>
    <row r="356" spans="1:17" ht="15.75" customHeight="1">
      <c r="A356" s="11">
        <v>150002</v>
      </c>
      <c r="B356" s="22" t="str">
        <f>VLOOKUP(A356,МО!$A$1:$C$68,2,0)</f>
        <v>ГБУЗ "ДРКБ"</v>
      </c>
      <c r="C356" s="23">
        <f>IF(D356="КС",VLOOKUP(A356,МО!$A$1:$C$68,3,0),VLOOKUP(A356,МО!$A$1:$D$68,4,0))</f>
        <v>1.02</v>
      </c>
      <c r="D356" s="24" t="s">
        <v>495</v>
      </c>
      <c r="E356" s="26">
        <v>20161207</v>
      </c>
      <c r="F356" s="22" t="str">
        <f>VLOOKUP(E356,КСГ!$A$2:$C$427,2,0)</f>
        <v>Операции на нижних дыхательных путях и легочной ткани, органах средостения (уровень 2)</v>
      </c>
      <c r="G356" s="25">
        <f>VLOOKUP(E356,КСГ!$A$2:$C$427,3,0)</f>
        <v>1.92</v>
      </c>
      <c r="H356" s="25">
        <f>IF(VLOOKUP($E356,КСГ!$A$2:$D$427,4,0)=0,IF($D356="КС",$C$2*$C356*$G356,$C$3*$C356*$G356),IF($D356="КС",$C$2*$G356,$C$3*$G356))</f>
        <v>33589.399679999995</v>
      </c>
      <c r="I356" s="25" t="str">
        <f>VLOOKUP(E356,КСГ!$A$2:$E$427,5,0)</f>
        <v>Торакальная хирургия</v>
      </c>
      <c r="J356" s="25">
        <f>VLOOKUP(E356,КСГ!$A$2:$F$427,6,0)</f>
        <v>2.09</v>
      </c>
      <c r="K356" s="26" t="s">
        <v>507</v>
      </c>
      <c r="L356" s="26">
        <v>0</v>
      </c>
      <c r="M356" s="26">
        <v>0</v>
      </c>
      <c r="N356" s="18" t="str">
        <f t="shared" si="19"/>
        <v/>
      </c>
      <c r="O356" s="19">
        <f>IF(VLOOKUP($E356,КСГ!$A$2:$D$427,4,0)=0,IF($D356="КС",$C$2*$C356*$G356*L356,$C$3*$C356*$G356*L356),IF($D356="КС",$C$2*$G356*L356,$C$3*$G356*L356))</f>
        <v>0</v>
      </c>
      <c r="P356" s="19">
        <f>IF(VLOOKUP($E356,КСГ!$A$2:$D$427,4,0)=0,IF($D356="КС",$C$2*$C356*$G356*M356,$C$3*$C356*$G356*M356),IF($D356="КС",$C$2*$G356*M356,$C$3*$G356*M356))</f>
        <v>0</v>
      </c>
      <c r="Q356" s="20">
        <f t="shared" si="20"/>
        <v>0</v>
      </c>
    </row>
    <row r="357" spans="1:17" ht="18" customHeight="1">
      <c r="A357" s="11">
        <v>150002</v>
      </c>
      <c r="B357" s="22" t="str">
        <f>VLOOKUP(A357,МО!$A$1:$C$68,2,0)</f>
        <v>ГБУЗ "ДРКБ"</v>
      </c>
      <c r="C357" s="23">
        <f>IF(D357="КС",VLOOKUP(A357,МО!$A$1:$C$68,3,0),VLOOKUP(A357,МО!$A$1:$D$68,4,0))</f>
        <v>1.02</v>
      </c>
      <c r="D357" s="24" t="s">
        <v>495</v>
      </c>
      <c r="E357" s="26">
        <v>20161208</v>
      </c>
      <c r="F357" s="22" t="str">
        <f>VLOOKUP(E357,КСГ!$A$2:$C$427,2,0)</f>
        <v>Операции на нижних дыхательных путях и легочной ткани, органах средостения (уровень 3)</v>
      </c>
      <c r="G357" s="25">
        <f>VLOOKUP(E357,КСГ!$A$2:$C$427,3,0)</f>
        <v>2.56</v>
      </c>
      <c r="H357" s="25">
        <f>IF(VLOOKUP($E357,КСГ!$A$2:$D$427,4,0)=0,IF($D357="КС",$C$2*$C357*$G357,$C$3*$C357*$G357),IF($D357="КС",$C$2*$G357,$C$3*$G357))</f>
        <v>44785.866239999996</v>
      </c>
      <c r="I357" s="25" t="str">
        <f>VLOOKUP(E357,КСГ!$A$2:$E$427,5,0)</f>
        <v>Торакальная хирургия</v>
      </c>
      <c r="J357" s="25">
        <f>VLOOKUP(E357,КСГ!$A$2:$F$427,6,0)</f>
        <v>2.09</v>
      </c>
      <c r="K357" s="26" t="s">
        <v>507</v>
      </c>
      <c r="L357" s="26">
        <v>1</v>
      </c>
      <c r="M357" s="26">
        <v>0</v>
      </c>
      <c r="N357" s="18">
        <f t="shared" si="19"/>
        <v>1</v>
      </c>
      <c r="O357" s="19">
        <f>IF(VLOOKUP($E357,КСГ!$A$2:$D$427,4,0)=0,IF($D357="КС",$C$2*$C357*$G357*L357,$C$3*$C357*$G357*L357),IF($D357="КС",$C$2*$G357*L357,$C$3*$G357*L357))</f>
        <v>44785.866239999996</v>
      </c>
      <c r="P357" s="19">
        <f>IF(VLOOKUP($E357,КСГ!$A$2:$D$427,4,0)=0,IF($D357="КС",$C$2*$C357*$G357*M357,$C$3*$C357*$G357*M357),IF($D357="КС",$C$2*$G357*M357,$C$3*$G357*M357))</f>
        <v>0</v>
      </c>
      <c r="Q357" s="20">
        <f t="shared" si="20"/>
        <v>44785.866239999996</v>
      </c>
    </row>
    <row r="358" spans="1:17" ht="15" customHeight="1">
      <c r="A358" s="11">
        <v>150002</v>
      </c>
      <c r="B358" s="22" t="str">
        <f>VLOOKUP(A358,МО!$A$1:$C$68,2,0)</f>
        <v>ГБУЗ "ДРКБ"</v>
      </c>
      <c r="C358" s="23">
        <f>IF(D358="КС",VLOOKUP(A358,МО!$A$1:$C$68,3,0),VLOOKUP(A358,МО!$A$1:$D$68,4,0))</f>
        <v>1.02</v>
      </c>
      <c r="D358" s="24" t="s">
        <v>495</v>
      </c>
      <c r="E358" s="26">
        <v>20161209</v>
      </c>
      <c r="F358" s="22" t="str">
        <f>VLOOKUP(E358,КСГ!$A$2:$C$427,2,0)</f>
        <v>Операции на нижних дыхательных путях и легочной ткани, органах средостения (уровень 4)</v>
      </c>
      <c r="G358" s="25">
        <f>VLOOKUP(E358,КСГ!$A$2:$C$427,3,0)</f>
        <v>4.12</v>
      </c>
      <c r="H358" s="25">
        <f>IF(VLOOKUP($E358,КСГ!$A$2:$D$427,4,0)=0,IF($D358="КС",$C$2*$C358*$G358,$C$3*$C358*$G358),IF($D358="КС",$C$2*$G358,$C$3*$G358))</f>
        <v>72077.253479999999</v>
      </c>
      <c r="I358" s="25" t="str">
        <f>VLOOKUP(E358,КСГ!$A$2:$E$427,5,0)</f>
        <v>Торакальная хирургия</v>
      </c>
      <c r="J358" s="25">
        <f>VLOOKUP(E358,КСГ!$A$2:$F$427,6,0)</f>
        <v>2.09</v>
      </c>
      <c r="K358" s="26" t="s">
        <v>507</v>
      </c>
      <c r="L358" s="26">
        <v>2</v>
      </c>
      <c r="M358" s="26">
        <v>0</v>
      </c>
      <c r="N358" s="18">
        <f t="shared" si="19"/>
        <v>2</v>
      </c>
      <c r="O358" s="19">
        <f>IF(VLOOKUP($E358,КСГ!$A$2:$D$427,4,0)=0,IF($D358="КС",$C$2*$C358*$G358*L358,$C$3*$C358*$G358*L358),IF($D358="КС",$C$2*$G358*L358,$C$3*$G358*L358))</f>
        <v>144154.50696</v>
      </c>
      <c r="P358" s="19">
        <f>IF(VLOOKUP($E358,КСГ!$A$2:$D$427,4,0)=0,IF($D358="КС",$C$2*$C358*$G358*M358,$C$3*$C358*$G358*M358),IF($D358="КС",$C$2*$G358*M358,$C$3*$G358*M358))</f>
        <v>0</v>
      </c>
      <c r="Q358" s="20">
        <f t="shared" si="20"/>
        <v>144154.50696</v>
      </c>
    </row>
    <row r="359" spans="1:17" ht="15.75" customHeight="1">
      <c r="A359" s="11">
        <v>150002</v>
      </c>
      <c r="B359" s="22" t="str">
        <f>VLOOKUP(A359,МО!$A$1:$C$68,2,0)</f>
        <v>ГБУЗ "ДРКБ"</v>
      </c>
      <c r="C359" s="23">
        <f>IF(D359="КС",VLOOKUP(A359,МО!$A$1:$C$68,3,0),VLOOKUP(A359,МО!$A$1:$D$68,4,0))</f>
        <v>1.02</v>
      </c>
      <c r="D359" s="24" t="s">
        <v>495</v>
      </c>
      <c r="E359" s="26">
        <v>20161210</v>
      </c>
      <c r="F359" s="22" t="str">
        <f>VLOOKUP(E359,КСГ!$A$2:$C$427,2,0)</f>
        <v>Приобретенные и врожденные костно-мышечные деформации</v>
      </c>
      <c r="G359" s="25">
        <f>VLOOKUP(E359,КСГ!$A$2:$C$427,3,0)</f>
        <v>0.99</v>
      </c>
      <c r="H359" s="25">
        <f>IF(VLOOKUP($E359,КСГ!$A$2:$D$427,4,0)=0,IF($D359="КС",$C$2*$C359*$G359,$C$3*$C359*$G359),IF($D359="КС",$C$2*$G359,$C$3*$G359))</f>
        <v>17319.534209999998</v>
      </c>
      <c r="I359" s="25" t="str">
        <f>VLOOKUP(E359,КСГ!$A$2:$E$427,5,0)</f>
        <v>Травматология и ортопедия</v>
      </c>
      <c r="J359" s="25">
        <f>VLOOKUP(E359,КСГ!$A$2:$F$427,6,0)</f>
        <v>1.37</v>
      </c>
      <c r="K359" s="26" t="s">
        <v>512</v>
      </c>
      <c r="L359" s="26">
        <v>41</v>
      </c>
      <c r="M359" s="26">
        <v>2</v>
      </c>
      <c r="N359" s="18">
        <f t="shared" si="19"/>
        <v>43</v>
      </c>
      <c r="O359" s="19">
        <f>IF(VLOOKUP($E359,КСГ!$A$2:$D$427,4,0)=0,IF($D359="КС",$C$2*$C359*$G359*L359,$C$3*$C359*$G359*L359),IF($D359="КС",$C$2*$G359*L359,$C$3*$G359*L359))</f>
        <v>710100.90260999987</v>
      </c>
      <c r="P359" s="19">
        <f>IF(VLOOKUP($E359,КСГ!$A$2:$D$427,4,0)=0,IF($D359="КС",$C$2*$C359*$G359*M359,$C$3*$C359*$G359*M359),IF($D359="КС",$C$2*$G359*M359,$C$3*$G359*M359))</f>
        <v>34639.068419999996</v>
      </c>
      <c r="Q359" s="20">
        <f t="shared" si="20"/>
        <v>744739.9710299999</v>
      </c>
    </row>
    <row r="360" spans="1:17" ht="14.25" customHeight="1">
      <c r="A360" s="11">
        <v>150002</v>
      </c>
      <c r="B360" s="22" t="str">
        <f>VLOOKUP(A360,МО!$A$1:$C$68,2,0)</f>
        <v>ГБУЗ "ДРКБ"</v>
      </c>
      <c r="C360" s="23">
        <f>IF(D360="КС",VLOOKUP(A360,МО!$A$1:$C$68,3,0),VLOOKUP(A360,МО!$A$1:$D$68,4,0))</f>
        <v>1.02</v>
      </c>
      <c r="D360" s="24" t="s">
        <v>495</v>
      </c>
      <c r="E360" s="26">
        <v>20161211</v>
      </c>
      <c r="F360" s="22" t="str">
        <f>VLOOKUP(E360,КСГ!$A$2:$C$427,2,0)</f>
        <v>Переломы шейки бедра и костей таза</v>
      </c>
      <c r="G360" s="25">
        <f>VLOOKUP(E360,КСГ!$A$2:$C$427,3,0)</f>
        <v>1.52</v>
      </c>
      <c r="H360" s="25">
        <f>IF(VLOOKUP($E360,КСГ!$A$2:$D$427,4,0)=0,IF($D360="КС",$C$2*$C360*$G360,$C$3*$C360*$G360),IF($D360="КС",$C$2*$G360,$C$3*$G360))</f>
        <v>26591.608079999998</v>
      </c>
      <c r="I360" s="25" t="str">
        <f>VLOOKUP(E360,КСГ!$A$2:$E$427,5,0)</f>
        <v>Травматология и ортопедия</v>
      </c>
      <c r="J360" s="25">
        <f>VLOOKUP(E360,КСГ!$A$2:$F$427,6,0)</f>
        <v>1.37</v>
      </c>
      <c r="K360" s="26" t="s">
        <v>480</v>
      </c>
      <c r="L360" s="26">
        <v>3</v>
      </c>
      <c r="M360" s="26">
        <v>1</v>
      </c>
      <c r="N360" s="18">
        <f t="shared" si="19"/>
        <v>4</v>
      </c>
      <c r="O360" s="19">
        <f>IF(VLOOKUP($E360,КСГ!$A$2:$D$427,4,0)=0,IF($D360="КС",$C$2*$C360*$G360*L360,$C$3*$C360*$G360*L360),IF($D360="КС",$C$2*$G360*L360,$C$3*$G360*L360))</f>
        <v>79774.824239999987</v>
      </c>
      <c r="P360" s="19">
        <f>IF(VLOOKUP($E360,КСГ!$A$2:$D$427,4,0)=0,IF($D360="КС",$C$2*$C360*$G360*M360,$C$3*$C360*$G360*M360),IF($D360="КС",$C$2*$G360*M360,$C$3*$G360*M360))</f>
        <v>26591.608079999998</v>
      </c>
      <c r="Q360" s="20">
        <f t="shared" si="20"/>
        <v>106366.43231999999</v>
      </c>
    </row>
    <row r="361" spans="1:17" ht="14.25" customHeight="1">
      <c r="A361" s="11">
        <v>150002</v>
      </c>
      <c r="B361" s="22" t="str">
        <f>VLOOKUP(A361,МО!$A$1:$C$68,2,0)</f>
        <v>ГБУЗ "ДРКБ"</v>
      </c>
      <c r="C361" s="23">
        <f>IF(D361="КС",VLOOKUP(A361,МО!$A$1:$C$68,3,0),VLOOKUP(A361,МО!$A$1:$D$68,4,0))</f>
        <v>1.02</v>
      </c>
      <c r="D361" s="24" t="s">
        <v>495</v>
      </c>
      <c r="E361" s="26">
        <v>20161212</v>
      </c>
      <c r="F361" s="22" t="str">
        <f>VLOOKUP(E361,КСГ!$A$2:$C$427,2,0)</f>
        <v>Переломы бедренной кости, другие травмы области бедра и тазобедренного сустава</v>
      </c>
      <c r="G361" s="25">
        <f>VLOOKUP(E361,КСГ!$A$2:$C$427,3,0)</f>
        <v>0.69</v>
      </c>
      <c r="H361" s="25">
        <f>IF(VLOOKUP($E361,КСГ!$A$2:$D$427,4,0)=0,IF($D361="КС",$C$2*$C361*$G361,$C$3*$C361*$G361),IF($D361="КС",$C$2*$G361,$C$3*$G361))</f>
        <v>12071.190509999999</v>
      </c>
      <c r="I361" s="25" t="str">
        <f>VLOOKUP(E361,КСГ!$A$2:$E$427,5,0)</f>
        <v>Травматология и ортопедия</v>
      </c>
      <c r="J361" s="25">
        <f>VLOOKUP(E361,КСГ!$A$2:$F$427,6,0)</f>
        <v>1.37</v>
      </c>
      <c r="K361" s="26" t="s">
        <v>480</v>
      </c>
      <c r="L361" s="26">
        <v>7</v>
      </c>
      <c r="M361" s="26">
        <v>3</v>
      </c>
      <c r="N361" s="18">
        <f t="shared" si="19"/>
        <v>10</v>
      </c>
      <c r="O361" s="19">
        <f>IF(VLOOKUP($E361,КСГ!$A$2:$D$427,4,0)=0,IF($D361="КС",$C$2*$C361*$G361*L361,$C$3*$C361*$G361*L361),IF($D361="КС",$C$2*$G361*L361,$C$3*$G361*L361))</f>
        <v>84498.333569999988</v>
      </c>
      <c r="P361" s="19">
        <f>IF(VLOOKUP($E361,КСГ!$A$2:$D$427,4,0)=0,IF($D361="КС",$C$2*$C361*$G361*M361,$C$3*$C361*$G361*M361),IF($D361="КС",$C$2*$G361*M361,$C$3*$G361*M361))</f>
        <v>36213.571529999994</v>
      </c>
      <c r="Q361" s="20">
        <f t="shared" si="20"/>
        <v>120711.90509999997</v>
      </c>
    </row>
    <row r="362" spans="1:17" ht="16.5" customHeight="1">
      <c r="A362" s="11">
        <v>150002</v>
      </c>
      <c r="B362" s="22" t="str">
        <f>VLOOKUP(A362,МО!$A$1:$C$68,2,0)</f>
        <v>ГБУЗ "ДРКБ"</v>
      </c>
      <c r="C362" s="23">
        <f>IF(D362="КС",VLOOKUP(A362,МО!$A$1:$C$68,3,0),VLOOKUP(A362,МО!$A$1:$D$68,4,0))</f>
        <v>1.02</v>
      </c>
      <c r="D362" s="24" t="s">
        <v>495</v>
      </c>
      <c r="E362" s="26">
        <v>20161213</v>
      </c>
      <c r="F362" s="22" t="str">
        <f>VLOOKUP(E362,КСГ!$A$2:$C$427,2,0)</f>
        <v>Переломы, вывихи, растяжения области грудной клетки, верхней конечности и стопы</v>
      </c>
      <c r="G362" s="25">
        <f>VLOOKUP(E362,КСГ!$A$2:$C$427,3,0)</f>
        <v>0.56000000000000005</v>
      </c>
      <c r="H362" s="25">
        <f>IF(VLOOKUP($E362,КСГ!$A$2:$D$427,4,0)=0,IF($D362="КС",$C$2*$C362*$G362,$C$3*$C362*$G362),IF($D362="КС",$C$2*$G362,$C$3*$G362))</f>
        <v>9796.9082400000007</v>
      </c>
      <c r="I362" s="25" t="str">
        <f>VLOOKUP(E362,КСГ!$A$2:$E$427,5,0)</f>
        <v>Травматология и ортопедия</v>
      </c>
      <c r="J362" s="25">
        <f>VLOOKUP(E362,КСГ!$A$2:$F$427,6,0)</f>
        <v>1.37</v>
      </c>
      <c r="K362" s="26" t="s">
        <v>480</v>
      </c>
      <c r="L362" s="26">
        <v>60</v>
      </c>
      <c r="M362" s="26">
        <v>13</v>
      </c>
      <c r="N362" s="18">
        <f t="shared" si="19"/>
        <v>73</v>
      </c>
      <c r="O362" s="19">
        <f>IF(VLOOKUP($E362,КСГ!$A$2:$D$427,4,0)=0,IF($D362="КС",$C$2*$C362*$G362*L362,$C$3*$C362*$G362*L362),IF($D362="КС",$C$2*$G362*L362,$C$3*$G362*L362))</f>
        <v>587814.49440000008</v>
      </c>
      <c r="P362" s="19">
        <f>IF(VLOOKUP($E362,КСГ!$A$2:$D$427,4,0)=0,IF($D362="КС",$C$2*$C362*$G362*M362,$C$3*$C362*$G362*M362),IF($D362="КС",$C$2*$G362*M362,$C$3*$G362*M362))</f>
        <v>127359.80712000001</v>
      </c>
      <c r="Q362" s="20">
        <f t="shared" si="20"/>
        <v>715174.3015200001</v>
      </c>
    </row>
    <row r="363" spans="1:17" ht="16.5" customHeight="1">
      <c r="A363" s="11">
        <v>150002</v>
      </c>
      <c r="B363" s="22" t="str">
        <f>VLOOKUP(A363,МО!$A$1:$C$68,2,0)</f>
        <v>ГБУЗ "ДРКБ"</v>
      </c>
      <c r="C363" s="23">
        <f>IF(D363="КС",VLOOKUP(A363,МО!$A$1:$C$68,3,0),VLOOKUP(A363,МО!$A$1:$D$68,4,0))</f>
        <v>1.02</v>
      </c>
      <c r="D363" s="24" t="s">
        <v>495</v>
      </c>
      <c r="E363" s="26">
        <v>20161214</v>
      </c>
      <c r="F363" s="22" t="str">
        <f>VLOOKUP(E363,КСГ!$A$2:$C$427,2,0)</f>
        <v>Переломы, вывихи, растяжения области колена и голени</v>
      </c>
      <c r="G363" s="25">
        <f>VLOOKUP(E363,КСГ!$A$2:$C$427,3,0)</f>
        <v>0.74</v>
      </c>
      <c r="H363" s="25">
        <f>IF(VLOOKUP($E363,КСГ!$A$2:$D$427,4,0)=0,IF($D363="КС",$C$2*$C363*$G363,$C$3*$C363*$G363),IF($D363="КС",$C$2*$G363,$C$3*$G363))</f>
        <v>12945.91446</v>
      </c>
      <c r="I363" s="25" t="str">
        <f>VLOOKUP(E363,КСГ!$A$2:$E$427,5,0)</f>
        <v>Травматология и ортопедия</v>
      </c>
      <c r="J363" s="25">
        <f>VLOOKUP(E363,КСГ!$A$2:$F$427,6,0)</f>
        <v>1.37</v>
      </c>
      <c r="K363" s="26" t="s">
        <v>480</v>
      </c>
      <c r="L363" s="26">
        <v>9</v>
      </c>
      <c r="M363" s="26">
        <v>3</v>
      </c>
      <c r="N363" s="18">
        <f t="shared" si="19"/>
        <v>12</v>
      </c>
      <c r="O363" s="19">
        <f>IF(VLOOKUP($E363,КСГ!$A$2:$D$427,4,0)=0,IF($D363="КС",$C$2*$C363*$G363*L363,$C$3*$C363*$G363*L363),IF($D363="КС",$C$2*$G363*L363,$C$3*$G363*L363))</f>
        <v>116513.23014</v>
      </c>
      <c r="P363" s="19">
        <f>IF(VLOOKUP($E363,КСГ!$A$2:$D$427,4,0)=0,IF($D363="КС",$C$2*$C363*$G363*M363,$C$3*$C363*$G363*M363),IF($D363="КС",$C$2*$G363*M363,$C$3*$G363*M363))</f>
        <v>38837.74338</v>
      </c>
      <c r="Q363" s="20">
        <f t="shared" si="20"/>
        <v>155350.97352</v>
      </c>
    </row>
    <row r="364" spans="1:17" ht="15.75" customHeight="1">
      <c r="A364" s="11">
        <v>150002</v>
      </c>
      <c r="B364" s="22" t="str">
        <f>VLOOKUP(A364,МО!$A$1:$C$68,2,0)</f>
        <v>ГБУЗ "ДРКБ"</v>
      </c>
      <c r="C364" s="23">
        <f>IF(D364="КС",VLOOKUP(A364,МО!$A$1:$C$68,3,0),VLOOKUP(A364,МО!$A$1:$D$68,4,0))</f>
        <v>1.02</v>
      </c>
      <c r="D364" s="24" t="s">
        <v>495</v>
      </c>
      <c r="E364" s="26">
        <v>20161215</v>
      </c>
      <c r="F364" s="22" t="str">
        <f>VLOOKUP(E364,КСГ!$A$2:$C$427,2,0)</f>
        <v>Множественные переломы, травматические ампутации, размозжения и последствия травм</v>
      </c>
      <c r="G364" s="25">
        <f>VLOOKUP(E364,КСГ!$A$2:$C$427,3,0)</f>
        <v>1.44</v>
      </c>
      <c r="H364" s="25">
        <f>IF(VLOOKUP($E364,КСГ!$A$2:$D$427,4,0)=0,IF($D364="КС",$C$2*$C364*$G364,$C$3*$C364*$G364),IF($D364="КС",$C$2*$G364,$C$3*$G364))</f>
        <v>25192.049759999998</v>
      </c>
      <c r="I364" s="25" t="str">
        <f>VLOOKUP(E364,КСГ!$A$2:$E$427,5,0)</f>
        <v>Травматология и ортопедия</v>
      </c>
      <c r="J364" s="25">
        <f>VLOOKUP(E364,КСГ!$A$2:$F$427,6,0)</f>
        <v>1.37</v>
      </c>
      <c r="K364" s="26" t="s">
        <v>480</v>
      </c>
      <c r="L364" s="26">
        <v>5</v>
      </c>
      <c r="M364" s="26">
        <v>1</v>
      </c>
      <c r="N364" s="18">
        <f t="shared" si="19"/>
        <v>6</v>
      </c>
      <c r="O364" s="19">
        <f>IF(VLOOKUP($E364,КСГ!$A$2:$D$427,4,0)=0,IF($D364="КС",$C$2*$C364*$G364*L364,$C$3*$C364*$G364*L364),IF($D364="КС",$C$2*$G364*L364,$C$3*$G364*L364))</f>
        <v>125960.24879999999</v>
      </c>
      <c r="P364" s="19">
        <f>IF(VLOOKUP($E364,КСГ!$A$2:$D$427,4,0)=0,IF($D364="КС",$C$2*$C364*$G364*M364,$C$3*$C364*$G364*M364),IF($D364="КС",$C$2*$G364*M364,$C$3*$G364*M364))</f>
        <v>25192.049759999998</v>
      </c>
      <c r="Q364" s="20">
        <f t="shared" si="20"/>
        <v>151152.29856</v>
      </c>
    </row>
    <row r="365" spans="1:17" ht="15.75" customHeight="1">
      <c r="A365" s="11">
        <v>150002</v>
      </c>
      <c r="B365" s="22" t="str">
        <f>VLOOKUP(A365,МО!$A$1:$C$68,2,0)</f>
        <v>ГБУЗ "ДРКБ"</v>
      </c>
      <c r="C365" s="23">
        <f>IF(D365="КС",VLOOKUP(A365,МО!$A$1:$C$68,3,0),VLOOKUP(A365,МО!$A$1:$D$68,4,0))</f>
        <v>1.02</v>
      </c>
      <c r="D365" s="24" t="s">
        <v>495</v>
      </c>
      <c r="E365" s="26">
        <v>20161216</v>
      </c>
      <c r="F365" s="22" t="str">
        <f>VLOOKUP(E365,КСГ!$A$2:$C$427,2,0)</f>
        <v>Тяжелая множественная и сочетанная травма (политравма)</v>
      </c>
      <c r="G365" s="25">
        <f>VLOOKUP(E365,КСГ!$A$2:$C$427,3,0)</f>
        <v>5.54</v>
      </c>
      <c r="H365" s="25">
        <f>IF(VLOOKUP($E365,КСГ!$A$2:$D$427,4,0)=0,IF($D365="КС",$C$2*$C365*$G365,$C$3*$C365*$G365),IF($D365="КС",$C$2*$G365,$C$3*$G365))</f>
        <v>96919.413659999991</v>
      </c>
      <c r="I365" s="25" t="str">
        <f>VLOOKUP(E365,КСГ!$A$2:$E$427,5,0)</f>
        <v>Травматология и ортопедия</v>
      </c>
      <c r="J365" s="25">
        <f>VLOOKUP(E365,КСГ!$A$2:$F$427,6,0)</f>
        <v>1.37</v>
      </c>
      <c r="K365" s="26" t="s">
        <v>480</v>
      </c>
      <c r="L365" s="26">
        <v>60</v>
      </c>
      <c r="M365" s="26">
        <v>6</v>
      </c>
      <c r="N365" s="18">
        <f t="shared" si="19"/>
        <v>66</v>
      </c>
      <c r="O365" s="19">
        <f>IF(VLOOKUP($E365,КСГ!$A$2:$D$427,4,0)=0,IF($D365="КС",$C$2*$C365*$G365*L365,$C$3*$C365*$G365*L365),IF($D365="КС",$C$2*$G365*L365,$C$3*$G365*L365))</f>
        <v>5815164.8195999991</v>
      </c>
      <c r="P365" s="19">
        <f>IF(VLOOKUP($E365,КСГ!$A$2:$D$427,4,0)=0,IF($D365="КС",$C$2*$C365*$G365*M365,$C$3*$C365*$G365*M365),IF($D365="КС",$C$2*$G365*M365,$C$3*$G365*M365))</f>
        <v>581516.48196</v>
      </c>
      <c r="Q365" s="20">
        <f t="shared" si="20"/>
        <v>6396681.3015599996</v>
      </c>
    </row>
    <row r="366" spans="1:17" ht="15.75" customHeight="1">
      <c r="A366" s="11">
        <v>150002</v>
      </c>
      <c r="B366" s="22" t="str">
        <f>VLOOKUP(A366,МО!$A$1:$C$68,2,0)</f>
        <v>ГБУЗ "ДРКБ"</v>
      </c>
      <c r="C366" s="23">
        <f>IF(D366="КС",VLOOKUP(A366,МО!$A$1:$C$68,3,0),VLOOKUP(A366,МО!$A$1:$D$68,4,0))</f>
        <v>1.02</v>
      </c>
      <c r="D366" s="24" t="s">
        <v>495</v>
      </c>
      <c r="E366" s="26">
        <v>20161218</v>
      </c>
      <c r="F366" s="22" t="str">
        <f>VLOOKUP(E366,КСГ!$A$2:$C$427,2,0)</f>
        <v>Операции на костно-мышечной системе и суставах (уровень 1)</v>
      </c>
      <c r="G366" s="25">
        <f>VLOOKUP(E366,КСГ!$A$2:$C$427,3,0)</f>
        <v>0.79</v>
      </c>
      <c r="H366" s="25">
        <f>IF(VLOOKUP($E366,КСГ!$A$2:$D$427,4,0)=0,IF($D366="КС",$C$2*$C366*$G366,$C$3*$C366*$G366),IF($D366="КС",$C$2*$G366,$C$3*$G366))</f>
        <v>13820.63841</v>
      </c>
      <c r="I366" s="25" t="str">
        <f>VLOOKUP(E366,КСГ!$A$2:$E$427,5,0)</f>
        <v>Травматология и ортопедия</v>
      </c>
      <c r="J366" s="25">
        <f>VLOOKUP(E366,КСГ!$A$2:$F$427,6,0)</f>
        <v>1.37</v>
      </c>
      <c r="K366" s="26" t="s">
        <v>480</v>
      </c>
      <c r="L366" s="26">
        <v>15</v>
      </c>
      <c r="M366" s="26">
        <v>3</v>
      </c>
      <c r="N366" s="18">
        <f t="shared" si="19"/>
        <v>18</v>
      </c>
      <c r="O366" s="19">
        <f>IF(VLOOKUP($E366,КСГ!$A$2:$D$427,4,0)=0,IF($D366="КС",$C$2*$C366*$G366*L366,$C$3*$C366*$G366*L366),IF($D366="КС",$C$2*$G366*L366,$C$3*$G366*L366))</f>
        <v>207309.57614999998</v>
      </c>
      <c r="P366" s="19">
        <f>IF(VLOOKUP($E366,КСГ!$A$2:$D$427,4,0)=0,IF($D366="КС",$C$2*$C366*$G366*M366,$C$3*$C366*$G366*M366),IF($D366="КС",$C$2*$G366*M366,$C$3*$G366*M366))</f>
        <v>41461.915229999999</v>
      </c>
      <c r="Q366" s="20">
        <f t="shared" si="20"/>
        <v>248771.49137999996</v>
      </c>
    </row>
    <row r="367" spans="1:17" ht="15.75" customHeight="1">
      <c r="A367" s="11">
        <v>150002</v>
      </c>
      <c r="B367" s="22" t="str">
        <f>VLOOKUP(A367,МО!$A$1:$C$68,2,0)</f>
        <v>ГБУЗ "ДРКБ"</v>
      </c>
      <c r="C367" s="23">
        <f>IF(D367="КС",VLOOKUP(A367,МО!$A$1:$C$68,3,0),VLOOKUP(A367,МО!$A$1:$D$68,4,0))</f>
        <v>1.02</v>
      </c>
      <c r="D367" s="24" t="s">
        <v>495</v>
      </c>
      <c r="E367" s="26">
        <v>20161219</v>
      </c>
      <c r="F367" s="22" t="str">
        <f>VLOOKUP(E367,КСГ!$A$2:$C$427,2,0)</f>
        <v>Операции на костно-мышечной системе и суставах (уровень 2)</v>
      </c>
      <c r="G367" s="25">
        <f>VLOOKUP(E367,КСГ!$A$2:$C$427,3,0)</f>
        <v>0.93</v>
      </c>
      <c r="H367" s="25">
        <f>IF(VLOOKUP($E367,КСГ!$A$2:$D$427,4,0)=0,IF($D367="КС",$C$2*$C367*$G367,$C$3*$C367*$G367),IF($D367="КС",$C$2*$G367,$C$3*$G367))</f>
        <v>16269.865470000001</v>
      </c>
      <c r="I367" s="25" t="str">
        <f>VLOOKUP(E367,КСГ!$A$2:$E$427,5,0)</f>
        <v>Травматология и ортопедия</v>
      </c>
      <c r="J367" s="25">
        <f>VLOOKUP(E367,КСГ!$A$2:$F$427,6,0)</f>
        <v>1.37</v>
      </c>
      <c r="K367" s="26" t="s">
        <v>480</v>
      </c>
      <c r="L367" s="26">
        <v>2</v>
      </c>
      <c r="M367" s="26">
        <v>1</v>
      </c>
      <c r="N367" s="18">
        <f t="shared" si="19"/>
        <v>3</v>
      </c>
      <c r="O367" s="19">
        <f>IF(VLOOKUP($E367,КСГ!$A$2:$D$427,4,0)=0,IF($D367="КС",$C$2*$C367*$G367*L367,$C$3*$C367*$G367*L367),IF($D367="КС",$C$2*$G367*L367,$C$3*$G367*L367))</f>
        <v>32539.730940000001</v>
      </c>
      <c r="P367" s="19">
        <f>IF(VLOOKUP($E367,КСГ!$A$2:$D$427,4,0)=0,IF($D367="КС",$C$2*$C367*$G367*M367,$C$3*$C367*$G367*M367),IF($D367="КС",$C$2*$G367*M367,$C$3*$G367*M367))</f>
        <v>16269.865470000001</v>
      </c>
      <c r="Q367" s="20">
        <f t="shared" si="20"/>
        <v>48809.596409999998</v>
      </c>
    </row>
    <row r="368" spans="1:17" ht="15" customHeight="1">
      <c r="A368" s="11">
        <v>150002</v>
      </c>
      <c r="B368" s="22" t="str">
        <f>VLOOKUP(A368,МО!$A$1:$C$68,2,0)</f>
        <v>ГБУЗ "ДРКБ"</v>
      </c>
      <c r="C368" s="23">
        <f>IF(D368="КС",VLOOKUP(A368,МО!$A$1:$C$68,3,0),VLOOKUP(A368,МО!$A$1:$D$68,4,0))</f>
        <v>1.02</v>
      </c>
      <c r="D368" s="24" t="s">
        <v>495</v>
      </c>
      <c r="E368" s="26">
        <v>20161220</v>
      </c>
      <c r="F368" s="22" t="str">
        <f>VLOOKUP(E368,КСГ!$A$2:$C$427,2,0)</f>
        <v>Операции на костно-мышечной системе и суставах (уровень 3)</v>
      </c>
      <c r="G368" s="25">
        <f>VLOOKUP(E368,КСГ!$A$2:$C$427,3,0)</f>
        <v>1.37</v>
      </c>
      <c r="H368" s="25">
        <f>IF(VLOOKUP($E368,КСГ!$A$2:$D$427,4,0)=0,IF($D368="КС",$C$2*$C368*$G368,$C$3*$C368*$G368),IF($D368="КС",$C$2*$G368,$C$3*$G368))</f>
        <v>23967.436229999999</v>
      </c>
      <c r="I368" s="25" t="str">
        <f>VLOOKUP(E368,КСГ!$A$2:$E$427,5,0)</f>
        <v>Травматология и ортопедия</v>
      </c>
      <c r="J368" s="25">
        <f>VLOOKUP(E368,КСГ!$A$2:$F$427,6,0)</f>
        <v>1.37</v>
      </c>
      <c r="K368" s="26" t="s">
        <v>480</v>
      </c>
      <c r="L368" s="26">
        <v>50</v>
      </c>
      <c r="M368" s="26">
        <v>9</v>
      </c>
      <c r="N368" s="18">
        <f t="shared" si="19"/>
        <v>59</v>
      </c>
      <c r="O368" s="19">
        <f>IF(VLOOKUP($E368,КСГ!$A$2:$D$427,4,0)=0,IF($D368="КС",$C$2*$C368*$G368*L368,$C$3*$C368*$G368*L368),IF($D368="КС",$C$2*$G368*L368,$C$3*$G368*L368))</f>
        <v>1198371.8115000001</v>
      </c>
      <c r="P368" s="19">
        <f>IF(VLOOKUP($E368,КСГ!$A$2:$D$427,4,0)=0,IF($D368="КС",$C$2*$C368*$G368*M368,$C$3*$C368*$G368*M368),IF($D368="КС",$C$2*$G368*M368,$C$3*$G368*M368))</f>
        <v>215706.92606999999</v>
      </c>
      <c r="Q368" s="20">
        <f t="shared" si="20"/>
        <v>1414078.7375700001</v>
      </c>
    </row>
    <row r="369" spans="1:17" ht="30">
      <c r="A369" s="11">
        <v>150002</v>
      </c>
      <c r="B369" s="22" t="str">
        <f>VLOOKUP(A369,МО!$A$1:$C$68,2,0)</f>
        <v>ГБУЗ "ДРКБ"</v>
      </c>
      <c r="C369" s="23">
        <f>IF(D369="КС",VLOOKUP(A369,МО!$A$1:$C$68,3,0),VLOOKUP(A369,МО!$A$1:$D$68,4,0))</f>
        <v>1.02</v>
      </c>
      <c r="D369" s="24" t="s">
        <v>495</v>
      </c>
      <c r="E369" s="26">
        <v>20161221</v>
      </c>
      <c r="F369" s="22" t="str">
        <f>VLOOKUP(E369,КСГ!$A$2:$C$427,2,0)</f>
        <v>Операции на костно-мышечной системе и суставах (уровень 4)</v>
      </c>
      <c r="G369" s="25">
        <f>VLOOKUP(E369,КСГ!$A$2:$C$427,3,0)</f>
        <v>2.42</v>
      </c>
      <c r="H369" s="25">
        <f>IF(VLOOKUP($E369,КСГ!$A$2:$D$427,4,0)=0,IF($D369="КС",$C$2*$C369*$G369,$C$3*$C369*$G369),IF($D369="КС",$C$2*$G369,$C$3*$G369))</f>
        <v>42336.639179999998</v>
      </c>
      <c r="I369" s="25" t="str">
        <f>VLOOKUP(E369,КСГ!$A$2:$E$427,5,0)</f>
        <v>Травматология и ортопедия</v>
      </c>
      <c r="J369" s="25">
        <f>VLOOKUP(E369,КСГ!$A$2:$F$427,6,0)</f>
        <v>1.37</v>
      </c>
      <c r="K369" s="26" t="s">
        <v>480</v>
      </c>
      <c r="L369" s="26">
        <v>30</v>
      </c>
      <c r="M369" s="26">
        <v>6</v>
      </c>
      <c r="N369" s="18">
        <f t="shared" si="19"/>
        <v>36</v>
      </c>
      <c r="O369" s="19">
        <f>IF(VLOOKUP($E369,КСГ!$A$2:$D$427,4,0)=0,IF($D369="КС",$C$2*$C369*$G369*L369,$C$3*$C369*$G369*L369),IF($D369="КС",$C$2*$G369*L369,$C$3*$G369*L369))</f>
        <v>1270099.1754000001</v>
      </c>
      <c r="P369" s="19">
        <f>IF(VLOOKUP($E369,КСГ!$A$2:$D$427,4,0)=0,IF($D369="КС",$C$2*$C369*$G369*M369,$C$3*$C369*$G369*M369),IF($D369="КС",$C$2*$G369*M369,$C$3*$G369*M369))</f>
        <v>254019.83507999999</v>
      </c>
      <c r="Q369" s="20">
        <f t="shared" si="20"/>
        <v>1524119.0104800002</v>
      </c>
    </row>
    <row r="370" spans="1:17" ht="30">
      <c r="A370" s="34">
        <v>150002</v>
      </c>
      <c r="B370" s="22" t="str">
        <f>VLOOKUP(A370,МО!$A$1:$C$68,2,0)</f>
        <v>ГБУЗ "ДРКБ"</v>
      </c>
      <c r="C370" s="23">
        <f>IF(D370="КС",VLOOKUP(A370,МО!$A$1:$C$68,3,0),VLOOKUP(A370,МО!$A$1:$D$68,4,0))</f>
        <v>1.02</v>
      </c>
      <c r="D370" s="27" t="s">
        <v>495</v>
      </c>
      <c r="E370" s="45">
        <v>20161222</v>
      </c>
      <c r="F370" s="22" t="str">
        <f>VLOOKUP(E370,КСГ!$A$2:$C$427,2,0)</f>
        <v>Операции на костно-мышечной системе и суставах (уровень 5)</v>
      </c>
      <c r="G370" s="25">
        <f>VLOOKUP(E370,КСГ!$A$2:$C$427,3,0)</f>
        <v>3.15</v>
      </c>
      <c r="H370" s="25">
        <f>IF(VLOOKUP($E370,КСГ!$A$2:$D$427,4,0)=0,IF($D370="КС",$C$2*$C370*$G370,$C$3*$C370*$G370),IF($D370="КС",$C$2*$G370,$C$3*$G370))</f>
        <v>55107.608849999997</v>
      </c>
      <c r="I370" s="25" t="str">
        <f>VLOOKUP(E370,КСГ!$A$2:$E$427,5,0)</f>
        <v>Травматология и ортопедия</v>
      </c>
      <c r="J370" s="25">
        <f>VLOOKUP(E370,КСГ!$A$2:$F$427,6,0)</f>
        <v>1.37</v>
      </c>
      <c r="K370" s="26" t="s">
        <v>480</v>
      </c>
      <c r="L370" s="45">
        <v>4</v>
      </c>
      <c r="M370" s="45">
        <v>0</v>
      </c>
      <c r="N370" s="59">
        <f t="shared" si="19"/>
        <v>4</v>
      </c>
      <c r="O370" s="19">
        <f>IF(VLOOKUP($E370,КСГ!$A$2:$D$427,4,0)=0,IF($D370="КС",$C$2*$C370*$G370*L370,$C$3*$C370*$G370*L370),IF($D370="КС",$C$2*$G370*L370,$C$3*$G370*L370))</f>
        <v>220430.43539999999</v>
      </c>
      <c r="P370" s="19">
        <f>IF(VLOOKUP($E370,КСГ!$A$2:$D$427,4,0)=0,IF($D370="КС",$C$2*$C370*$G370*M370,$C$3*$C370*$G370*M370),IF($D370="КС",$C$2*$G370*M370,$C$3*$G370*M370))</f>
        <v>0</v>
      </c>
      <c r="Q370" s="20">
        <f t="shared" si="20"/>
        <v>220430.43539999999</v>
      </c>
    </row>
    <row r="371" spans="1:17">
      <c r="A371" s="34">
        <v>150002</v>
      </c>
      <c r="B371" s="22" t="str">
        <f>VLOOKUP(A371,МО!$A$1:$C$68,2,0)</f>
        <v>ГБУЗ "ДРКБ"</v>
      </c>
      <c r="C371" s="23">
        <f>IF(D371="КС",VLOOKUP(A371,МО!$A$1:$C$68,3,0),VLOOKUP(A371,МО!$A$1:$D$68,4,0))</f>
        <v>1.02</v>
      </c>
      <c r="D371" s="27" t="s">
        <v>495</v>
      </c>
      <c r="E371" s="45">
        <v>20161224</v>
      </c>
      <c r="F371" s="22" t="str">
        <f>VLOOKUP(E371,КСГ!$A$2:$C$427,2,0)</f>
        <v>Болезни предстательной железы</v>
      </c>
      <c r="G371" s="25">
        <f>VLOOKUP(E371,КСГ!$A$2:$C$427,3,0)</f>
        <v>0.73</v>
      </c>
      <c r="H371" s="25">
        <f>IF(VLOOKUP($E371,КСГ!$A$2:$D$427,4,0)=0,IF($D371="КС",$C$2*$C371*$G371,$C$3*$C371*$G371),IF($D371="КС",$C$2*$G371,$C$3*$G371))</f>
        <v>12770.969669999999</v>
      </c>
      <c r="I371" s="25" t="str">
        <f>VLOOKUP(E371,КСГ!$A$2:$E$427,5,0)</f>
        <v>Урология</v>
      </c>
      <c r="J371" s="25">
        <f>VLOOKUP(E371,КСГ!$A$2:$F$427,6,0)</f>
        <v>1.2</v>
      </c>
      <c r="K371" s="26" t="s">
        <v>506</v>
      </c>
      <c r="L371" s="45">
        <v>3</v>
      </c>
      <c r="M371" s="45">
        <v>1</v>
      </c>
      <c r="N371" s="59">
        <f t="shared" si="19"/>
        <v>4</v>
      </c>
      <c r="O371" s="19">
        <f>IF(VLOOKUP($E371,КСГ!$A$2:$D$427,4,0)=0,IF($D371="КС",$C$2*$C371*$G371*L371,$C$3*$C371*$G371*L371),IF($D371="КС",$C$2*$G371*L371,$C$3*$G371*L371))</f>
        <v>38312.909009999996</v>
      </c>
      <c r="P371" s="19">
        <f>IF(VLOOKUP($E371,КСГ!$A$2:$D$427,4,0)=0,IF($D371="КС",$C$2*$C371*$G371*M371,$C$3*$C371*$G371*M371),IF($D371="КС",$C$2*$G371*M371,$C$3*$G371*M371))</f>
        <v>12770.969669999999</v>
      </c>
      <c r="Q371" s="20">
        <f t="shared" si="20"/>
        <v>51083.878679999994</v>
      </c>
    </row>
    <row r="372" spans="1:17">
      <c r="A372" s="11">
        <v>150002</v>
      </c>
      <c r="B372" s="22" t="str">
        <f>VLOOKUP(A372,МО!$A$1:$C$68,2,0)</f>
        <v>ГБУЗ "ДРКБ"</v>
      </c>
      <c r="C372" s="23">
        <f>IF(D372="КС",VLOOKUP(A372,МО!$A$1:$C$68,3,0),VLOOKUP(A372,МО!$A$1:$D$68,4,0))</f>
        <v>1.02</v>
      </c>
      <c r="D372" s="24" t="s">
        <v>495</v>
      </c>
      <c r="E372" s="26">
        <v>20161225</v>
      </c>
      <c r="F372" s="22" t="str">
        <f>VLOOKUP(E372,КСГ!$A$2:$C$427,2,0)</f>
        <v>Другие болезни, врожденные аномалии, повреждения мочевой системы и мужских половых органов</v>
      </c>
      <c r="G372" s="25">
        <f>VLOOKUP(E372,КСГ!$A$2:$C$427,3,0)</f>
        <v>0.67</v>
      </c>
      <c r="H372" s="25">
        <f>IF(VLOOKUP($E372,КСГ!$A$2:$D$427,4,0)=0,IF($D372="КС",$C$2*$C372*$G372,$C$3*$C372*$G372),IF($D372="КС",$C$2*$G372,$C$3*$G372))</f>
        <v>11721.300929999999</v>
      </c>
      <c r="I372" s="25" t="str">
        <f>VLOOKUP(E372,КСГ!$A$2:$E$427,5,0)</f>
        <v>Урология</v>
      </c>
      <c r="J372" s="25">
        <f>VLOOKUP(E372,КСГ!$A$2:$F$427,6,0)</f>
        <v>1.2</v>
      </c>
      <c r="K372" s="26" t="s">
        <v>506</v>
      </c>
      <c r="L372" s="26">
        <v>45</v>
      </c>
      <c r="M372" s="26">
        <v>13</v>
      </c>
      <c r="N372" s="18">
        <f t="shared" si="19"/>
        <v>58</v>
      </c>
      <c r="O372" s="19">
        <f>IF(VLOOKUP($E372,КСГ!$A$2:$D$427,4,0)=0,IF($D372="КС",$C$2*$C372*$G372*L372,$C$3*$C372*$G372*L372),IF($D372="КС",$C$2*$G372*L372,$C$3*$G372*L372))</f>
        <v>527458.54184999992</v>
      </c>
      <c r="P372" s="19">
        <f>IF(VLOOKUP($E372,КСГ!$A$2:$D$427,4,0)=0,IF($D372="КС",$C$2*$C372*$G372*M372,$C$3*$C372*$G372*M372),IF($D372="КС",$C$2*$G372*M372,$C$3*$G372*M372))</f>
        <v>152376.91209</v>
      </c>
      <c r="Q372" s="20">
        <f t="shared" si="20"/>
        <v>679835.45393999992</v>
      </c>
    </row>
    <row r="373" spans="1:17">
      <c r="A373" s="11">
        <v>150002</v>
      </c>
      <c r="B373" s="22" t="str">
        <f>VLOOKUP(A373,МО!$A$1:$C$68,2,0)</f>
        <v>ГБУЗ "ДРКБ"</v>
      </c>
      <c r="C373" s="23">
        <f>IF(D373="КС",VLOOKUP(A373,МО!$A$1:$C$68,3,0),VLOOKUP(A373,МО!$A$1:$D$68,4,0))</f>
        <v>1.02</v>
      </c>
      <c r="D373" s="24" t="s">
        <v>495</v>
      </c>
      <c r="E373" s="26">
        <v>20161225</v>
      </c>
      <c r="F373" s="22" t="str">
        <f>VLOOKUP(E373,КСГ!$A$2:$C$427,2,0)</f>
        <v>Другие болезни, врожденные аномалии, повреждения мочевой системы и мужских половых органов</v>
      </c>
      <c r="G373" s="25">
        <f>VLOOKUP(E373,КСГ!$A$2:$C$427,3,0)</f>
        <v>0.67</v>
      </c>
      <c r="H373" s="25">
        <f>IF(VLOOKUP($E373,КСГ!$A$2:$D$427,4,0)=0,IF($D373="КС",$C$2*$C373*$G373,$C$3*$C373*$G373),IF($D373="КС",$C$2*$G373,$C$3*$G373))</f>
        <v>11721.300929999999</v>
      </c>
      <c r="I373" s="25" t="str">
        <f>VLOOKUP(E373,КСГ!$A$2:$E$427,5,0)</f>
        <v>Урология</v>
      </c>
      <c r="J373" s="25">
        <f>VLOOKUP(E373,КСГ!$A$2:$F$427,6,0)</f>
        <v>1.2</v>
      </c>
      <c r="K373" s="26" t="s">
        <v>482</v>
      </c>
      <c r="L373" s="26">
        <v>80</v>
      </c>
      <c r="M373" s="26">
        <v>16</v>
      </c>
      <c r="N373" s="18">
        <f t="shared" si="19"/>
        <v>96</v>
      </c>
      <c r="O373" s="19">
        <f>IF(VLOOKUP($E373,КСГ!$A$2:$D$427,4,0)=0,IF($D373="КС",$C$2*$C373*$G373*L373,$C$3*$C373*$G373*L373),IF($D373="КС",$C$2*$G373*L373,$C$3*$G373*L373))</f>
        <v>937704.07439999992</v>
      </c>
      <c r="P373" s="19">
        <f>IF(VLOOKUP($E373,КСГ!$A$2:$D$427,4,0)=0,IF($D373="КС",$C$2*$C373*$G373*M373,$C$3*$C373*$G373*M373),IF($D373="КС",$C$2*$G373*M373,$C$3*$G373*M373))</f>
        <v>187540.81487999999</v>
      </c>
      <c r="Q373" s="20">
        <f t="shared" si="20"/>
        <v>1125244.88928</v>
      </c>
    </row>
    <row r="374" spans="1:17">
      <c r="A374" s="11">
        <v>150002</v>
      </c>
      <c r="B374" s="22" t="str">
        <f>VLOOKUP(A374,МО!$A$1:$C$68,2,0)</f>
        <v>ГБУЗ "ДРКБ"</v>
      </c>
      <c r="C374" s="23">
        <f>IF(D374="КС",VLOOKUP(A374,МО!$A$1:$C$68,3,0),VLOOKUP(A374,МО!$A$1:$D$68,4,0))</f>
        <v>1.02</v>
      </c>
      <c r="D374" s="24" t="s">
        <v>495</v>
      </c>
      <c r="E374" s="26">
        <v>20161236</v>
      </c>
      <c r="F374" s="22" t="str">
        <f>VLOOKUP(E374,КСГ!$A$2:$C$427,2,0)</f>
        <v>Болезни лимфатических сосудов и лимфатических узлов</v>
      </c>
      <c r="G374" s="25">
        <f>VLOOKUP(E374,КСГ!$A$2:$C$427,3,0)</f>
        <v>0.61</v>
      </c>
      <c r="H374" s="25">
        <f>IF(VLOOKUP($E374,КСГ!$A$2:$D$427,4,0)=0,IF($D374="КС",$C$2*$C374*$G374,$C$3*$C374*$G374),IF($D374="КС",$C$2*$G374,$C$3*$G374))</f>
        <v>10671.63219</v>
      </c>
      <c r="I374" s="25" t="str">
        <f>VLOOKUP(E374,КСГ!$A$2:$E$427,5,0)</f>
        <v>Хирургия</v>
      </c>
      <c r="J374" s="25">
        <f>VLOOKUP(E374,КСГ!$A$2:$F$427,6,0)</f>
        <v>0.9</v>
      </c>
      <c r="K374" s="26" t="s">
        <v>507</v>
      </c>
      <c r="L374" s="26">
        <v>20</v>
      </c>
      <c r="M374" s="26">
        <v>5</v>
      </c>
      <c r="N374" s="18">
        <f t="shared" si="19"/>
        <v>25</v>
      </c>
      <c r="O374" s="19">
        <f>IF(VLOOKUP($E374,КСГ!$A$2:$D$427,4,0)=0,IF($D374="КС",$C$2*$C374*$G374*L374,$C$3*$C374*$G374*L374),IF($D374="КС",$C$2*$G374*L374,$C$3*$G374*L374))</f>
        <v>213432.64380000002</v>
      </c>
      <c r="P374" s="19">
        <f>IF(VLOOKUP($E374,КСГ!$A$2:$D$427,4,0)=0,IF($D374="КС",$C$2*$C374*$G374*M374,$C$3*$C374*$G374*M374),IF($D374="КС",$C$2*$G374*M374,$C$3*$G374*M374))</f>
        <v>53358.160950000005</v>
      </c>
      <c r="Q374" s="20">
        <f t="shared" si="20"/>
        <v>266790.80475000001</v>
      </c>
    </row>
    <row r="375" spans="1:17">
      <c r="A375" s="11">
        <v>150002</v>
      </c>
      <c r="B375" s="22" t="str">
        <f>VLOOKUP(A375,МО!$A$1:$C$68,2,0)</f>
        <v>ГБУЗ "ДРКБ"</v>
      </c>
      <c r="C375" s="23">
        <f>IF(D375="КС",VLOOKUP(A375,МО!$A$1:$C$68,3,0),VLOOKUP(A375,МО!$A$1:$D$68,4,0))</f>
        <v>1.02</v>
      </c>
      <c r="D375" s="24" t="s">
        <v>495</v>
      </c>
      <c r="E375" s="26">
        <v>20161237</v>
      </c>
      <c r="F375" s="22" t="str">
        <f>VLOOKUP(E375,КСГ!$A$2:$C$427,2,0)</f>
        <v>Операции на коже, подкожной клетчатке, придатках кожи (уровень 1)</v>
      </c>
      <c r="G375" s="25">
        <f>VLOOKUP(E375,КСГ!$A$2:$C$427,3,0)</f>
        <v>0.27500000000000002</v>
      </c>
      <c r="H375" s="25">
        <f>IF(VLOOKUP($E375,КСГ!$A$2:$D$427,4,0)=0,IF($D375="КС",$C$2*$C375*$G375,$C$3*$C375*$G375),IF($D375="КС",$C$2*$G375,$C$3*$G375))</f>
        <v>4810.9817250000006</v>
      </c>
      <c r="I375" s="25" t="str">
        <f>VLOOKUP(E375,КСГ!$A$2:$E$427,5,0)</f>
        <v>Хирургия</v>
      </c>
      <c r="J375" s="25">
        <f>VLOOKUP(E375,КСГ!$A$2:$F$427,6,0)</f>
        <v>0.9</v>
      </c>
      <c r="K375" s="26" t="s">
        <v>507</v>
      </c>
      <c r="L375" s="26">
        <v>10</v>
      </c>
      <c r="M375" s="26">
        <v>6</v>
      </c>
      <c r="N375" s="18">
        <f t="shared" si="19"/>
        <v>16</v>
      </c>
      <c r="O375" s="19">
        <f>IF(VLOOKUP($E375,КСГ!$A$2:$D$427,4,0)=0,IF($D375="КС",$C$2*$C375*$G375*L375,$C$3*$C375*$G375*L375),IF($D375="КС",$C$2*$G375*L375,$C$3*$G375*L375))</f>
        <v>48109.817250000007</v>
      </c>
      <c r="P375" s="19">
        <f>IF(VLOOKUP($E375,КСГ!$A$2:$D$427,4,0)=0,IF($D375="КС",$C$2*$C375*$G375*M375,$C$3*$C375*$G375*M375),IF($D375="КС",$C$2*$G375*M375,$C$3*$G375*M375))</f>
        <v>28865.890350000001</v>
      </c>
      <c r="Q375" s="20">
        <f t="shared" si="20"/>
        <v>76975.707600000009</v>
      </c>
    </row>
    <row r="376" spans="1:17">
      <c r="A376" s="11">
        <v>150002</v>
      </c>
      <c r="B376" s="22" t="str">
        <f>VLOOKUP(A376,МО!$A$1:$C$68,2,0)</f>
        <v>ГБУЗ "ДРКБ"</v>
      </c>
      <c r="C376" s="23">
        <f>IF(D376="КС",VLOOKUP(A376,МО!$A$1:$C$68,3,0),VLOOKUP(A376,МО!$A$1:$D$68,4,0))</f>
        <v>1.02</v>
      </c>
      <c r="D376" s="24" t="s">
        <v>495</v>
      </c>
      <c r="E376" s="26">
        <v>20161238</v>
      </c>
      <c r="F376" s="22" t="str">
        <f>VLOOKUP(E376,КСГ!$A$2:$C$427,2,0)</f>
        <v>Операции на коже, подкожной клетчатке, придатках кожи (уровень 2)</v>
      </c>
      <c r="G376" s="25">
        <f>VLOOKUP(E376,КСГ!$A$2:$C$427,3,0)</f>
        <v>0.71</v>
      </c>
      <c r="H376" s="25">
        <f>IF(VLOOKUP($E376,КСГ!$A$2:$D$427,4,0)=0,IF($D376="КС",$C$2*$C376*$G376,$C$3*$C376*$G376),IF($D376="КС",$C$2*$G376,$C$3*$G376))</f>
        <v>12421.080089999999</v>
      </c>
      <c r="I376" s="25" t="str">
        <f>VLOOKUP(E376,КСГ!$A$2:$E$427,5,0)</f>
        <v>Хирургия</v>
      </c>
      <c r="J376" s="25">
        <f>VLOOKUP(E376,КСГ!$A$2:$F$427,6,0)</f>
        <v>0.9</v>
      </c>
      <c r="K376" s="26" t="s">
        <v>507</v>
      </c>
      <c r="L376" s="26">
        <v>30</v>
      </c>
      <c r="M376" s="26">
        <v>4</v>
      </c>
      <c r="N376" s="18">
        <f t="shared" si="19"/>
        <v>34</v>
      </c>
      <c r="O376" s="19">
        <f>IF(VLOOKUP($E376,КСГ!$A$2:$D$427,4,0)=0,IF($D376="КС",$C$2*$C376*$G376*L376,$C$3*$C376*$G376*L376),IF($D376="КС",$C$2*$G376*L376,$C$3*$G376*L376))</f>
        <v>372632.40269999998</v>
      </c>
      <c r="P376" s="19">
        <f>IF(VLOOKUP($E376,КСГ!$A$2:$D$427,4,0)=0,IF($D376="КС",$C$2*$C376*$G376*M376,$C$3*$C376*$G376*M376),IF($D376="КС",$C$2*$G376*M376,$C$3*$G376*M376))</f>
        <v>49684.320359999998</v>
      </c>
      <c r="Q376" s="20">
        <f t="shared" si="20"/>
        <v>422316.72305999999</v>
      </c>
    </row>
    <row r="377" spans="1:17">
      <c r="A377" s="11">
        <v>150002</v>
      </c>
      <c r="B377" s="22" t="str">
        <f>VLOOKUP(A377,МО!$A$1:$C$68,2,0)</f>
        <v>ГБУЗ "ДРКБ"</v>
      </c>
      <c r="C377" s="23">
        <f>IF(D377="КС",VLOOKUP(A377,МО!$A$1:$C$68,3,0),VLOOKUP(A377,МО!$A$1:$D$68,4,0))</f>
        <v>1.02</v>
      </c>
      <c r="D377" s="24" t="s">
        <v>495</v>
      </c>
      <c r="E377" s="26">
        <v>20161239</v>
      </c>
      <c r="F377" s="22" t="str">
        <f>VLOOKUP(E377,КСГ!$A$2:$C$427,2,0)</f>
        <v>Операции на коже, подкожной клетчатке, придатках кожи (уровень 3)</v>
      </c>
      <c r="G377" s="25">
        <f>VLOOKUP(E377,КСГ!$A$2:$C$427,3,0)</f>
        <v>1.38</v>
      </c>
      <c r="H377" s="25">
        <f>IF(VLOOKUP($E377,КСГ!$A$2:$D$427,4,0)=0,IF($D377="КС",$C$2*$C377*$G377,$C$3*$C377*$G377),IF($D377="КС",$C$2*$G377,$C$3*$G377))</f>
        <v>24142.381019999997</v>
      </c>
      <c r="I377" s="25" t="str">
        <f>VLOOKUP(E377,КСГ!$A$2:$E$427,5,0)</f>
        <v>Хирургия</v>
      </c>
      <c r="J377" s="25">
        <f>VLOOKUP(E377,КСГ!$A$2:$F$427,6,0)</f>
        <v>0.9</v>
      </c>
      <c r="K377" s="26" t="s">
        <v>507</v>
      </c>
      <c r="L377" s="26">
        <v>24</v>
      </c>
      <c r="M377" s="26">
        <v>6</v>
      </c>
      <c r="N377" s="18">
        <f t="shared" si="19"/>
        <v>30</v>
      </c>
      <c r="O377" s="19">
        <f>IF(VLOOKUP($E377,КСГ!$A$2:$D$427,4,0)=0,IF($D377="КС",$C$2*$C377*$G377*L377,$C$3*$C377*$G377*L377),IF($D377="КС",$C$2*$G377*L377,$C$3*$G377*L377))</f>
        <v>579417.1444799999</v>
      </c>
      <c r="P377" s="19">
        <f>IF(VLOOKUP($E377,КСГ!$A$2:$D$427,4,0)=0,IF($D377="КС",$C$2*$C377*$G377*M377,$C$3*$C377*$G377*M377),IF($D377="КС",$C$2*$G377*M377,$C$3*$G377*M377))</f>
        <v>144854.28611999998</v>
      </c>
      <c r="Q377" s="20">
        <f t="shared" si="20"/>
        <v>724271.43059999985</v>
      </c>
    </row>
    <row r="378" spans="1:17">
      <c r="A378" s="11">
        <v>150002</v>
      </c>
      <c r="B378" s="22" t="str">
        <f>VLOOKUP(A378,МО!$A$1:$C$68,2,0)</f>
        <v>ГБУЗ "ДРКБ"</v>
      </c>
      <c r="C378" s="23">
        <f>IF(D378="КС",VLOOKUP(A378,МО!$A$1:$C$68,3,0),VLOOKUP(A378,МО!$A$1:$D$68,4,0))</f>
        <v>1.02</v>
      </c>
      <c r="D378" s="24" t="s">
        <v>495</v>
      </c>
      <c r="E378" s="26">
        <v>20161240</v>
      </c>
      <c r="F378" s="22" t="str">
        <f>VLOOKUP(E378,КСГ!$A$2:$C$427,2,0)</f>
        <v>Операции на коже, подкожной клетчатке, придатках кожи (уровень 4)</v>
      </c>
      <c r="G378" s="25">
        <f>VLOOKUP(E378,КСГ!$A$2:$C$427,3,0)</f>
        <v>2.41</v>
      </c>
      <c r="H378" s="25">
        <f>IF(VLOOKUP($E378,КСГ!$A$2:$D$427,4,0)=0,IF($D378="КС",$C$2*$C378*$G378,$C$3*$C378*$G378),IF($D378="КС",$C$2*$G378,$C$3*$G378))</f>
        <v>42161.694390000004</v>
      </c>
      <c r="I378" s="25" t="str">
        <f>VLOOKUP(E378,КСГ!$A$2:$E$427,5,0)</f>
        <v>Хирургия</v>
      </c>
      <c r="J378" s="25">
        <f>VLOOKUP(E378,КСГ!$A$2:$F$427,6,0)</f>
        <v>0.9</v>
      </c>
      <c r="K378" s="26" t="s">
        <v>507</v>
      </c>
      <c r="L378" s="26">
        <v>65</v>
      </c>
      <c r="M378" s="26">
        <v>5</v>
      </c>
      <c r="N378" s="18">
        <f t="shared" si="19"/>
        <v>70</v>
      </c>
      <c r="O378" s="19">
        <f>IF(VLOOKUP($E378,КСГ!$A$2:$D$427,4,0)=0,IF($D378="КС",$C$2*$C378*$G378*L378,$C$3*$C378*$G378*L378),IF($D378="КС",$C$2*$G378*L378,$C$3*$G378*L378))</f>
        <v>2740510.1353500001</v>
      </c>
      <c r="P378" s="19">
        <f>IF(VLOOKUP($E378,КСГ!$A$2:$D$427,4,0)=0,IF($D378="КС",$C$2*$C378*$G378*M378,$C$3*$C378*$G378*M378),IF($D378="КС",$C$2*$G378*M378,$C$3*$G378*M378))</f>
        <v>210808.47195000004</v>
      </c>
      <c r="Q378" s="20">
        <f t="shared" si="20"/>
        <v>2951318.6073000003</v>
      </c>
    </row>
    <row r="379" spans="1:17">
      <c r="A379" s="11">
        <v>150002</v>
      </c>
      <c r="B379" s="22" t="str">
        <f>VLOOKUP(A379,МО!$A$1:$C$68,2,0)</f>
        <v>ГБУЗ "ДРКБ"</v>
      </c>
      <c r="C379" s="23">
        <f>IF(D379="КС",VLOOKUP(A379,МО!$A$1:$C$68,3,0),VLOOKUP(A379,МО!$A$1:$D$68,4,0))</f>
        <v>1.02</v>
      </c>
      <c r="D379" s="24" t="s">
        <v>495</v>
      </c>
      <c r="E379" s="26">
        <v>20161241</v>
      </c>
      <c r="F379" s="22" t="str">
        <f>VLOOKUP(E379,КСГ!$A$2:$C$427,2,0)</f>
        <v>Операции на органах кроветворения и иммунной системы (уровень 1)</v>
      </c>
      <c r="G379" s="25">
        <f>VLOOKUP(E379,КСГ!$A$2:$C$427,3,0)</f>
        <v>1.43</v>
      </c>
      <c r="H379" s="25">
        <f>IF(VLOOKUP($E379,КСГ!$A$2:$D$427,4,0)=0,IF($D379="КС",$C$2*$C379*$G379,$C$3*$C379*$G379),IF($D379="КС",$C$2*$G379,$C$3*$G379))</f>
        <v>25017.104969999997</v>
      </c>
      <c r="I379" s="25" t="str">
        <f>VLOOKUP(E379,КСГ!$A$2:$E$427,5,0)</f>
        <v>Хирургия</v>
      </c>
      <c r="J379" s="25">
        <f>VLOOKUP(E379,КСГ!$A$2:$F$427,6,0)</f>
        <v>0.9</v>
      </c>
      <c r="K379" s="26" t="s">
        <v>507</v>
      </c>
      <c r="L379" s="26">
        <v>1</v>
      </c>
      <c r="M379" s="26"/>
      <c r="N379" s="18">
        <f t="shared" si="19"/>
        <v>1</v>
      </c>
      <c r="O379" s="19">
        <f>IF(VLOOKUP($E379,КСГ!$A$2:$D$427,4,0)=0,IF($D379="КС",$C$2*$C379*$G379*L379,$C$3*$C379*$G379*L379),IF($D379="КС",$C$2*$G379*L379,$C$3*$G379*L379))</f>
        <v>25017.104969999997</v>
      </c>
      <c r="P379" s="19">
        <f>IF(VLOOKUP($E379,КСГ!$A$2:$D$427,4,0)=0,IF($D379="КС",$C$2*$C379*$G379*M379,$C$3*$C379*$G379*M379),IF($D379="КС",$C$2*$G379*M379,$C$3*$G379*M379))</f>
        <v>0</v>
      </c>
      <c r="Q379" s="20">
        <f t="shared" si="20"/>
        <v>25017.104969999997</v>
      </c>
    </row>
    <row r="380" spans="1:17">
      <c r="A380" s="11">
        <v>150002</v>
      </c>
      <c r="B380" s="22" t="str">
        <f>VLOOKUP(A380,МО!$A$1:$C$68,2,0)</f>
        <v>ГБУЗ "ДРКБ"</v>
      </c>
      <c r="C380" s="23">
        <f>IF(D380="КС",VLOOKUP(A380,МО!$A$1:$C$68,3,0),VLOOKUP(A380,МО!$A$1:$D$68,4,0))</f>
        <v>1.02</v>
      </c>
      <c r="D380" s="24" t="s">
        <v>495</v>
      </c>
      <c r="E380" s="26">
        <v>20161242</v>
      </c>
      <c r="F380" s="22" t="str">
        <f>VLOOKUP(E380,КСГ!$A$2:$C$427,2,0)</f>
        <v>Операции на органах кроветворения и иммунной системы (уровень 2)</v>
      </c>
      <c r="G380" s="25">
        <f>VLOOKUP(E380,КСГ!$A$2:$C$427,3,0)</f>
        <v>1.83</v>
      </c>
      <c r="H380" s="25">
        <f>IF(VLOOKUP($E380,КСГ!$A$2:$D$427,4,0)=0,IF($D380="КС",$C$2*$C380*$G380,$C$3*$C380*$G380),IF($D380="КС",$C$2*$G380,$C$3*$G380))</f>
        <v>32014.896570000001</v>
      </c>
      <c r="I380" s="25" t="str">
        <f>VLOOKUP(E380,КСГ!$A$2:$E$427,5,0)</f>
        <v>Хирургия</v>
      </c>
      <c r="J380" s="25">
        <f>VLOOKUP(E380,КСГ!$A$2:$F$427,6,0)</f>
        <v>0.9</v>
      </c>
      <c r="K380" s="26" t="s">
        <v>507</v>
      </c>
      <c r="L380" s="26">
        <v>2</v>
      </c>
      <c r="M380" s="26">
        <v>0</v>
      </c>
      <c r="N380" s="18">
        <f t="shared" si="19"/>
        <v>2</v>
      </c>
      <c r="O380" s="19">
        <f>IF(VLOOKUP($E380,КСГ!$A$2:$D$427,4,0)=0,IF($D380="КС",$C$2*$C380*$G380*L380,$C$3*$C380*$G380*L380),IF($D380="КС",$C$2*$G380*L380,$C$3*$G380*L380))</f>
        <v>64029.793140000002</v>
      </c>
      <c r="P380" s="19">
        <f>IF(VLOOKUP($E380,КСГ!$A$2:$D$427,4,0)=0,IF($D380="КС",$C$2*$C380*$G380*M380,$C$3*$C380*$G380*M380),IF($D380="КС",$C$2*$G380*M380,$C$3*$G380*M380))</f>
        <v>0</v>
      </c>
      <c r="Q380" s="20">
        <f t="shared" si="20"/>
        <v>64029.793140000002</v>
      </c>
    </row>
    <row r="381" spans="1:17">
      <c r="A381" s="11">
        <v>150002</v>
      </c>
      <c r="B381" s="22" t="str">
        <f>VLOOKUP(A381,МО!$A$1:$C$68,2,0)</f>
        <v>ГБУЗ "ДРКБ"</v>
      </c>
      <c r="C381" s="23">
        <f>IF(D381="КС",VLOOKUP(A381,МО!$A$1:$C$68,3,0),VLOOKUP(A381,МО!$A$1:$D$68,4,0))</f>
        <v>1.02</v>
      </c>
      <c r="D381" s="24" t="s">
        <v>495</v>
      </c>
      <c r="E381" s="26">
        <v>20161243</v>
      </c>
      <c r="F381" s="22" t="str">
        <f>VLOOKUP(E381,КСГ!$A$2:$C$427,2,0)</f>
        <v>Операции на органах кроветворения и иммунной системы (уровень 3)</v>
      </c>
      <c r="G381" s="25">
        <f>VLOOKUP(E381,КСГ!$A$2:$C$427,3,0)</f>
        <v>2.16</v>
      </c>
      <c r="H381" s="25">
        <f>IF(VLOOKUP($E381,КСГ!$A$2:$D$427,4,0)=0,IF($D381="КС",$C$2*$C381*$G381,$C$3*$C381*$G381),IF($D381="КС",$C$2*$G381,$C$3*$G381))</f>
        <v>37788.074639999999</v>
      </c>
      <c r="I381" s="25" t="str">
        <f>VLOOKUP(E381,КСГ!$A$2:$E$427,5,0)</f>
        <v>Хирургия</v>
      </c>
      <c r="J381" s="25">
        <f>VLOOKUP(E381,КСГ!$A$2:$F$427,6,0)</f>
        <v>0.9</v>
      </c>
      <c r="K381" s="26" t="s">
        <v>507</v>
      </c>
      <c r="L381" s="26">
        <v>0</v>
      </c>
      <c r="M381" s="26">
        <v>0</v>
      </c>
      <c r="N381" s="18" t="str">
        <f t="shared" si="19"/>
        <v/>
      </c>
      <c r="O381" s="19">
        <f>IF(VLOOKUP($E381,КСГ!$A$2:$D$427,4,0)=0,IF($D381="КС",$C$2*$C381*$G381*L381,$C$3*$C381*$G381*L381),IF($D381="КС",$C$2*$G381*L381,$C$3*$G381*L381))</f>
        <v>0</v>
      </c>
      <c r="P381" s="19">
        <f>IF(VLOOKUP($E381,КСГ!$A$2:$D$427,4,0)=0,IF($D381="КС",$C$2*$C381*$G381*M381,$C$3*$C381*$G381*M381),IF($D381="КС",$C$2*$G381*M381,$C$3*$G381*M381))</f>
        <v>0</v>
      </c>
      <c r="Q381" s="20">
        <f t="shared" si="20"/>
        <v>0</v>
      </c>
    </row>
    <row r="382" spans="1:17">
      <c r="A382" s="11">
        <v>150002</v>
      </c>
      <c r="B382" s="22" t="str">
        <f>VLOOKUP(A382,МО!$A$1:$C$68,2,0)</f>
        <v>ГБУЗ "ДРКБ"</v>
      </c>
      <c r="C382" s="23">
        <f>IF(D382="КС",VLOOKUP(A382,МО!$A$1:$C$68,3,0),VLOOKUP(A382,МО!$A$1:$D$68,4,0))</f>
        <v>1.02</v>
      </c>
      <c r="D382" s="24" t="s">
        <v>495</v>
      </c>
      <c r="E382" s="26">
        <v>20161244</v>
      </c>
      <c r="F382" s="22" t="str">
        <f>VLOOKUP(E382,КСГ!$A$2:$C$427,2,0)</f>
        <v>Операции на эндокринных железах кроме гипофиза (уровень 1)</v>
      </c>
      <c r="G382" s="25">
        <f>VLOOKUP(E382,КСГ!$A$2:$C$427,3,0)</f>
        <v>1.81</v>
      </c>
      <c r="H382" s="25">
        <f>IF(VLOOKUP($E382,КСГ!$A$2:$D$427,4,0)=0,IF($D382="КС",$C$2*$C382*$G382,$C$3*$C382*$G382),IF($D382="КС",$C$2*$G382,$C$3*$G382))</f>
        <v>31665.006989999998</v>
      </c>
      <c r="I382" s="25" t="str">
        <f>VLOOKUP(E382,КСГ!$A$2:$E$427,5,0)</f>
        <v>Хирургия</v>
      </c>
      <c r="J382" s="25">
        <f>VLOOKUP(E382,КСГ!$A$2:$F$427,6,0)</f>
        <v>0.9</v>
      </c>
      <c r="K382" s="26" t="s">
        <v>507</v>
      </c>
      <c r="L382" s="26">
        <v>0</v>
      </c>
      <c r="M382" s="26">
        <v>0</v>
      </c>
      <c r="N382" s="18" t="str">
        <f t="shared" si="19"/>
        <v/>
      </c>
      <c r="O382" s="19">
        <f>IF(VLOOKUP($E382,КСГ!$A$2:$D$427,4,0)=0,IF($D382="КС",$C$2*$C382*$G382*L382,$C$3*$C382*$G382*L382),IF($D382="КС",$C$2*$G382*L382,$C$3*$G382*L382))</f>
        <v>0</v>
      </c>
      <c r="P382" s="19">
        <f>IF(VLOOKUP($E382,КСГ!$A$2:$D$427,4,0)=0,IF($D382="КС",$C$2*$C382*$G382*M382,$C$3*$C382*$G382*M382),IF($D382="КС",$C$2*$G382*M382,$C$3*$G382*M382))</f>
        <v>0</v>
      </c>
      <c r="Q382" s="20">
        <f t="shared" si="20"/>
        <v>0</v>
      </c>
    </row>
    <row r="383" spans="1:17">
      <c r="A383" s="11">
        <v>150002</v>
      </c>
      <c r="B383" s="22" t="str">
        <f>VLOOKUP(A383,МО!$A$1:$C$68,2,0)</f>
        <v>ГБУЗ "ДРКБ"</v>
      </c>
      <c r="C383" s="23">
        <f>IF(D383="КС",VLOOKUP(A383,МО!$A$1:$C$68,3,0),VLOOKUP(A383,МО!$A$1:$D$68,4,0))</f>
        <v>1.02</v>
      </c>
      <c r="D383" s="24" t="s">
        <v>495</v>
      </c>
      <c r="E383" s="26">
        <v>20161246</v>
      </c>
      <c r="F383" s="22" t="str">
        <f>VLOOKUP(E383,КСГ!$A$2:$C$427,2,0)</f>
        <v>Болезни молочной железы, новообразования молочной железы доброкачественные,  in situ, неопределенного и неизвестного характера</v>
      </c>
      <c r="G383" s="25">
        <f>VLOOKUP(E383,КСГ!$A$2:$C$427,3,0)</f>
        <v>0.73</v>
      </c>
      <c r="H383" s="25">
        <f>IF(VLOOKUP($E383,КСГ!$A$2:$D$427,4,0)=0,IF($D383="КС",$C$2*$C383*$G383,$C$3*$C383*$G383),IF($D383="КС",$C$2*$G383,$C$3*$G383))</f>
        <v>12770.969669999999</v>
      </c>
      <c r="I383" s="25" t="str">
        <f>VLOOKUP(E383,КСГ!$A$2:$E$427,5,0)</f>
        <v>Хирургия</v>
      </c>
      <c r="J383" s="25">
        <f>VLOOKUP(E383,КСГ!$A$2:$F$427,6,0)</f>
        <v>0.9</v>
      </c>
      <c r="K383" s="26" t="s">
        <v>507</v>
      </c>
      <c r="L383" s="26">
        <v>0</v>
      </c>
      <c r="M383" s="26">
        <v>0</v>
      </c>
      <c r="N383" s="18" t="str">
        <f t="shared" si="19"/>
        <v/>
      </c>
      <c r="O383" s="19">
        <f>IF(VLOOKUP($E383,КСГ!$A$2:$D$427,4,0)=0,IF($D383="КС",$C$2*$C383*$G383*L383,$C$3*$C383*$G383*L383),IF($D383="КС",$C$2*$G383*L383,$C$3*$G383*L383))</f>
        <v>0</v>
      </c>
      <c r="P383" s="19">
        <f>IF(VLOOKUP($E383,КСГ!$A$2:$D$427,4,0)=0,IF($D383="КС",$C$2*$C383*$G383*M383,$C$3*$C383*$G383*M383),IF($D383="КС",$C$2*$G383*M383,$C$3*$G383*M383))</f>
        <v>0</v>
      </c>
      <c r="Q383" s="20">
        <f t="shared" si="20"/>
        <v>0</v>
      </c>
    </row>
    <row r="384" spans="1:17">
      <c r="A384" s="11">
        <v>150002</v>
      </c>
      <c r="B384" s="22" t="str">
        <f>VLOOKUP(A384,МО!$A$1:$C$68,2,0)</f>
        <v>ГБУЗ "ДРКБ"</v>
      </c>
      <c r="C384" s="23">
        <f>IF(D384="КС",VLOOKUP(A384,МО!$A$1:$C$68,3,0),VLOOKUP(A384,МО!$A$1:$D$68,4,0))</f>
        <v>1.02</v>
      </c>
      <c r="D384" s="24" t="s">
        <v>495</v>
      </c>
      <c r="E384" s="26">
        <v>20161247</v>
      </c>
      <c r="F384" s="22" t="str">
        <f>VLOOKUP(E384,КСГ!$A$2:$C$427,2,0)</f>
        <v>Артрозы, другие поражения суставов, болезни мягких тканей</v>
      </c>
      <c r="G384" s="25">
        <f>VLOOKUP(E384,КСГ!$A$2:$C$427,3,0)</f>
        <v>0.76</v>
      </c>
      <c r="H384" s="25">
        <f>IF(VLOOKUP($E384,КСГ!$A$2:$D$427,4,0)=0,IF($D384="КС",$C$2*$C384*$G384,$C$3*$C384*$G384),IF($D384="КС",$C$2*$G384,$C$3*$G384))</f>
        <v>13295.804039999999</v>
      </c>
      <c r="I384" s="25" t="str">
        <f>VLOOKUP(E384,КСГ!$A$2:$E$427,5,0)</f>
        <v>Хирургия</v>
      </c>
      <c r="J384" s="25">
        <f>VLOOKUP(E384,КСГ!$A$2:$F$427,6,0)</f>
        <v>0.9</v>
      </c>
      <c r="K384" s="26" t="s">
        <v>507</v>
      </c>
      <c r="L384" s="26">
        <v>69</v>
      </c>
      <c r="M384" s="26">
        <v>16</v>
      </c>
      <c r="N384" s="18">
        <f t="shared" si="19"/>
        <v>85</v>
      </c>
      <c r="O384" s="19">
        <f>IF(VLOOKUP($E384,КСГ!$A$2:$D$427,4,0)=0,IF($D384="КС",$C$2*$C384*$G384*L384,$C$3*$C384*$G384*L384),IF($D384="КС",$C$2*$G384*L384,$C$3*$G384*L384))</f>
        <v>917410.47875999997</v>
      </c>
      <c r="P384" s="19">
        <f>IF(VLOOKUP($E384,КСГ!$A$2:$D$427,4,0)=0,IF($D384="КС",$C$2*$C384*$G384*M384,$C$3*$C384*$G384*M384),IF($D384="КС",$C$2*$G384*M384,$C$3*$G384*M384))</f>
        <v>212732.86463999999</v>
      </c>
      <c r="Q384" s="20">
        <f t="shared" si="20"/>
        <v>1130143.3433999999</v>
      </c>
    </row>
    <row r="385" spans="1:17">
      <c r="A385" s="11">
        <v>150002</v>
      </c>
      <c r="B385" s="22" t="str">
        <f>VLOOKUP(A385,МО!$A$1:$C$68,2,0)</f>
        <v>ГБУЗ "ДРКБ"</v>
      </c>
      <c r="C385" s="23">
        <f>IF(D385="КС",VLOOKUP(A385,МО!$A$1:$C$68,3,0),VLOOKUP(A385,МО!$A$1:$D$68,4,0))</f>
        <v>1.02</v>
      </c>
      <c r="D385" s="24" t="s">
        <v>495</v>
      </c>
      <c r="E385" s="26">
        <v>20161248</v>
      </c>
      <c r="F385" s="22" t="str">
        <f>VLOOKUP(E385,КСГ!$A$2:$C$427,2,0)</f>
        <v>Остеомиелит, уровень 1</v>
      </c>
      <c r="G385" s="25">
        <f>VLOOKUP(E385,КСГ!$A$2:$C$427,3,0)</f>
        <v>2.42</v>
      </c>
      <c r="H385" s="25">
        <f>IF(VLOOKUP($E385,КСГ!$A$2:$D$427,4,0)=0,IF($D385="КС",$C$2*$C385*$G385,$C$3*$C385*$G385),IF($D385="КС",$C$2*$G385,$C$3*$G385))</f>
        <v>42336.639179999998</v>
      </c>
      <c r="I385" s="25" t="str">
        <f>VLOOKUP(E385,КСГ!$A$2:$E$427,5,0)</f>
        <v>Хирургия</v>
      </c>
      <c r="J385" s="25">
        <f>VLOOKUP(E385,КСГ!$A$2:$F$427,6,0)</f>
        <v>0.9</v>
      </c>
      <c r="K385" s="26" t="s">
        <v>507</v>
      </c>
      <c r="L385" s="26">
        <v>3</v>
      </c>
      <c r="M385" s="26">
        <v>1</v>
      </c>
      <c r="N385" s="18">
        <f t="shared" si="19"/>
        <v>4</v>
      </c>
      <c r="O385" s="19">
        <f>IF(VLOOKUP($E385,КСГ!$A$2:$D$427,4,0)=0,IF($D385="КС",$C$2*$C385*$G385*L385,$C$3*$C385*$G385*L385),IF($D385="КС",$C$2*$G385*L385,$C$3*$G385*L385))</f>
        <v>127009.91753999999</v>
      </c>
      <c r="P385" s="19">
        <f>IF(VLOOKUP($E385,КСГ!$A$2:$D$427,4,0)=0,IF($D385="КС",$C$2*$C385*$G385*M385,$C$3*$C385*$G385*M385),IF($D385="КС",$C$2*$G385*M385,$C$3*$G385*M385))</f>
        <v>42336.639179999998</v>
      </c>
      <c r="Q385" s="20">
        <f t="shared" si="20"/>
        <v>169346.55671999999</v>
      </c>
    </row>
    <row r="386" spans="1:17">
      <c r="A386" s="11">
        <v>150002</v>
      </c>
      <c r="B386" s="22" t="str">
        <f>VLOOKUP(A386,МО!$A$1:$C$68,2,0)</f>
        <v>ГБУЗ "ДРКБ"</v>
      </c>
      <c r="C386" s="23">
        <f>IF(D386="КС",VLOOKUP(A386,МО!$A$1:$C$68,3,0),VLOOKUP(A386,МО!$A$1:$D$68,4,0))</f>
        <v>1.02</v>
      </c>
      <c r="D386" s="24" t="s">
        <v>495</v>
      </c>
      <c r="E386" s="26">
        <v>20161249</v>
      </c>
      <c r="F386" s="22" t="str">
        <f>VLOOKUP(E386,КСГ!$A$2:$C$427,2,0)</f>
        <v>Остеомиелит, уровень 2</v>
      </c>
      <c r="G386" s="25">
        <f>VLOOKUP(E386,КСГ!$A$2:$C$427,3,0)</f>
        <v>3.51</v>
      </c>
      <c r="H386" s="25">
        <f>IF(VLOOKUP($E386,КСГ!$A$2:$D$427,4,0)=0,IF($D386="КС",$C$2*$C386*$G386,$C$3*$C386*$G386),IF($D386="КС",$C$2*$G386,$C$3*$G386))</f>
        <v>61405.621289999995</v>
      </c>
      <c r="I386" s="25" t="str">
        <f>VLOOKUP(E386,КСГ!$A$2:$E$427,5,0)</f>
        <v>Хирургия</v>
      </c>
      <c r="J386" s="25">
        <f>VLOOKUP(E386,КСГ!$A$2:$F$427,6,0)</f>
        <v>0.9</v>
      </c>
      <c r="K386" s="26" t="s">
        <v>507</v>
      </c>
      <c r="L386" s="26">
        <v>0</v>
      </c>
      <c r="M386" s="26">
        <v>0</v>
      </c>
      <c r="N386" s="18" t="str">
        <f t="shared" si="19"/>
        <v/>
      </c>
      <c r="O386" s="19">
        <f>IF(VLOOKUP($E386,КСГ!$A$2:$D$427,4,0)=0,IF($D386="КС",$C$2*$C386*$G386*L386,$C$3*$C386*$G386*L386),IF($D386="КС",$C$2*$G386*L386,$C$3*$G386*L386))</f>
        <v>0</v>
      </c>
      <c r="P386" s="19">
        <f>IF(VLOOKUP($E386,КСГ!$A$2:$D$427,4,0)=0,IF($D386="КС",$C$2*$C386*$G386*M386,$C$3*$C386*$G386*M386),IF($D386="КС",$C$2*$G386*M386,$C$3*$G386*M386))</f>
        <v>0</v>
      </c>
      <c r="Q386" s="20">
        <f t="shared" si="20"/>
        <v>0</v>
      </c>
    </row>
    <row r="387" spans="1:17">
      <c r="A387" s="11">
        <v>150002</v>
      </c>
      <c r="B387" s="22" t="str">
        <f>VLOOKUP(A387,МО!$A$1:$C$68,2,0)</f>
        <v>ГБУЗ "ДРКБ"</v>
      </c>
      <c r="C387" s="23">
        <f>IF(D387="КС",VLOOKUP(A387,МО!$A$1:$C$68,3,0),VLOOKUP(A387,МО!$A$1:$D$68,4,0))</f>
        <v>1.02</v>
      </c>
      <c r="D387" s="24" t="s">
        <v>495</v>
      </c>
      <c r="E387" s="26">
        <v>20161250</v>
      </c>
      <c r="F387" s="22" t="str">
        <f>VLOOKUP(E387,КСГ!$A$2:$C$427,2,0)</f>
        <v>Остеомиелит, уровень 3</v>
      </c>
      <c r="G387" s="25">
        <f>VLOOKUP(E387,КСГ!$A$2:$C$427,3,0)</f>
        <v>4.0199999999999996</v>
      </c>
      <c r="H387" s="25">
        <f>IF(VLOOKUP($E387,КСГ!$A$2:$D$427,4,0)=0,IF($D387="КС",$C$2*$C387*$G387,$C$3*$C387*$G387),IF($D387="КС",$C$2*$G387,$C$3*$G387))</f>
        <v>70327.805579999986</v>
      </c>
      <c r="I387" s="25" t="str">
        <f>VLOOKUP(E387,КСГ!$A$2:$E$427,5,0)</f>
        <v>Хирургия</v>
      </c>
      <c r="J387" s="25">
        <f>VLOOKUP(E387,КСГ!$A$2:$F$427,6,0)</f>
        <v>0.9</v>
      </c>
      <c r="K387" s="26" t="s">
        <v>507</v>
      </c>
      <c r="L387" s="26">
        <v>0</v>
      </c>
      <c r="M387" s="26">
        <v>0</v>
      </c>
      <c r="N387" s="18" t="str">
        <f t="shared" si="19"/>
        <v/>
      </c>
      <c r="O387" s="19">
        <f>IF(VLOOKUP($E387,КСГ!$A$2:$D$427,4,0)=0,IF($D387="КС",$C$2*$C387*$G387*L387,$C$3*$C387*$G387*L387),IF($D387="КС",$C$2*$G387*L387,$C$3*$G387*L387))</f>
        <v>0</v>
      </c>
      <c r="P387" s="19">
        <f>IF(VLOOKUP($E387,КСГ!$A$2:$D$427,4,0)=0,IF($D387="КС",$C$2*$C387*$G387*M387,$C$3*$C387*$G387*M387),IF($D387="КС",$C$2*$G387*M387,$C$3*$G387*M387))</f>
        <v>0</v>
      </c>
      <c r="Q387" s="20">
        <f t="shared" si="20"/>
        <v>0</v>
      </c>
    </row>
    <row r="388" spans="1:17">
      <c r="A388" s="11">
        <v>150002</v>
      </c>
      <c r="B388" s="22" t="str">
        <f>VLOOKUP(A388,МО!$A$1:$C$68,2,0)</f>
        <v>ГБУЗ "ДРКБ"</v>
      </c>
      <c r="C388" s="23">
        <f>IF(D388="КС",VLOOKUP(A388,МО!$A$1:$C$68,3,0),VLOOKUP(A388,МО!$A$1:$D$68,4,0))</f>
        <v>1.02</v>
      </c>
      <c r="D388" s="24" t="s">
        <v>495</v>
      </c>
      <c r="E388" s="26">
        <v>20161251</v>
      </c>
      <c r="F388" s="22" t="str">
        <f>VLOOKUP(E388,КСГ!$A$2:$C$427,2,0)</f>
        <v>Доброкачественные новообразования костно-мышечной системы и соединительной ткани</v>
      </c>
      <c r="G388" s="25">
        <f>VLOOKUP(E388,КСГ!$A$2:$C$427,3,0)</f>
        <v>0.84</v>
      </c>
      <c r="H388" s="25">
        <f>IF(VLOOKUP($E388,КСГ!$A$2:$D$427,4,0)=0,IF($D388="КС",$C$2*$C388*$G388,$C$3*$C388*$G388),IF($D388="КС",$C$2*$G388,$C$3*$G388))</f>
        <v>14695.362359999999</v>
      </c>
      <c r="I388" s="25" t="str">
        <f>VLOOKUP(E388,КСГ!$A$2:$E$427,5,0)</f>
        <v>Хирургия</v>
      </c>
      <c r="J388" s="25">
        <f>VLOOKUP(E388,КСГ!$A$2:$F$427,6,0)</f>
        <v>0.9</v>
      </c>
      <c r="K388" s="26" t="s">
        <v>507</v>
      </c>
      <c r="L388" s="26">
        <v>1</v>
      </c>
      <c r="M388" s="26">
        <v>0</v>
      </c>
      <c r="N388" s="18">
        <f t="shared" si="19"/>
        <v>1</v>
      </c>
      <c r="O388" s="19">
        <f>IF(VLOOKUP($E388,КСГ!$A$2:$D$427,4,0)=0,IF($D388="КС",$C$2*$C388*$G388*L388,$C$3*$C388*$G388*L388),IF($D388="КС",$C$2*$G388*L388,$C$3*$G388*L388))</f>
        <v>14695.362359999999</v>
      </c>
      <c r="P388" s="19">
        <f>IF(VLOOKUP($E388,КСГ!$A$2:$D$427,4,0)=0,IF($D388="КС",$C$2*$C388*$G388*M388,$C$3*$C388*$G388*M388),IF($D388="КС",$C$2*$G388*M388,$C$3*$G388*M388))</f>
        <v>0</v>
      </c>
      <c r="Q388" s="20">
        <f t="shared" si="20"/>
        <v>14695.362359999999</v>
      </c>
    </row>
    <row r="389" spans="1:17" ht="14.25" customHeight="1">
      <c r="A389" s="11">
        <v>150002</v>
      </c>
      <c r="B389" s="22" t="str">
        <f>VLOOKUP(A389,МО!$A$1:$C$68,2,0)</f>
        <v>ГБУЗ "ДРКБ"</v>
      </c>
      <c r="C389" s="23">
        <f>IF(D389="КС",VLOOKUP(A389,МО!$A$1:$C$68,3,0),VLOOKUP(A389,МО!$A$1:$D$68,4,0))</f>
        <v>1.02</v>
      </c>
      <c r="D389" s="24" t="s">
        <v>495</v>
      </c>
      <c r="E389" s="26">
        <v>20161252</v>
      </c>
      <c r="F389" s="22" t="str">
        <f>VLOOKUP(E389,КСГ!$A$2:$C$427,2,0)</f>
        <v>Доброкачественные новообразования, новообразования in situ кожи, жировой ткани</v>
      </c>
      <c r="G389" s="25">
        <f>VLOOKUP(E389,КСГ!$A$2:$C$427,3,0)</f>
        <v>0.66</v>
      </c>
      <c r="H389" s="25">
        <f>IF(VLOOKUP($E389,КСГ!$A$2:$D$427,4,0)=0,IF($D389="КС",$C$2*$C389*$G389,$C$3*$C389*$G389),IF($D389="КС",$C$2*$G389,$C$3*$G389))</f>
        <v>11546.35614</v>
      </c>
      <c r="I389" s="25" t="str">
        <f>VLOOKUP(E389,КСГ!$A$2:$E$427,5,0)</f>
        <v>Хирургия</v>
      </c>
      <c r="J389" s="25">
        <f>VLOOKUP(E389,КСГ!$A$2:$F$427,6,0)</f>
        <v>0.9</v>
      </c>
      <c r="K389" s="26" t="s">
        <v>507</v>
      </c>
      <c r="L389" s="26">
        <v>8</v>
      </c>
      <c r="M389" s="26">
        <v>3</v>
      </c>
      <c r="N389" s="18">
        <f t="shared" si="19"/>
        <v>11</v>
      </c>
      <c r="O389" s="19">
        <f>IF(VLOOKUP($E389,КСГ!$A$2:$D$427,4,0)=0,IF($D389="КС",$C$2*$C389*$G389*L389,$C$3*$C389*$G389*L389),IF($D389="КС",$C$2*$G389*L389,$C$3*$G389*L389))</f>
        <v>92370.849119999999</v>
      </c>
      <c r="P389" s="19">
        <f>IF(VLOOKUP($E389,КСГ!$A$2:$D$427,4,0)=0,IF($D389="КС",$C$2*$C389*$G389*M389,$C$3*$C389*$G389*M389),IF($D389="КС",$C$2*$G389*M389,$C$3*$G389*M389))</f>
        <v>34639.068419999996</v>
      </c>
      <c r="Q389" s="20">
        <f t="shared" si="20"/>
        <v>127009.91753999999</v>
      </c>
    </row>
    <row r="390" spans="1:17" ht="15" customHeight="1">
      <c r="A390" s="11">
        <v>150002</v>
      </c>
      <c r="B390" s="22" t="str">
        <f>VLOOKUP(A390,МО!$A$1:$C$68,2,0)</f>
        <v>ГБУЗ "ДРКБ"</v>
      </c>
      <c r="C390" s="23">
        <f>IF(D390="КС",VLOOKUP(A390,МО!$A$1:$C$68,3,0),VLOOKUP(A390,МО!$A$1:$D$68,4,0))</f>
        <v>1.02</v>
      </c>
      <c r="D390" s="24" t="s">
        <v>495</v>
      </c>
      <c r="E390" s="26">
        <v>20161253</v>
      </c>
      <c r="F390" s="22" t="str">
        <f>VLOOKUP(E390,КСГ!$A$2:$C$427,2,0)</f>
        <v>Открытые раны, поверхностные, другие и неуточненные травмы</v>
      </c>
      <c r="G390" s="25">
        <f>VLOOKUP(E390,КСГ!$A$2:$C$427,3,0)</f>
        <v>0.37</v>
      </c>
      <c r="H390" s="25">
        <f>IF(VLOOKUP($E390,КСГ!$A$2:$D$427,4,0)=0,IF($D390="КС",$C$2*$C390*$G390,$C$3*$C390*$G390),IF($D390="КС",$C$2*$G390,$C$3*$G390))</f>
        <v>6472.95723</v>
      </c>
      <c r="I390" s="25" t="str">
        <f>VLOOKUP(E390,КСГ!$A$2:$E$427,5,0)</f>
        <v>Хирургия</v>
      </c>
      <c r="J390" s="25">
        <f>VLOOKUP(E390,КСГ!$A$2:$F$427,6,0)</f>
        <v>0.9</v>
      </c>
      <c r="K390" s="26" t="s">
        <v>507</v>
      </c>
      <c r="L390" s="26">
        <v>100</v>
      </c>
      <c r="M390" s="26">
        <v>13</v>
      </c>
      <c r="N390" s="18">
        <f t="shared" si="19"/>
        <v>113</v>
      </c>
      <c r="O390" s="19">
        <f>IF(VLOOKUP($E390,КСГ!$A$2:$D$427,4,0)=0,IF($D390="КС",$C$2*$C390*$G390*L390,$C$3*$C390*$G390*L390),IF($D390="КС",$C$2*$G390*L390,$C$3*$G390*L390))</f>
        <v>647295.723</v>
      </c>
      <c r="P390" s="19">
        <f>IF(VLOOKUP($E390,КСГ!$A$2:$D$427,4,0)=0,IF($D390="КС",$C$2*$C390*$G390*M390,$C$3*$C390*$G390*M390),IF($D390="КС",$C$2*$G390*M390,$C$3*$G390*M390))</f>
        <v>84148.44399</v>
      </c>
      <c r="Q390" s="20">
        <f t="shared" si="20"/>
        <v>731444.16699000006</v>
      </c>
    </row>
    <row r="391" spans="1:17" ht="13.5" customHeight="1">
      <c r="A391" s="11">
        <v>150002</v>
      </c>
      <c r="B391" s="22" t="str">
        <f>VLOOKUP(A391,МО!$A$1:$C$68,2,0)</f>
        <v>ГБУЗ "ДРКБ"</v>
      </c>
      <c r="C391" s="23">
        <f>IF(D391="КС",VLOOKUP(A391,МО!$A$1:$C$68,3,0),VLOOKUP(A391,МО!$A$1:$D$68,4,0))</f>
        <v>1.02</v>
      </c>
      <c r="D391" s="24" t="s">
        <v>495</v>
      </c>
      <c r="E391" s="26">
        <v>20161255</v>
      </c>
      <c r="F391" s="22" t="str">
        <f>VLOOKUP(E391,КСГ!$A$2:$C$427,2,0)</f>
        <v>Операции на желчном пузыре и желчевыводящих путях (уровень 1)</v>
      </c>
      <c r="G391" s="25">
        <f>VLOOKUP(E391,КСГ!$A$2:$C$427,3,0)</f>
        <v>1.1499999999999999</v>
      </c>
      <c r="H391" s="25">
        <f>IF(VLOOKUP($E391,КСГ!$A$2:$D$427,4,0)=0,IF($D391="КС",$C$2*$C391*$G391,$C$3*$C391*$G391),IF($D391="КС",$C$2*$G391,$C$3*$G391))</f>
        <v>20118.650849999998</v>
      </c>
      <c r="I391" s="25" t="str">
        <f>VLOOKUP(E391,КСГ!$A$2:$E$427,5,0)</f>
        <v>Хирургия (абдоминальная)</v>
      </c>
      <c r="J391" s="25">
        <f>VLOOKUP(E391,КСГ!$A$2:$F$427,6,0)</f>
        <v>1.2</v>
      </c>
      <c r="K391" s="26" t="s">
        <v>507</v>
      </c>
      <c r="L391" s="26">
        <v>2</v>
      </c>
      <c r="M391" s="26">
        <v>0</v>
      </c>
      <c r="N391" s="18">
        <f t="shared" si="19"/>
        <v>2</v>
      </c>
      <c r="O391" s="19">
        <f>IF(VLOOKUP($E391,КСГ!$A$2:$D$427,4,0)=0,IF($D391="КС",$C$2*$C391*$G391*L391,$C$3*$C391*$G391*L391),IF($D391="КС",$C$2*$G391*L391,$C$3*$G391*L391))</f>
        <v>40237.301699999996</v>
      </c>
      <c r="P391" s="19">
        <f>IF(VLOOKUP($E391,КСГ!$A$2:$D$427,4,0)=0,IF($D391="КС",$C$2*$C391*$G391*M391,$C$3*$C391*$G391*M391),IF($D391="КС",$C$2*$G391*M391,$C$3*$G391*M391))</f>
        <v>0</v>
      </c>
      <c r="Q391" s="20">
        <f t="shared" si="20"/>
        <v>40237.301699999996</v>
      </c>
    </row>
    <row r="392" spans="1:17" ht="15.75" customHeight="1">
      <c r="A392" s="11">
        <v>150002</v>
      </c>
      <c r="B392" s="22" t="str">
        <f>VLOOKUP(A392,МО!$A$1:$C$68,2,0)</f>
        <v>ГБУЗ "ДРКБ"</v>
      </c>
      <c r="C392" s="23">
        <f>IF(D392="КС",VLOOKUP(A392,МО!$A$1:$C$68,3,0),VLOOKUP(A392,МО!$A$1:$D$68,4,0))</f>
        <v>1.02</v>
      </c>
      <c r="D392" s="24" t="s">
        <v>495</v>
      </c>
      <c r="E392" s="26">
        <v>20161256</v>
      </c>
      <c r="F392" s="22" t="str">
        <f>VLOOKUP(E392,КСГ!$A$2:$C$427,2,0)</f>
        <v>Операции на желчном пузыре и желчевыводящих путях (уровень 2)</v>
      </c>
      <c r="G392" s="25">
        <f>VLOOKUP(E392,КСГ!$A$2:$C$427,3,0)</f>
        <v>1.43</v>
      </c>
      <c r="H392" s="25">
        <f>IF(VLOOKUP($E392,КСГ!$A$2:$D$427,4,0)=0,IF($D392="КС",$C$2*$C392*$G392,$C$3*$C392*$G392),IF($D392="КС",$C$2*$G392,$C$3*$G392))</f>
        <v>25017.104969999997</v>
      </c>
      <c r="I392" s="25" t="str">
        <f>VLOOKUP(E392,КСГ!$A$2:$E$427,5,0)</f>
        <v>Хирургия (абдоминальная)</v>
      </c>
      <c r="J392" s="25">
        <f>VLOOKUP(E392,КСГ!$A$2:$F$427,6,0)</f>
        <v>1.2</v>
      </c>
      <c r="K392" s="26" t="s">
        <v>507</v>
      </c>
      <c r="L392" s="26">
        <v>2</v>
      </c>
      <c r="M392" s="26">
        <v>0</v>
      </c>
      <c r="N392" s="18">
        <f t="shared" si="19"/>
        <v>2</v>
      </c>
      <c r="O392" s="19">
        <f>IF(VLOOKUP($E392,КСГ!$A$2:$D$427,4,0)=0,IF($D392="КС",$C$2*$C392*$G392*L392,$C$3*$C392*$G392*L392),IF($D392="КС",$C$2*$G392*L392,$C$3*$G392*L392))</f>
        <v>50034.209939999993</v>
      </c>
      <c r="P392" s="19">
        <f>IF(VLOOKUP($E392,КСГ!$A$2:$D$427,4,0)=0,IF($D392="КС",$C$2*$C392*$G392*M392,$C$3*$C392*$G392*M392),IF($D392="КС",$C$2*$G392*M392,$C$3*$G392*M392))</f>
        <v>0</v>
      </c>
      <c r="Q392" s="20">
        <f t="shared" si="20"/>
        <v>50034.209939999993</v>
      </c>
    </row>
    <row r="393" spans="1:17" ht="30">
      <c r="A393" s="34">
        <v>150003</v>
      </c>
      <c r="B393" s="22" t="str">
        <f>VLOOKUP(A393,МО!$A$1:$C$68,2,0)</f>
        <v>ГБУЗ "КБСП"</v>
      </c>
      <c r="C393" s="23">
        <f>IF(D393="КС",VLOOKUP(A393,МО!$A$1:$C$68,3,0),VLOOKUP(A393,МО!$A$1:$D$68,4,0))</f>
        <v>1.38</v>
      </c>
      <c r="D393" s="27" t="s">
        <v>495</v>
      </c>
      <c r="E393" s="11">
        <v>20161002</v>
      </c>
      <c r="F393" s="22" t="str">
        <f>VLOOKUP(E393,КСГ!$A$2:$C$427,2,0)</f>
        <v>Осложнения, связанные с беременностью</v>
      </c>
      <c r="G393" s="25">
        <f>VLOOKUP(E393,КСГ!$A$2:$C$427,3,0)</f>
        <v>0.93</v>
      </c>
      <c r="H393" s="25">
        <f>IF(VLOOKUP($E393,КСГ!$A$2:$D$427,4,0)=0,IF($D393="КС",$C$2*$C393*$G393,$C$3*$C393*$G393),IF($D393="КС",$C$2*$G393,$C$3*$G393))</f>
        <v>22012.17093</v>
      </c>
      <c r="I393" s="25" t="str">
        <f>VLOOKUP(E393,КСГ!$A$2:$E$427,5,0)</f>
        <v>Акушерство и гинекология</v>
      </c>
      <c r="J393" s="25">
        <f>VLOOKUP(E393,КСГ!$A$2:$F$427,6,0)</f>
        <v>0.8</v>
      </c>
      <c r="K393" s="17" t="s">
        <v>470</v>
      </c>
      <c r="L393" s="17">
        <v>400</v>
      </c>
      <c r="M393" s="17">
        <v>96</v>
      </c>
      <c r="N393" s="18">
        <f t="shared" ref="N393:N456" si="21">IF(L393+M393&gt;0,L393+M393,"")</f>
        <v>496</v>
      </c>
      <c r="O393" s="19">
        <f>IF(VLOOKUP($E393,КСГ!$A$2:$D$427,4,0)=0,IF($D393="КС",$C$2*$C393*$G393*L393,$C$3*$C393*$G393*L393),IF($D393="КС",$C$2*$G393*L393,$C$3*$G393*L393))</f>
        <v>8804868.3719999995</v>
      </c>
      <c r="P393" s="19">
        <f>IF(VLOOKUP($E393,КСГ!$A$2:$D$427,4,0)=0,IF($D393="КС",$C$2*$C393*$G393*M393,$C$3*$C393*$G393*M393),IF($D393="КС",$C$2*$G393*M393,$C$3*$G393*M393))</f>
        <v>2113168.4092800003</v>
      </c>
      <c r="Q393" s="20">
        <f t="shared" ref="Q393:Q456" si="22">O393+P393</f>
        <v>10918036.78128</v>
      </c>
    </row>
    <row r="394" spans="1:17" ht="15" customHeight="1">
      <c r="A394" s="34">
        <v>150003</v>
      </c>
      <c r="B394" s="22" t="str">
        <f>VLOOKUP(A394,МО!$A$1:$C$68,2,0)</f>
        <v>ГБУЗ "КБСП"</v>
      </c>
      <c r="C394" s="23">
        <f>IF(D394="КС",VLOOKUP(A394,МО!$A$1:$C$68,3,0),VLOOKUP(A394,МО!$A$1:$D$68,4,0))</f>
        <v>1.38</v>
      </c>
      <c r="D394" s="27" t="s">
        <v>495</v>
      </c>
      <c r="E394" s="11">
        <v>20161003</v>
      </c>
      <c r="F394" s="22" t="str">
        <f>VLOOKUP(E394,КСГ!$A$2:$C$427,2,0)</f>
        <v>Беременность, закончившаяся абортивным исходом</v>
      </c>
      <c r="G394" s="25">
        <f>VLOOKUP(E394,КСГ!$A$2:$C$427,3,0)</f>
        <v>0.28000000000000003</v>
      </c>
      <c r="H394" s="25">
        <f>IF(VLOOKUP($E394,КСГ!$A$2:$D$427,4,0)=0,IF($D394="КС",$C$2*$C394*$G394,$C$3*$C394*$G394),IF($D394="КС",$C$2*$G394,$C$3*$G394))</f>
        <v>6627.3202800000008</v>
      </c>
      <c r="I394" s="25" t="str">
        <f>VLOOKUP(E394,КСГ!$A$2:$E$427,5,0)</f>
        <v>Акушерство и гинекология</v>
      </c>
      <c r="J394" s="25">
        <f>VLOOKUP(E394,КСГ!$A$2:$F$427,6,0)</f>
        <v>0.8</v>
      </c>
      <c r="K394" s="17" t="s">
        <v>470</v>
      </c>
      <c r="L394" s="17">
        <v>140</v>
      </c>
      <c r="M394" s="17">
        <v>31</v>
      </c>
      <c r="N394" s="18">
        <f t="shared" si="21"/>
        <v>171</v>
      </c>
      <c r="O394" s="19">
        <f>IF(VLOOKUP($E394,КСГ!$A$2:$D$427,4,0)=0,IF($D394="КС",$C$2*$C394*$G394*L394,$C$3*$C394*$G394*L394),IF($D394="КС",$C$2*$G394*L394,$C$3*$G394*L394))</f>
        <v>927824.83920000016</v>
      </c>
      <c r="P394" s="19">
        <f>IF(VLOOKUP($E394,КСГ!$A$2:$D$427,4,0)=0,IF($D394="КС",$C$2*$C394*$G394*M394,$C$3*$C394*$G394*M394),IF($D394="КС",$C$2*$G394*M394,$C$3*$G394*M394))</f>
        <v>205446.92868000001</v>
      </c>
      <c r="Q394" s="20">
        <f t="shared" si="22"/>
        <v>1133271.7678800002</v>
      </c>
    </row>
    <row r="395" spans="1:17" ht="14.25" customHeight="1">
      <c r="A395" s="34">
        <v>150003</v>
      </c>
      <c r="B395" s="22" t="str">
        <f>VLOOKUP(A395,МО!$A$1:$C$68,2,0)</f>
        <v>ГБУЗ "КБСП"</v>
      </c>
      <c r="C395" s="23">
        <f>IF(D395="КС",VLOOKUP(A395,МО!$A$1:$C$68,3,0),VLOOKUP(A395,МО!$A$1:$D$68,4,0))</f>
        <v>1.38</v>
      </c>
      <c r="D395" s="27" t="s">
        <v>495</v>
      </c>
      <c r="E395" s="11">
        <v>20161008</v>
      </c>
      <c r="F395" s="22" t="str">
        <f>VLOOKUP(E395,КСГ!$A$2:$C$427,2,0)</f>
        <v>Воспалительные болезни женских половых органов</v>
      </c>
      <c r="G395" s="25">
        <f>VLOOKUP(E395,КСГ!$A$2:$C$427,3,0)</f>
        <v>0.71</v>
      </c>
      <c r="H395" s="25">
        <f>IF(VLOOKUP($E395,КСГ!$A$2:$D$427,4,0)=0,IF($D395="КС",$C$2*$C395*$G395,$C$3*$C395*$G395),IF($D395="КС",$C$2*$G395,$C$3*$G395))</f>
        <v>16804.990709999998</v>
      </c>
      <c r="I395" s="25" t="str">
        <f>VLOOKUP(E395,КСГ!$A$2:$E$427,5,0)</f>
        <v>Акушерство и гинекология</v>
      </c>
      <c r="J395" s="25">
        <f>VLOOKUP(E395,КСГ!$A$2:$F$427,6,0)</f>
        <v>0.8</v>
      </c>
      <c r="K395" s="17" t="s">
        <v>470</v>
      </c>
      <c r="L395" s="17">
        <v>120</v>
      </c>
      <c r="M395" s="17">
        <v>31</v>
      </c>
      <c r="N395" s="18">
        <f t="shared" si="21"/>
        <v>151</v>
      </c>
      <c r="O395" s="19">
        <f>IF(VLOOKUP($E395,КСГ!$A$2:$D$427,4,0)=0,IF($D395="КС",$C$2*$C395*$G395*L395,$C$3*$C395*$G395*L395),IF($D395="КС",$C$2*$G395*L395,$C$3*$G395*L395))</f>
        <v>2016598.8851999999</v>
      </c>
      <c r="P395" s="19">
        <f>IF(VLOOKUP($E395,КСГ!$A$2:$D$427,4,0)=0,IF($D395="КС",$C$2*$C395*$G395*M395,$C$3*$C395*$G395*M395),IF($D395="КС",$C$2*$G395*M395,$C$3*$G395*M395))</f>
        <v>520954.71200999996</v>
      </c>
      <c r="Q395" s="20">
        <f t="shared" si="22"/>
        <v>2537553.5972099998</v>
      </c>
    </row>
    <row r="396" spans="1:17" ht="15.75" customHeight="1">
      <c r="A396" s="34">
        <v>150003</v>
      </c>
      <c r="B396" s="22" t="str">
        <f>VLOOKUP(A396,МО!$A$1:$C$68,2,0)</f>
        <v>ГБУЗ "КБСП"</v>
      </c>
      <c r="C396" s="23">
        <f>IF(D396="КС",VLOOKUP(A396,МО!$A$1:$C$68,3,0),VLOOKUP(A396,МО!$A$1:$D$68,4,0))</f>
        <v>1.38</v>
      </c>
      <c r="D396" s="27" t="s">
        <v>495</v>
      </c>
      <c r="E396" s="11">
        <v>20161009</v>
      </c>
      <c r="F396" s="22" t="str">
        <f>VLOOKUP(E396,КСГ!$A$2:$C$427,2,0)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396" s="25">
        <f>VLOOKUP(E396,КСГ!$A$2:$C$427,3,0)</f>
        <v>0.89</v>
      </c>
      <c r="H396" s="25">
        <f>IF(VLOOKUP($E396,КСГ!$A$2:$D$427,4,0)=0,IF($D396="КС",$C$2*$C396*$G396,$C$3*$C396*$G396),IF($D396="КС",$C$2*$G396,$C$3*$G396))</f>
        <v>21065.410889999999</v>
      </c>
      <c r="I396" s="25" t="str">
        <f>VLOOKUP(E396,КСГ!$A$2:$E$427,5,0)</f>
        <v>Акушерство и гинекология</v>
      </c>
      <c r="J396" s="25">
        <f>VLOOKUP(E396,КСГ!$A$2:$F$427,6,0)</f>
        <v>0.8</v>
      </c>
      <c r="K396" s="17" t="s">
        <v>470</v>
      </c>
      <c r="L396" s="17">
        <v>10</v>
      </c>
      <c r="M396" s="17">
        <v>5</v>
      </c>
      <c r="N396" s="18">
        <f t="shared" si="21"/>
        <v>15</v>
      </c>
      <c r="O396" s="19">
        <f>IF(VLOOKUP($E396,КСГ!$A$2:$D$427,4,0)=0,IF($D396="КС",$C$2*$C396*$G396*L396,$C$3*$C396*$G396*L396),IF($D396="КС",$C$2*$G396*L396,$C$3*$G396*L396))</f>
        <v>210654.10889999999</v>
      </c>
      <c r="P396" s="19">
        <f>IF(VLOOKUP($E396,КСГ!$A$2:$D$427,4,0)=0,IF($D396="КС",$C$2*$C396*$G396*M396,$C$3*$C396*$G396*M396),IF($D396="КС",$C$2*$G396*M396,$C$3*$G396*M396))</f>
        <v>105327.05445</v>
      </c>
      <c r="Q396" s="20">
        <f t="shared" si="22"/>
        <v>315981.16334999999</v>
      </c>
    </row>
    <row r="397" spans="1:17" ht="15" customHeight="1">
      <c r="A397" s="34">
        <v>150003</v>
      </c>
      <c r="B397" s="22" t="str">
        <f>VLOOKUP(A397,МО!$A$1:$C$68,2,0)</f>
        <v>ГБУЗ "КБСП"</v>
      </c>
      <c r="C397" s="23">
        <f>IF(D397="КС",VLOOKUP(A397,МО!$A$1:$C$68,3,0),VLOOKUP(A397,МО!$A$1:$D$68,4,0))</f>
        <v>1.38</v>
      </c>
      <c r="D397" s="27" t="s">
        <v>495</v>
      </c>
      <c r="E397" s="11">
        <v>20161010</v>
      </c>
      <c r="F397" s="22" t="str">
        <f>VLOOKUP(E397,КСГ!$A$2:$C$427,2,0)</f>
        <v>Другие болезни, врожденные аномалии, повреждения женских половых органов</v>
      </c>
      <c r="G397" s="25">
        <f>VLOOKUP(E397,КСГ!$A$2:$C$427,3,0)</f>
        <v>0.46</v>
      </c>
      <c r="H397" s="25">
        <f>IF(VLOOKUP($E397,КСГ!$A$2:$D$427,4,0)=0,IF($D397="КС",$C$2*$C397*$G397,$C$3*$C397*$G397),IF($D397="КС",$C$2*$G397,$C$3*$G397))</f>
        <v>10887.740460000001</v>
      </c>
      <c r="I397" s="25" t="str">
        <f>VLOOKUP(E397,КСГ!$A$2:$E$427,5,0)</f>
        <v>Акушерство и гинекология</v>
      </c>
      <c r="J397" s="25">
        <f>VLOOKUP(E397,КСГ!$A$2:$F$427,6,0)</f>
        <v>0.8</v>
      </c>
      <c r="K397" s="17" t="s">
        <v>470</v>
      </c>
      <c r="L397" s="17">
        <v>90</v>
      </c>
      <c r="M397" s="17">
        <v>21</v>
      </c>
      <c r="N397" s="18">
        <f t="shared" si="21"/>
        <v>111</v>
      </c>
      <c r="O397" s="19">
        <f>IF(VLOOKUP($E397,КСГ!$A$2:$D$427,4,0)=0,IF($D397="КС",$C$2*$C397*$G397*L397,$C$3*$C397*$G397*L397),IF($D397="КС",$C$2*$G397*L397,$C$3*$G397*L397))</f>
        <v>979896.64140000008</v>
      </c>
      <c r="P397" s="19">
        <f>IF(VLOOKUP($E397,КСГ!$A$2:$D$427,4,0)=0,IF($D397="КС",$C$2*$C397*$G397*M397,$C$3*$C397*$G397*M397),IF($D397="КС",$C$2*$G397*M397,$C$3*$G397*M397))</f>
        <v>228642.54966000002</v>
      </c>
      <c r="Q397" s="20">
        <f t="shared" si="22"/>
        <v>1208539.1910600001</v>
      </c>
    </row>
    <row r="398" spans="1:17" ht="15" customHeight="1">
      <c r="A398" s="34">
        <v>150003</v>
      </c>
      <c r="B398" s="22" t="str">
        <f>VLOOKUP(A398,МО!$A$1:$C$68,2,0)</f>
        <v>ГБУЗ "КБСП"</v>
      </c>
      <c r="C398" s="23">
        <f>IF(D398="КС",VLOOKUP(A398,МО!$A$1:$C$68,3,0),VLOOKUP(A398,МО!$A$1:$D$68,4,0))</f>
        <v>1.38</v>
      </c>
      <c r="D398" s="27" t="s">
        <v>495</v>
      </c>
      <c r="E398" s="11">
        <v>20161011</v>
      </c>
      <c r="F398" s="22" t="str">
        <f>VLOOKUP(E398,КСГ!$A$2:$C$427,2,0)</f>
        <v>Операции на женских половых органах (уровень 1)</v>
      </c>
      <c r="G398" s="25">
        <f>VLOOKUP(E398,КСГ!$A$2:$C$427,3,0)</f>
        <v>0.39</v>
      </c>
      <c r="H398" s="25">
        <f>IF(VLOOKUP($E398,КСГ!$A$2:$D$427,4,0)=0,IF($D398="КС",$C$2*$C398*$G398,$C$3*$C398*$G398),IF($D398="КС",$C$2*$G398,$C$3*$G398))</f>
        <v>9230.9103900000009</v>
      </c>
      <c r="I398" s="25" t="str">
        <f>VLOOKUP(E398,КСГ!$A$2:$E$427,5,0)</f>
        <v>Акушерство и гинекология</v>
      </c>
      <c r="J398" s="25">
        <f>VLOOKUP(E398,КСГ!$A$2:$F$427,6,0)</f>
        <v>0.8</v>
      </c>
      <c r="K398" s="17" t="s">
        <v>470</v>
      </c>
      <c r="L398" s="17">
        <v>10</v>
      </c>
      <c r="M398" s="17">
        <v>5</v>
      </c>
      <c r="N398" s="18">
        <f t="shared" si="21"/>
        <v>15</v>
      </c>
      <c r="O398" s="19">
        <f>IF(VLOOKUP($E398,КСГ!$A$2:$D$427,4,0)=0,IF($D398="КС",$C$2*$C398*$G398*L398,$C$3*$C398*$G398*L398),IF($D398="КС",$C$2*$G398*L398,$C$3*$G398*L398))</f>
        <v>92309.103900000016</v>
      </c>
      <c r="P398" s="19">
        <f>IF(VLOOKUP($E398,КСГ!$A$2:$D$427,4,0)=0,IF($D398="КС",$C$2*$C398*$G398*M398,$C$3*$C398*$G398*M398),IF($D398="КС",$C$2*$G398*M398,$C$3*$G398*M398))</f>
        <v>46154.551950000008</v>
      </c>
      <c r="Q398" s="20">
        <f t="shared" si="22"/>
        <v>138463.65585000004</v>
      </c>
    </row>
    <row r="399" spans="1:17" ht="14.25" customHeight="1">
      <c r="A399" s="34">
        <v>150003</v>
      </c>
      <c r="B399" s="22" t="str">
        <f>VLOOKUP(A399,МО!$A$1:$C$68,2,0)</f>
        <v>ГБУЗ "КБСП"</v>
      </c>
      <c r="C399" s="23">
        <f>IF(D399="КС",VLOOKUP(A399,МО!$A$1:$C$68,3,0),VLOOKUP(A399,МО!$A$1:$D$68,4,0))</f>
        <v>1.38</v>
      </c>
      <c r="D399" s="27" t="s">
        <v>495</v>
      </c>
      <c r="E399" s="11">
        <v>20161012</v>
      </c>
      <c r="F399" s="22" t="str">
        <f>VLOOKUP(E399,КСГ!$A$2:$C$427,2,0)</f>
        <v>Операции на женских половых органах (уровень 2)</v>
      </c>
      <c r="G399" s="25">
        <f>VLOOKUP(E399,КСГ!$A$2:$C$427,3,0)</f>
        <v>0.57999999999999996</v>
      </c>
      <c r="H399" s="25">
        <f>IF(VLOOKUP($E399,КСГ!$A$2:$D$427,4,0)=0,IF($D399="КС",$C$2*$C399*$G399,$C$3*$C399*$G399),IF($D399="КС",$C$2*$G399,$C$3*$G399))</f>
        <v>13728.020579999999</v>
      </c>
      <c r="I399" s="25" t="str">
        <f>VLOOKUP(E399,КСГ!$A$2:$E$427,5,0)</f>
        <v>Акушерство и гинекология</v>
      </c>
      <c r="J399" s="25">
        <f>VLOOKUP(E399,КСГ!$A$2:$F$427,6,0)</f>
        <v>0.8</v>
      </c>
      <c r="K399" s="17" t="s">
        <v>470</v>
      </c>
      <c r="L399" s="17">
        <v>7</v>
      </c>
      <c r="M399" s="17">
        <v>3</v>
      </c>
      <c r="N399" s="18">
        <f t="shared" si="21"/>
        <v>10</v>
      </c>
      <c r="O399" s="19">
        <f>IF(VLOOKUP($E399,КСГ!$A$2:$D$427,4,0)=0,IF($D399="КС",$C$2*$C399*$G399*L399,$C$3*$C399*$G399*L399),IF($D399="КС",$C$2*$G399*L399,$C$3*$G399*L399))</f>
        <v>96096.144059999991</v>
      </c>
      <c r="P399" s="19">
        <f>IF(VLOOKUP($E399,КСГ!$A$2:$D$427,4,0)=0,IF($D399="КС",$C$2*$C399*$G399*M399,$C$3*$C399*$G399*M399),IF($D399="КС",$C$2*$G399*M399,$C$3*$G399*M399))</f>
        <v>41184.061739999997</v>
      </c>
      <c r="Q399" s="20">
        <f t="shared" si="22"/>
        <v>137280.2058</v>
      </c>
    </row>
    <row r="400" spans="1:17" ht="14.25" customHeight="1">
      <c r="A400" s="34">
        <v>150003</v>
      </c>
      <c r="B400" s="22" t="str">
        <f>VLOOKUP(A400,МО!$A$1:$C$68,2,0)</f>
        <v>ГБУЗ "КБСП"</v>
      </c>
      <c r="C400" s="23">
        <f>IF(D400="КС",VLOOKUP(A400,МО!$A$1:$C$68,3,0),VLOOKUP(A400,МО!$A$1:$D$68,4,0))</f>
        <v>1.38</v>
      </c>
      <c r="D400" s="27" t="s">
        <v>495</v>
      </c>
      <c r="E400" s="11">
        <v>20161013</v>
      </c>
      <c r="F400" s="22" t="str">
        <f>VLOOKUP(E400,КСГ!$A$2:$C$427,2,0)</f>
        <v>Операции на женских половых органах (уровень 3)</v>
      </c>
      <c r="G400" s="25">
        <f>VLOOKUP(E400,КСГ!$A$2:$C$427,3,0)</f>
        <v>1.17</v>
      </c>
      <c r="H400" s="25">
        <f>IF(VLOOKUP($E400,КСГ!$A$2:$D$427,4,0)=0,IF($D400="КС",$C$2*$C400*$G400,$C$3*$C400*$G400),IF($D400="КС",$C$2*$G400,$C$3*$G400))</f>
        <v>27692.731169999999</v>
      </c>
      <c r="I400" s="25" t="str">
        <f>VLOOKUP(E400,КСГ!$A$2:$E$427,5,0)</f>
        <v>Акушерство и гинекология</v>
      </c>
      <c r="J400" s="25">
        <f>VLOOKUP(E400,КСГ!$A$2:$F$427,6,0)</f>
        <v>0.8</v>
      </c>
      <c r="K400" s="17" t="s">
        <v>470</v>
      </c>
      <c r="L400" s="17">
        <v>80</v>
      </c>
      <c r="M400" s="17">
        <v>28</v>
      </c>
      <c r="N400" s="18">
        <f t="shared" si="21"/>
        <v>108</v>
      </c>
      <c r="O400" s="19">
        <f>IF(VLOOKUP($E400,КСГ!$A$2:$D$427,4,0)=0,IF($D400="КС",$C$2*$C400*$G400*L400,$C$3*$C400*$G400*L400),IF($D400="КС",$C$2*$G400*L400,$C$3*$G400*L400))</f>
        <v>2215418.4935999997</v>
      </c>
      <c r="P400" s="19">
        <f>IF(VLOOKUP($E400,КСГ!$A$2:$D$427,4,0)=0,IF($D400="КС",$C$2*$C400*$G400*M400,$C$3*$C400*$G400*M400),IF($D400="КС",$C$2*$G400*M400,$C$3*$G400*M400))</f>
        <v>775396.47276000003</v>
      </c>
      <c r="Q400" s="20">
        <f t="shared" si="22"/>
        <v>2990814.96636</v>
      </c>
    </row>
    <row r="401" spans="1:17" ht="15" customHeight="1">
      <c r="A401" s="34">
        <v>150003</v>
      </c>
      <c r="B401" s="22" t="str">
        <f>VLOOKUP(A401,МО!$A$1:$C$68,2,0)</f>
        <v>ГБУЗ "КБСП"</v>
      </c>
      <c r="C401" s="23">
        <f>IF(D401="КС",VLOOKUP(A401,МО!$A$1:$C$68,3,0),VLOOKUP(A401,МО!$A$1:$D$68,4,0))</f>
        <v>1.38</v>
      </c>
      <c r="D401" s="27" t="s">
        <v>495</v>
      </c>
      <c r="E401" s="11">
        <v>20161014</v>
      </c>
      <c r="F401" s="22" t="str">
        <f>VLOOKUP(E401,КСГ!$A$2:$C$427,2,0)</f>
        <v>Операции на женских половых органах (уровень 4)</v>
      </c>
      <c r="G401" s="25">
        <f>VLOOKUP(E401,КСГ!$A$2:$C$427,3,0)</f>
        <v>2.2000000000000002</v>
      </c>
      <c r="H401" s="25">
        <f>IF(VLOOKUP($E401,КСГ!$A$2:$D$427,4,0)=0,IF($D401="КС",$C$2*$C401*$G401,$C$3*$C401*$G401),IF($D401="КС",$C$2*$G401,$C$3*$G401))</f>
        <v>52071.802200000006</v>
      </c>
      <c r="I401" s="25" t="str">
        <f>VLOOKUP(E401,КСГ!$A$2:$E$427,5,0)</f>
        <v>Акушерство и гинекология</v>
      </c>
      <c r="J401" s="25">
        <f>VLOOKUP(E401,КСГ!$A$2:$F$427,6,0)</f>
        <v>0.8</v>
      </c>
      <c r="K401" s="17" t="s">
        <v>470</v>
      </c>
      <c r="L401" s="17">
        <v>15</v>
      </c>
      <c r="M401" s="17">
        <v>5</v>
      </c>
      <c r="N401" s="18">
        <f t="shared" si="21"/>
        <v>20</v>
      </c>
      <c r="O401" s="19">
        <f>IF(VLOOKUP($E401,КСГ!$A$2:$D$427,4,0)=0,IF($D401="КС",$C$2*$C401*$G401*L401,$C$3*$C401*$G401*L401),IF($D401="КС",$C$2*$G401*L401,$C$3*$G401*L401))</f>
        <v>781077.03300000005</v>
      </c>
      <c r="P401" s="19">
        <f>IF(VLOOKUP($E401,КСГ!$A$2:$D$427,4,0)=0,IF($D401="КС",$C$2*$C401*$G401*M401,$C$3*$C401*$G401*M401),IF($D401="КС",$C$2*$G401*M401,$C$3*$G401*M401))</f>
        <v>260359.01100000003</v>
      </c>
      <c r="Q401" s="20">
        <f t="shared" si="22"/>
        <v>1041436.0440000001</v>
      </c>
    </row>
    <row r="402" spans="1:17" ht="15" customHeight="1">
      <c r="A402" s="34">
        <v>150003</v>
      </c>
      <c r="B402" s="22" t="str">
        <f>VLOOKUP(A402,МО!$A$1:$C$68,2,0)</f>
        <v>ГБУЗ "КБСП"</v>
      </c>
      <c r="C402" s="23">
        <f>IF(D402="КС",VLOOKUP(A402,МО!$A$1:$C$68,3,0),VLOOKUP(A402,МО!$A$1:$D$68,4,0))</f>
        <v>1.38</v>
      </c>
      <c r="D402" s="27" t="s">
        <v>495</v>
      </c>
      <c r="E402" s="11">
        <v>20161016</v>
      </c>
      <c r="F402" s="22" t="str">
        <f>VLOOKUP(E402,КСГ!$A$2:$C$427,2,0)</f>
        <v>Ангионевротический отек, анафилактический шок</v>
      </c>
      <c r="G402" s="25">
        <f>VLOOKUP(E402,КСГ!$A$2:$C$427,3,0)</f>
        <v>0.27</v>
      </c>
      <c r="H402" s="25">
        <f>IF(VLOOKUP($E402,КСГ!$A$2:$D$427,4,0)=0,IF($D402="КС",$C$2*$C402*$G402,$C$3*$C402*$G402),IF($D402="КС",$C$2*$G402,$C$3*$G402))</f>
        <v>6390.6302700000006</v>
      </c>
      <c r="I402" s="25" t="str">
        <f>VLOOKUP(E402,КСГ!$A$2:$E$427,5,0)</f>
        <v>Аллергология и иммунология</v>
      </c>
      <c r="J402" s="25">
        <f>VLOOKUP(E402,КСГ!$A$2:$F$427,6,0)</f>
        <v>0.34</v>
      </c>
      <c r="K402" s="17" t="s">
        <v>493</v>
      </c>
      <c r="L402" s="17">
        <v>40</v>
      </c>
      <c r="M402" s="17">
        <v>9</v>
      </c>
      <c r="N402" s="18">
        <f t="shared" si="21"/>
        <v>49</v>
      </c>
      <c r="O402" s="19">
        <f>IF(VLOOKUP($E402,КСГ!$A$2:$D$427,4,0)=0,IF($D402="КС",$C$2*$C402*$G402*L402,$C$3*$C402*$G402*L402),IF($D402="КС",$C$2*$G402*L402,$C$3*$G402*L402))</f>
        <v>255625.21080000003</v>
      </c>
      <c r="P402" s="19">
        <f>IF(VLOOKUP($E402,КСГ!$A$2:$D$427,4,0)=0,IF($D402="КС",$C$2*$C402*$G402*M402,$C$3*$C402*$G402*M402),IF($D402="КС",$C$2*$G402*M402,$C$3*$G402*M402))</f>
        <v>57515.672430000006</v>
      </c>
      <c r="Q402" s="20">
        <f t="shared" si="22"/>
        <v>313140.88323000004</v>
      </c>
    </row>
    <row r="403" spans="1:17" ht="13.5" customHeight="1">
      <c r="A403" s="34">
        <v>150003</v>
      </c>
      <c r="B403" s="22" t="str">
        <f>VLOOKUP(A403,МО!$A$1:$C$68,2,0)</f>
        <v>ГБУЗ "КБСП"</v>
      </c>
      <c r="C403" s="23">
        <f>IF(D403="КС",VLOOKUP(A403,МО!$A$1:$C$68,3,0),VLOOKUP(A403,МО!$A$1:$D$68,4,0))</f>
        <v>1.38</v>
      </c>
      <c r="D403" s="27" t="s">
        <v>495</v>
      </c>
      <c r="E403" s="11">
        <v>20161017</v>
      </c>
      <c r="F403" s="22" t="str">
        <f>VLOOKUP(E403,КСГ!$A$2:$C$427,2,0)</f>
        <v>Язва желудка и двенадцатиперстной кишки</v>
      </c>
      <c r="G403" s="25">
        <f>VLOOKUP(E403,КСГ!$A$2:$C$427,3,0)</f>
        <v>0.89</v>
      </c>
      <c r="H403" s="25">
        <f>IF(VLOOKUP($E403,КСГ!$A$2:$D$427,4,0)=0,IF($D403="КС",$C$2*$C403*$G403,$C$3*$C403*$G403),IF($D403="КС",$C$2*$G403,$C$3*$G403))</f>
        <v>21065.410889999999</v>
      </c>
      <c r="I403" s="25" t="str">
        <f>VLOOKUP(E403,КСГ!$A$2:$E$427,5,0)</f>
        <v>Гастроэнтерология</v>
      </c>
      <c r="J403" s="25">
        <f>VLOOKUP(E403,КСГ!$A$2:$F$427,6,0)</f>
        <v>1.04</v>
      </c>
      <c r="K403" s="17" t="s">
        <v>474</v>
      </c>
      <c r="L403" s="17">
        <v>2</v>
      </c>
      <c r="M403" s="17">
        <v>0</v>
      </c>
      <c r="N403" s="18">
        <f t="shared" si="21"/>
        <v>2</v>
      </c>
      <c r="O403" s="19">
        <f>IF(VLOOKUP($E403,КСГ!$A$2:$D$427,4,0)=0,IF($D403="КС",$C$2*$C403*$G403*L403,$C$3*$C403*$G403*L403),IF($D403="КС",$C$2*$G403*L403,$C$3*$G403*L403))</f>
        <v>42130.821779999998</v>
      </c>
      <c r="P403" s="19">
        <f>IF(VLOOKUP($E403,КСГ!$A$2:$D$427,4,0)=0,IF($D403="КС",$C$2*$C403*$G403*M403,$C$3*$C403*$G403*M403),IF($D403="КС",$C$2*$G403*M403,$C$3*$G403*M403))</f>
        <v>0</v>
      </c>
      <c r="Q403" s="20">
        <f t="shared" si="22"/>
        <v>42130.821779999998</v>
      </c>
    </row>
    <row r="404" spans="1:17" ht="12" customHeight="1">
      <c r="A404" s="34">
        <v>150003</v>
      </c>
      <c r="B404" s="22" t="str">
        <f>VLOOKUP(A404,МО!$A$1:$C$68,2,0)</f>
        <v>ГБУЗ "КБСП"</v>
      </c>
      <c r="C404" s="23">
        <f>IF(D404="КС",VLOOKUP(A404,МО!$A$1:$C$68,3,0),VLOOKUP(A404,МО!$A$1:$D$68,4,0))</f>
        <v>1.38</v>
      </c>
      <c r="D404" s="27" t="s">
        <v>495</v>
      </c>
      <c r="E404" s="11">
        <v>20161017</v>
      </c>
      <c r="F404" s="22" t="str">
        <f>VLOOKUP(E404,КСГ!$A$2:$C$427,2,0)</f>
        <v>Язва желудка и двенадцатиперстной кишки</v>
      </c>
      <c r="G404" s="25">
        <f>VLOOKUP(E404,КСГ!$A$2:$C$427,3,0)</f>
        <v>0.89</v>
      </c>
      <c r="H404" s="25">
        <f>IF(VLOOKUP($E404,КСГ!$A$2:$D$427,4,0)=0,IF($D404="КС",$C$2*$C404*$G404,$C$3*$C404*$G404),IF($D404="КС",$C$2*$G404,$C$3*$G404))</f>
        <v>21065.410889999999</v>
      </c>
      <c r="I404" s="25" t="str">
        <f>VLOOKUP(E404,КСГ!$A$2:$E$427,5,0)</f>
        <v>Гастроэнтерология</v>
      </c>
      <c r="J404" s="25">
        <f>VLOOKUP(E404,КСГ!$A$2:$F$427,6,0)</f>
        <v>1.04</v>
      </c>
      <c r="K404" s="17" t="s">
        <v>473</v>
      </c>
      <c r="L404" s="17">
        <v>35</v>
      </c>
      <c r="M404" s="17">
        <v>14</v>
      </c>
      <c r="N404" s="18">
        <f t="shared" si="21"/>
        <v>49</v>
      </c>
      <c r="O404" s="19">
        <f>IF(VLOOKUP($E404,КСГ!$A$2:$D$427,4,0)=0,IF($D404="КС",$C$2*$C404*$G404*L404,$C$3*$C404*$G404*L404),IF($D404="КС",$C$2*$G404*L404,$C$3*$G404*L404))</f>
        <v>737289.38115000003</v>
      </c>
      <c r="P404" s="19">
        <f>IF(VLOOKUP($E404,КСГ!$A$2:$D$427,4,0)=0,IF($D404="КС",$C$2*$C404*$G404*M404,$C$3*$C404*$G404*M404),IF($D404="КС",$C$2*$G404*M404,$C$3*$G404*M404))</f>
        <v>294915.75245999999</v>
      </c>
      <c r="Q404" s="20">
        <f t="shared" si="22"/>
        <v>1032205.13361</v>
      </c>
    </row>
    <row r="405" spans="1:17">
      <c r="A405" s="34">
        <v>150003</v>
      </c>
      <c r="B405" s="22" t="str">
        <f>VLOOKUP(A405,МО!$A$1:$C$68,2,0)</f>
        <v>ГБУЗ "КБСП"</v>
      </c>
      <c r="C405" s="23">
        <f>IF(D405="КС",VLOOKUP(A405,МО!$A$1:$C$68,3,0),VLOOKUP(A405,МО!$A$1:$D$68,4,0))</f>
        <v>1.38</v>
      </c>
      <c r="D405" s="27" t="s">
        <v>495</v>
      </c>
      <c r="E405" s="11">
        <v>20161018</v>
      </c>
      <c r="F405" s="22" t="str">
        <f>VLOOKUP(E405,КСГ!$A$2:$C$427,2,0)</f>
        <v>Воспалительные заболевания кишечника</v>
      </c>
      <c r="G405" s="25">
        <f>VLOOKUP(E405,КСГ!$A$2:$C$427,3,0)</f>
        <v>2.0099999999999998</v>
      </c>
      <c r="H405" s="25">
        <f>IF(VLOOKUP($E405,КСГ!$A$2:$D$427,4,0)=0,IF($D405="КС",$C$2*$C405*$G405,$C$3*$C405*$G405),IF($D405="КС",$C$2*$G405,$C$3*$G405))</f>
        <v>47574.692009999999</v>
      </c>
      <c r="I405" s="25" t="str">
        <f>VLOOKUP(E405,КСГ!$A$2:$E$427,5,0)</f>
        <v>Гастроэнтерология</v>
      </c>
      <c r="J405" s="25">
        <f>VLOOKUP(E405,КСГ!$A$2:$F$427,6,0)</f>
        <v>1.04</v>
      </c>
      <c r="K405" s="17" t="s">
        <v>474</v>
      </c>
      <c r="L405" s="17">
        <v>5</v>
      </c>
      <c r="M405" s="17">
        <v>2</v>
      </c>
      <c r="N405" s="18">
        <f t="shared" si="21"/>
        <v>7</v>
      </c>
      <c r="O405" s="19">
        <f>IF(VLOOKUP($E405,КСГ!$A$2:$D$427,4,0)=0,IF($D405="КС",$C$2*$C405*$G405*L405,$C$3*$C405*$G405*L405),IF($D405="КС",$C$2*$G405*L405,$C$3*$G405*L405))</f>
        <v>237873.46004999999</v>
      </c>
      <c r="P405" s="19">
        <f>IF(VLOOKUP($E405,КСГ!$A$2:$D$427,4,0)=0,IF($D405="КС",$C$2*$C405*$G405*M405,$C$3*$C405*$G405*M405),IF($D405="КС",$C$2*$G405*M405,$C$3*$G405*M405))</f>
        <v>95149.384019999998</v>
      </c>
      <c r="Q405" s="20">
        <f t="shared" si="22"/>
        <v>333022.84406999999</v>
      </c>
    </row>
    <row r="406" spans="1:17" ht="15" customHeight="1">
      <c r="A406" s="34">
        <v>150003</v>
      </c>
      <c r="B406" s="22" t="str">
        <f>VLOOKUP(A406,МО!$A$1:$C$68,2,0)</f>
        <v>ГБУЗ "КБСП"</v>
      </c>
      <c r="C406" s="23">
        <f>IF(D406="КС",VLOOKUP(A406,МО!$A$1:$C$68,3,0),VLOOKUP(A406,МО!$A$1:$D$68,4,0))</f>
        <v>1.38</v>
      </c>
      <c r="D406" s="27" t="s">
        <v>495</v>
      </c>
      <c r="E406" s="11">
        <v>20161018</v>
      </c>
      <c r="F406" s="22" t="str">
        <f>VLOOKUP(E406,КСГ!$A$2:$C$427,2,0)</f>
        <v>Воспалительные заболевания кишечника</v>
      </c>
      <c r="G406" s="25">
        <f>VLOOKUP(E406,КСГ!$A$2:$C$427,3,0)</f>
        <v>2.0099999999999998</v>
      </c>
      <c r="H406" s="25">
        <f>IF(VLOOKUP($E406,КСГ!$A$2:$D$427,4,0)=0,IF($D406="КС",$C$2*$C406*$G406,$C$3*$C406*$G406),IF($D406="КС",$C$2*$G406,$C$3*$G406))</f>
        <v>47574.692009999999</v>
      </c>
      <c r="I406" s="25" t="str">
        <f>VLOOKUP(E406,КСГ!$A$2:$E$427,5,0)</f>
        <v>Гастроэнтерология</v>
      </c>
      <c r="J406" s="25">
        <f>VLOOKUP(E406,КСГ!$A$2:$F$427,6,0)</f>
        <v>1.04</v>
      </c>
      <c r="K406" s="17" t="s">
        <v>473</v>
      </c>
      <c r="L406" s="17">
        <v>2</v>
      </c>
      <c r="M406" s="17">
        <v>0</v>
      </c>
      <c r="N406" s="18">
        <f t="shared" si="21"/>
        <v>2</v>
      </c>
      <c r="O406" s="19">
        <f>IF(VLOOKUP($E406,КСГ!$A$2:$D$427,4,0)=0,IF($D406="КС",$C$2*$C406*$G406*L406,$C$3*$C406*$G406*L406),IF($D406="КС",$C$2*$G406*L406,$C$3*$G406*L406))</f>
        <v>95149.384019999998</v>
      </c>
      <c r="P406" s="19">
        <f>IF(VLOOKUP($E406,КСГ!$A$2:$D$427,4,0)=0,IF($D406="КС",$C$2*$C406*$G406*M406,$C$3*$C406*$G406*M406),IF($D406="КС",$C$2*$G406*M406,$C$3*$G406*M406))</f>
        <v>0</v>
      </c>
      <c r="Q406" s="20">
        <f t="shared" si="22"/>
        <v>95149.384019999998</v>
      </c>
    </row>
    <row r="407" spans="1:17">
      <c r="A407" s="34">
        <v>150003</v>
      </c>
      <c r="B407" s="22" t="str">
        <f>VLOOKUP(A407,МО!$A$1:$C$68,2,0)</f>
        <v>ГБУЗ "КБСП"</v>
      </c>
      <c r="C407" s="23">
        <f>IF(D407="КС",VLOOKUP(A407,МО!$A$1:$C$68,3,0),VLOOKUP(A407,МО!$A$1:$D$68,4,0))</f>
        <v>1.38</v>
      </c>
      <c r="D407" s="27" t="s">
        <v>495</v>
      </c>
      <c r="E407" s="11">
        <v>20161019</v>
      </c>
      <c r="F407" s="22" t="str">
        <f>VLOOKUP(E407,КСГ!$A$2:$C$427,2,0)</f>
        <v>Болезни печени, невирусные (уровень 1)</v>
      </c>
      <c r="G407" s="25">
        <f>VLOOKUP(E407,КСГ!$A$2:$C$427,3,0)</f>
        <v>0.86</v>
      </c>
      <c r="H407" s="25">
        <f>IF(VLOOKUP($E407,КСГ!$A$2:$D$427,4,0)=0,IF($D407="КС",$C$2*$C407*$G407,$C$3*$C407*$G407),IF($D407="КС",$C$2*$G407,$C$3*$G407))</f>
        <v>20355.34086</v>
      </c>
      <c r="I407" s="25" t="str">
        <f>VLOOKUP(E407,КСГ!$A$2:$E$427,5,0)</f>
        <v>Гастроэнтерология</v>
      </c>
      <c r="J407" s="25">
        <f>VLOOKUP(E407,КСГ!$A$2:$F$427,6,0)</f>
        <v>1.04</v>
      </c>
      <c r="K407" s="17" t="s">
        <v>473</v>
      </c>
      <c r="L407" s="17">
        <v>6</v>
      </c>
      <c r="M407" s="17">
        <v>2</v>
      </c>
      <c r="N407" s="18">
        <f t="shared" si="21"/>
        <v>8</v>
      </c>
      <c r="O407" s="19">
        <f>IF(VLOOKUP($E407,КСГ!$A$2:$D$427,4,0)=0,IF($D407="КС",$C$2*$C407*$G407*L407,$C$3*$C407*$G407*L407),IF($D407="КС",$C$2*$G407*L407,$C$3*$G407*L407))</f>
        <v>122132.04516000001</v>
      </c>
      <c r="P407" s="19">
        <f>IF(VLOOKUP($E407,КСГ!$A$2:$D$427,4,0)=0,IF($D407="КС",$C$2*$C407*$G407*M407,$C$3*$C407*$G407*M407),IF($D407="КС",$C$2*$G407*M407,$C$3*$G407*M407))</f>
        <v>40710.68172</v>
      </c>
      <c r="Q407" s="20">
        <f t="shared" si="22"/>
        <v>162842.72688</v>
      </c>
    </row>
    <row r="408" spans="1:17" ht="14.25" customHeight="1">
      <c r="A408" s="34">
        <v>150003</v>
      </c>
      <c r="B408" s="22" t="str">
        <f>VLOOKUP(A408,МО!$A$1:$C$68,2,0)</f>
        <v>ГБУЗ "КБСП"</v>
      </c>
      <c r="C408" s="23">
        <f>IF(D408="КС",VLOOKUP(A408,МО!$A$1:$C$68,3,0),VLOOKUP(A408,МО!$A$1:$D$68,4,0))</f>
        <v>1.38</v>
      </c>
      <c r="D408" s="27" t="s">
        <v>495</v>
      </c>
      <c r="E408" s="11">
        <v>20161019</v>
      </c>
      <c r="F408" s="22" t="str">
        <f>VLOOKUP(E408,КСГ!$A$2:$C$427,2,0)</f>
        <v>Болезни печени, невирусные (уровень 1)</v>
      </c>
      <c r="G408" s="25">
        <f>VLOOKUP(E408,КСГ!$A$2:$C$427,3,0)</f>
        <v>0.86</v>
      </c>
      <c r="H408" s="25">
        <f>IF(VLOOKUP($E408,КСГ!$A$2:$D$427,4,0)=0,IF($D408="КС",$C$2*$C408*$G408,$C$3*$C408*$G408),IF($D408="КС",$C$2*$G408,$C$3*$G408))</f>
        <v>20355.34086</v>
      </c>
      <c r="I408" s="25" t="str">
        <f>VLOOKUP(E408,КСГ!$A$2:$E$427,5,0)</f>
        <v>Гастроэнтерология</v>
      </c>
      <c r="J408" s="25">
        <f>VLOOKUP(E408,КСГ!$A$2:$F$427,6,0)</f>
        <v>1.04</v>
      </c>
      <c r="K408" s="17" t="s">
        <v>474</v>
      </c>
      <c r="L408" s="17">
        <v>4</v>
      </c>
      <c r="M408" s="17">
        <v>1</v>
      </c>
      <c r="N408" s="18">
        <f t="shared" si="21"/>
        <v>5</v>
      </c>
      <c r="O408" s="19">
        <f>IF(VLOOKUP($E408,КСГ!$A$2:$D$427,4,0)=0,IF($D408="КС",$C$2*$C408*$G408*L408,$C$3*$C408*$G408*L408),IF($D408="КС",$C$2*$G408*L408,$C$3*$G408*L408))</f>
        <v>81421.363440000001</v>
      </c>
      <c r="P408" s="19">
        <f>IF(VLOOKUP($E408,КСГ!$A$2:$D$427,4,0)=0,IF($D408="КС",$C$2*$C408*$G408*M408,$C$3*$C408*$G408*M408),IF($D408="КС",$C$2*$G408*M408,$C$3*$G408*M408))</f>
        <v>20355.34086</v>
      </c>
      <c r="Q408" s="20">
        <f t="shared" si="22"/>
        <v>101776.7043</v>
      </c>
    </row>
    <row r="409" spans="1:17" ht="15" customHeight="1">
      <c r="A409" s="34">
        <v>150003</v>
      </c>
      <c r="B409" s="22" t="str">
        <f>VLOOKUP(A409,МО!$A$1:$C$68,2,0)</f>
        <v>ГБУЗ "КБСП"</v>
      </c>
      <c r="C409" s="23">
        <f>IF(D409="КС",VLOOKUP(A409,МО!$A$1:$C$68,3,0),VLOOKUP(A409,МО!$A$1:$D$68,4,0))</f>
        <v>1.38</v>
      </c>
      <c r="D409" s="27" t="s">
        <v>495</v>
      </c>
      <c r="E409" s="11">
        <v>20161020</v>
      </c>
      <c r="F409" s="22" t="str">
        <f>VLOOKUP(E409,КСГ!$A$2:$C$427,2,0)</f>
        <v>Болезни печени, невирусные (уровень 2)</v>
      </c>
      <c r="G409" s="25">
        <f>VLOOKUP(E409,КСГ!$A$2:$C$427,3,0)</f>
        <v>1.21</v>
      </c>
      <c r="H409" s="25">
        <f>IF(VLOOKUP($E409,КСГ!$A$2:$D$427,4,0)=0,IF($D409="КС",$C$2*$C409*$G409,$C$3*$C409*$G409),IF($D409="КС",$C$2*$G409,$C$3*$G409))</f>
        <v>28639.49121</v>
      </c>
      <c r="I409" s="25" t="str">
        <f>VLOOKUP(E409,КСГ!$A$2:$E$427,5,0)</f>
        <v>Гастроэнтерология</v>
      </c>
      <c r="J409" s="25">
        <f>VLOOKUP(E409,КСГ!$A$2:$F$427,6,0)</f>
        <v>1.04</v>
      </c>
      <c r="K409" s="17" t="s">
        <v>473</v>
      </c>
      <c r="L409" s="17">
        <v>150</v>
      </c>
      <c r="M409" s="17">
        <v>26</v>
      </c>
      <c r="N409" s="18">
        <f t="shared" si="21"/>
        <v>176</v>
      </c>
      <c r="O409" s="19">
        <f>IF(VLOOKUP($E409,КСГ!$A$2:$D$427,4,0)=0,IF($D409="КС",$C$2*$C409*$G409*L409,$C$3*$C409*$G409*L409),IF($D409="КС",$C$2*$G409*L409,$C$3*$G409*L409))</f>
        <v>4295923.6814999999</v>
      </c>
      <c r="P409" s="19">
        <f>IF(VLOOKUP($E409,КСГ!$A$2:$D$427,4,0)=0,IF($D409="КС",$C$2*$C409*$G409*M409,$C$3*$C409*$G409*M409),IF($D409="КС",$C$2*$G409*M409,$C$3*$G409*M409))</f>
        <v>744626.77145999996</v>
      </c>
      <c r="Q409" s="20">
        <f t="shared" si="22"/>
        <v>5040550.4529599994</v>
      </c>
    </row>
    <row r="410" spans="1:17" ht="15.75" customHeight="1">
      <c r="A410" s="34">
        <v>150003</v>
      </c>
      <c r="B410" s="22" t="str">
        <f>VLOOKUP(A410,МО!$A$1:$C$68,2,0)</f>
        <v>ГБУЗ "КБСП"</v>
      </c>
      <c r="C410" s="23">
        <f>IF(D410="КС",VLOOKUP(A410,МО!$A$1:$C$68,3,0),VLOOKUP(A410,МО!$A$1:$D$68,4,0))</f>
        <v>1.38</v>
      </c>
      <c r="D410" s="27" t="s">
        <v>495</v>
      </c>
      <c r="E410" s="11">
        <v>20161020</v>
      </c>
      <c r="F410" s="22" t="str">
        <f>VLOOKUP(E410,КСГ!$A$2:$C$427,2,0)</f>
        <v>Болезни печени, невирусные (уровень 2)</v>
      </c>
      <c r="G410" s="25">
        <f>VLOOKUP(E410,КСГ!$A$2:$C$427,3,0)</f>
        <v>1.21</v>
      </c>
      <c r="H410" s="25">
        <f>IF(VLOOKUP($E410,КСГ!$A$2:$D$427,4,0)=0,IF($D410="КС",$C$2*$C410*$G410,$C$3*$C410*$G410),IF($D410="КС",$C$2*$G410,$C$3*$G410))</f>
        <v>28639.49121</v>
      </c>
      <c r="I410" s="25" t="str">
        <f>VLOOKUP(E410,КСГ!$A$2:$E$427,5,0)</f>
        <v>Гастроэнтерология</v>
      </c>
      <c r="J410" s="25">
        <f>VLOOKUP(E410,КСГ!$A$2:$F$427,6,0)</f>
        <v>1.04</v>
      </c>
      <c r="K410" s="17" t="s">
        <v>474</v>
      </c>
      <c r="L410" s="17">
        <v>2</v>
      </c>
      <c r="M410" s="17">
        <v>0</v>
      </c>
      <c r="N410" s="18">
        <f t="shared" si="21"/>
        <v>2</v>
      </c>
      <c r="O410" s="19">
        <f>IF(VLOOKUP($E410,КСГ!$A$2:$D$427,4,0)=0,IF($D410="КС",$C$2*$C410*$G410*L410,$C$3*$C410*$G410*L410),IF($D410="КС",$C$2*$G410*L410,$C$3*$G410*L410))</f>
        <v>57278.98242</v>
      </c>
      <c r="P410" s="19">
        <f>IF(VLOOKUP($E410,КСГ!$A$2:$D$427,4,0)=0,IF($D410="КС",$C$2*$C410*$G410*M410,$C$3*$C410*$G410*M410),IF($D410="КС",$C$2*$G410*M410,$C$3*$G410*M410))</f>
        <v>0</v>
      </c>
      <c r="Q410" s="20">
        <f t="shared" si="22"/>
        <v>57278.98242</v>
      </c>
    </row>
    <row r="411" spans="1:17" ht="14.25" customHeight="1">
      <c r="A411" s="34">
        <v>150003</v>
      </c>
      <c r="B411" s="22" t="str">
        <f>VLOOKUP(A411,МО!$A$1:$C$68,2,0)</f>
        <v>ГБУЗ "КБСП"</v>
      </c>
      <c r="C411" s="23">
        <f>IF(D411="КС",VLOOKUP(A411,МО!$A$1:$C$68,3,0),VLOOKUP(A411,МО!$A$1:$D$68,4,0))</f>
        <v>1.38</v>
      </c>
      <c r="D411" s="27" t="s">
        <v>495</v>
      </c>
      <c r="E411" s="11">
        <v>20161021</v>
      </c>
      <c r="F411" s="22" t="str">
        <f>VLOOKUP(E411,КСГ!$A$2:$C$427,2,0)</f>
        <v>Болезни поджелудочной железы</v>
      </c>
      <c r="G411" s="25">
        <f>VLOOKUP(E411,КСГ!$A$2:$C$427,3,0)</f>
        <v>0.93</v>
      </c>
      <c r="H411" s="25">
        <f>IF(VLOOKUP($E411,КСГ!$A$2:$D$427,4,0)=0,IF($D411="КС",$C$2*$C411*$G411,$C$3*$C411*$G411),IF($D411="КС",$C$2*$G411,$C$3*$G411))</f>
        <v>22012.17093</v>
      </c>
      <c r="I411" s="25" t="str">
        <f>VLOOKUP(E411,КСГ!$A$2:$E$427,5,0)</f>
        <v>Гастроэнтерология</v>
      </c>
      <c r="J411" s="25">
        <f>VLOOKUP(E411,КСГ!$A$2:$F$427,6,0)</f>
        <v>1.04</v>
      </c>
      <c r="K411" s="17" t="s">
        <v>474</v>
      </c>
      <c r="L411" s="17">
        <v>120</v>
      </c>
      <c r="M411" s="17">
        <v>22</v>
      </c>
      <c r="N411" s="18">
        <f t="shared" si="21"/>
        <v>142</v>
      </c>
      <c r="O411" s="19">
        <f>IF(VLOOKUP($E411,КСГ!$A$2:$D$427,4,0)=0,IF($D411="КС",$C$2*$C411*$G411*L411,$C$3*$C411*$G411*L411),IF($D411="КС",$C$2*$G411*L411,$C$3*$G411*L411))</f>
        <v>2641460.5115999999</v>
      </c>
      <c r="P411" s="19">
        <f>IF(VLOOKUP($E411,КСГ!$A$2:$D$427,4,0)=0,IF($D411="КС",$C$2*$C411*$G411*M411,$C$3*$C411*$G411*M411),IF($D411="КС",$C$2*$G411*M411,$C$3*$G411*M411))</f>
        <v>484267.76046000002</v>
      </c>
      <c r="Q411" s="20">
        <f t="shared" si="22"/>
        <v>3125728.2720599999</v>
      </c>
    </row>
    <row r="412" spans="1:17" ht="15" customHeight="1">
      <c r="A412" s="34">
        <v>150003</v>
      </c>
      <c r="B412" s="22" t="str">
        <f>VLOOKUP(A412,МО!$A$1:$C$68,2,0)</f>
        <v>ГБУЗ "КБСП"</v>
      </c>
      <c r="C412" s="23">
        <f>IF(D412="КС",VLOOKUP(A412,МО!$A$1:$C$68,3,0),VLOOKUP(A412,МО!$A$1:$D$68,4,0))</f>
        <v>1.38</v>
      </c>
      <c r="D412" s="27" t="s">
        <v>495</v>
      </c>
      <c r="E412" s="11">
        <v>20161021</v>
      </c>
      <c r="F412" s="22" t="str">
        <f>VLOOKUP(E412,КСГ!$A$2:$C$427,2,0)</f>
        <v>Болезни поджелудочной железы</v>
      </c>
      <c r="G412" s="25">
        <f>VLOOKUP(E412,КСГ!$A$2:$C$427,3,0)</f>
        <v>0.93</v>
      </c>
      <c r="H412" s="25">
        <f>IF(VLOOKUP($E412,КСГ!$A$2:$D$427,4,0)=0,IF($D412="КС",$C$2*$C412*$G412,$C$3*$C412*$G412),IF($D412="КС",$C$2*$G412,$C$3*$G412))</f>
        <v>22012.17093</v>
      </c>
      <c r="I412" s="25" t="str">
        <f>VLOOKUP(E412,КСГ!$A$2:$E$427,5,0)</f>
        <v>Гастроэнтерология</v>
      </c>
      <c r="J412" s="25">
        <f>VLOOKUP(E412,КСГ!$A$2:$F$427,6,0)</f>
        <v>1.04</v>
      </c>
      <c r="K412" s="17" t="s">
        <v>473</v>
      </c>
      <c r="L412" s="17">
        <v>10</v>
      </c>
      <c r="M412" s="17">
        <v>1</v>
      </c>
      <c r="N412" s="18">
        <f t="shared" si="21"/>
        <v>11</v>
      </c>
      <c r="O412" s="19">
        <f>IF(VLOOKUP($E412,КСГ!$A$2:$D$427,4,0)=0,IF($D412="КС",$C$2*$C412*$G412*L412,$C$3*$C412*$G412*L412),IF($D412="КС",$C$2*$G412*L412,$C$3*$G412*L412))</f>
        <v>220121.70929999999</v>
      </c>
      <c r="P412" s="19">
        <f>IF(VLOOKUP($E412,КСГ!$A$2:$D$427,4,0)=0,IF($D412="КС",$C$2*$C412*$G412*M412,$C$3*$C412*$G412*M412),IF($D412="КС",$C$2*$G412*M412,$C$3*$G412*M412))</f>
        <v>22012.17093</v>
      </c>
      <c r="Q412" s="20">
        <f t="shared" si="22"/>
        <v>242133.88022999998</v>
      </c>
    </row>
    <row r="413" spans="1:17" ht="14.25" customHeight="1">
      <c r="A413" s="34">
        <v>150003</v>
      </c>
      <c r="B413" s="22" t="str">
        <f>VLOOKUP(A413,МО!$A$1:$C$68,2,0)</f>
        <v>ГБУЗ "КБСП"</v>
      </c>
      <c r="C413" s="23">
        <f>IF(D413="КС",VLOOKUP(A413,МО!$A$1:$C$68,3,0),VLOOKUP(A413,МО!$A$1:$D$68,4,0))</f>
        <v>1.38</v>
      </c>
      <c r="D413" s="27" t="s">
        <v>495</v>
      </c>
      <c r="E413" s="11">
        <v>20161055</v>
      </c>
      <c r="F413" s="22" t="str">
        <f>VLOOKUP(E413,КСГ!$A$2:$C$427,2,0)</f>
        <v>Кишечные инфекции, взрослые</v>
      </c>
      <c r="G413" s="25">
        <f>VLOOKUP(E413,КСГ!$A$2:$C$427,3,0)</f>
        <v>0.57999999999999996</v>
      </c>
      <c r="H413" s="25">
        <f>IF(VLOOKUP($E413,КСГ!$A$2:$D$427,4,0)=0,IF($D413="КС",$C$2*$C413*$G413,$C$3*$C413*$G413),IF($D413="КС",$C$2*$G413,$C$3*$G413))</f>
        <v>13728.020579999999</v>
      </c>
      <c r="I413" s="25" t="str">
        <f>VLOOKUP(E413,КСГ!$A$2:$E$427,5,0)</f>
        <v>Инфекционные болезни</v>
      </c>
      <c r="J413" s="25">
        <f>VLOOKUP(E413,КСГ!$A$2:$F$427,6,0)</f>
        <v>0.65</v>
      </c>
      <c r="K413" s="17" t="s">
        <v>509</v>
      </c>
      <c r="L413" s="17">
        <v>500</v>
      </c>
      <c r="M413" s="17">
        <v>68</v>
      </c>
      <c r="N413" s="18">
        <f t="shared" si="21"/>
        <v>568</v>
      </c>
      <c r="O413" s="19">
        <f>IF(VLOOKUP($E413,КСГ!$A$2:$D$427,4,0)=0,IF($D413="КС",$C$2*$C413*$G413*L413,$C$3*$C413*$G413*L413),IF($D413="КС",$C$2*$G413*L413,$C$3*$G413*L413))</f>
        <v>6864010.2899999991</v>
      </c>
      <c r="P413" s="19">
        <f>IF(VLOOKUP($E413,КСГ!$A$2:$D$427,4,0)=0,IF($D413="КС",$C$2*$C413*$G413*M413,$C$3*$C413*$G413*M413),IF($D413="КС",$C$2*$G413*M413,$C$3*$G413*M413))</f>
        <v>933505.39943999995</v>
      </c>
      <c r="Q413" s="20">
        <f t="shared" si="22"/>
        <v>7797515.6894399989</v>
      </c>
    </row>
    <row r="414" spans="1:17" ht="15" customHeight="1">
      <c r="A414" s="34">
        <v>150003</v>
      </c>
      <c r="B414" s="22" t="str">
        <f>VLOOKUP(A414,МО!$A$1:$C$68,2,0)</f>
        <v>ГБУЗ "КБСП"</v>
      </c>
      <c r="C414" s="23">
        <f>IF(D414="КС",VLOOKUP(A414,МО!$A$1:$C$68,3,0),VLOOKUP(A414,МО!$A$1:$D$68,4,0))</f>
        <v>1.38</v>
      </c>
      <c r="D414" s="27" t="s">
        <v>495</v>
      </c>
      <c r="E414" s="11">
        <v>20161057</v>
      </c>
      <c r="F414" s="22" t="str">
        <f>VLOOKUP(E414,КСГ!$A$2:$C$427,2,0)</f>
        <v>Вирусный гепатит острый</v>
      </c>
      <c r="G414" s="25">
        <f>VLOOKUP(E414,КСГ!$A$2:$C$427,3,0)</f>
        <v>1.4</v>
      </c>
      <c r="H414" s="25">
        <f>IF(VLOOKUP($E414,КСГ!$A$2:$D$427,4,0)=0,IF($D414="КС",$C$2*$C414*$G414,$C$3*$C414*$G414),IF($D414="КС",$C$2*$G414,$C$3*$G414))</f>
        <v>33136.6014</v>
      </c>
      <c r="I414" s="25" t="str">
        <f>VLOOKUP(E414,КСГ!$A$2:$E$427,5,0)</f>
        <v>Инфекционные болезни</v>
      </c>
      <c r="J414" s="25">
        <f>VLOOKUP(E414,КСГ!$A$2:$F$427,6,0)</f>
        <v>0.65</v>
      </c>
      <c r="K414" s="17" t="s">
        <v>509</v>
      </c>
      <c r="L414" s="17">
        <v>8</v>
      </c>
      <c r="M414" s="17">
        <v>3</v>
      </c>
      <c r="N414" s="18">
        <f t="shared" si="21"/>
        <v>11</v>
      </c>
      <c r="O414" s="19">
        <f>IF(VLOOKUP($E414,КСГ!$A$2:$D$427,4,0)=0,IF($D414="КС",$C$2*$C414*$G414*L414,$C$3*$C414*$G414*L414),IF($D414="КС",$C$2*$G414*L414,$C$3*$G414*L414))</f>
        <v>265092.8112</v>
      </c>
      <c r="P414" s="19">
        <f>IF(VLOOKUP($E414,КСГ!$A$2:$D$427,4,0)=0,IF($D414="КС",$C$2*$C414*$G414*M414,$C$3*$C414*$G414*M414),IF($D414="КС",$C$2*$G414*M414,$C$3*$G414*M414))</f>
        <v>99409.804199999999</v>
      </c>
      <c r="Q414" s="20">
        <f t="shared" si="22"/>
        <v>364502.61540000001</v>
      </c>
    </row>
    <row r="415" spans="1:17" ht="14.25" customHeight="1">
      <c r="A415" s="34">
        <v>150003</v>
      </c>
      <c r="B415" s="22" t="str">
        <f>VLOOKUP(A415,МО!$A$1:$C$68,2,0)</f>
        <v>ГБУЗ "КБСП"</v>
      </c>
      <c r="C415" s="23">
        <f>IF(D415="КС",VLOOKUP(A415,МО!$A$1:$C$68,3,0),VLOOKUP(A415,МО!$A$1:$D$68,4,0))</f>
        <v>1.38</v>
      </c>
      <c r="D415" s="27" t="s">
        <v>495</v>
      </c>
      <c r="E415" s="11">
        <v>20161058</v>
      </c>
      <c r="F415" s="22" t="str">
        <f>VLOOKUP(E415,КСГ!$A$2:$C$427,2,0)</f>
        <v>Вирусный гепатит хронический</v>
      </c>
      <c r="G415" s="25">
        <f>VLOOKUP(E415,КСГ!$A$2:$C$427,3,0)</f>
        <v>1.27</v>
      </c>
      <c r="H415" s="25">
        <f>IF(VLOOKUP($E415,КСГ!$A$2:$D$427,4,0)=0,IF($D415="КС",$C$2*$C415*$G415,$C$3*$C415*$G415),IF($D415="КС",$C$2*$G415,$C$3*$G415))</f>
        <v>30059.631270000002</v>
      </c>
      <c r="I415" s="25" t="str">
        <f>VLOOKUP(E415,КСГ!$A$2:$E$427,5,0)</f>
        <v>Инфекционные болезни</v>
      </c>
      <c r="J415" s="25">
        <f>VLOOKUP(E415,КСГ!$A$2:$F$427,6,0)</f>
        <v>0.65</v>
      </c>
      <c r="K415" s="17" t="s">
        <v>509</v>
      </c>
      <c r="L415" s="17">
        <v>150</v>
      </c>
      <c r="M415" s="17">
        <v>67</v>
      </c>
      <c r="N415" s="18">
        <f t="shared" si="21"/>
        <v>217</v>
      </c>
      <c r="O415" s="19">
        <f>IF(VLOOKUP($E415,КСГ!$A$2:$D$427,4,0)=0,IF($D415="КС",$C$2*$C415*$G415*L415,$C$3*$C415*$G415*L415),IF($D415="КС",$C$2*$G415*L415,$C$3*$G415*L415))</f>
        <v>4508944.6905000005</v>
      </c>
      <c r="P415" s="19">
        <f>IF(VLOOKUP($E415,КСГ!$A$2:$D$427,4,0)=0,IF($D415="КС",$C$2*$C415*$G415*M415,$C$3*$C415*$G415*M415),IF($D415="КС",$C$2*$G415*M415,$C$3*$G415*M415))</f>
        <v>2013995.2950900001</v>
      </c>
      <c r="Q415" s="20">
        <f t="shared" si="22"/>
        <v>6522939.9855900006</v>
      </c>
    </row>
    <row r="416" spans="1:17" ht="15" customHeight="1">
      <c r="A416" s="34">
        <v>150003</v>
      </c>
      <c r="B416" s="22" t="str">
        <f>VLOOKUP(A416,МО!$A$1:$C$68,2,0)</f>
        <v>ГБУЗ "КБСП"</v>
      </c>
      <c r="C416" s="23">
        <f>IF(D416="КС",VLOOKUP(A416,МО!$A$1:$C$68,3,0),VLOOKUP(A416,МО!$A$1:$D$68,4,0))</f>
        <v>1.38</v>
      </c>
      <c r="D416" s="27" t="s">
        <v>495</v>
      </c>
      <c r="E416" s="11">
        <v>20161058</v>
      </c>
      <c r="F416" s="22" t="str">
        <f>VLOOKUP(E416,КСГ!$A$2:$C$427,2,0)</f>
        <v>Вирусный гепатит хронический</v>
      </c>
      <c r="G416" s="25">
        <f>VLOOKUP(E416,КСГ!$A$2:$C$427,3,0)</f>
        <v>1.27</v>
      </c>
      <c r="H416" s="25">
        <f>IF(VLOOKUP($E416,КСГ!$A$2:$D$427,4,0)=0,IF($D416="КС",$C$2*$C416*$G416,$C$3*$C416*$G416),IF($D416="КС",$C$2*$G416,$C$3*$G416))</f>
        <v>30059.631270000002</v>
      </c>
      <c r="I416" s="25" t="str">
        <f>VLOOKUP(E416,КСГ!$A$2:$E$427,5,0)</f>
        <v>Инфекционные болезни</v>
      </c>
      <c r="J416" s="25">
        <f>VLOOKUP(E416,КСГ!$A$2:$F$427,6,0)</f>
        <v>0.65</v>
      </c>
      <c r="K416" s="17" t="s">
        <v>473</v>
      </c>
      <c r="L416" s="17">
        <v>30</v>
      </c>
      <c r="M416" s="17">
        <v>8</v>
      </c>
      <c r="N416" s="18">
        <f t="shared" si="21"/>
        <v>38</v>
      </c>
      <c r="O416" s="19">
        <f>IF(VLOOKUP($E416,КСГ!$A$2:$D$427,4,0)=0,IF($D416="КС",$C$2*$C416*$G416*L416,$C$3*$C416*$G416*L416),IF($D416="КС",$C$2*$G416*L416,$C$3*$G416*L416))</f>
        <v>901788.93810000003</v>
      </c>
      <c r="P416" s="19">
        <f>IF(VLOOKUP($E416,КСГ!$A$2:$D$427,4,0)=0,IF($D416="КС",$C$2*$C416*$G416*M416,$C$3*$C416*$G416*M416),IF($D416="КС",$C$2*$G416*M416,$C$3*$G416*M416))</f>
        <v>240477.05016000001</v>
      </c>
      <c r="Q416" s="20">
        <f t="shared" si="22"/>
        <v>1142265.98826</v>
      </c>
    </row>
    <row r="417" spans="1:17" ht="14.25" customHeight="1">
      <c r="A417" s="34">
        <v>150003</v>
      </c>
      <c r="B417" s="22" t="str">
        <f>VLOOKUP(A417,МО!$A$1:$C$68,2,0)</f>
        <v>ГБУЗ "КБСП"</v>
      </c>
      <c r="C417" s="23">
        <f>IF(D417="КС",VLOOKUP(A417,МО!$A$1:$C$68,3,0),VLOOKUP(A417,МО!$A$1:$D$68,4,0))</f>
        <v>1.38</v>
      </c>
      <c r="D417" s="27" t="s">
        <v>495</v>
      </c>
      <c r="E417" s="11">
        <v>20161059</v>
      </c>
      <c r="F417" s="22" t="str">
        <f>VLOOKUP(E417,КСГ!$A$2:$C$427,2,0)</f>
        <v>Сепсис, взрослые</v>
      </c>
      <c r="G417" s="25">
        <f>VLOOKUP(E417,КСГ!$A$2:$C$427,3,0)</f>
        <v>3.12</v>
      </c>
      <c r="H417" s="25">
        <f>IF(VLOOKUP($E417,КСГ!$A$2:$D$427,4,0)=0,IF($D417="КС",$C$2*$C417*$G417,$C$3*$C417*$G417),IF($D417="КС",$C$2*$G417,$C$3*$G417))</f>
        <v>73847.283120000007</v>
      </c>
      <c r="I417" s="25" t="str">
        <f>VLOOKUP(E417,КСГ!$A$2:$E$427,5,0)</f>
        <v>Инфекционные болезни</v>
      </c>
      <c r="J417" s="25">
        <f>VLOOKUP(E417,КСГ!$A$2:$F$427,6,0)</f>
        <v>0.65</v>
      </c>
      <c r="K417" s="17" t="s">
        <v>509</v>
      </c>
      <c r="L417" s="17">
        <v>2</v>
      </c>
      <c r="M417" s="17">
        <v>0</v>
      </c>
      <c r="N417" s="18">
        <f t="shared" si="21"/>
        <v>2</v>
      </c>
      <c r="O417" s="19">
        <f>IF(VLOOKUP($E417,КСГ!$A$2:$D$427,4,0)=0,IF($D417="КС",$C$2*$C417*$G417*L417,$C$3*$C417*$G417*L417),IF($D417="КС",$C$2*$G417*L417,$C$3*$G417*L417))</f>
        <v>147694.56624000001</v>
      </c>
      <c r="P417" s="19">
        <f>IF(VLOOKUP($E417,КСГ!$A$2:$D$427,4,0)=0,IF($D417="КС",$C$2*$C417*$G417*M417,$C$3*$C417*$G417*M417),IF($D417="КС",$C$2*$G417*M417,$C$3*$G417*M417))</f>
        <v>0</v>
      </c>
      <c r="Q417" s="20">
        <f t="shared" si="22"/>
        <v>147694.56624000001</v>
      </c>
    </row>
    <row r="418" spans="1:17" ht="14.25" customHeight="1">
      <c r="A418" s="34">
        <v>150003</v>
      </c>
      <c r="B418" s="22" t="str">
        <f>VLOOKUP(A418,МО!$A$1:$C$68,2,0)</f>
        <v>ГБУЗ "КБСП"</v>
      </c>
      <c r="C418" s="23">
        <f>IF(D418="КС",VLOOKUP(A418,МО!$A$1:$C$68,3,0),VLOOKUP(A418,МО!$A$1:$D$68,4,0))</f>
        <v>1.38</v>
      </c>
      <c r="D418" s="27" t="s">
        <v>495</v>
      </c>
      <c r="E418" s="11">
        <v>20161061</v>
      </c>
      <c r="F418" s="22" t="str">
        <f>VLOOKUP(E418,КСГ!$A$2:$C$427,2,0)</f>
        <v>Другие инфекционные и паразитарные болезни, взрослые</v>
      </c>
      <c r="G418" s="25">
        <f>VLOOKUP(E418,КСГ!$A$2:$C$427,3,0)</f>
        <v>1.18</v>
      </c>
      <c r="H418" s="25">
        <f>IF(VLOOKUP($E418,КСГ!$A$2:$D$427,4,0)=0,IF($D418="КС",$C$2*$C418*$G418,$C$3*$C418*$G418),IF($D418="КС",$C$2*$G418,$C$3*$G418))</f>
        <v>27929.421179999998</v>
      </c>
      <c r="I418" s="25" t="str">
        <f>VLOOKUP(E418,КСГ!$A$2:$E$427,5,0)</f>
        <v>Инфекционные болезни</v>
      </c>
      <c r="J418" s="25">
        <f>VLOOKUP(E418,КСГ!$A$2:$F$427,6,0)</f>
        <v>0.65</v>
      </c>
      <c r="K418" s="17" t="s">
        <v>509</v>
      </c>
      <c r="L418" s="17">
        <v>75</v>
      </c>
      <c r="M418" s="17">
        <v>25</v>
      </c>
      <c r="N418" s="18">
        <f t="shared" si="21"/>
        <v>100</v>
      </c>
      <c r="O418" s="19">
        <f>IF(VLOOKUP($E418,КСГ!$A$2:$D$427,4,0)=0,IF($D418="КС",$C$2*$C418*$G418*L418,$C$3*$C418*$G418*L418),IF($D418="КС",$C$2*$G418*L418,$C$3*$G418*L418))</f>
        <v>2094706.5884999998</v>
      </c>
      <c r="P418" s="19">
        <f>IF(VLOOKUP($E418,КСГ!$A$2:$D$427,4,0)=0,IF($D418="КС",$C$2*$C418*$G418*M418,$C$3*$C418*$G418*M418),IF($D418="КС",$C$2*$G418*M418,$C$3*$G418*M418))</f>
        <v>698235.52949999995</v>
      </c>
      <c r="Q418" s="20">
        <f t="shared" si="22"/>
        <v>2792942.1179999998</v>
      </c>
    </row>
    <row r="419" spans="1:17" ht="15" customHeight="1">
      <c r="A419" s="34">
        <v>150003</v>
      </c>
      <c r="B419" s="22" t="str">
        <f>VLOOKUP(A419,МО!$A$1:$C$68,2,0)</f>
        <v>ГБУЗ "КБСП"</v>
      </c>
      <c r="C419" s="23">
        <f>IF(D419="КС",VLOOKUP(A419,МО!$A$1:$C$68,3,0),VLOOKUP(A419,МО!$A$1:$D$68,4,0))</f>
        <v>1.38</v>
      </c>
      <c r="D419" s="27" t="s">
        <v>495</v>
      </c>
      <c r="E419" s="11">
        <v>20161063</v>
      </c>
      <c r="F419" s="22" t="str">
        <f>VLOOKUP(E419,КСГ!$A$2:$C$427,2,0)</f>
        <v>Респираторные инфекции верхних дыхательных путей с осложнениями, взрослые</v>
      </c>
      <c r="G419" s="25">
        <f>VLOOKUP(E419,КСГ!$A$2:$C$427,3,0)</f>
        <v>0.17499999999999999</v>
      </c>
      <c r="H419" s="25">
        <f>IF(VLOOKUP($E419,КСГ!$A$2:$D$427,4,0)=0,IF($D419="КС",$C$2*$C419*$G419,$C$3*$C419*$G419),IF($D419="КС",$C$2*$G419,$C$3*$G419))</f>
        <v>4142.0751749999999</v>
      </c>
      <c r="I419" s="25" t="str">
        <f>VLOOKUP(E419,КСГ!$A$2:$E$427,5,0)</f>
        <v>Инфекционные болезни</v>
      </c>
      <c r="J419" s="25">
        <f>VLOOKUP(E419,КСГ!$A$2:$F$427,6,0)</f>
        <v>0.65</v>
      </c>
      <c r="K419" s="17" t="s">
        <v>509</v>
      </c>
      <c r="L419" s="17">
        <v>100</v>
      </c>
      <c r="M419" s="17">
        <v>26</v>
      </c>
      <c r="N419" s="18">
        <f t="shared" si="21"/>
        <v>126</v>
      </c>
      <c r="O419" s="19">
        <f>IF(VLOOKUP($E419,КСГ!$A$2:$D$427,4,0)=0,IF($D419="КС",$C$2*$C419*$G419*L419,$C$3*$C419*$G419*L419),IF($D419="КС",$C$2*$G419*L419,$C$3*$G419*L419))</f>
        <v>414207.51750000002</v>
      </c>
      <c r="P419" s="19">
        <f>IF(VLOOKUP($E419,КСГ!$A$2:$D$427,4,0)=0,IF($D419="КС",$C$2*$C419*$G419*M419,$C$3*$C419*$G419*M419),IF($D419="КС",$C$2*$G419*M419,$C$3*$G419*M419))</f>
        <v>107693.95454999999</v>
      </c>
      <c r="Q419" s="20">
        <f t="shared" si="22"/>
        <v>521901.47204999998</v>
      </c>
    </row>
    <row r="420" spans="1:17">
      <c r="A420" s="34">
        <v>150003</v>
      </c>
      <c r="B420" s="22" t="str">
        <f>VLOOKUP(A420,МО!$A$1:$C$68,2,0)</f>
        <v>ГБУЗ "КБСП"</v>
      </c>
      <c r="C420" s="23">
        <f>IF(D420="КС",VLOOKUP(A420,МО!$A$1:$C$68,3,0),VLOOKUP(A420,МО!$A$1:$D$68,4,0))</f>
        <v>1.38</v>
      </c>
      <c r="D420" s="27" t="s">
        <v>495</v>
      </c>
      <c r="E420" s="11">
        <v>20161066</v>
      </c>
      <c r="F420" s="22" t="str">
        <f>VLOOKUP(E420,КСГ!$A$2:$C$427,2,0)</f>
        <v>Нестабильная стенокардия, инфаркт миокарда, легочная эмболия, уровень 1</v>
      </c>
      <c r="G420" s="25">
        <f>VLOOKUP(E420,КСГ!$A$2:$C$427,3,0)</f>
        <v>1.42</v>
      </c>
      <c r="H420" s="25">
        <f>IF(VLOOKUP($E420,КСГ!$A$2:$D$427,4,0)=0,IF($D420="КС",$C$2*$C420*$G420,$C$3*$C420*$G420),IF($D420="КС",$C$2*$G420,$C$3*$G420))</f>
        <v>33609.981419999996</v>
      </c>
      <c r="I420" s="25" t="str">
        <f>VLOOKUP(E420,КСГ!$A$2:$E$427,5,0)</f>
        <v>Кардиология</v>
      </c>
      <c r="J420" s="25">
        <f>VLOOKUP(E420,КСГ!$A$2:$F$427,6,0)</f>
        <v>1.49</v>
      </c>
      <c r="K420" s="17" t="s">
        <v>493</v>
      </c>
      <c r="L420" s="17">
        <v>10</v>
      </c>
      <c r="M420" s="17">
        <v>6</v>
      </c>
      <c r="N420" s="18">
        <f t="shared" si="21"/>
        <v>16</v>
      </c>
      <c r="O420" s="19">
        <f>IF(VLOOKUP($E420,КСГ!$A$2:$D$427,4,0)=0,IF($D420="КС",$C$2*$C420*$G420*L420,$C$3*$C420*$G420*L420),IF($D420="КС",$C$2*$G420*L420,$C$3*$G420*L420))</f>
        <v>336099.81419999996</v>
      </c>
      <c r="P420" s="19">
        <f>IF(VLOOKUP($E420,КСГ!$A$2:$D$427,4,0)=0,IF($D420="КС",$C$2*$C420*$G420*M420,$C$3*$C420*$G420*M420),IF($D420="КС",$C$2*$G420*M420,$C$3*$G420*M420))</f>
        <v>201659.88851999998</v>
      </c>
      <c r="Q420" s="20">
        <f t="shared" si="22"/>
        <v>537759.70271999994</v>
      </c>
    </row>
    <row r="421" spans="1:17" ht="15" customHeight="1">
      <c r="A421" s="34">
        <v>150003</v>
      </c>
      <c r="B421" s="22" t="str">
        <f>VLOOKUP(A421,МО!$A$1:$C$68,2,0)</f>
        <v>ГБУЗ "КБСП"</v>
      </c>
      <c r="C421" s="23">
        <f>IF(D421="КС",VLOOKUP(A421,МО!$A$1:$C$68,3,0),VLOOKUP(A421,МО!$A$1:$D$68,4,0))</f>
        <v>1.38</v>
      </c>
      <c r="D421" s="27" t="s">
        <v>495</v>
      </c>
      <c r="E421" s="11">
        <v>20161069</v>
      </c>
      <c r="F421" s="22" t="str">
        <f>VLOOKUP(E421,КСГ!$A$2:$C$427,2,0)</f>
        <v>Нарушения ритма и проводимости, уровень 1</v>
      </c>
      <c r="G421" s="25">
        <f>VLOOKUP(E421,КСГ!$A$2:$C$427,3,0)</f>
        <v>1.1200000000000001</v>
      </c>
      <c r="H421" s="25">
        <f>IF(VLOOKUP($E421,КСГ!$A$2:$D$427,4,0)=0,IF($D421="КС",$C$2*$C421*$G421,$C$3*$C421*$G421),IF($D421="КС",$C$2*$G421,$C$3*$G421))</f>
        <v>26509.281120000003</v>
      </c>
      <c r="I421" s="25" t="str">
        <f>VLOOKUP(E421,КСГ!$A$2:$E$427,5,0)</f>
        <v>Кардиология</v>
      </c>
      <c r="J421" s="25">
        <f>VLOOKUP(E421,КСГ!$A$2:$F$427,6,0)</f>
        <v>1.49</v>
      </c>
      <c r="K421" s="17" t="s">
        <v>493</v>
      </c>
      <c r="L421" s="17">
        <v>4</v>
      </c>
      <c r="M421" s="17">
        <v>1</v>
      </c>
      <c r="N421" s="18">
        <f t="shared" si="21"/>
        <v>5</v>
      </c>
      <c r="O421" s="19">
        <f>IF(VLOOKUP($E421,КСГ!$A$2:$D$427,4,0)=0,IF($D421="КС",$C$2*$C421*$G421*L421,$C$3*$C421*$G421*L421),IF($D421="КС",$C$2*$G421*L421,$C$3*$G421*L421))</f>
        <v>106037.12448000001</v>
      </c>
      <c r="P421" s="19">
        <f>IF(VLOOKUP($E421,КСГ!$A$2:$D$427,4,0)=0,IF($D421="КС",$C$2*$C421*$G421*M421,$C$3*$C421*$G421*M421),IF($D421="КС",$C$2*$G421*M421,$C$3*$G421*M421))</f>
        <v>26509.281120000003</v>
      </c>
      <c r="Q421" s="20">
        <f t="shared" si="22"/>
        <v>132546.40560000003</v>
      </c>
    </row>
    <row r="422" spans="1:17" ht="14.25" customHeight="1">
      <c r="A422" s="34">
        <v>150003</v>
      </c>
      <c r="B422" s="22" t="str">
        <f>VLOOKUP(A422,МО!$A$1:$C$68,2,0)</f>
        <v>ГБУЗ "КБСП"</v>
      </c>
      <c r="C422" s="23">
        <f>IF(D422="КС",VLOOKUP(A422,МО!$A$1:$C$68,3,0),VLOOKUP(A422,МО!$A$1:$D$68,4,0))</f>
        <v>1.38</v>
      </c>
      <c r="D422" s="27" t="s">
        <v>495</v>
      </c>
      <c r="E422" s="11">
        <v>20161071</v>
      </c>
      <c r="F422" s="22" t="str">
        <f>VLOOKUP(E422,КСГ!$A$2:$C$427,2,0)</f>
        <v>Эндокардит, миокардит, перикардит, кардиомиопатии, уровень 1</v>
      </c>
      <c r="G422" s="25">
        <f>VLOOKUP(E422,КСГ!$A$2:$C$427,3,0)</f>
        <v>1.42</v>
      </c>
      <c r="H422" s="25">
        <f>IF(VLOOKUP($E422,КСГ!$A$2:$D$427,4,0)=0,IF($D422="КС",$C$2*$C422*$G422,$C$3*$C422*$G422),IF($D422="КС",$C$2*$G422,$C$3*$G422))</f>
        <v>33609.981419999996</v>
      </c>
      <c r="I422" s="25" t="str">
        <f>VLOOKUP(E422,КСГ!$A$2:$E$427,5,0)</f>
        <v>Кардиология</v>
      </c>
      <c r="J422" s="25">
        <f>VLOOKUP(E422,КСГ!$A$2:$F$427,6,0)</f>
        <v>1.49</v>
      </c>
      <c r="K422" s="17" t="s">
        <v>493</v>
      </c>
      <c r="L422" s="17">
        <v>7</v>
      </c>
      <c r="M422" s="17">
        <v>3</v>
      </c>
      <c r="N422" s="18">
        <f t="shared" si="21"/>
        <v>10</v>
      </c>
      <c r="O422" s="19">
        <f>IF(VLOOKUP($E422,КСГ!$A$2:$D$427,4,0)=0,IF($D422="КС",$C$2*$C422*$G422*L422,$C$3*$C422*$G422*L422),IF($D422="КС",$C$2*$G422*L422,$C$3*$G422*L422))</f>
        <v>235269.86993999998</v>
      </c>
      <c r="P422" s="19">
        <f>IF(VLOOKUP($E422,КСГ!$A$2:$D$427,4,0)=0,IF($D422="КС",$C$2*$C422*$G422*M422,$C$3*$C422*$G422*M422),IF($D422="КС",$C$2*$G422*M422,$C$3*$G422*M422))</f>
        <v>100829.94425999999</v>
      </c>
      <c r="Q422" s="20">
        <f t="shared" si="22"/>
        <v>336099.81419999996</v>
      </c>
    </row>
    <row r="423" spans="1:17" ht="14.25" customHeight="1">
      <c r="A423" s="34">
        <v>150003</v>
      </c>
      <c r="B423" s="22" t="str">
        <f>VLOOKUP(A423,МО!$A$1:$C$68,2,0)</f>
        <v>ГБУЗ "КБСП"</v>
      </c>
      <c r="C423" s="23">
        <f>IF(D423="КС",VLOOKUP(A423,МО!$A$1:$C$68,3,0),VLOOKUP(A423,МО!$A$1:$D$68,4,0))</f>
        <v>1.38</v>
      </c>
      <c r="D423" s="27" t="s">
        <v>495</v>
      </c>
      <c r="E423" s="11">
        <v>20161073</v>
      </c>
      <c r="F423" s="22" t="str">
        <f>VLOOKUP(E423,КСГ!$A$2:$C$427,2,0)</f>
        <v>Операции на кишечнике и анальной области (уровень 1)</v>
      </c>
      <c r="G423" s="25">
        <f>VLOOKUP(E423,КСГ!$A$2:$C$427,3,0)</f>
        <v>0.84</v>
      </c>
      <c r="H423" s="25">
        <f>IF(VLOOKUP($E423,КСГ!$A$2:$D$427,4,0)=0,IF($D423="КС",$C$2*$C423*$G423,$C$3*$C423*$G423),IF($D423="КС",$C$2*$G423,$C$3*$G423))</f>
        <v>19881.96084</v>
      </c>
      <c r="I423" s="25" t="str">
        <f>VLOOKUP(E423,КСГ!$A$2:$E$427,5,0)</f>
        <v>Колопроктология</v>
      </c>
      <c r="J423" s="25">
        <f>VLOOKUP(E423,КСГ!$A$2:$F$427,6,0)</f>
        <v>1.36</v>
      </c>
      <c r="K423" s="17" t="s">
        <v>474</v>
      </c>
      <c r="L423" s="17">
        <v>10</v>
      </c>
      <c r="M423" s="17">
        <v>5</v>
      </c>
      <c r="N423" s="18">
        <f t="shared" si="21"/>
        <v>15</v>
      </c>
      <c r="O423" s="19">
        <f>IF(VLOOKUP($E423,КСГ!$A$2:$D$427,4,0)=0,IF($D423="КС",$C$2*$C423*$G423*L423,$C$3*$C423*$G423*L423),IF($D423="КС",$C$2*$G423*L423,$C$3*$G423*L423))</f>
        <v>198819.6084</v>
      </c>
      <c r="P423" s="19">
        <f>IF(VLOOKUP($E423,КСГ!$A$2:$D$427,4,0)=0,IF($D423="КС",$C$2*$C423*$G423*M423,$C$3*$C423*$G423*M423),IF($D423="КС",$C$2*$G423*M423,$C$3*$G423*M423))</f>
        <v>99409.804199999999</v>
      </c>
      <c r="Q423" s="20">
        <f t="shared" si="22"/>
        <v>298229.41259999998</v>
      </c>
    </row>
    <row r="424" spans="1:17" ht="15" customHeight="1">
      <c r="A424" s="34">
        <v>150003</v>
      </c>
      <c r="B424" s="22" t="str">
        <f>VLOOKUP(A424,МО!$A$1:$C$68,2,0)</f>
        <v>ГБУЗ "КБСП"</v>
      </c>
      <c r="C424" s="23">
        <f>IF(D424="КС",VLOOKUP(A424,МО!$A$1:$C$68,3,0),VLOOKUP(A424,МО!$A$1:$D$68,4,0))</f>
        <v>1.38</v>
      </c>
      <c r="D424" s="27" t="s">
        <v>495</v>
      </c>
      <c r="E424" s="11">
        <v>20161074</v>
      </c>
      <c r="F424" s="22" t="str">
        <f>VLOOKUP(E424,КСГ!$A$2:$C$427,2,0)</f>
        <v>Операции на кишечнике и анальной области (уровень 2)</v>
      </c>
      <c r="G424" s="25">
        <f>VLOOKUP(E424,КСГ!$A$2:$C$427,3,0)</f>
        <v>1.74</v>
      </c>
      <c r="H424" s="25">
        <f>IF(VLOOKUP($E424,КСГ!$A$2:$D$427,4,0)=0,IF($D424="КС",$C$2*$C424*$G424,$C$3*$C424*$G424),IF($D424="КС",$C$2*$G424,$C$3*$G424))</f>
        <v>41184.061739999997</v>
      </c>
      <c r="I424" s="25" t="str">
        <f>VLOOKUP(E424,КСГ!$A$2:$E$427,5,0)</f>
        <v>Колопроктология</v>
      </c>
      <c r="J424" s="25">
        <f>VLOOKUP(E424,КСГ!$A$2:$F$427,6,0)</f>
        <v>1.36</v>
      </c>
      <c r="K424" s="17" t="s">
        <v>474</v>
      </c>
      <c r="L424" s="17">
        <v>15</v>
      </c>
      <c r="M424" s="17">
        <v>5</v>
      </c>
      <c r="N424" s="18">
        <f t="shared" si="21"/>
        <v>20</v>
      </c>
      <c r="O424" s="19">
        <f>IF(VLOOKUP($E424,КСГ!$A$2:$D$427,4,0)=0,IF($D424="КС",$C$2*$C424*$G424*L424,$C$3*$C424*$G424*L424),IF($D424="КС",$C$2*$G424*L424,$C$3*$G424*L424))</f>
        <v>617760.92609999992</v>
      </c>
      <c r="P424" s="19">
        <f>IF(VLOOKUP($E424,КСГ!$A$2:$D$427,4,0)=0,IF($D424="КС",$C$2*$C424*$G424*M424,$C$3*$C424*$G424*M424),IF($D424="КС",$C$2*$G424*M424,$C$3*$G424*M424))</f>
        <v>205920.30869999999</v>
      </c>
      <c r="Q424" s="20">
        <f t="shared" si="22"/>
        <v>823681.23479999998</v>
      </c>
    </row>
    <row r="425" spans="1:17" ht="15" customHeight="1">
      <c r="A425" s="34">
        <v>150003</v>
      </c>
      <c r="B425" s="22" t="str">
        <f>VLOOKUP(A425,МО!$A$1:$C$68,2,0)</f>
        <v>ГБУЗ "КБСП"</v>
      </c>
      <c r="C425" s="23">
        <f>IF(D425="КС",VLOOKUP(A425,МО!$A$1:$C$68,3,0),VLOOKUP(A425,МО!$A$1:$D$68,4,0))</f>
        <v>1.38</v>
      </c>
      <c r="D425" s="27" t="s">
        <v>495</v>
      </c>
      <c r="E425" s="11">
        <v>20161075</v>
      </c>
      <c r="F425" s="22" t="str">
        <f>VLOOKUP(E425,КСГ!$A$2:$C$427,2,0)</f>
        <v>Операции на кишечнике и анальной области (уровень 3)</v>
      </c>
      <c r="G425" s="25">
        <f>VLOOKUP(E425,КСГ!$A$2:$C$427,3,0)</f>
        <v>2.4900000000000002</v>
      </c>
      <c r="H425" s="25">
        <f>IF(VLOOKUP($E425,КСГ!$A$2:$D$427,4,0)=0,IF($D425="КС",$C$2*$C425*$G425,$C$3*$C425*$G425),IF($D425="КС",$C$2*$G425,$C$3*$G425))</f>
        <v>58935.812490000004</v>
      </c>
      <c r="I425" s="25" t="str">
        <f>VLOOKUP(E425,КСГ!$A$2:$E$427,5,0)</f>
        <v>Колопроктология</v>
      </c>
      <c r="J425" s="25">
        <f>VLOOKUP(E425,КСГ!$A$2:$F$427,6,0)</f>
        <v>1.36</v>
      </c>
      <c r="K425" s="17" t="s">
        <v>474</v>
      </c>
      <c r="L425" s="17">
        <v>6</v>
      </c>
      <c r="M425" s="17">
        <v>2</v>
      </c>
      <c r="N425" s="18">
        <f t="shared" si="21"/>
        <v>8</v>
      </c>
      <c r="O425" s="19">
        <f>IF(VLOOKUP($E425,КСГ!$A$2:$D$427,4,0)=0,IF($D425="КС",$C$2*$C425*$G425*L425,$C$3*$C425*$G425*L425),IF($D425="КС",$C$2*$G425*L425,$C$3*$G425*L425))</f>
        <v>353614.87494000001</v>
      </c>
      <c r="P425" s="19">
        <f>IF(VLOOKUP($E425,КСГ!$A$2:$D$427,4,0)=0,IF($D425="КС",$C$2*$C425*$G425*M425,$C$3*$C425*$G425*M425),IF($D425="КС",$C$2*$G425*M425,$C$3*$G425*M425))</f>
        <v>117871.62498000001</v>
      </c>
      <c r="Q425" s="20">
        <f t="shared" si="22"/>
        <v>471486.49992000003</v>
      </c>
    </row>
    <row r="426" spans="1:17" ht="15.75" customHeight="1">
      <c r="A426" s="34">
        <v>150003</v>
      </c>
      <c r="B426" s="22" t="str">
        <f>VLOOKUP(A426,МО!$A$1:$C$68,2,0)</f>
        <v>ГБУЗ "КБСП"</v>
      </c>
      <c r="C426" s="23">
        <f>IF(D426="КС",VLOOKUP(A426,МО!$A$1:$C$68,3,0),VLOOKUP(A426,МО!$A$1:$D$68,4,0))</f>
        <v>1.38</v>
      </c>
      <c r="D426" s="27" t="s">
        <v>495</v>
      </c>
      <c r="E426" s="11">
        <v>20161078</v>
      </c>
      <c r="F426" s="22" t="str">
        <f>VLOOKUP(E426,КСГ!$A$2:$C$427,2,0)</f>
        <v>Дегенеративные болезни нервной системы</v>
      </c>
      <c r="G426" s="25">
        <f>VLOOKUP(E426,КСГ!$A$2:$C$427,3,0)</f>
        <v>0.84</v>
      </c>
      <c r="H426" s="25">
        <f>IF(VLOOKUP($E426,КСГ!$A$2:$D$427,4,0)=0,IF($D426="КС",$C$2*$C426*$G426,$C$3*$C426*$G426),IF($D426="КС",$C$2*$G426,$C$3*$G426))</f>
        <v>19881.96084</v>
      </c>
      <c r="I426" s="25" t="str">
        <f>VLOOKUP(E426,КСГ!$A$2:$E$427,5,0)</f>
        <v>Неврология</v>
      </c>
      <c r="J426" s="25">
        <f>VLOOKUP(E426,КСГ!$A$2:$F$427,6,0)</f>
        <v>1.1200000000000001</v>
      </c>
      <c r="K426" s="17" t="s">
        <v>493</v>
      </c>
      <c r="L426" s="17">
        <v>2</v>
      </c>
      <c r="M426" s="17">
        <v>1</v>
      </c>
      <c r="N426" s="18">
        <f t="shared" si="21"/>
        <v>3</v>
      </c>
      <c r="O426" s="19">
        <f>IF(VLOOKUP($E426,КСГ!$A$2:$D$427,4,0)=0,IF($D426="КС",$C$2*$C426*$G426*L426,$C$3*$C426*$G426*L426),IF($D426="КС",$C$2*$G426*L426,$C$3*$G426*L426))</f>
        <v>39763.921679999999</v>
      </c>
      <c r="P426" s="19">
        <f>IF(VLOOKUP($E426,КСГ!$A$2:$D$427,4,0)=0,IF($D426="КС",$C$2*$C426*$G426*M426,$C$3*$C426*$G426*M426),IF($D426="КС",$C$2*$G426*M426,$C$3*$G426*M426))</f>
        <v>19881.96084</v>
      </c>
      <c r="Q426" s="20">
        <f t="shared" si="22"/>
        <v>59645.882519999999</v>
      </c>
    </row>
    <row r="427" spans="1:17" ht="14.25" customHeight="1">
      <c r="A427" s="34">
        <v>150003</v>
      </c>
      <c r="B427" s="22" t="str">
        <f>VLOOKUP(A427,МО!$A$1:$C$68,2,0)</f>
        <v>ГБУЗ "КБСП"</v>
      </c>
      <c r="C427" s="23">
        <f>IF(D427="КС",VLOOKUP(A427,МО!$A$1:$C$68,3,0),VLOOKUP(A427,МО!$A$1:$D$68,4,0))</f>
        <v>1.38</v>
      </c>
      <c r="D427" s="27" t="s">
        <v>495</v>
      </c>
      <c r="E427" s="11">
        <v>20161082</v>
      </c>
      <c r="F427" s="22" t="str">
        <f>VLOOKUP(E427,КСГ!$A$2:$C$427,2,0)</f>
        <v>Расстройства периферической нервной системы</v>
      </c>
      <c r="G427" s="25">
        <f>VLOOKUP(E427,КСГ!$A$2:$C$427,3,0)</f>
        <v>1.02</v>
      </c>
      <c r="H427" s="25">
        <f>IF(VLOOKUP($E427,КСГ!$A$2:$D$427,4,0)=0,IF($D427="КС",$C$2*$C427*$G427,$C$3*$C427*$G427),IF($D427="КС",$C$2*$G427,$C$3*$G427))</f>
        <v>24142.381020000001</v>
      </c>
      <c r="I427" s="25" t="str">
        <f>VLOOKUP(E427,КСГ!$A$2:$E$427,5,0)</f>
        <v>Неврология</v>
      </c>
      <c r="J427" s="25">
        <f>VLOOKUP(E427,КСГ!$A$2:$F$427,6,0)</f>
        <v>1.1200000000000001</v>
      </c>
      <c r="K427" s="17" t="s">
        <v>480</v>
      </c>
      <c r="L427" s="17">
        <v>3</v>
      </c>
      <c r="M427" s="17">
        <v>1</v>
      </c>
      <c r="N427" s="18">
        <f t="shared" si="21"/>
        <v>4</v>
      </c>
      <c r="O427" s="19">
        <f>IF(VLOOKUP($E427,КСГ!$A$2:$D$427,4,0)=0,IF($D427="КС",$C$2*$C427*$G427*L427,$C$3*$C427*$G427*L427),IF($D427="КС",$C$2*$G427*L427,$C$3*$G427*L427))</f>
        <v>72427.143060000002</v>
      </c>
      <c r="P427" s="19">
        <f>IF(VLOOKUP($E427,КСГ!$A$2:$D$427,4,0)=0,IF($D427="КС",$C$2*$C427*$G427*M427,$C$3*$C427*$G427*M427),IF($D427="КС",$C$2*$G427*M427,$C$3*$G427*M427))</f>
        <v>24142.381020000001</v>
      </c>
      <c r="Q427" s="20">
        <f t="shared" si="22"/>
        <v>96569.524080000003</v>
      </c>
    </row>
    <row r="428" spans="1:17" ht="15.75" customHeight="1">
      <c r="A428" s="34">
        <v>150003</v>
      </c>
      <c r="B428" s="22" t="str">
        <f>VLOOKUP(A428,МО!$A$1:$C$68,2,0)</f>
        <v>ГБУЗ "КБСП"</v>
      </c>
      <c r="C428" s="23">
        <f>IF(D428="КС",VLOOKUP(A428,МО!$A$1:$C$68,3,0),VLOOKUP(A428,МО!$A$1:$D$68,4,0))</f>
        <v>1.38</v>
      </c>
      <c r="D428" s="27" t="s">
        <v>495</v>
      </c>
      <c r="E428" s="11">
        <v>20161085</v>
      </c>
      <c r="F428" s="22" t="str">
        <f>VLOOKUP(E428,КСГ!$A$2:$C$427,2,0)</f>
        <v>Другие нарушения нервной системы (уровень 1)</v>
      </c>
      <c r="G428" s="25">
        <f>VLOOKUP(E428,КСГ!$A$2:$C$427,3,0)</f>
        <v>0.74</v>
      </c>
      <c r="H428" s="25">
        <f>IF(VLOOKUP($E428,КСГ!$A$2:$D$427,4,0)=0,IF($D428="КС",$C$2*$C428*$G428,$C$3*$C428*$G428),IF($D428="КС",$C$2*$G428,$C$3*$G428))</f>
        <v>17515.060740000001</v>
      </c>
      <c r="I428" s="25" t="str">
        <f>VLOOKUP(E428,КСГ!$A$2:$E$427,5,0)</f>
        <v>Неврология</v>
      </c>
      <c r="J428" s="25">
        <f>VLOOKUP(E428,КСГ!$A$2:$F$427,6,0)</f>
        <v>1.1200000000000001</v>
      </c>
      <c r="K428" s="17" t="s">
        <v>493</v>
      </c>
      <c r="L428" s="17">
        <v>8</v>
      </c>
      <c r="M428" s="17">
        <v>2</v>
      </c>
      <c r="N428" s="18">
        <f t="shared" si="21"/>
        <v>10</v>
      </c>
      <c r="O428" s="19">
        <f>IF(VLOOKUP($E428,КСГ!$A$2:$D$427,4,0)=0,IF($D428="КС",$C$2*$C428*$G428*L428,$C$3*$C428*$G428*L428),IF($D428="КС",$C$2*$G428*L428,$C$3*$G428*L428))</f>
        <v>140120.48592000001</v>
      </c>
      <c r="P428" s="19">
        <f>IF(VLOOKUP($E428,КСГ!$A$2:$D$427,4,0)=0,IF($D428="КС",$C$2*$C428*$G428*M428,$C$3*$C428*$G428*M428),IF($D428="КС",$C$2*$G428*M428,$C$3*$G428*M428))</f>
        <v>35030.121480000002</v>
      </c>
      <c r="Q428" s="20">
        <f t="shared" si="22"/>
        <v>175150.60740000001</v>
      </c>
    </row>
    <row r="429" spans="1:17" ht="15.75" customHeight="1">
      <c r="A429" s="34">
        <v>150003</v>
      </c>
      <c r="B429" s="22" t="str">
        <f>VLOOKUP(A429,МО!$A$1:$C$68,2,0)</f>
        <v>ГБУЗ "КБСП"</v>
      </c>
      <c r="C429" s="23">
        <f>IF(D429="КС",VLOOKUP(A429,МО!$A$1:$C$68,3,0),VLOOKUP(A429,МО!$A$1:$D$68,4,0))</f>
        <v>1.38</v>
      </c>
      <c r="D429" s="27" t="s">
        <v>495</v>
      </c>
      <c r="E429" s="11">
        <v>20161086</v>
      </c>
      <c r="F429" s="22" t="str">
        <f>VLOOKUP(E429,КСГ!$A$2:$C$427,2,0)</f>
        <v>Другие нарушения нервной системы (уровень 2)</v>
      </c>
      <c r="G429" s="25">
        <f>VLOOKUP(E429,КСГ!$A$2:$C$427,3,0)</f>
        <v>0.99</v>
      </c>
      <c r="H429" s="25">
        <f>IF(VLOOKUP($E429,КСГ!$A$2:$D$427,4,0)=0,IF($D429="КС",$C$2*$C429*$G429,$C$3*$C429*$G429),IF($D429="КС",$C$2*$G429,$C$3*$G429))</f>
        <v>23432.310990000002</v>
      </c>
      <c r="I429" s="25" t="str">
        <f>VLOOKUP(E429,КСГ!$A$2:$E$427,5,0)</f>
        <v>Неврология</v>
      </c>
      <c r="J429" s="25">
        <f>VLOOKUP(E429,КСГ!$A$2:$F$427,6,0)</f>
        <v>1.1200000000000001</v>
      </c>
      <c r="K429" s="17" t="s">
        <v>493</v>
      </c>
      <c r="L429" s="17">
        <v>2</v>
      </c>
      <c r="M429" s="17">
        <v>1</v>
      </c>
      <c r="N429" s="18">
        <f t="shared" si="21"/>
        <v>3</v>
      </c>
      <c r="O429" s="19">
        <f>IF(VLOOKUP($E429,КСГ!$A$2:$D$427,4,0)=0,IF($D429="КС",$C$2*$C429*$G429*L429,$C$3*$C429*$G429*L429),IF($D429="КС",$C$2*$G429*L429,$C$3*$G429*L429))</f>
        <v>46864.621980000004</v>
      </c>
      <c r="P429" s="19">
        <f>IF(VLOOKUP($E429,КСГ!$A$2:$D$427,4,0)=0,IF($D429="КС",$C$2*$C429*$G429*M429,$C$3*$C429*$G429*M429),IF($D429="КС",$C$2*$G429*M429,$C$3*$G429*M429))</f>
        <v>23432.310990000002</v>
      </c>
      <c r="Q429" s="20">
        <f t="shared" si="22"/>
        <v>70296.932970000009</v>
      </c>
    </row>
    <row r="430" spans="1:17">
      <c r="A430" s="34">
        <v>150003</v>
      </c>
      <c r="B430" s="22" t="str">
        <f>VLOOKUP(A430,МО!$A$1:$C$68,2,0)</f>
        <v>ГБУЗ "КБСП"</v>
      </c>
      <c r="C430" s="23">
        <f>IF(D430="КС",VLOOKUP(A430,МО!$A$1:$C$68,3,0),VLOOKUP(A430,МО!$A$1:$D$68,4,0))</f>
        <v>1.38</v>
      </c>
      <c r="D430" s="27" t="s">
        <v>495</v>
      </c>
      <c r="E430" s="11">
        <v>20161088</v>
      </c>
      <c r="F430" s="22" t="str">
        <f>VLOOKUP(E430,КСГ!$A$2:$C$427,2,0)</f>
        <v>Кровоизлияние в мозг</v>
      </c>
      <c r="G430" s="25">
        <f>VLOOKUP(E430,КСГ!$A$2:$C$427,3,0)</f>
        <v>2.82</v>
      </c>
      <c r="H430" s="25">
        <f>IF(VLOOKUP($E430,КСГ!$A$2:$D$427,4,0)=0,IF($D430="КС",$C$2*$C430*$G430,$C$3*$C430*$G430),IF($D430="КС",$C$2*$G430,$C$3*$G430))</f>
        <v>66746.582819999996</v>
      </c>
      <c r="I430" s="25" t="str">
        <f>VLOOKUP(E430,КСГ!$A$2:$E$427,5,0)</f>
        <v>Неврология</v>
      </c>
      <c r="J430" s="25">
        <f>VLOOKUP(E430,КСГ!$A$2:$F$427,6,0)</f>
        <v>1.1200000000000001</v>
      </c>
      <c r="K430" s="17" t="s">
        <v>493</v>
      </c>
      <c r="L430" s="17">
        <v>8</v>
      </c>
      <c r="M430" s="17">
        <v>2</v>
      </c>
      <c r="N430" s="18">
        <f t="shared" si="21"/>
        <v>10</v>
      </c>
      <c r="O430" s="19">
        <f>IF(VLOOKUP($E430,КСГ!$A$2:$D$427,4,0)=0,IF($D430="КС",$C$2*$C430*$G430*L430,$C$3*$C430*$G430*L430),IF($D430="КС",$C$2*$G430*L430,$C$3*$G430*L430))</f>
        <v>533972.66255999997</v>
      </c>
      <c r="P430" s="19">
        <f>IF(VLOOKUP($E430,КСГ!$A$2:$D$427,4,0)=0,IF($D430="КС",$C$2*$C430*$G430*M430,$C$3*$C430*$G430*M430),IF($D430="КС",$C$2*$G430*M430,$C$3*$G430*M430))</f>
        <v>133493.16563999999</v>
      </c>
      <c r="Q430" s="20">
        <f t="shared" si="22"/>
        <v>667465.82819999999</v>
      </c>
    </row>
    <row r="431" spans="1:17" ht="14.25" customHeight="1">
      <c r="A431" s="34">
        <v>150003</v>
      </c>
      <c r="B431" s="22" t="str">
        <f>VLOOKUP(A431,МО!$A$1:$C$68,2,0)</f>
        <v>ГБУЗ "КБСП"</v>
      </c>
      <c r="C431" s="23">
        <f>IF(D431="КС",VLOOKUP(A431,МО!$A$1:$C$68,3,0),VLOOKUP(A431,МО!$A$1:$D$68,4,0))</f>
        <v>1.38</v>
      </c>
      <c r="D431" s="27" t="s">
        <v>495</v>
      </c>
      <c r="E431" s="11">
        <v>20161095</v>
      </c>
      <c r="F431" s="22" t="str">
        <f>VLOOKUP(E431,КСГ!$A$2:$C$427,2,0)</f>
        <v>Дорсопатии, спондилопатии, остеопатии</v>
      </c>
      <c r="G431" s="25">
        <f>VLOOKUP(E431,КСГ!$A$2:$C$427,3,0)</f>
        <v>0.68</v>
      </c>
      <c r="H431" s="25">
        <f>IF(VLOOKUP($E431,КСГ!$A$2:$D$427,4,0)=0,IF($D431="КС",$C$2*$C431*$G431,$C$3*$C431*$G431),IF($D431="КС",$C$2*$G431,$C$3*$G431))</f>
        <v>16094.920680000001</v>
      </c>
      <c r="I431" s="25" t="str">
        <f>VLOOKUP(E431,КСГ!$A$2:$E$427,5,0)</f>
        <v>Нейрохирургия</v>
      </c>
      <c r="J431" s="25">
        <f>VLOOKUP(E431,КСГ!$A$2:$F$427,6,0)</f>
        <v>1.2</v>
      </c>
      <c r="K431" s="17" t="s">
        <v>480</v>
      </c>
      <c r="L431" s="17">
        <v>18</v>
      </c>
      <c r="M431" s="17">
        <v>6</v>
      </c>
      <c r="N431" s="18">
        <f t="shared" si="21"/>
        <v>24</v>
      </c>
      <c r="O431" s="19">
        <f>IF(VLOOKUP($E431,КСГ!$A$2:$D$427,4,0)=0,IF($D431="КС",$C$2*$C431*$G431*L431,$C$3*$C431*$G431*L431),IF($D431="КС",$C$2*$G431*L431,$C$3*$G431*L431))</f>
        <v>289708.57224000001</v>
      </c>
      <c r="P431" s="19">
        <f>IF(VLOOKUP($E431,КСГ!$A$2:$D$427,4,0)=0,IF($D431="КС",$C$2*$C431*$G431*M431,$C$3*$C431*$G431*M431),IF($D431="КС",$C$2*$G431*M431,$C$3*$G431*M431))</f>
        <v>96569.524080000003</v>
      </c>
      <c r="Q431" s="20">
        <f t="shared" si="22"/>
        <v>386278.09632000001</v>
      </c>
    </row>
    <row r="432" spans="1:17">
      <c r="A432" s="34">
        <v>150003</v>
      </c>
      <c r="B432" s="22" t="str">
        <f>VLOOKUP(A432,МО!$A$1:$C$68,2,0)</f>
        <v>ГБУЗ "КБСП"</v>
      </c>
      <c r="C432" s="23">
        <f>IF(D432="КС",VLOOKUP(A432,МО!$A$1:$C$68,3,0),VLOOKUP(A432,МО!$A$1:$D$68,4,0))</f>
        <v>1.38</v>
      </c>
      <c r="D432" s="27" t="s">
        <v>495</v>
      </c>
      <c r="E432" s="11">
        <v>20161095</v>
      </c>
      <c r="F432" s="22" t="str">
        <f>VLOOKUP(E432,КСГ!$A$2:$C$427,2,0)</f>
        <v>Дорсопатии, спондилопатии, остеопатии</v>
      </c>
      <c r="G432" s="25">
        <f>VLOOKUP(E432,КСГ!$A$2:$C$427,3,0)</f>
        <v>0.68</v>
      </c>
      <c r="H432" s="25">
        <f>IF(VLOOKUP($E432,КСГ!$A$2:$D$427,4,0)=0,IF($D432="КС",$C$2*$C432*$G432,$C$3*$C432*$G432),IF($D432="КС",$C$2*$G432,$C$3*$G432))</f>
        <v>16094.920680000001</v>
      </c>
      <c r="I432" s="25" t="str">
        <f>VLOOKUP(E432,КСГ!$A$2:$E$427,5,0)</f>
        <v>Нейрохирургия</v>
      </c>
      <c r="J432" s="25">
        <f>VLOOKUP(E432,КСГ!$A$2:$F$427,6,0)</f>
        <v>1.2</v>
      </c>
      <c r="K432" s="17" t="s">
        <v>512</v>
      </c>
      <c r="L432" s="17">
        <v>0</v>
      </c>
      <c r="M432" s="17">
        <v>0</v>
      </c>
      <c r="N432" s="18" t="str">
        <f t="shared" si="21"/>
        <v/>
      </c>
      <c r="O432" s="19">
        <f>IF(VLOOKUP($E432,КСГ!$A$2:$D$427,4,0)=0,IF($D432="КС",$C$2*$C432*$G432*L432,$C$3*$C432*$G432*L432),IF($D432="КС",$C$2*$G432*L432,$C$3*$G432*L432))</f>
        <v>0</v>
      </c>
      <c r="P432" s="19">
        <f>IF(VLOOKUP($E432,КСГ!$A$2:$D$427,4,0)=0,IF($D432="КС",$C$2*$C432*$G432*M432,$C$3*$C432*$G432*M432),IF($D432="КС",$C$2*$G432*M432,$C$3*$G432*M432))</f>
        <v>0</v>
      </c>
      <c r="Q432" s="20">
        <f t="shared" si="22"/>
        <v>0</v>
      </c>
    </row>
    <row r="433" spans="1:17" ht="15" customHeight="1">
      <c r="A433" s="34">
        <v>150003</v>
      </c>
      <c r="B433" s="22" t="str">
        <f>VLOOKUP(A433,МО!$A$1:$C$68,2,0)</f>
        <v>ГБУЗ "КБСП"</v>
      </c>
      <c r="C433" s="23">
        <f>IF(D433="КС",VLOOKUP(A433,МО!$A$1:$C$68,3,0),VLOOKUP(A433,МО!$A$1:$D$68,4,0))</f>
        <v>1.38</v>
      </c>
      <c r="D433" s="27" t="s">
        <v>495</v>
      </c>
      <c r="E433" s="11">
        <v>20161096</v>
      </c>
      <c r="F433" s="22" t="str">
        <f>VLOOKUP(E433,КСГ!$A$2:$C$427,2,0)</f>
        <v>Травмы позвоночника</v>
      </c>
      <c r="G433" s="25">
        <f>VLOOKUP(E433,КСГ!$A$2:$C$427,3,0)</f>
        <v>1.01</v>
      </c>
      <c r="H433" s="25">
        <f>IF(VLOOKUP($E433,КСГ!$A$2:$D$427,4,0)=0,IF($D433="КС",$C$2*$C433*$G433,$C$3*$C433*$G433),IF($D433="КС",$C$2*$G433,$C$3*$G433))</f>
        <v>23905.691009999999</v>
      </c>
      <c r="I433" s="25" t="str">
        <f>VLOOKUP(E433,КСГ!$A$2:$E$427,5,0)</f>
        <v>Нейрохирургия</v>
      </c>
      <c r="J433" s="25">
        <f>VLOOKUP(E433,КСГ!$A$2:$F$427,6,0)</f>
        <v>1.2</v>
      </c>
      <c r="K433" s="17" t="s">
        <v>480</v>
      </c>
      <c r="L433" s="17">
        <v>4</v>
      </c>
      <c r="M433" s="17">
        <v>1</v>
      </c>
      <c r="N433" s="18">
        <f t="shared" si="21"/>
        <v>5</v>
      </c>
      <c r="O433" s="19">
        <f>IF(VLOOKUP($E433,КСГ!$A$2:$D$427,4,0)=0,IF($D433="КС",$C$2*$C433*$G433*L433,$C$3*$C433*$G433*L433),IF($D433="КС",$C$2*$G433*L433,$C$3*$G433*L433))</f>
        <v>95622.764039999995</v>
      </c>
      <c r="P433" s="19">
        <f>IF(VLOOKUP($E433,КСГ!$A$2:$D$427,4,0)=0,IF($D433="КС",$C$2*$C433*$G433*M433,$C$3*$C433*$G433*M433),IF($D433="КС",$C$2*$G433*M433,$C$3*$G433*M433))</f>
        <v>23905.691009999999</v>
      </c>
      <c r="Q433" s="20">
        <f t="shared" si="22"/>
        <v>119528.45504999999</v>
      </c>
    </row>
    <row r="434" spans="1:17" ht="15" customHeight="1">
      <c r="A434" s="34">
        <v>150003</v>
      </c>
      <c r="B434" s="22" t="str">
        <f>VLOOKUP(A434,МО!$A$1:$C$68,2,0)</f>
        <v>ГБУЗ "КБСП"</v>
      </c>
      <c r="C434" s="23">
        <f>IF(D434="КС",VLOOKUP(A434,МО!$A$1:$C$68,3,0),VLOOKUP(A434,МО!$A$1:$D$68,4,0))</f>
        <v>1.38</v>
      </c>
      <c r="D434" s="27" t="s">
        <v>495</v>
      </c>
      <c r="E434" s="11">
        <v>20161098</v>
      </c>
      <c r="F434" s="22" t="str">
        <f>VLOOKUP(E434,КСГ!$A$2:$C$427,2,0)</f>
        <v>Переломы черепа, внутричерепная травма</v>
      </c>
      <c r="G434" s="25">
        <f>VLOOKUP(E434,КСГ!$A$2:$C$427,3,0)</f>
        <v>1.54</v>
      </c>
      <c r="H434" s="25">
        <f>IF(VLOOKUP($E434,КСГ!$A$2:$D$427,4,0)=0,IF($D434="КС",$C$2*$C434*$G434,$C$3*$C434*$G434),IF($D434="КС",$C$2*$G434,$C$3*$G434))</f>
        <v>36450.26154</v>
      </c>
      <c r="I434" s="25" t="str">
        <f>VLOOKUP(E434,КСГ!$A$2:$E$427,5,0)</f>
        <v>Нейрохирургия</v>
      </c>
      <c r="J434" s="25">
        <f>VLOOKUP(E434,КСГ!$A$2:$F$427,6,0)</f>
        <v>1.2</v>
      </c>
      <c r="K434" s="17" t="s">
        <v>480</v>
      </c>
      <c r="L434" s="17">
        <v>1</v>
      </c>
      <c r="M434" s="17">
        <v>0</v>
      </c>
      <c r="N434" s="18">
        <f t="shared" si="21"/>
        <v>1</v>
      </c>
      <c r="O434" s="19">
        <f>IF(VLOOKUP($E434,КСГ!$A$2:$D$427,4,0)=0,IF($D434="КС",$C$2*$C434*$G434*L434,$C$3*$C434*$G434*L434),IF($D434="КС",$C$2*$G434*L434,$C$3*$G434*L434))</f>
        <v>36450.26154</v>
      </c>
      <c r="P434" s="19">
        <f>IF(VLOOKUP($E434,КСГ!$A$2:$D$427,4,0)=0,IF($D434="КС",$C$2*$C434*$G434*M434,$C$3*$C434*$G434*M434),IF($D434="КС",$C$2*$G434*M434,$C$3*$G434*M434))</f>
        <v>0</v>
      </c>
      <c r="Q434" s="20">
        <f t="shared" si="22"/>
        <v>36450.26154</v>
      </c>
    </row>
    <row r="435" spans="1:17" ht="30">
      <c r="A435" s="34">
        <v>150003</v>
      </c>
      <c r="B435" s="22" t="str">
        <f>VLOOKUP(A435,МО!$A$1:$C$68,2,0)</f>
        <v>ГБУЗ "КБСП"</v>
      </c>
      <c r="C435" s="23">
        <f>IF(D435="КС",VLOOKUP(A435,МО!$A$1:$C$68,3,0),VLOOKUP(A435,МО!$A$1:$D$68,4,0))</f>
        <v>1.38</v>
      </c>
      <c r="D435" s="27" t="s">
        <v>495</v>
      </c>
      <c r="E435" s="11">
        <v>20161114</v>
      </c>
      <c r="F435" s="22" t="str">
        <f>VLOOKUP(E435,КСГ!$A$2:$C$427,2,0)</f>
        <v>Гломерулярные болезни</v>
      </c>
      <c r="G435" s="25">
        <f>VLOOKUP(E435,КСГ!$A$2:$C$427,3,0)</f>
        <v>1.71</v>
      </c>
      <c r="H435" s="25">
        <f>IF(VLOOKUP($E435,КСГ!$A$2:$D$427,4,0)=0,IF($D435="КС",$C$2*$C435*$G435,$C$3*$C435*$G435),IF($D435="КС",$C$2*$G435,$C$3*$G435))</f>
        <v>40473.991710000002</v>
      </c>
      <c r="I435" s="25" t="str">
        <f>VLOOKUP(E435,КСГ!$A$2:$E$427,5,0)</f>
        <v>Нефрология (без  диализа)</v>
      </c>
      <c r="J435" s="25">
        <f>VLOOKUP(E435,КСГ!$A$2:$F$427,6,0)</f>
        <v>1.69</v>
      </c>
      <c r="K435" s="17" t="s">
        <v>493</v>
      </c>
      <c r="L435" s="17">
        <v>2</v>
      </c>
      <c r="M435" s="17">
        <v>1</v>
      </c>
      <c r="N435" s="18">
        <f t="shared" si="21"/>
        <v>3</v>
      </c>
      <c r="O435" s="19">
        <f>IF(VLOOKUP($E435,КСГ!$A$2:$D$427,4,0)=0,IF($D435="КС",$C$2*$C435*$G435*L435,$C$3*$C435*$G435*L435),IF($D435="КС",$C$2*$G435*L435,$C$3*$G435*L435))</f>
        <v>80947.983420000004</v>
      </c>
      <c r="P435" s="19">
        <f>IF(VLOOKUP($E435,КСГ!$A$2:$D$427,4,0)=0,IF($D435="КС",$C$2*$C435*$G435*M435,$C$3*$C435*$G435*M435),IF($D435="КС",$C$2*$G435*M435,$C$3*$G435*M435))</f>
        <v>40473.991710000002</v>
      </c>
      <c r="Q435" s="20">
        <f t="shared" si="22"/>
        <v>121421.97513000001</v>
      </c>
    </row>
    <row r="436" spans="1:17" ht="16.5" customHeight="1">
      <c r="A436" s="34">
        <v>150003</v>
      </c>
      <c r="B436" s="22" t="str">
        <f>VLOOKUP(A436,МО!$A$1:$C$68,2,0)</f>
        <v>ГБУЗ "КБСП"</v>
      </c>
      <c r="C436" s="23">
        <f>IF(D436="КС",VLOOKUP(A436,МО!$A$1:$C$68,3,0),VLOOKUP(A436,МО!$A$1:$D$68,4,0))</f>
        <v>1.38</v>
      </c>
      <c r="D436" s="27" t="s">
        <v>495</v>
      </c>
      <c r="E436" s="11">
        <v>20161117</v>
      </c>
      <c r="F436" s="22" t="str">
        <f>VLOOKUP(E436,КСГ!$A$2:$C$427,2,0)</f>
        <v>Операции на кишечнике и анальной области при злокачественных новообразованиях (уровень 1)</v>
      </c>
      <c r="G436" s="25">
        <f>VLOOKUP(E436,КСГ!$A$2:$C$427,3,0)</f>
        <v>1.73</v>
      </c>
      <c r="H436" s="25">
        <f>IF(VLOOKUP($E436,КСГ!$A$2:$D$427,4,0)=0,IF($D436="КС",$C$2*$C436*$G436,$C$3*$C436*$G436),IF($D436="КС",$C$2*$G436,$C$3*$G436))</f>
        <v>40947.371729999999</v>
      </c>
      <c r="I436" s="25" t="str">
        <f>VLOOKUP(E436,КСГ!$A$2:$E$427,5,0)</f>
        <v>Онкология</v>
      </c>
      <c r="J436" s="25">
        <f>VLOOKUP(E436,КСГ!$A$2:$F$427,6,0)</f>
        <v>2.2400000000000002</v>
      </c>
      <c r="K436" s="17" t="s">
        <v>474</v>
      </c>
      <c r="L436" s="17">
        <v>5</v>
      </c>
      <c r="M436" s="17">
        <v>3</v>
      </c>
      <c r="N436" s="18">
        <f t="shared" si="21"/>
        <v>8</v>
      </c>
      <c r="O436" s="19">
        <f>IF(VLOOKUP($E436,КСГ!$A$2:$D$427,4,0)=0,IF($D436="КС",$C$2*$C436*$G436*L436,$C$3*$C436*$G436*L436),IF($D436="КС",$C$2*$G436*L436,$C$3*$G436*L436))</f>
        <v>204736.85865000001</v>
      </c>
      <c r="P436" s="19">
        <f>IF(VLOOKUP($E436,КСГ!$A$2:$D$427,4,0)=0,IF($D436="КС",$C$2*$C436*$G436*M436,$C$3*$C436*$G436*M436),IF($D436="КС",$C$2*$G436*M436,$C$3*$G436*M436))</f>
        <v>122842.11519</v>
      </c>
      <c r="Q436" s="20">
        <f t="shared" si="22"/>
        <v>327578.97383999999</v>
      </c>
    </row>
    <row r="437" spans="1:17">
      <c r="A437" s="34">
        <v>150003</v>
      </c>
      <c r="B437" s="22" t="str">
        <f>VLOOKUP(A437,МО!$A$1:$C$68,2,0)</f>
        <v>ГБУЗ "КБСП"</v>
      </c>
      <c r="C437" s="23">
        <f>IF(D437="КС",VLOOKUP(A437,МО!$A$1:$C$68,3,0),VLOOKUP(A437,МО!$A$1:$D$68,4,0))</f>
        <v>1.38</v>
      </c>
      <c r="D437" s="27" t="s">
        <v>495</v>
      </c>
      <c r="E437" s="11">
        <v>20161118</v>
      </c>
      <c r="F437" s="22" t="str">
        <f>VLOOKUP(E437,КСГ!$A$2:$C$427,2,0)</f>
        <v>Операции на кишечнике и анальной области при злокачественных новообразованиях (уровень 2)</v>
      </c>
      <c r="G437" s="25">
        <f>VLOOKUP(E437,КСГ!$A$2:$C$427,3,0)</f>
        <v>2.4500000000000002</v>
      </c>
      <c r="H437" s="25">
        <f>IF(VLOOKUP($E437,КСГ!$A$2:$D$427,4,0)=0,IF($D437="КС",$C$2*$C437*$G437,$C$3*$C437*$G437),IF($D437="КС",$C$2*$G437,$C$3*$G437))</f>
        <v>57989.052450000003</v>
      </c>
      <c r="I437" s="25" t="str">
        <f>VLOOKUP(E437,КСГ!$A$2:$E$427,5,0)</f>
        <v>Онкология</v>
      </c>
      <c r="J437" s="25">
        <f>VLOOKUP(E437,КСГ!$A$2:$F$427,6,0)</f>
        <v>2.2400000000000002</v>
      </c>
      <c r="K437" s="17" t="s">
        <v>474</v>
      </c>
      <c r="L437" s="17">
        <v>8</v>
      </c>
      <c r="M437" s="17">
        <v>2</v>
      </c>
      <c r="N437" s="18">
        <f t="shared" si="21"/>
        <v>10</v>
      </c>
      <c r="O437" s="19">
        <f>IF(VLOOKUP($E437,КСГ!$A$2:$D$427,4,0)=0,IF($D437="КС",$C$2*$C437*$G437*L437,$C$3*$C437*$G437*L437),IF($D437="КС",$C$2*$G437*L437,$C$3*$G437*L437))</f>
        <v>463912.41960000002</v>
      </c>
      <c r="P437" s="19">
        <f>IF(VLOOKUP($E437,КСГ!$A$2:$D$427,4,0)=0,IF($D437="КС",$C$2*$C437*$G437*M437,$C$3*$C437*$G437*M437),IF($D437="КС",$C$2*$G437*M437,$C$3*$G437*M437))</f>
        <v>115978.10490000001</v>
      </c>
      <c r="Q437" s="20">
        <f t="shared" si="22"/>
        <v>579890.52450000006</v>
      </c>
    </row>
    <row r="438" spans="1:17">
      <c r="A438" s="34">
        <v>150003</v>
      </c>
      <c r="B438" s="22" t="str">
        <f>VLOOKUP(A438,МО!$A$1:$C$68,2,0)</f>
        <v>ГБУЗ "КБСП"</v>
      </c>
      <c r="C438" s="23">
        <f>IF(D438="КС",VLOOKUP(A438,МО!$A$1:$C$68,3,0),VLOOKUP(A438,МО!$A$1:$D$68,4,0))</f>
        <v>1.38</v>
      </c>
      <c r="D438" s="27" t="s">
        <v>495</v>
      </c>
      <c r="E438" s="11">
        <v>20161119</v>
      </c>
      <c r="F438" s="22" t="str">
        <f>VLOOKUP(E438,КСГ!$A$2:$C$427,2,0)</f>
        <v>Операции на кишечнике и анальной области при злокачественных новообразованиях (уровень 3)</v>
      </c>
      <c r="G438" s="25">
        <f>VLOOKUP(E438,КСГ!$A$2:$C$427,3,0)</f>
        <v>3.82</v>
      </c>
      <c r="H438" s="25">
        <f>IF(VLOOKUP($E438,КСГ!$A$2:$D$427,4,0)=0,IF($D438="КС",$C$2*$C438*$G438,$C$3*$C438*$G438),IF($D438="КС",$C$2*$G438,$C$3*$G438))</f>
        <v>90415.58382</v>
      </c>
      <c r="I438" s="25" t="str">
        <f>VLOOKUP(E438,КСГ!$A$2:$E$427,5,0)</f>
        <v>Онкология</v>
      </c>
      <c r="J438" s="25">
        <f>VLOOKUP(E438,КСГ!$A$2:$F$427,6,0)</f>
        <v>2.2400000000000002</v>
      </c>
      <c r="K438" s="17" t="s">
        <v>474</v>
      </c>
      <c r="L438" s="17">
        <v>4</v>
      </c>
      <c r="M438" s="17">
        <v>1</v>
      </c>
      <c r="N438" s="18">
        <f t="shared" si="21"/>
        <v>5</v>
      </c>
      <c r="O438" s="19">
        <f>IF(VLOOKUP($E438,КСГ!$A$2:$D$427,4,0)=0,IF($D438="КС",$C$2*$C438*$G438*L438,$C$3*$C438*$G438*L438),IF($D438="КС",$C$2*$G438*L438,$C$3*$G438*L438))</f>
        <v>361662.33528</v>
      </c>
      <c r="P438" s="19">
        <f>IF(VLOOKUP($E438,КСГ!$A$2:$D$427,4,0)=0,IF($D438="КС",$C$2*$C438*$G438*M438,$C$3*$C438*$G438*M438),IF($D438="КС",$C$2*$G438*M438,$C$3*$G438*M438))</f>
        <v>90415.58382</v>
      </c>
      <c r="Q438" s="20">
        <f t="shared" si="22"/>
        <v>452077.9191</v>
      </c>
    </row>
    <row r="439" spans="1:17" ht="15.75" customHeight="1">
      <c r="A439" s="34">
        <v>150003</v>
      </c>
      <c r="B439" s="22" t="str">
        <f>VLOOKUP(A439,МО!$A$1:$C$68,2,0)</f>
        <v>ГБУЗ "КБСП"</v>
      </c>
      <c r="C439" s="23">
        <f>IF(D439="КС",VLOOKUP(A439,МО!$A$1:$C$68,3,0),VLOOKUP(A439,МО!$A$1:$D$68,4,0))</f>
        <v>1.38</v>
      </c>
      <c r="D439" s="27" t="s">
        <v>495</v>
      </c>
      <c r="E439" s="11">
        <v>20161127</v>
      </c>
      <c r="F439" s="22" t="str">
        <f>VLOOKUP(E439,КСГ!$A$2:$C$427,2,0)</f>
        <v>Операции при злокачественном новообразовании желчного пузыря, желчных протоков</v>
      </c>
      <c r="G439" s="25">
        <f>VLOOKUP(E439,КСГ!$A$2:$C$427,3,0)</f>
        <v>2.0299999999999998</v>
      </c>
      <c r="H439" s="25">
        <f>IF(VLOOKUP($E439,КСГ!$A$2:$D$427,4,0)=0,IF($D439="КС",$C$2*$C439*$G439,$C$3*$C439*$G439),IF($D439="КС",$C$2*$G439,$C$3*$G439))</f>
        <v>48048.072029999996</v>
      </c>
      <c r="I439" s="25" t="str">
        <f>VLOOKUP(E439,КСГ!$A$2:$E$427,5,0)</f>
        <v>Онкология</v>
      </c>
      <c r="J439" s="25">
        <f>VLOOKUP(E439,КСГ!$A$2:$F$427,6,0)</f>
        <v>2.2400000000000002</v>
      </c>
      <c r="K439" s="17" t="s">
        <v>474</v>
      </c>
      <c r="L439" s="17">
        <v>1</v>
      </c>
      <c r="M439" s="17">
        <v>1</v>
      </c>
      <c r="N439" s="18">
        <f t="shared" si="21"/>
        <v>2</v>
      </c>
      <c r="O439" s="19">
        <f>IF(VLOOKUP($E439,КСГ!$A$2:$D$427,4,0)=0,IF($D439="КС",$C$2*$C439*$G439*L439,$C$3*$C439*$G439*L439),IF($D439="КС",$C$2*$G439*L439,$C$3*$G439*L439))</f>
        <v>48048.072029999996</v>
      </c>
      <c r="P439" s="19">
        <f>IF(VLOOKUP($E439,КСГ!$A$2:$D$427,4,0)=0,IF($D439="КС",$C$2*$C439*$G439*M439,$C$3*$C439*$G439*M439),IF($D439="КС",$C$2*$G439*M439,$C$3*$G439*M439))</f>
        <v>48048.072029999996</v>
      </c>
      <c r="Q439" s="20">
        <f t="shared" si="22"/>
        <v>96096.144059999991</v>
      </c>
    </row>
    <row r="440" spans="1:17">
      <c r="A440" s="34">
        <v>150003</v>
      </c>
      <c r="B440" s="22" t="str">
        <f>VLOOKUP(A440,МО!$A$1:$C$68,2,0)</f>
        <v>ГБУЗ "КБСП"</v>
      </c>
      <c r="C440" s="23">
        <f>IF(D440="КС",VLOOKUP(A440,МО!$A$1:$C$68,3,0),VLOOKUP(A440,МО!$A$1:$D$68,4,0))</f>
        <v>1.38</v>
      </c>
      <c r="D440" s="27" t="s">
        <v>495</v>
      </c>
      <c r="E440" s="11">
        <v>20161128</v>
      </c>
      <c r="F440" s="22" t="str">
        <f>VLOOKUP(E440,КСГ!$A$2:$C$427,2,0)</f>
        <v>Операции при злокачественном новообразовании пищевода, желудка</v>
      </c>
      <c r="G440" s="25">
        <f>VLOOKUP(E440,КСГ!$A$2:$C$427,3,0)</f>
        <v>2.57</v>
      </c>
      <c r="H440" s="25">
        <f>IF(VLOOKUP($E440,КСГ!$A$2:$D$427,4,0)=0,IF($D440="КС",$C$2*$C440*$G440,$C$3*$C440*$G440),IF($D440="КС",$C$2*$G440,$C$3*$G440))</f>
        <v>60829.332569999999</v>
      </c>
      <c r="I440" s="25" t="str">
        <f>VLOOKUP(E440,КСГ!$A$2:$E$427,5,0)</f>
        <v>Онкология</v>
      </c>
      <c r="J440" s="25">
        <f>VLOOKUP(E440,КСГ!$A$2:$F$427,6,0)</f>
        <v>2.2400000000000002</v>
      </c>
      <c r="K440" s="17" t="s">
        <v>474</v>
      </c>
      <c r="L440" s="17">
        <v>3</v>
      </c>
      <c r="M440" s="17">
        <v>1</v>
      </c>
      <c r="N440" s="18">
        <f t="shared" si="21"/>
        <v>4</v>
      </c>
      <c r="O440" s="19">
        <f>IF(VLOOKUP($E440,КСГ!$A$2:$D$427,4,0)=0,IF($D440="КС",$C$2*$C440*$G440*L440,$C$3*$C440*$G440*L440),IF($D440="КС",$C$2*$G440*L440,$C$3*$G440*L440))</f>
        <v>182487.99771</v>
      </c>
      <c r="P440" s="19">
        <f>IF(VLOOKUP($E440,КСГ!$A$2:$D$427,4,0)=0,IF($D440="КС",$C$2*$C440*$G440*M440,$C$3*$C440*$G440*M440),IF($D440="КС",$C$2*$G440*M440,$C$3*$G440*M440))</f>
        <v>60829.332569999999</v>
      </c>
      <c r="Q440" s="20">
        <f t="shared" si="22"/>
        <v>243317.33027999999</v>
      </c>
    </row>
    <row r="441" spans="1:17">
      <c r="A441" s="34">
        <v>150003</v>
      </c>
      <c r="B441" s="22" t="str">
        <f>VLOOKUP(A441,МО!$A$1:$C$68,2,0)</f>
        <v>ГБУЗ "КБСП"</v>
      </c>
      <c r="C441" s="23">
        <f>IF(D441="КС",VLOOKUP(A441,МО!$A$1:$C$68,3,0),VLOOKUP(A441,МО!$A$1:$D$68,4,0))</f>
        <v>1.38</v>
      </c>
      <c r="D441" s="27" t="s">
        <v>495</v>
      </c>
      <c r="E441" s="11">
        <v>20161129</v>
      </c>
      <c r="F441" s="22" t="str">
        <f>VLOOKUP(E441,КСГ!$A$2:$C$427,2,0)</f>
        <v>Другие операции при злокачественном новообразовании брюшной полости</v>
      </c>
      <c r="G441" s="25">
        <f>VLOOKUP(E441,КСГ!$A$2:$C$427,3,0)</f>
        <v>2.48</v>
      </c>
      <c r="H441" s="25">
        <f>IF(VLOOKUP($E441,КСГ!$A$2:$D$427,4,0)=0,IF($D441="КС",$C$2*$C441*$G441,$C$3*$C441*$G441),IF($D441="КС",$C$2*$G441,$C$3*$G441))</f>
        <v>58699.122479999998</v>
      </c>
      <c r="I441" s="25" t="str">
        <f>VLOOKUP(E441,КСГ!$A$2:$E$427,5,0)</f>
        <v>Онкология</v>
      </c>
      <c r="J441" s="25">
        <f>VLOOKUP(E441,КСГ!$A$2:$F$427,6,0)</f>
        <v>2.2400000000000002</v>
      </c>
      <c r="K441" s="17" t="s">
        <v>474</v>
      </c>
      <c r="L441" s="17">
        <v>3</v>
      </c>
      <c r="M441" s="17">
        <v>1</v>
      </c>
      <c r="N441" s="18">
        <f t="shared" si="21"/>
        <v>4</v>
      </c>
      <c r="O441" s="19">
        <f>IF(VLOOKUP($E441,КСГ!$A$2:$D$427,4,0)=0,IF($D441="КС",$C$2*$C441*$G441*L441,$C$3*$C441*$G441*L441),IF($D441="КС",$C$2*$G441*L441,$C$3*$G441*L441))</f>
        <v>176097.36744</v>
      </c>
      <c r="P441" s="19">
        <f>IF(VLOOKUP($E441,КСГ!$A$2:$D$427,4,0)=0,IF($D441="КС",$C$2*$C441*$G441*M441,$C$3*$C441*$G441*M441),IF($D441="КС",$C$2*$G441*M441,$C$3*$G441*M441))</f>
        <v>58699.122479999998</v>
      </c>
      <c r="Q441" s="20">
        <f t="shared" si="22"/>
        <v>234796.48991999999</v>
      </c>
    </row>
    <row r="442" spans="1:17" ht="15.75" customHeight="1">
      <c r="A442" s="34">
        <v>150003</v>
      </c>
      <c r="B442" s="22" t="str">
        <f>VLOOKUP(A442,МО!$A$1:$C$68,2,0)</f>
        <v>ГБУЗ "КБСП"</v>
      </c>
      <c r="C442" s="23">
        <f>IF(D442="КС",VLOOKUP(A442,МО!$A$1:$C$68,3,0),VLOOKUP(A442,МО!$A$1:$D$68,4,0))</f>
        <v>1.38</v>
      </c>
      <c r="D442" s="27" t="s">
        <v>495</v>
      </c>
      <c r="E442" s="11">
        <v>20161130</v>
      </c>
      <c r="F442" s="22" t="str">
        <f>VLOOKUP(E442,КСГ!$A$2:$C$427,2,0)</f>
        <v>Злокачественное новообразование без специального противоопухолевого лечения</v>
      </c>
      <c r="G442" s="25">
        <f>VLOOKUP(E442,КСГ!$A$2:$C$427,3,0)</f>
        <v>0.5</v>
      </c>
      <c r="H442" s="25">
        <f>IF(VLOOKUP($E442,КСГ!$A$2:$D$427,4,0)=0,IF($D442="КС",$C$2*$C442*$G442,$C$3*$C442*$G442),IF($D442="КС",$C$2*$G442,$C$3*$G442))</f>
        <v>11834.5005</v>
      </c>
      <c r="I442" s="25" t="str">
        <f>VLOOKUP(E442,КСГ!$A$2:$E$427,5,0)</f>
        <v>Онкология</v>
      </c>
      <c r="J442" s="25">
        <f>VLOOKUP(E442,КСГ!$A$2:$F$427,6,0)</f>
        <v>2.2400000000000002</v>
      </c>
      <c r="K442" s="17" t="s">
        <v>474</v>
      </c>
      <c r="L442" s="17">
        <v>32</v>
      </c>
      <c r="M442" s="17">
        <v>5</v>
      </c>
      <c r="N442" s="18">
        <f t="shared" si="21"/>
        <v>37</v>
      </c>
      <c r="O442" s="19">
        <f>IF(VLOOKUP($E442,КСГ!$A$2:$D$427,4,0)=0,IF($D442="КС",$C$2*$C442*$G442*L442,$C$3*$C442*$G442*L442),IF($D442="КС",$C$2*$G442*L442,$C$3*$G442*L442))</f>
        <v>378704.016</v>
      </c>
      <c r="P442" s="19">
        <f>IF(VLOOKUP($E442,КСГ!$A$2:$D$427,4,0)=0,IF($D442="КС",$C$2*$C442*$G442*M442,$C$3*$C442*$G442*M442),IF($D442="КС",$C$2*$G442*M442,$C$3*$G442*M442))</f>
        <v>59172.502500000002</v>
      </c>
      <c r="Q442" s="20">
        <f t="shared" si="22"/>
        <v>437876.51850000001</v>
      </c>
    </row>
    <row r="443" spans="1:17">
      <c r="A443" s="34">
        <v>150003</v>
      </c>
      <c r="B443" s="22" t="str">
        <f>VLOOKUP(A443,МО!$A$1:$C$68,2,0)</f>
        <v>ГБУЗ "КБСП"</v>
      </c>
      <c r="C443" s="23">
        <f>IF(D443="КС",VLOOKUP(A443,МО!$A$1:$C$68,3,0),VLOOKUP(A443,МО!$A$1:$D$68,4,0))</f>
        <v>1.38</v>
      </c>
      <c r="D443" s="27" t="s">
        <v>495</v>
      </c>
      <c r="E443" s="11">
        <v>20161169</v>
      </c>
      <c r="F443" s="22" t="str">
        <f>VLOOKUP(E443,КСГ!$A$2:$C$427,2,0)</f>
        <v>Пневмония, плеврит, другие болезни плевры</v>
      </c>
      <c r="G443" s="25">
        <f>VLOOKUP(E443,КСГ!$A$2:$C$427,3,0)</f>
        <v>1.8059999999999998</v>
      </c>
      <c r="H443" s="25">
        <f>IF(VLOOKUP($E443,КСГ!$A$2:$D$427,4,0)=0,IF($D443="КС",$C$2*$C443*$G443,$C$3*$C443*$G443),IF($D443="КС",$C$2*$G443,$C$3*$G443))</f>
        <v>42746.215805999993</v>
      </c>
      <c r="I443" s="25" t="str">
        <f>VLOOKUP(E443,КСГ!$A$2:$E$427,5,0)</f>
        <v>Пульмонология</v>
      </c>
      <c r="J443" s="25">
        <f>VLOOKUP(E443,КСГ!$A$2:$F$427,6,0)</f>
        <v>1.31</v>
      </c>
      <c r="K443" s="17" t="s">
        <v>493</v>
      </c>
      <c r="L443" s="17">
        <v>200</v>
      </c>
      <c r="M443" s="17">
        <v>64</v>
      </c>
      <c r="N443" s="18">
        <f t="shared" si="21"/>
        <v>264</v>
      </c>
      <c r="O443" s="19">
        <f>IF(VLOOKUP($E443,КСГ!$A$2:$D$427,4,0)=0,IF($D443="КС",$C$2*$C443*$G443*L443,$C$3*$C443*$G443*L443),IF($D443="КС",$C$2*$G443*L443,$C$3*$G443*L443))</f>
        <v>8549243.1611999981</v>
      </c>
      <c r="P443" s="19">
        <f>IF(VLOOKUP($E443,КСГ!$A$2:$D$427,4,0)=0,IF($D443="КС",$C$2*$C443*$G443*M443,$C$3*$C443*$G443*M443),IF($D443="КС",$C$2*$G443*M443,$C$3*$G443*M443))</f>
        <v>2735757.8115839995</v>
      </c>
      <c r="Q443" s="20">
        <f t="shared" si="22"/>
        <v>11285000.972783998</v>
      </c>
    </row>
    <row r="444" spans="1:17" ht="16.5" customHeight="1">
      <c r="A444" s="34">
        <v>150003</v>
      </c>
      <c r="B444" s="22" t="str">
        <f>VLOOKUP(A444,МО!$A$1:$C$68,2,0)</f>
        <v>ГБУЗ "КБСП"</v>
      </c>
      <c r="C444" s="23">
        <f>IF(D444="КС",VLOOKUP(A444,МО!$A$1:$C$68,3,0),VLOOKUP(A444,МО!$A$1:$D$68,4,0))</f>
        <v>1.38</v>
      </c>
      <c r="D444" s="27" t="s">
        <v>495</v>
      </c>
      <c r="E444" s="11">
        <v>20161169</v>
      </c>
      <c r="F444" s="22" t="str">
        <f>VLOOKUP(E444,КСГ!$A$2:$C$427,2,0)</f>
        <v>Пневмония, плеврит, другие болезни плевры</v>
      </c>
      <c r="G444" s="25">
        <f>VLOOKUP(E444,КСГ!$A$2:$C$427,3,0)</f>
        <v>1.8059999999999998</v>
      </c>
      <c r="H444" s="25">
        <f>IF(VLOOKUP($E444,КСГ!$A$2:$D$427,4,0)=0,IF($D444="КС",$C$2*$C444*$G444,$C$3*$C444*$G444),IF($D444="КС",$C$2*$G444,$C$3*$G444))</f>
        <v>42746.215805999993</v>
      </c>
      <c r="I444" s="25" t="str">
        <f>VLOOKUP(E444,КСГ!$A$2:$E$427,5,0)</f>
        <v>Пульмонология</v>
      </c>
      <c r="J444" s="25">
        <f>VLOOKUP(E444,КСГ!$A$2:$F$427,6,0)</f>
        <v>1.31</v>
      </c>
      <c r="K444" s="17" t="s">
        <v>509</v>
      </c>
      <c r="L444" s="17">
        <v>4</v>
      </c>
      <c r="M444" s="17">
        <v>1</v>
      </c>
      <c r="N444" s="18">
        <f t="shared" si="21"/>
        <v>5</v>
      </c>
      <c r="O444" s="19">
        <f>IF(VLOOKUP($E444,КСГ!$A$2:$D$427,4,0)=0,IF($D444="КС",$C$2*$C444*$G444*L444,$C$3*$C444*$G444*L444),IF($D444="КС",$C$2*$G444*L444,$C$3*$G444*L444))</f>
        <v>170984.86322399997</v>
      </c>
      <c r="P444" s="19">
        <f>IF(VLOOKUP($E444,КСГ!$A$2:$D$427,4,0)=0,IF($D444="КС",$C$2*$C444*$G444*M444,$C$3*$C444*$G444*M444),IF($D444="КС",$C$2*$G444*M444,$C$3*$G444*M444))</f>
        <v>42746.215805999993</v>
      </c>
      <c r="Q444" s="20">
        <f t="shared" si="22"/>
        <v>213731.07902999996</v>
      </c>
    </row>
    <row r="445" spans="1:17">
      <c r="A445" s="34">
        <v>150003</v>
      </c>
      <c r="B445" s="22" t="str">
        <f>VLOOKUP(A445,МО!$A$1:$C$68,2,0)</f>
        <v>ГБУЗ "КБСП"</v>
      </c>
      <c r="C445" s="23">
        <f>IF(D445="КС",VLOOKUP(A445,МО!$A$1:$C$68,3,0),VLOOKUP(A445,МО!$A$1:$D$68,4,0))</f>
        <v>1.38</v>
      </c>
      <c r="D445" s="27" t="s">
        <v>495</v>
      </c>
      <c r="E445" s="11">
        <v>20161170</v>
      </c>
      <c r="F445" s="22" t="str">
        <f>VLOOKUP(E445,КСГ!$A$2:$C$427,2,0)</f>
        <v>Астма, взрослые</v>
      </c>
      <c r="G445" s="25">
        <f>VLOOKUP(E445,КСГ!$A$2:$C$427,3,0)</f>
        <v>1.554</v>
      </c>
      <c r="H445" s="25">
        <f>IF(VLOOKUP($E445,КСГ!$A$2:$D$427,4,0)=0,IF($D445="КС",$C$2*$C445*$G445,$C$3*$C445*$G445),IF($D445="КС",$C$2*$G445,$C$3*$G445))</f>
        <v>36781.627553999999</v>
      </c>
      <c r="I445" s="25" t="str">
        <f>VLOOKUP(E445,КСГ!$A$2:$E$427,5,0)</f>
        <v>Пульмонология</v>
      </c>
      <c r="J445" s="25">
        <f>VLOOKUP(E445,КСГ!$A$2:$F$427,6,0)</f>
        <v>1.31</v>
      </c>
      <c r="K445" s="17" t="s">
        <v>493</v>
      </c>
      <c r="L445" s="17">
        <v>30</v>
      </c>
      <c r="M445" s="17">
        <v>6</v>
      </c>
      <c r="N445" s="18">
        <f t="shared" si="21"/>
        <v>36</v>
      </c>
      <c r="O445" s="19">
        <f>IF(VLOOKUP($E445,КСГ!$A$2:$D$427,4,0)=0,IF($D445="КС",$C$2*$C445*$G445*L445,$C$3*$C445*$G445*L445),IF($D445="КС",$C$2*$G445*L445,$C$3*$G445*L445))</f>
        <v>1103448.8266199999</v>
      </c>
      <c r="P445" s="19">
        <f>IF(VLOOKUP($E445,КСГ!$A$2:$D$427,4,0)=0,IF($D445="КС",$C$2*$C445*$G445*M445,$C$3*$C445*$G445*M445),IF($D445="КС",$C$2*$G445*M445,$C$3*$G445*M445))</f>
        <v>220689.76532399998</v>
      </c>
      <c r="Q445" s="20">
        <f t="shared" si="22"/>
        <v>1324138.591944</v>
      </c>
    </row>
    <row r="446" spans="1:17">
      <c r="A446" s="34">
        <v>150003</v>
      </c>
      <c r="B446" s="22" t="str">
        <f>VLOOKUP(A446,МО!$A$1:$C$68,2,0)</f>
        <v>ГБУЗ "КБСП"</v>
      </c>
      <c r="C446" s="23">
        <f>IF(D446="КС",VLOOKUP(A446,МО!$A$1:$C$68,3,0),VLOOKUP(A446,МО!$A$1:$D$68,4,0))</f>
        <v>1.38</v>
      </c>
      <c r="D446" s="27" t="s">
        <v>495</v>
      </c>
      <c r="E446" s="11">
        <v>20161173</v>
      </c>
      <c r="F446" s="22" t="str">
        <f>VLOOKUP(E446,КСГ!$A$2:$C$427,2,0)</f>
        <v>Артропатии и спондилопатии</v>
      </c>
      <c r="G446" s="25">
        <f>VLOOKUP(E446,КСГ!$A$2:$C$427,3,0)</f>
        <v>1.67</v>
      </c>
      <c r="H446" s="25">
        <f>IF(VLOOKUP($E446,КСГ!$A$2:$D$427,4,0)=0,IF($D446="КС",$C$2*$C446*$G446,$C$3*$C446*$G446),IF($D446="КС",$C$2*$G446,$C$3*$G446))</f>
        <v>39527.231670000001</v>
      </c>
      <c r="I446" s="25" t="str">
        <f>VLOOKUP(E446,КСГ!$A$2:$E$427,5,0)</f>
        <v>Ревматология</v>
      </c>
      <c r="J446" s="25">
        <f>VLOOKUP(E446,КСГ!$A$2:$F$427,6,0)</f>
        <v>1.44</v>
      </c>
      <c r="K446" s="17" t="s">
        <v>480</v>
      </c>
      <c r="L446" s="17">
        <v>4</v>
      </c>
      <c r="M446" s="17">
        <v>1</v>
      </c>
      <c r="N446" s="18">
        <f t="shared" si="21"/>
        <v>5</v>
      </c>
      <c r="O446" s="19">
        <f>IF(VLOOKUP($E446,КСГ!$A$2:$D$427,4,0)=0,IF($D446="КС",$C$2*$C446*$G446*L446,$C$3*$C446*$G446*L446),IF($D446="КС",$C$2*$G446*L446,$C$3*$G446*L446))</f>
        <v>158108.92668</v>
      </c>
      <c r="P446" s="19">
        <f>IF(VLOOKUP($E446,КСГ!$A$2:$D$427,4,0)=0,IF($D446="КС",$C$2*$C446*$G446*M446,$C$3*$C446*$G446*M446),IF($D446="КС",$C$2*$G446*M446,$C$3*$G446*M446))</f>
        <v>39527.231670000001</v>
      </c>
      <c r="Q446" s="20">
        <f t="shared" si="22"/>
        <v>197636.15835000001</v>
      </c>
    </row>
    <row r="447" spans="1:17" ht="16.5" customHeight="1">
      <c r="A447" s="34">
        <v>150003</v>
      </c>
      <c r="B447" s="22" t="str">
        <f>VLOOKUP(A447,МО!$A$1:$C$68,2,0)</f>
        <v>ГБУЗ "КБСП"</v>
      </c>
      <c r="C447" s="23">
        <f>IF(D447="КС",VLOOKUP(A447,МО!$A$1:$C$68,3,0),VLOOKUP(A447,МО!$A$1:$D$68,4,0))</f>
        <v>1.38</v>
      </c>
      <c r="D447" s="27" t="s">
        <v>495</v>
      </c>
      <c r="E447" s="11">
        <v>20161176</v>
      </c>
      <c r="F447" s="22" t="str">
        <f>VLOOKUP(E447,КСГ!$A$2:$C$427,2,0)</f>
        <v>Флебит и тромбофлебит, варикозное расширение вен нижних конечностей</v>
      </c>
      <c r="G447" s="25">
        <f>VLOOKUP(E447,КСГ!$A$2:$C$427,3,0)</f>
        <v>0.85</v>
      </c>
      <c r="H447" s="25">
        <f>IF(VLOOKUP($E447,КСГ!$A$2:$D$427,4,0)=0,IF($D447="КС",$C$2*$C447*$G447,$C$3*$C447*$G447),IF($D447="КС",$C$2*$G447,$C$3*$G447))</f>
        <v>20118.650849999998</v>
      </c>
      <c r="I447" s="25" t="str">
        <f>VLOOKUP(E447,КСГ!$A$2:$E$427,5,0)</f>
        <v>Сердечно-сосудистая хирургия</v>
      </c>
      <c r="J447" s="25">
        <f>VLOOKUP(E447,КСГ!$A$2:$F$427,6,0)</f>
        <v>1.18</v>
      </c>
      <c r="K447" s="17" t="s">
        <v>474</v>
      </c>
      <c r="L447" s="17">
        <v>3</v>
      </c>
      <c r="M447" s="17">
        <v>1</v>
      </c>
      <c r="N447" s="18">
        <f t="shared" si="21"/>
        <v>4</v>
      </c>
      <c r="O447" s="19">
        <f>IF(VLOOKUP($E447,КСГ!$A$2:$D$427,4,0)=0,IF($D447="КС",$C$2*$C447*$G447*L447,$C$3*$C447*$G447*L447),IF($D447="КС",$C$2*$G447*L447,$C$3*$G447*L447))</f>
        <v>60355.952549999995</v>
      </c>
      <c r="P447" s="19">
        <f>IF(VLOOKUP($E447,КСГ!$A$2:$D$427,4,0)=0,IF($D447="КС",$C$2*$C447*$G447*M447,$C$3*$C447*$G447*M447),IF($D447="КС",$C$2*$G447*M447,$C$3*$G447*M447))</f>
        <v>20118.650849999998</v>
      </c>
      <c r="Q447" s="20">
        <f t="shared" si="22"/>
        <v>80474.603399999993</v>
      </c>
    </row>
    <row r="448" spans="1:17" ht="30">
      <c r="A448" s="34">
        <v>150003</v>
      </c>
      <c r="B448" s="22" t="str">
        <f>VLOOKUP(A448,МО!$A$1:$C$68,2,0)</f>
        <v>ГБУЗ "КБСП"</v>
      </c>
      <c r="C448" s="23">
        <f>IF(D448="КС",VLOOKUP(A448,МО!$A$1:$C$68,3,0),VLOOKUP(A448,МО!$A$1:$D$68,4,0))</f>
        <v>1.38</v>
      </c>
      <c r="D448" s="27" t="s">
        <v>495</v>
      </c>
      <c r="E448" s="11">
        <v>20161178</v>
      </c>
      <c r="F448" s="22" t="str">
        <f>VLOOKUP(E448,КСГ!$A$2:$C$427,2,0)</f>
        <v>Болезни артерий, артериол и капилляров</v>
      </c>
      <c r="G448" s="25">
        <f>VLOOKUP(E448,КСГ!$A$2:$C$427,3,0)</f>
        <v>1.05</v>
      </c>
      <c r="H448" s="25">
        <f>IF(VLOOKUP($E448,КСГ!$A$2:$D$427,4,0)=0,IF($D448="КС",$C$2*$C448*$G448,$C$3*$C448*$G448),IF($D448="КС",$C$2*$G448,$C$3*$G448))</f>
        <v>24852.45105</v>
      </c>
      <c r="I448" s="25" t="str">
        <f>VLOOKUP(E448,КСГ!$A$2:$E$427,5,0)</f>
        <v>Сердечно-сосудистая хирургия</v>
      </c>
      <c r="J448" s="25">
        <f>VLOOKUP(E448,КСГ!$A$2:$F$427,6,0)</f>
        <v>1.18</v>
      </c>
      <c r="K448" s="17" t="s">
        <v>474</v>
      </c>
      <c r="L448" s="17">
        <v>4</v>
      </c>
      <c r="M448" s="17">
        <v>1</v>
      </c>
      <c r="N448" s="18">
        <f t="shared" si="21"/>
        <v>5</v>
      </c>
      <c r="O448" s="19">
        <f>IF(VLOOKUP($E448,КСГ!$A$2:$D$427,4,0)=0,IF($D448="КС",$C$2*$C448*$G448*L448,$C$3*$C448*$G448*L448),IF($D448="КС",$C$2*$G448*L448,$C$3*$G448*L448))</f>
        <v>99409.804199999999</v>
      </c>
      <c r="P448" s="19">
        <f>IF(VLOOKUP($E448,КСГ!$A$2:$D$427,4,0)=0,IF($D448="КС",$C$2*$C448*$G448*M448,$C$3*$C448*$G448*M448),IF($D448="КС",$C$2*$G448*M448,$C$3*$G448*M448))</f>
        <v>24852.45105</v>
      </c>
      <c r="Q448" s="20">
        <f t="shared" si="22"/>
        <v>124262.25525</v>
      </c>
    </row>
    <row r="449" spans="1:17" ht="13.5" customHeight="1">
      <c r="A449" s="34">
        <v>150003</v>
      </c>
      <c r="B449" s="22" t="str">
        <f>VLOOKUP(A449,МО!$A$1:$C$68,2,0)</f>
        <v>ГБУЗ "КБСП"</v>
      </c>
      <c r="C449" s="23">
        <f>IF(D449="КС",VLOOKUP(A449,МО!$A$1:$C$68,3,0),VLOOKUP(A449,МО!$A$1:$D$68,4,0))</f>
        <v>1.38</v>
      </c>
      <c r="D449" s="27" t="s">
        <v>495</v>
      </c>
      <c r="E449" s="11">
        <v>20161189</v>
      </c>
      <c r="F449" s="22" t="str">
        <f>VLOOKUP(E449,КСГ!$A$2:$C$427,2,0)</f>
        <v>Болезни пищевода, гастрит, дуоденит, другие болезни желудка и двенадцатиперстной кишки</v>
      </c>
      <c r="G449" s="25">
        <f>VLOOKUP(E449,КСГ!$A$2:$C$427,3,0)</f>
        <v>0.37</v>
      </c>
      <c r="H449" s="25">
        <f>IF(VLOOKUP($E449,КСГ!$A$2:$D$427,4,0)=0,IF($D449="КС",$C$2*$C449*$G449,$C$3*$C449*$G449),IF($D449="КС",$C$2*$G449,$C$3*$G449))</f>
        <v>8757.5303700000004</v>
      </c>
      <c r="I449" s="25" t="str">
        <f>VLOOKUP(E449,КСГ!$A$2:$E$427,5,0)</f>
        <v>Терапия</v>
      </c>
      <c r="J449" s="25">
        <f>VLOOKUP(E449,КСГ!$A$2:$F$427,6,0)</f>
        <v>0.77</v>
      </c>
      <c r="K449" s="17" t="s">
        <v>473</v>
      </c>
      <c r="L449" s="17">
        <v>80</v>
      </c>
      <c r="M449" s="17">
        <v>20</v>
      </c>
      <c r="N449" s="18">
        <f t="shared" si="21"/>
        <v>100</v>
      </c>
      <c r="O449" s="19">
        <f>IF(VLOOKUP($E449,КСГ!$A$2:$D$427,4,0)=0,IF($D449="КС",$C$2*$C449*$G449*L449,$C$3*$C449*$G449*L449),IF($D449="КС",$C$2*$G449*L449,$C$3*$G449*L449))</f>
        <v>700602.42960000003</v>
      </c>
      <c r="P449" s="19">
        <f>IF(VLOOKUP($E449,КСГ!$A$2:$D$427,4,0)=0,IF($D449="КС",$C$2*$C449*$G449*M449,$C$3*$C449*$G449*M449),IF($D449="КС",$C$2*$G449*M449,$C$3*$G449*M449))</f>
        <v>175150.60740000001</v>
      </c>
      <c r="Q449" s="20">
        <f t="shared" si="22"/>
        <v>875753.03700000001</v>
      </c>
    </row>
    <row r="450" spans="1:17" ht="15" customHeight="1">
      <c r="A450" s="34">
        <v>150003</v>
      </c>
      <c r="B450" s="22" t="str">
        <f>VLOOKUP(A450,МО!$A$1:$C$68,2,0)</f>
        <v>ГБУЗ "КБСП"</v>
      </c>
      <c r="C450" s="23">
        <f>IF(D450="КС",VLOOKUP(A450,МО!$A$1:$C$68,3,0),VLOOKUP(A450,МО!$A$1:$D$68,4,0))</f>
        <v>1.38</v>
      </c>
      <c r="D450" s="27" t="s">
        <v>495</v>
      </c>
      <c r="E450" s="11">
        <v>20161189</v>
      </c>
      <c r="F450" s="22" t="str">
        <f>VLOOKUP(E450,КСГ!$A$2:$C$427,2,0)</f>
        <v>Болезни пищевода, гастрит, дуоденит, другие болезни желудка и двенадцатиперстной кишки</v>
      </c>
      <c r="G450" s="25">
        <f>VLOOKUP(E450,КСГ!$A$2:$C$427,3,0)</f>
        <v>0.37</v>
      </c>
      <c r="H450" s="25">
        <f>IF(VLOOKUP($E450,КСГ!$A$2:$D$427,4,0)=0,IF($D450="КС",$C$2*$C450*$G450,$C$3*$C450*$G450),IF($D450="КС",$C$2*$G450,$C$3*$G450))</f>
        <v>8757.5303700000004</v>
      </c>
      <c r="I450" s="25" t="str">
        <f>VLOOKUP(E450,КСГ!$A$2:$E$427,5,0)</f>
        <v>Терапия</v>
      </c>
      <c r="J450" s="25">
        <f>VLOOKUP(E450,КСГ!$A$2:$F$427,6,0)</f>
        <v>0.77</v>
      </c>
      <c r="K450" s="17" t="s">
        <v>474</v>
      </c>
      <c r="L450" s="17">
        <v>30</v>
      </c>
      <c r="M450" s="17">
        <v>9</v>
      </c>
      <c r="N450" s="18">
        <f t="shared" si="21"/>
        <v>39</v>
      </c>
      <c r="O450" s="19">
        <f>IF(VLOOKUP($E450,КСГ!$A$2:$D$427,4,0)=0,IF($D450="КС",$C$2*$C450*$G450*L450,$C$3*$C450*$G450*L450),IF($D450="КС",$C$2*$G450*L450,$C$3*$G450*L450))</f>
        <v>262725.91110000003</v>
      </c>
      <c r="P450" s="19">
        <f>IF(VLOOKUP($E450,КСГ!$A$2:$D$427,4,0)=0,IF($D450="КС",$C$2*$C450*$G450*M450,$C$3*$C450*$G450*M450),IF($D450="КС",$C$2*$G450*M450,$C$3*$G450*M450))</f>
        <v>78817.773329999996</v>
      </c>
      <c r="Q450" s="20">
        <f t="shared" si="22"/>
        <v>341543.68443000002</v>
      </c>
    </row>
    <row r="451" spans="1:17">
      <c r="A451" s="34">
        <v>150003</v>
      </c>
      <c r="B451" s="22" t="str">
        <f>VLOOKUP(A451,МО!$A$1:$C$68,2,0)</f>
        <v>ГБУЗ "КБСП"</v>
      </c>
      <c r="C451" s="23">
        <f>IF(D451="КС",VLOOKUP(A451,МО!$A$1:$C$68,3,0),VLOOKUP(A451,МО!$A$1:$D$68,4,0))</f>
        <v>1.38</v>
      </c>
      <c r="D451" s="27" t="s">
        <v>495</v>
      </c>
      <c r="E451" s="11">
        <v>20161190</v>
      </c>
      <c r="F451" s="22" t="str">
        <f>VLOOKUP(E451,КСГ!$A$2:$C$427,2,0)</f>
        <v>Новообразования доброкачественные, in situ, неопределенного и неуточненного характера органов пищеварения</v>
      </c>
      <c r="G451" s="25">
        <f>VLOOKUP(E451,КСГ!$A$2:$C$427,3,0)</f>
        <v>0.69</v>
      </c>
      <c r="H451" s="25">
        <f>IF(VLOOKUP($E451,КСГ!$A$2:$D$427,4,0)=0,IF($D451="КС",$C$2*$C451*$G451,$C$3*$C451*$G451),IF($D451="КС",$C$2*$G451,$C$3*$G451))</f>
        <v>16331.61069</v>
      </c>
      <c r="I451" s="25" t="str">
        <f>VLOOKUP(E451,КСГ!$A$2:$E$427,5,0)</f>
        <v>Терапия</v>
      </c>
      <c r="J451" s="25">
        <f>VLOOKUP(E451,КСГ!$A$2:$F$427,6,0)</f>
        <v>0.77</v>
      </c>
      <c r="K451" s="17" t="s">
        <v>474</v>
      </c>
      <c r="L451" s="17">
        <v>4</v>
      </c>
      <c r="M451" s="17">
        <v>1</v>
      </c>
      <c r="N451" s="18">
        <f t="shared" si="21"/>
        <v>5</v>
      </c>
      <c r="O451" s="19">
        <f>IF(VLOOKUP($E451,КСГ!$A$2:$D$427,4,0)=0,IF($D451="КС",$C$2*$C451*$G451*L451,$C$3*$C451*$G451*L451),IF($D451="КС",$C$2*$G451*L451,$C$3*$G451*L451))</f>
        <v>65326.442759999998</v>
      </c>
      <c r="P451" s="19">
        <f>IF(VLOOKUP($E451,КСГ!$A$2:$D$427,4,0)=0,IF($D451="КС",$C$2*$C451*$G451*M451,$C$3*$C451*$G451*M451),IF($D451="КС",$C$2*$G451*M451,$C$3*$G451*M451))</f>
        <v>16331.61069</v>
      </c>
      <c r="Q451" s="20">
        <f t="shared" si="22"/>
        <v>81658.053449999992</v>
      </c>
    </row>
    <row r="452" spans="1:17">
      <c r="A452" s="34">
        <v>150003</v>
      </c>
      <c r="B452" s="22" t="str">
        <f>VLOOKUP(A452,МО!$A$1:$C$68,2,0)</f>
        <v>ГБУЗ "КБСП"</v>
      </c>
      <c r="C452" s="23">
        <f>IF(D452="КС",VLOOKUP(A452,МО!$A$1:$C$68,3,0),VLOOKUP(A452,МО!$A$1:$D$68,4,0))</f>
        <v>1.38</v>
      </c>
      <c r="D452" s="27" t="s">
        <v>495</v>
      </c>
      <c r="E452" s="11">
        <v>20161191</v>
      </c>
      <c r="F452" s="22" t="str">
        <f>VLOOKUP(E452,КСГ!$A$2:$C$427,2,0)</f>
        <v>Болезни желчного пузыря</v>
      </c>
      <c r="G452" s="25">
        <f>VLOOKUP(E452,КСГ!$A$2:$C$427,3,0)</f>
        <v>0.72</v>
      </c>
      <c r="H452" s="25">
        <f>IF(VLOOKUP($E452,КСГ!$A$2:$D$427,4,0)=0,IF($D452="КС",$C$2*$C452*$G452,$C$3*$C452*$G452),IF($D452="КС",$C$2*$G452,$C$3*$G452))</f>
        <v>17041.68072</v>
      </c>
      <c r="I452" s="25" t="str">
        <f>VLOOKUP(E452,КСГ!$A$2:$E$427,5,0)</f>
        <v>Терапия</v>
      </c>
      <c r="J452" s="25">
        <f>VLOOKUP(E452,КСГ!$A$2:$F$427,6,0)</f>
        <v>0.77</v>
      </c>
      <c r="K452" s="17" t="s">
        <v>473</v>
      </c>
      <c r="L452" s="17">
        <v>90</v>
      </c>
      <c r="M452" s="17">
        <v>3</v>
      </c>
      <c r="N452" s="18">
        <f t="shared" si="21"/>
        <v>93</v>
      </c>
      <c r="O452" s="19">
        <f>IF(VLOOKUP($E452,КСГ!$A$2:$D$427,4,0)=0,IF($D452="КС",$C$2*$C452*$G452*L452,$C$3*$C452*$G452*L452),IF($D452="КС",$C$2*$G452*L452,$C$3*$G452*L452))</f>
        <v>1533751.2648</v>
      </c>
      <c r="P452" s="19">
        <f>IF(VLOOKUP($E452,КСГ!$A$2:$D$427,4,0)=0,IF($D452="КС",$C$2*$C452*$G452*M452,$C$3*$C452*$G452*M452),IF($D452="КС",$C$2*$G452*M452,$C$3*$G452*M452))</f>
        <v>51125.042159999997</v>
      </c>
      <c r="Q452" s="20">
        <f t="shared" si="22"/>
        <v>1584876.30696</v>
      </c>
    </row>
    <row r="453" spans="1:17">
      <c r="A453" s="34">
        <v>150003</v>
      </c>
      <c r="B453" s="22" t="str">
        <f>VLOOKUP(A453,МО!$A$1:$C$68,2,0)</f>
        <v>ГБУЗ "КБСП"</v>
      </c>
      <c r="C453" s="23">
        <f>IF(D453="КС",VLOOKUP(A453,МО!$A$1:$C$68,3,0),VLOOKUP(A453,МО!$A$1:$D$68,4,0))</f>
        <v>1.38</v>
      </c>
      <c r="D453" s="27" t="s">
        <v>495</v>
      </c>
      <c r="E453" s="11">
        <v>20161191</v>
      </c>
      <c r="F453" s="22" t="str">
        <f>VLOOKUP(E453,КСГ!$A$2:$C$427,2,0)</f>
        <v>Болезни желчного пузыря</v>
      </c>
      <c r="G453" s="25">
        <f>VLOOKUP(E453,КСГ!$A$2:$C$427,3,0)</f>
        <v>0.72</v>
      </c>
      <c r="H453" s="25">
        <f>IF(VLOOKUP($E453,КСГ!$A$2:$D$427,4,0)=0,IF($D453="КС",$C$2*$C453*$G453,$C$3*$C453*$G453),IF($D453="КС",$C$2*$G453,$C$3*$G453))</f>
        <v>17041.68072</v>
      </c>
      <c r="I453" s="25" t="str">
        <f>VLOOKUP(E453,КСГ!$A$2:$E$427,5,0)</f>
        <v>Терапия</v>
      </c>
      <c r="J453" s="25">
        <f>VLOOKUP(E453,КСГ!$A$2:$F$427,6,0)</f>
        <v>0.77</v>
      </c>
      <c r="K453" s="17" t="s">
        <v>474</v>
      </c>
      <c r="L453" s="17">
        <v>0</v>
      </c>
      <c r="M453" s="17">
        <v>0</v>
      </c>
      <c r="N453" s="18" t="str">
        <f t="shared" si="21"/>
        <v/>
      </c>
      <c r="O453" s="19">
        <f>IF(VLOOKUP($E453,КСГ!$A$2:$D$427,4,0)=0,IF($D453="КС",$C$2*$C453*$G453*L453,$C$3*$C453*$G453*L453),IF($D453="КС",$C$2*$G453*L453,$C$3*$G453*L453))</f>
        <v>0</v>
      </c>
      <c r="P453" s="19">
        <f>IF(VLOOKUP($E453,КСГ!$A$2:$D$427,4,0)=0,IF($D453="КС",$C$2*$C453*$G453*M453,$C$3*$C453*$G453*M453),IF($D453="КС",$C$2*$G453*M453,$C$3*$G453*M453))</f>
        <v>0</v>
      </c>
      <c r="Q453" s="20">
        <f t="shared" si="22"/>
        <v>0</v>
      </c>
    </row>
    <row r="454" spans="1:17">
      <c r="A454" s="34">
        <v>150003</v>
      </c>
      <c r="B454" s="22" t="str">
        <f>VLOOKUP(A454,МО!$A$1:$C$68,2,0)</f>
        <v>ГБУЗ "КБСП"</v>
      </c>
      <c r="C454" s="23">
        <f>IF(D454="КС",VLOOKUP(A454,МО!$A$1:$C$68,3,0),VLOOKUP(A454,МО!$A$1:$D$68,4,0))</f>
        <v>1.38</v>
      </c>
      <c r="D454" s="27" t="s">
        <v>495</v>
      </c>
      <c r="E454" s="11">
        <v>20161192</v>
      </c>
      <c r="F454" s="22" t="str">
        <f>VLOOKUP(E454,КСГ!$A$2:$C$427,2,0)</f>
        <v>Другие болезни органов пищеварения, взрослые</v>
      </c>
      <c r="G454" s="25">
        <f>VLOOKUP(E454,КСГ!$A$2:$C$427,3,0)</f>
        <v>0.59</v>
      </c>
      <c r="H454" s="25">
        <f>IF(VLOOKUP($E454,КСГ!$A$2:$D$427,4,0)=0,IF($D454="КС",$C$2*$C454*$G454,$C$3*$C454*$G454),IF($D454="КС",$C$2*$G454,$C$3*$G454))</f>
        <v>13964.710589999999</v>
      </c>
      <c r="I454" s="25" t="str">
        <f>VLOOKUP(E454,КСГ!$A$2:$E$427,5,0)</f>
        <v>Терапия</v>
      </c>
      <c r="J454" s="25">
        <f>VLOOKUP(E454,КСГ!$A$2:$F$427,6,0)</f>
        <v>0.77</v>
      </c>
      <c r="K454" s="17" t="s">
        <v>473</v>
      </c>
      <c r="L454" s="17">
        <v>15</v>
      </c>
      <c r="M454" s="17">
        <v>5</v>
      </c>
      <c r="N454" s="18">
        <f t="shared" si="21"/>
        <v>20</v>
      </c>
      <c r="O454" s="19">
        <f>IF(VLOOKUP($E454,КСГ!$A$2:$D$427,4,0)=0,IF($D454="КС",$C$2*$C454*$G454*L454,$C$3*$C454*$G454*L454),IF($D454="КС",$C$2*$G454*L454,$C$3*$G454*L454))</f>
        <v>209470.65884999998</v>
      </c>
      <c r="P454" s="19">
        <f>IF(VLOOKUP($E454,КСГ!$A$2:$D$427,4,0)=0,IF($D454="КС",$C$2*$C454*$G454*M454,$C$3*$C454*$G454*M454),IF($D454="КС",$C$2*$G454*M454,$C$3*$G454*M454))</f>
        <v>69823.552949999998</v>
      </c>
      <c r="Q454" s="20">
        <f t="shared" si="22"/>
        <v>279294.21179999999</v>
      </c>
    </row>
    <row r="455" spans="1:17">
      <c r="A455" s="34">
        <v>150003</v>
      </c>
      <c r="B455" s="22" t="str">
        <f>VLOOKUP(A455,МО!$A$1:$C$68,2,0)</f>
        <v>ГБУЗ "КБСП"</v>
      </c>
      <c r="C455" s="23">
        <f>IF(D455="КС",VLOOKUP(A455,МО!$A$1:$C$68,3,0),VLOOKUP(A455,МО!$A$1:$D$68,4,0))</f>
        <v>1.38</v>
      </c>
      <c r="D455" s="27" t="s">
        <v>495</v>
      </c>
      <c r="E455" s="11">
        <v>20161192</v>
      </c>
      <c r="F455" s="22" t="str">
        <f>VLOOKUP(E455,КСГ!$A$2:$C$427,2,0)</f>
        <v>Другие болезни органов пищеварения, взрослые</v>
      </c>
      <c r="G455" s="25">
        <f>VLOOKUP(E455,КСГ!$A$2:$C$427,3,0)</f>
        <v>0.59</v>
      </c>
      <c r="H455" s="25">
        <f>IF(VLOOKUP($E455,КСГ!$A$2:$D$427,4,0)=0,IF($D455="КС",$C$2*$C455*$G455,$C$3*$C455*$G455),IF($D455="КС",$C$2*$G455,$C$3*$G455))</f>
        <v>13964.710589999999</v>
      </c>
      <c r="I455" s="25" t="str">
        <f>VLOOKUP(E455,КСГ!$A$2:$E$427,5,0)</f>
        <v>Терапия</v>
      </c>
      <c r="J455" s="25">
        <f>VLOOKUP(E455,КСГ!$A$2:$F$427,6,0)</f>
        <v>0.77</v>
      </c>
      <c r="K455" s="17" t="s">
        <v>474</v>
      </c>
      <c r="L455" s="17">
        <v>15</v>
      </c>
      <c r="M455" s="17">
        <v>5</v>
      </c>
      <c r="N455" s="18">
        <f t="shared" si="21"/>
        <v>20</v>
      </c>
      <c r="O455" s="19">
        <f>IF(VLOOKUP($E455,КСГ!$A$2:$D$427,4,0)=0,IF($D455="КС",$C$2*$C455*$G455*L455,$C$3*$C455*$G455*L455),IF($D455="КС",$C$2*$G455*L455,$C$3*$G455*L455))</f>
        <v>209470.65884999998</v>
      </c>
      <c r="P455" s="19">
        <f>IF(VLOOKUP($E455,КСГ!$A$2:$D$427,4,0)=0,IF($D455="КС",$C$2*$C455*$G455*M455,$C$3*$C455*$G455*M455),IF($D455="КС",$C$2*$G455*M455,$C$3*$G455*M455))</f>
        <v>69823.552949999998</v>
      </c>
      <c r="Q455" s="20">
        <f t="shared" si="22"/>
        <v>279294.21179999999</v>
      </c>
    </row>
    <row r="456" spans="1:17" ht="13.5" customHeight="1">
      <c r="A456" s="34">
        <v>150003</v>
      </c>
      <c r="B456" s="22" t="str">
        <f>VLOOKUP(A456,МО!$A$1:$C$68,2,0)</f>
        <v>ГБУЗ "КБСП"</v>
      </c>
      <c r="C456" s="23">
        <f>IF(D456="КС",VLOOKUP(A456,МО!$A$1:$C$68,3,0),VLOOKUP(A456,МО!$A$1:$D$68,4,0))</f>
        <v>1.38</v>
      </c>
      <c r="D456" s="27" t="s">
        <v>495</v>
      </c>
      <c r="E456" s="11">
        <v>20161193</v>
      </c>
      <c r="F456" s="22" t="str">
        <f>VLOOKUP(E456,КСГ!$A$2:$C$427,2,0)</f>
        <v>Гипертоническая болезнь в стадии обострения</v>
      </c>
      <c r="G456" s="25">
        <f>VLOOKUP(E456,КСГ!$A$2:$C$427,3,0)</f>
        <v>0.7</v>
      </c>
      <c r="H456" s="25">
        <f>IF(VLOOKUP($E456,КСГ!$A$2:$D$427,4,0)=0,IF($D456="КС",$C$2*$C456*$G456,$C$3*$C456*$G456),IF($D456="КС",$C$2*$G456,$C$3*$G456))</f>
        <v>16568.3007</v>
      </c>
      <c r="I456" s="25" t="str">
        <f>VLOOKUP(E456,КСГ!$A$2:$E$427,5,0)</f>
        <v>Терапия</v>
      </c>
      <c r="J456" s="25">
        <f>VLOOKUP(E456,КСГ!$A$2:$F$427,6,0)</f>
        <v>0.77</v>
      </c>
      <c r="K456" s="17" t="s">
        <v>493</v>
      </c>
      <c r="L456" s="17">
        <v>120</v>
      </c>
      <c r="M456" s="17">
        <v>53</v>
      </c>
      <c r="N456" s="18">
        <f t="shared" si="21"/>
        <v>173</v>
      </c>
      <c r="O456" s="19">
        <f>IF(VLOOKUP($E456,КСГ!$A$2:$D$427,4,0)=0,IF($D456="КС",$C$2*$C456*$G456*L456,$C$3*$C456*$G456*L456),IF($D456="КС",$C$2*$G456*L456,$C$3*$G456*L456))</f>
        <v>1988196.084</v>
      </c>
      <c r="P456" s="19">
        <f>IF(VLOOKUP($E456,КСГ!$A$2:$D$427,4,0)=0,IF($D456="КС",$C$2*$C456*$G456*M456,$C$3*$C456*$G456*M456),IF($D456="КС",$C$2*$G456*M456,$C$3*$G456*M456))</f>
        <v>878119.93709999998</v>
      </c>
      <c r="Q456" s="20">
        <f t="shared" si="22"/>
        <v>2866316.0211</v>
      </c>
    </row>
    <row r="457" spans="1:17" ht="15" customHeight="1">
      <c r="A457" s="34">
        <v>150003</v>
      </c>
      <c r="B457" s="22" t="str">
        <f>VLOOKUP(A457,МО!$A$1:$C$68,2,0)</f>
        <v>ГБУЗ "КБСП"</v>
      </c>
      <c r="C457" s="23">
        <f>IF(D457="КС",VLOOKUP(A457,МО!$A$1:$C$68,3,0),VLOOKUP(A457,МО!$A$1:$D$68,4,0))</f>
        <v>1.38</v>
      </c>
      <c r="D457" s="27" t="s">
        <v>495</v>
      </c>
      <c r="E457" s="11">
        <v>20161194</v>
      </c>
      <c r="F457" s="22" t="str">
        <f>VLOOKUP(E457,КСГ!$A$2:$C$427,2,0)</f>
        <v>Стенокардия (кроме нестабильной),  хроническая ишемическая болезнь сердца,  уровень 1</v>
      </c>
      <c r="G457" s="25">
        <f>VLOOKUP(E457,КСГ!$A$2:$C$427,3,0)</f>
        <v>0.78</v>
      </c>
      <c r="H457" s="25">
        <f>IF(VLOOKUP($E457,КСГ!$A$2:$D$427,4,0)=0,IF($D457="КС",$C$2*$C457*$G457,$C$3*$C457*$G457),IF($D457="КС",$C$2*$G457,$C$3*$G457))</f>
        <v>18461.820780000002</v>
      </c>
      <c r="I457" s="25" t="str">
        <f>VLOOKUP(E457,КСГ!$A$2:$E$427,5,0)</f>
        <v>Терапия</v>
      </c>
      <c r="J457" s="25">
        <f>VLOOKUP(E457,КСГ!$A$2:$F$427,6,0)</f>
        <v>0.77</v>
      </c>
      <c r="K457" s="17" t="s">
        <v>493</v>
      </c>
      <c r="L457" s="17">
        <v>300</v>
      </c>
      <c r="M457" s="17">
        <v>139</v>
      </c>
      <c r="N457" s="18">
        <f t="shared" ref="N457:N520" si="23">IF(L457+M457&gt;0,L457+M457,"")</f>
        <v>439</v>
      </c>
      <c r="O457" s="19">
        <f>IF(VLOOKUP($E457,КСГ!$A$2:$D$427,4,0)=0,IF($D457="КС",$C$2*$C457*$G457*L457,$C$3*$C457*$G457*L457),IF($D457="КС",$C$2*$G457*L457,$C$3*$G457*L457))</f>
        <v>5538546.2340000002</v>
      </c>
      <c r="P457" s="19">
        <f>IF(VLOOKUP($E457,КСГ!$A$2:$D$427,4,0)=0,IF($D457="КС",$C$2*$C457*$G457*M457,$C$3*$C457*$G457*M457),IF($D457="КС",$C$2*$G457*M457,$C$3*$G457*M457))</f>
        <v>2566193.0884200004</v>
      </c>
      <c r="Q457" s="20">
        <f t="shared" ref="Q457:Q520" si="24">O457+P457</f>
        <v>8104739.322420001</v>
      </c>
    </row>
    <row r="458" spans="1:17">
      <c r="A458" s="34">
        <v>150003</v>
      </c>
      <c r="B458" s="22" t="str">
        <f>VLOOKUP(A458,МО!$A$1:$C$68,2,0)</f>
        <v>ГБУЗ "КБСП"</v>
      </c>
      <c r="C458" s="23">
        <f>IF(D458="КС",VLOOKUP(A458,МО!$A$1:$C$68,3,0),VLOOKUP(A458,МО!$A$1:$D$68,4,0))</f>
        <v>1.38</v>
      </c>
      <c r="D458" s="27" t="s">
        <v>495</v>
      </c>
      <c r="E458" s="11">
        <v>20161196</v>
      </c>
      <c r="F458" s="22" t="str">
        <f>VLOOKUP(E458,КСГ!$A$2:$C$427,2,0)</f>
        <v>Другие болезни сердца, уровень 1</v>
      </c>
      <c r="G458" s="25">
        <f>VLOOKUP(E458,КСГ!$A$2:$C$427,3,0)</f>
        <v>0.78</v>
      </c>
      <c r="H458" s="25">
        <f>IF(VLOOKUP($E458,КСГ!$A$2:$D$427,4,0)=0,IF($D458="КС",$C$2*$C458*$G458,$C$3*$C458*$G458),IF($D458="КС",$C$2*$G458,$C$3*$G458))</f>
        <v>18461.820780000002</v>
      </c>
      <c r="I458" s="25" t="str">
        <f>VLOOKUP(E458,КСГ!$A$2:$E$427,5,0)</f>
        <v>Терапия</v>
      </c>
      <c r="J458" s="25">
        <f>VLOOKUP(E458,КСГ!$A$2:$F$427,6,0)</f>
        <v>0.77</v>
      </c>
      <c r="K458" s="17" t="s">
        <v>493</v>
      </c>
      <c r="L458" s="17">
        <v>8</v>
      </c>
      <c r="M458" s="17">
        <v>2</v>
      </c>
      <c r="N458" s="18">
        <f t="shared" si="23"/>
        <v>10</v>
      </c>
      <c r="O458" s="19">
        <f>IF(VLOOKUP($E458,КСГ!$A$2:$D$427,4,0)=0,IF($D458="КС",$C$2*$C458*$G458*L458,$C$3*$C458*$G458*L458),IF($D458="КС",$C$2*$G458*L458,$C$3*$G458*L458))</f>
        <v>147694.56624000001</v>
      </c>
      <c r="P458" s="19">
        <f>IF(VLOOKUP($E458,КСГ!$A$2:$D$427,4,0)=0,IF($D458="КС",$C$2*$C458*$G458*M458,$C$3*$C458*$G458*M458),IF($D458="КС",$C$2*$G458*M458,$C$3*$G458*M458))</f>
        <v>36923.641560000004</v>
      </c>
      <c r="Q458" s="20">
        <f t="shared" si="24"/>
        <v>184618.20780000003</v>
      </c>
    </row>
    <row r="459" spans="1:17" ht="14.25" customHeight="1">
      <c r="A459" s="34">
        <v>150003</v>
      </c>
      <c r="B459" s="22" t="str">
        <f>VLOOKUP(A459,МО!$A$1:$C$68,2,0)</f>
        <v>ГБУЗ "КБСП"</v>
      </c>
      <c r="C459" s="23">
        <f>IF(D459="КС",VLOOKUP(A459,МО!$A$1:$C$68,3,0),VLOOKUP(A459,МО!$A$1:$D$68,4,0))</f>
        <v>1.38</v>
      </c>
      <c r="D459" s="27" t="s">
        <v>495</v>
      </c>
      <c r="E459" s="11">
        <v>20161198</v>
      </c>
      <c r="F459" s="22" t="str">
        <f>VLOOKUP(E459,КСГ!$A$2:$C$427,2,0)</f>
        <v>Бронхит необструктивный, симптомы и признаки, относящиеся к органам дыхания</v>
      </c>
      <c r="G459" s="25">
        <f>VLOOKUP(E459,КСГ!$A$2:$C$427,3,0)</f>
        <v>0.75</v>
      </c>
      <c r="H459" s="25">
        <f>IF(VLOOKUP($E459,КСГ!$A$2:$D$427,4,0)=0,IF($D459="КС",$C$2*$C459*$G459,$C$3*$C459*$G459),IF($D459="КС",$C$2*$G459,$C$3*$G459))</f>
        <v>17751.750749999999</v>
      </c>
      <c r="I459" s="25" t="str">
        <f>VLOOKUP(E459,КСГ!$A$2:$E$427,5,0)</f>
        <v>Терапия</v>
      </c>
      <c r="J459" s="25">
        <f>VLOOKUP(E459,КСГ!$A$2:$F$427,6,0)</f>
        <v>0.77</v>
      </c>
      <c r="K459" s="17" t="s">
        <v>493</v>
      </c>
      <c r="L459" s="17">
        <v>15</v>
      </c>
      <c r="M459" s="17">
        <v>5</v>
      </c>
      <c r="N459" s="18">
        <f t="shared" si="23"/>
        <v>20</v>
      </c>
      <c r="O459" s="19">
        <f>IF(VLOOKUP($E459,КСГ!$A$2:$D$427,4,0)=0,IF($D459="КС",$C$2*$C459*$G459*L459,$C$3*$C459*$G459*L459),IF($D459="КС",$C$2*$G459*L459,$C$3*$G459*L459))</f>
        <v>266276.26124999998</v>
      </c>
      <c r="P459" s="19">
        <f>IF(VLOOKUP($E459,КСГ!$A$2:$D$427,4,0)=0,IF($D459="КС",$C$2*$C459*$G459*M459,$C$3*$C459*$G459*M459),IF($D459="КС",$C$2*$G459*M459,$C$3*$G459*M459))</f>
        <v>88758.753750000003</v>
      </c>
      <c r="Q459" s="20">
        <f t="shared" si="24"/>
        <v>355035.01500000001</v>
      </c>
    </row>
    <row r="460" spans="1:17" ht="13.5" customHeight="1">
      <c r="A460" s="34">
        <v>150003</v>
      </c>
      <c r="B460" s="22" t="str">
        <f>VLOOKUP(A460,МО!$A$1:$C$68,2,0)</f>
        <v>ГБУЗ "КБСП"</v>
      </c>
      <c r="C460" s="23">
        <f>IF(D460="КС",VLOOKUP(A460,МО!$A$1:$C$68,3,0),VLOOKUP(A460,МО!$A$1:$D$68,4,0))</f>
        <v>1.38</v>
      </c>
      <c r="D460" s="27" t="s">
        <v>495</v>
      </c>
      <c r="E460" s="11">
        <v>20161199</v>
      </c>
      <c r="F460" s="22" t="str">
        <f>VLOOKUP(E460,КСГ!$A$2:$C$427,2,0)</f>
        <v>ХОБЛ, эмфизема, бронхоэктатическая болезнь</v>
      </c>
      <c r="G460" s="25">
        <f>VLOOKUP(E460,КСГ!$A$2:$C$427,3,0)</f>
        <v>1.246</v>
      </c>
      <c r="H460" s="25">
        <f>IF(VLOOKUP($E460,КСГ!$A$2:$D$427,4,0)=0,IF($D460="КС",$C$2*$C460*$G460,$C$3*$C460*$G460),IF($D460="КС",$C$2*$G460,$C$3*$G460))</f>
        <v>29491.575246</v>
      </c>
      <c r="I460" s="25" t="str">
        <f>VLOOKUP(E460,КСГ!$A$2:$E$427,5,0)</f>
        <v>Терапия</v>
      </c>
      <c r="J460" s="25">
        <f>VLOOKUP(E460,КСГ!$A$2:$F$427,6,0)</f>
        <v>0.77</v>
      </c>
      <c r="K460" s="17" t="s">
        <v>493</v>
      </c>
      <c r="L460" s="17">
        <v>120</v>
      </c>
      <c r="M460" s="17">
        <v>30</v>
      </c>
      <c r="N460" s="18">
        <f t="shared" si="23"/>
        <v>150</v>
      </c>
      <c r="O460" s="19">
        <f>IF(VLOOKUP($E460,КСГ!$A$2:$D$427,4,0)=0,IF($D460="КС",$C$2*$C460*$G460*L460,$C$3*$C460*$G460*L460),IF($D460="КС",$C$2*$G460*L460,$C$3*$G460*L460))</f>
        <v>3538989.0295199999</v>
      </c>
      <c r="P460" s="19">
        <f>IF(VLOOKUP($E460,КСГ!$A$2:$D$427,4,0)=0,IF($D460="КС",$C$2*$C460*$G460*M460,$C$3*$C460*$G460*M460),IF($D460="КС",$C$2*$G460*M460,$C$3*$G460*M460))</f>
        <v>884747.25737999997</v>
      </c>
      <c r="Q460" s="20">
        <f t="shared" si="24"/>
        <v>4423736.2868999997</v>
      </c>
    </row>
    <row r="461" spans="1:17" ht="13.5" customHeight="1">
      <c r="A461" s="34">
        <v>150003</v>
      </c>
      <c r="B461" s="22" t="str">
        <f>VLOOKUP(A461,МО!$A$1:$C$68,2,0)</f>
        <v>ГБУЗ "КБСП"</v>
      </c>
      <c r="C461" s="23">
        <f>IF(D461="КС",VLOOKUP(A461,МО!$A$1:$C$68,3,0),VLOOKUP(A461,МО!$A$1:$D$68,4,0))</f>
        <v>1.38</v>
      </c>
      <c r="D461" s="27" t="s">
        <v>495</v>
      </c>
      <c r="E461" s="11">
        <v>20161200</v>
      </c>
      <c r="F461" s="22" t="str">
        <f>VLOOKUP(E461,КСГ!$A$2:$C$427,2,0)</f>
        <v>Отравления и другие воздействия внешних причин (уровень 1)</v>
      </c>
      <c r="G461" s="25">
        <f>VLOOKUP(E461,КСГ!$A$2:$C$427,3,0)</f>
        <v>0.27</v>
      </c>
      <c r="H461" s="25">
        <f>IF(VLOOKUP($E461,КСГ!$A$2:$D$427,4,0)=0,IF($D461="КС",$C$2*$C461*$G461,$C$3*$C461*$G461),IF($D461="КС",$C$2*$G461,$C$3*$G461))</f>
        <v>6390.6302700000006</v>
      </c>
      <c r="I461" s="25" t="str">
        <f>VLOOKUP(E461,КСГ!$A$2:$E$427,5,0)</f>
        <v>Терапия</v>
      </c>
      <c r="J461" s="25">
        <f>VLOOKUP(E461,КСГ!$A$2:$F$427,6,0)</f>
        <v>0.77</v>
      </c>
      <c r="K461" s="17" t="s">
        <v>493</v>
      </c>
      <c r="L461" s="17">
        <v>4</v>
      </c>
      <c r="M461" s="17">
        <v>1</v>
      </c>
      <c r="N461" s="18">
        <f t="shared" si="23"/>
        <v>5</v>
      </c>
      <c r="O461" s="19">
        <f>IF(VLOOKUP($E461,КСГ!$A$2:$D$427,4,0)=0,IF($D461="КС",$C$2*$C461*$G461*L461,$C$3*$C461*$G461*L461),IF($D461="КС",$C$2*$G461*L461,$C$3*$G461*L461))</f>
        <v>25562.521080000002</v>
      </c>
      <c r="P461" s="19">
        <f>IF(VLOOKUP($E461,КСГ!$A$2:$D$427,4,0)=0,IF($D461="КС",$C$2*$C461*$G461*M461,$C$3*$C461*$G461*M461),IF($D461="КС",$C$2*$G461*M461,$C$3*$G461*M461))</f>
        <v>6390.6302700000006</v>
      </c>
      <c r="Q461" s="20">
        <f t="shared" si="24"/>
        <v>31953.151350000004</v>
      </c>
    </row>
    <row r="462" spans="1:17" ht="15.75" customHeight="1">
      <c r="A462" s="34">
        <v>150003</v>
      </c>
      <c r="B462" s="22" t="str">
        <f>VLOOKUP(A462,МО!$A$1:$C$68,2,0)</f>
        <v>ГБУЗ "КБСП"</v>
      </c>
      <c r="C462" s="23">
        <f>IF(D462="КС",VLOOKUP(A462,МО!$A$1:$C$68,3,0),VLOOKUP(A462,МО!$A$1:$D$68,4,0))</f>
        <v>1.38</v>
      </c>
      <c r="D462" s="27" t="s">
        <v>495</v>
      </c>
      <c r="E462" s="11">
        <v>20161201</v>
      </c>
      <c r="F462" s="22" t="str">
        <f>VLOOKUP(E462,КСГ!$A$2:$C$427,2,0)</f>
        <v>Отравления и другие воздействия внешних причин (уровень 2)</v>
      </c>
      <c r="G462" s="25">
        <f>VLOOKUP(E462,КСГ!$A$2:$C$427,3,0)</f>
        <v>0.63</v>
      </c>
      <c r="H462" s="25">
        <f>IF(VLOOKUP($E462,КСГ!$A$2:$D$427,4,0)=0,IF($D462="КС",$C$2*$C462*$G462,$C$3*$C462*$G462),IF($D462="КС",$C$2*$G462,$C$3*$G462))</f>
        <v>14911.47063</v>
      </c>
      <c r="I462" s="25" t="str">
        <f>VLOOKUP(E462,КСГ!$A$2:$E$427,5,0)</f>
        <v>Терапия</v>
      </c>
      <c r="J462" s="25">
        <f>VLOOKUP(E462,КСГ!$A$2:$F$427,6,0)</f>
        <v>0.77</v>
      </c>
      <c r="K462" s="17" t="s">
        <v>493</v>
      </c>
      <c r="L462" s="17">
        <v>80</v>
      </c>
      <c r="M462" s="17">
        <v>16</v>
      </c>
      <c r="N462" s="18">
        <f t="shared" si="23"/>
        <v>96</v>
      </c>
      <c r="O462" s="19">
        <f>IF(VLOOKUP($E462,КСГ!$A$2:$D$427,4,0)=0,IF($D462="КС",$C$2*$C462*$G462*L462,$C$3*$C462*$G462*L462),IF($D462="КС",$C$2*$G462*L462,$C$3*$G462*L462))</f>
        <v>1192917.6503999999</v>
      </c>
      <c r="P462" s="19">
        <f>IF(VLOOKUP($E462,КСГ!$A$2:$D$427,4,0)=0,IF($D462="КС",$C$2*$C462*$G462*M462,$C$3*$C462*$G462*M462),IF($D462="КС",$C$2*$G462*M462,$C$3*$G462*M462))</f>
        <v>238583.53008</v>
      </c>
      <c r="Q462" s="20">
        <f t="shared" si="24"/>
        <v>1431501.1804799999</v>
      </c>
    </row>
    <row r="463" spans="1:17" ht="15" customHeight="1">
      <c r="A463" s="34">
        <v>150003</v>
      </c>
      <c r="B463" s="22" t="str">
        <f>VLOOKUP(A463,МО!$A$1:$C$68,2,0)</f>
        <v>ГБУЗ "КБСП"</v>
      </c>
      <c r="C463" s="23">
        <f>IF(D463="КС",VLOOKUP(A463,МО!$A$1:$C$68,3,0),VLOOKUP(A463,МО!$A$1:$D$68,4,0))</f>
        <v>1.38</v>
      </c>
      <c r="D463" s="27" t="s">
        <v>495</v>
      </c>
      <c r="E463" s="11">
        <v>20161201</v>
      </c>
      <c r="F463" s="22" t="str">
        <f>VLOOKUP(E463,КСГ!$A$2:$C$427,2,0)</f>
        <v>Отравления и другие воздействия внешних причин (уровень 2)</v>
      </c>
      <c r="G463" s="25">
        <f>VLOOKUP(E463,КСГ!$A$2:$C$427,3,0)</f>
        <v>0.63</v>
      </c>
      <c r="H463" s="25">
        <f>IF(VLOOKUP($E463,КСГ!$A$2:$D$427,4,0)=0,IF($D463="КС",$C$2*$C463*$G463,$C$3*$C463*$G463),IF($D463="КС",$C$2*$G463,$C$3*$G463))</f>
        <v>14911.47063</v>
      </c>
      <c r="I463" s="25" t="str">
        <f>VLOOKUP(E463,КСГ!$A$2:$E$427,5,0)</f>
        <v>Терапия</v>
      </c>
      <c r="J463" s="25">
        <f>VLOOKUP(E463,КСГ!$A$2:$F$427,6,0)</f>
        <v>0.77</v>
      </c>
      <c r="K463" s="17" t="s">
        <v>474</v>
      </c>
      <c r="L463" s="17">
        <v>1</v>
      </c>
      <c r="M463" s="17">
        <v>1</v>
      </c>
      <c r="N463" s="18">
        <f t="shared" si="23"/>
        <v>2</v>
      </c>
      <c r="O463" s="19">
        <f>IF(VLOOKUP($E463,КСГ!$A$2:$D$427,4,0)=0,IF($D463="КС",$C$2*$C463*$G463*L463,$C$3*$C463*$G463*L463),IF($D463="КС",$C$2*$G463*L463,$C$3*$G463*L463))</f>
        <v>14911.47063</v>
      </c>
      <c r="P463" s="19">
        <f>IF(VLOOKUP($E463,КСГ!$A$2:$D$427,4,0)=0,IF($D463="КС",$C$2*$C463*$G463*M463,$C$3*$C463*$G463*M463),IF($D463="КС",$C$2*$G463*M463,$C$3*$G463*M463))</f>
        <v>14911.47063</v>
      </c>
      <c r="Q463" s="20">
        <f t="shared" si="24"/>
        <v>29822.94126</v>
      </c>
    </row>
    <row r="464" spans="1:17">
      <c r="A464" s="34">
        <v>150003</v>
      </c>
      <c r="B464" s="22" t="str">
        <f>VLOOKUP(A464,МО!$A$1:$C$68,2,0)</f>
        <v>ГБУЗ "КБСП"</v>
      </c>
      <c r="C464" s="23">
        <f>IF(D464="КС",VLOOKUP(A464,МО!$A$1:$C$68,3,0),VLOOKUP(A464,МО!$A$1:$D$68,4,0))</f>
        <v>1.38</v>
      </c>
      <c r="D464" s="27" t="s">
        <v>495</v>
      </c>
      <c r="E464" s="11">
        <v>20161202</v>
      </c>
      <c r="F464" s="22" t="str">
        <f>VLOOKUP(E464,КСГ!$A$2:$C$427,2,0)</f>
        <v>Тубулоинтерстициальные болезни почек, другие болезни мочевой системы</v>
      </c>
      <c r="G464" s="25">
        <f>VLOOKUP(E464,КСГ!$A$2:$C$427,3,0)</f>
        <v>0.86</v>
      </c>
      <c r="H464" s="25">
        <f>IF(VLOOKUP($E464,КСГ!$A$2:$D$427,4,0)=0,IF($D464="КС",$C$2*$C464*$G464,$C$3*$C464*$G464),IF($D464="КС",$C$2*$G464,$C$3*$G464))</f>
        <v>20355.34086</v>
      </c>
      <c r="I464" s="25" t="str">
        <f>VLOOKUP(E464,КСГ!$A$2:$E$427,5,0)</f>
        <v>Терапия</v>
      </c>
      <c r="J464" s="25">
        <f>VLOOKUP(E464,КСГ!$A$2:$F$427,6,0)</f>
        <v>0.77</v>
      </c>
      <c r="K464" s="17" t="s">
        <v>474</v>
      </c>
      <c r="L464" s="17">
        <v>4</v>
      </c>
      <c r="M464" s="17">
        <v>1</v>
      </c>
      <c r="N464" s="18">
        <f t="shared" si="23"/>
        <v>5</v>
      </c>
      <c r="O464" s="19">
        <f>IF(VLOOKUP($E464,КСГ!$A$2:$D$427,4,0)=0,IF($D464="КС",$C$2*$C464*$G464*L464,$C$3*$C464*$G464*L464),IF($D464="КС",$C$2*$G464*L464,$C$3*$G464*L464))</f>
        <v>81421.363440000001</v>
      </c>
      <c r="P464" s="19">
        <f>IF(VLOOKUP($E464,КСГ!$A$2:$D$427,4,0)=0,IF($D464="КС",$C$2*$C464*$G464*M464,$C$3*$C464*$G464*M464),IF($D464="КС",$C$2*$G464*M464,$C$3*$G464*M464))</f>
        <v>20355.34086</v>
      </c>
      <c r="Q464" s="20">
        <f t="shared" si="24"/>
        <v>101776.7043</v>
      </c>
    </row>
    <row r="465" spans="1:17" ht="16.5" customHeight="1">
      <c r="A465" s="34">
        <v>150003</v>
      </c>
      <c r="B465" s="22" t="str">
        <f>VLOOKUP(A465,МО!$A$1:$C$68,2,0)</f>
        <v>ГБУЗ "КБСП"</v>
      </c>
      <c r="C465" s="23">
        <f>IF(D465="КС",VLOOKUP(A465,МО!$A$1:$C$68,3,0),VLOOKUP(A465,МО!$A$1:$D$68,4,0))</f>
        <v>1.38</v>
      </c>
      <c r="D465" s="27" t="s">
        <v>495</v>
      </c>
      <c r="E465" s="11">
        <v>20161203</v>
      </c>
      <c r="F465" s="22" t="str">
        <f>VLOOKUP(E465,КСГ!$A$2:$C$427,2,0)</f>
        <v>Камни мочевой системы; симптомы, относящиеся к мочевой системе, взрослые</v>
      </c>
      <c r="G465" s="25">
        <f>VLOOKUP(E465,КСГ!$A$2:$C$427,3,0)</f>
        <v>0.49</v>
      </c>
      <c r="H465" s="25">
        <f>IF(VLOOKUP($E465,КСГ!$A$2:$D$427,4,0)=0,IF($D465="КС",$C$2*$C465*$G465,$C$3*$C465*$G465),IF($D465="КС",$C$2*$G465,$C$3*$G465))</f>
        <v>11597.81049</v>
      </c>
      <c r="I465" s="25" t="str">
        <f>VLOOKUP(E465,КСГ!$A$2:$E$427,5,0)</f>
        <v>Терапия</v>
      </c>
      <c r="J465" s="25">
        <f>VLOOKUP(E465,КСГ!$A$2:$F$427,6,0)</f>
        <v>0.77</v>
      </c>
      <c r="K465" s="17" t="s">
        <v>474</v>
      </c>
      <c r="L465" s="17">
        <v>1</v>
      </c>
      <c r="M465" s="17">
        <v>1</v>
      </c>
      <c r="N465" s="18">
        <f t="shared" si="23"/>
        <v>2</v>
      </c>
      <c r="O465" s="19">
        <f>IF(VLOOKUP($E465,КСГ!$A$2:$D$427,4,0)=0,IF($D465="КС",$C$2*$C465*$G465*L465,$C$3*$C465*$G465*L465),IF($D465="КС",$C$2*$G465*L465,$C$3*$G465*L465))</f>
        <v>11597.81049</v>
      </c>
      <c r="P465" s="19">
        <f>IF(VLOOKUP($E465,КСГ!$A$2:$D$427,4,0)=0,IF($D465="КС",$C$2*$C465*$G465*M465,$C$3*$C465*$G465*M465),IF($D465="КС",$C$2*$G465*M465,$C$3*$G465*M465))</f>
        <v>11597.81049</v>
      </c>
      <c r="Q465" s="20">
        <f t="shared" si="24"/>
        <v>23195.62098</v>
      </c>
    </row>
    <row r="466" spans="1:17" ht="15" customHeight="1">
      <c r="A466" s="34">
        <v>150003</v>
      </c>
      <c r="B466" s="22" t="str">
        <f>VLOOKUP(A466,МО!$A$1:$C$68,2,0)</f>
        <v>ГБУЗ "КБСП"</v>
      </c>
      <c r="C466" s="23">
        <f>IF(D466="КС",VLOOKUP(A466,МО!$A$1:$C$68,3,0),VLOOKUP(A466,МО!$A$1:$D$68,4,0))</f>
        <v>1.38</v>
      </c>
      <c r="D466" s="27" t="s">
        <v>495</v>
      </c>
      <c r="E466" s="11">
        <v>20161205</v>
      </c>
      <c r="F466" s="22" t="str">
        <f>VLOOKUP(E466,КСГ!$A$2:$C$427,2,0)</f>
        <v>Гнойные состояния нижних дыхательных путей</v>
      </c>
      <c r="G466" s="25">
        <f>VLOOKUP(E466,КСГ!$A$2:$C$427,3,0)</f>
        <v>2.0499999999999998</v>
      </c>
      <c r="H466" s="25">
        <f>IF(VLOOKUP($E466,КСГ!$A$2:$D$427,4,0)=0,IF($D466="КС",$C$2*$C466*$G466,$C$3*$C466*$G466),IF($D466="КС",$C$2*$G466,$C$3*$G466))</f>
        <v>48521.452049999993</v>
      </c>
      <c r="I466" s="25" t="str">
        <f>VLOOKUP(E466,КСГ!$A$2:$E$427,5,0)</f>
        <v>Торакальная хирургия</v>
      </c>
      <c r="J466" s="25">
        <f>VLOOKUP(E466,КСГ!$A$2:$F$427,6,0)</f>
        <v>2.09</v>
      </c>
      <c r="K466" s="17" t="s">
        <v>474</v>
      </c>
      <c r="L466" s="17">
        <v>10</v>
      </c>
      <c r="M466" s="17">
        <v>5</v>
      </c>
      <c r="N466" s="18">
        <f t="shared" si="23"/>
        <v>15</v>
      </c>
      <c r="O466" s="19">
        <f>IF(VLOOKUP($E466,КСГ!$A$2:$D$427,4,0)=0,IF($D466="КС",$C$2*$C466*$G466*L466,$C$3*$C466*$G466*L466),IF($D466="КС",$C$2*$G466*L466,$C$3*$G466*L466))</f>
        <v>485214.52049999993</v>
      </c>
      <c r="P466" s="19">
        <f>IF(VLOOKUP($E466,КСГ!$A$2:$D$427,4,0)=0,IF($D466="КС",$C$2*$C466*$G466*M466,$C$3*$C466*$G466*M466),IF($D466="КС",$C$2*$G466*M466,$C$3*$G466*M466))</f>
        <v>242607.26024999996</v>
      </c>
      <c r="Q466" s="20">
        <f t="shared" si="24"/>
        <v>727821.78074999992</v>
      </c>
    </row>
    <row r="467" spans="1:17" ht="15" customHeight="1">
      <c r="A467" s="34">
        <v>150003</v>
      </c>
      <c r="B467" s="22" t="str">
        <f>VLOOKUP(A467,МО!$A$1:$C$68,2,0)</f>
        <v>ГБУЗ "КБСП"</v>
      </c>
      <c r="C467" s="23">
        <f>IF(D467="КС",VLOOKUP(A467,МО!$A$1:$C$68,3,0),VLOOKUP(A467,МО!$A$1:$D$68,4,0))</f>
        <v>1.38</v>
      </c>
      <c r="D467" s="27" t="s">
        <v>495</v>
      </c>
      <c r="E467" s="11">
        <v>20161207</v>
      </c>
      <c r="F467" s="22" t="str">
        <f>VLOOKUP(E467,КСГ!$A$2:$C$427,2,0)</f>
        <v>Операции на нижних дыхательных путях и легочной ткани, органах средостения (уровень 2)</v>
      </c>
      <c r="G467" s="25">
        <f>VLOOKUP(E467,КСГ!$A$2:$C$427,3,0)</f>
        <v>1.92</v>
      </c>
      <c r="H467" s="25">
        <f>IF(VLOOKUP($E467,КСГ!$A$2:$D$427,4,0)=0,IF($D467="КС",$C$2*$C467*$G467,$C$3*$C467*$G467),IF($D467="КС",$C$2*$G467,$C$3*$G467))</f>
        <v>45444.481919999998</v>
      </c>
      <c r="I467" s="25" t="str">
        <f>VLOOKUP(E467,КСГ!$A$2:$E$427,5,0)</f>
        <v>Торакальная хирургия</v>
      </c>
      <c r="J467" s="25">
        <f>VLOOKUP(E467,КСГ!$A$2:$F$427,6,0)</f>
        <v>2.09</v>
      </c>
      <c r="K467" s="17" t="s">
        <v>493</v>
      </c>
      <c r="L467" s="17">
        <v>1</v>
      </c>
      <c r="M467" s="17">
        <v>1</v>
      </c>
      <c r="N467" s="18">
        <f t="shared" si="23"/>
        <v>2</v>
      </c>
      <c r="O467" s="19">
        <f>IF(VLOOKUP($E467,КСГ!$A$2:$D$427,4,0)=0,IF($D467="КС",$C$2*$C467*$G467*L467,$C$3*$C467*$G467*L467),IF($D467="КС",$C$2*$G467*L467,$C$3*$G467*L467))</f>
        <v>45444.481919999998</v>
      </c>
      <c r="P467" s="19">
        <f>IF(VLOOKUP($E467,КСГ!$A$2:$D$427,4,0)=0,IF($D467="КС",$C$2*$C467*$G467*M467,$C$3*$C467*$G467*M467),IF($D467="КС",$C$2*$G467*M467,$C$3*$G467*M467))</f>
        <v>45444.481919999998</v>
      </c>
      <c r="Q467" s="20">
        <f t="shared" si="24"/>
        <v>90888.963839999997</v>
      </c>
    </row>
    <row r="468" spans="1:17" ht="30">
      <c r="A468" s="34">
        <v>150003</v>
      </c>
      <c r="B468" s="22" t="str">
        <f>VLOOKUP(A468,МО!$A$1:$C$68,2,0)</f>
        <v>ГБУЗ "КБСП"</v>
      </c>
      <c r="C468" s="23">
        <f>IF(D468="КС",VLOOKUP(A468,МО!$A$1:$C$68,3,0),VLOOKUP(A468,МО!$A$1:$D$68,4,0))</f>
        <v>1.38</v>
      </c>
      <c r="D468" s="27" t="s">
        <v>495</v>
      </c>
      <c r="E468" s="11">
        <v>20161207</v>
      </c>
      <c r="F468" s="22" t="str">
        <f>VLOOKUP(E468,КСГ!$A$2:$C$427,2,0)</f>
        <v>Операции на нижних дыхательных путях и легочной ткани, органах средостения (уровень 2)</v>
      </c>
      <c r="G468" s="25">
        <f>VLOOKUP(E468,КСГ!$A$2:$C$427,3,0)</f>
        <v>1.92</v>
      </c>
      <c r="H468" s="25">
        <f>IF(VLOOKUP($E468,КСГ!$A$2:$D$427,4,0)=0,IF($D468="КС",$C$2*$C468*$G468,$C$3*$C468*$G468),IF($D468="КС",$C$2*$G468,$C$3*$G468))</f>
        <v>45444.481919999998</v>
      </c>
      <c r="I468" s="25" t="str">
        <f>VLOOKUP(E468,КСГ!$A$2:$E$427,5,0)</f>
        <v>Торакальная хирургия</v>
      </c>
      <c r="J468" s="25">
        <f>VLOOKUP(E468,КСГ!$A$2:$F$427,6,0)</f>
        <v>2.09</v>
      </c>
      <c r="K468" s="17" t="s">
        <v>474</v>
      </c>
      <c r="L468" s="17">
        <v>8</v>
      </c>
      <c r="M468" s="17">
        <v>2</v>
      </c>
      <c r="N468" s="18">
        <f t="shared" si="23"/>
        <v>10</v>
      </c>
      <c r="O468" s="19">
        <f>IF(VLOOKUP($E468,КСГ!$A$2:$D$427,4,0)=0,IF($D468="КС",$C$2*$C468*$G468*L468,$C$3*$C468*$G468*L468),IF($D468="КС",$C$2*$G468*L468,$C$3*$G468*L468))</f>
        <v>363555.85535999999</v>
      </c>
      <c r="P468" s="19">
        <f>IF(VLOOKUP($E468,КСГ!$A$2:$D$427,4,0)=0,IF($D468="КС",$C$2*$C468*$G468*M468,$C$3*$C468*$G468*M468),IF($D468="КС",$C$2*$G468*M468,$C$3*$G468*M468))</f>
        <v>90888.963839999997</v>
      </c>
      <c r="Q468" s="20">
        <f t="shared" si="24"/>
        <v>454444.81919999997</v>
      </c>
    </row>
    <row r="469" spans="1:17" ht="14.25" customHeight="1">
      <c r="A469" s="34">
        <v>150003</v>
      </c>
      <c r="B469" s="22" t="str">
        <f>VLOOKUP(A469,МО!$A$1:$C$68,2,0)</f>
        <v>ГБУЗ "КБСП"</v>
      </c>
      <c r="C469" s="23">
        <f>IF(D469="КС",VLOOKUP(A469,МО!$A$1:$C$68,3,0),VLOOKUP(A469,МО!$A$1:$D$68,4,0))</f>
        <v>1.38</v>
      </c>
      <c r="D469" s="27" t="s">
        <v>495</v>
      </c>
      <c r="E469" s="11">
        <v>20161210</v>
      </c>
      <c r="F469" s="22" t="str">
        <f>VLOOKUP(E469,КСГ!$A$2:$C$427,2,0)</f>
        <v>Приобретенные и врожденные костно-мышечные деформации</v>
      </c>
      <c r="G469" s="25">
        <f>VLOOKUP(E469,КСГ!$A$2:$C$427,3,0)</f>
        <v>0.99</v>
      </c>
      <c r="H469" s="25">
        <f>IF(VLOOKUP($E469,КСГ!$A$2:$D$427,4,0)=0,IF($D469="КС",$C$2*$C469*$G469,$C$3*$C469*$G469),IF($D469="КС",$C$2*$G469,$C$3*$G469))</f>
        <v>23432.310990000002</v>
      </c>
      <c r="I469" s="25" t="str">
        <f>VLOOKUP(E469,КСГ!$A$2:$E$427,5,0)</f>
        <v>Травматология и ортопедия</v>
      </c>
      <c r="J469" s="25">
        <f>VLOOKUP(E469,КСГ!$A$2:$F$427,6,0)</f>
        <v>1.37</v>
      </c>
      <c r="K469" s="17" t="s">
        <v>512</v>
      </c>
      <c r="L469" s="17">
        <v>0</v>
      </c>
      <c r="M469" s="17">
        <v>0</v>
      </c>
      <c r="N469" s="18" t="str">
        <f t="shared" si="23"/>
        <v/>
      </c>
      <c r="O469" s="19">
        <f>IF(VLOOKUP($E469,КСГ!$A$2:$D$427,4,0)=0,IF($D469="КС",$C$2*$C469*$G469*L469,$C$3*$C469*$G469*L469),IF($D469="КС",$C$2*$G469*L469,$C$3*$G469*L469))</f>
        <v>0</v>
      </c>
      <c r="P469" s="19">
        <f>IF(VLOOKUP($E469,КСГ!$A$2:$D$427,4,0)=0,IF($D469="КС",$C$2*$C469*$G469*M469,$C$3*$C469*$G469*M469),IF($D469="КС",$C$2*$G469*M469,$C$3*$G469*M469))</f>
        <v>0</v>
      </c>
      <c r="Q469" s="20">
        <f t="shared" si="24"/>
        <v>0</v>
      </c>
    </row>
    <row r="470" spans="1:17" ht="30">
      <c r="A470" s="34">
        <v>150003</v>
      </c>
      <c r="B470" s="22" t="str">
        <f>VLOOKUP(A470,МО!$A$1:$C$68,2,0)</f>
        <v>ГБУЗ "КБСП"</v>
      </c>
      <c r="C470" s="23">
        <f>IF(D470="КС",VLOOKUP(A470,МО!$A$1:$C$68,3,0),VLOOKUP(A470,МО!$A$1:$D$68,4,0))</f>
        <v>1.38</v>
      </c>
      <c r="D470" s="27" t="s">
        <v>495</v>
      </c>
      <c r="E470" s="11">
        <v>20161210</v>
      </c>
      <c r="F470" s="22" t="str">
        <f>VLOOKUP(E470,КСГ!$A$2:$C$427,2,0)</f>
        <v>Приобретенные и врожденные костно-мышечные деформации</v>
      </c>
      <c r="G470" s="25">
        <f>VLOOKUP(E470,КСГ!$A$2:$C$427,3,0)</f>
        <v>0.99</v>
      </c>
      <c r="H470" s="25">
        <f>IF(VLOOKUP($E470,КСГ!$A$2:$D$427,4,0)=0,IF($D470="КС",$C$2*$C470*$G470,$C$3*$C470*$G470),IF($D470="КС",$C$2*$G470,$C$3*$G470))</f>
        <v>23432.310990000002</v>
      </c>
      <c r="I470" s="25" t="str">
        <f>VLOOKUP(E470,КСГ!$A$2:$E$427,5,0)</f>
        <v>Травматология и ортопедия</v>
      </c>
      <c r="J470" s="25">
        <f>VLOOKUP(E470,КСГ!$A$2:$F$427,6,0)</f>
        <v>1.37</v>
      </c>
      <c r="K470" s="17" t="s">
        <v>480</v>
      </c>
      <c r="L470" s="17">
        <v>10</v>
      </c>
      <c r="M470" s="17">
        <v>5</v>
      </c>
      <c r="N470" s="18">
        <f t="shared" si="23"/>
        <v>15</v>
      </c>
      <c r="O470" s="19">
        <f>IF(VLOOKUP($E470,КСГ!$A$2:$D$427,4,0)=0,IF($D470="КС",$C$2*$C470*$G470*L470,$C$3*$C470*$G470*L470),IF($D470="КС",$C$2*$G470*L470,$C$3*$G470*L470))</f>
        <v>234323.10990000001</v>
      </c>
      <c r="P470" s="19">
        <f>IF(VLOOKUP($E470,КСГ!$A$2:$D$427,4,0)=0,IF($D470="КС",$C$2*$C470*$G470*M470,$C$3*$C470*$G470*M470),IF($D470="КС",$C$2*$G470*M470,$C$3*$G470*M470))</f>
        <v>117161.55495000001</v>
      </c>
      <c r="Q470" s="20">
        <f t="shared" si="24"/>
        <v>351484.66485</v>
      </c>
    </row>
    <row r="471" spans="1:17" ht="16.5" customHeight="1">
      <c r="A471" s="34">
        <v>150003</v>
      </c>
      <c r="B471" s="22" t="str">
        <f>VLOOKUP(A471,МО!$A$1:$C$68,2,0)</f>
        <v>ГБУЗ "КБСП"</v>
      </c>
      <c r="C471" s="23">
        <f>IF(D471="КС",VLOOKUP(A471,МО!$A$1:$C$68,3,0),VLOOKUP(A471,МО!$A$1:$D$68,4,0))</f>
        <v>1.38</v>
      </c>
      <c r="D471" s="27" t="s">
        <v>495</v>
      </c>
      <c r="E471" s="11">
        <v>20161211</v>
      </c>
      <c r="F471" s="22" t="str">
        <f>VLOOKUP(E471,КСГ!$A$2:$C$427,2,0)</f>
        <v>Переломы шейки бедра и костей таза</v>
      </c>
      <c r="G471" s="25">
        <f>VLOOKUP(E471,КСГ!$A$2:$C$427,3,0)</f>
        <v>1.52</v>
      </c>
      <c r="H471" s="25">
        <f>IF(VLOOKUP($E471,КСГ!$A$2:$D$427,4,0)=0,IF($D471="КС",$C$2*$C471*$G471,$C$3*$C471*$G471),IF($D471="КС",$C$2*$G471,$C$3*$G471))</f>
        <v>35976.881520000003</v>
      </c>
      <c r="I471" s="25" t="str">
        <f>VLOOKUP(E471,КСГ!$A$2:$E$427,5,0)</f>
        <v>Травматология и ортопедия</v>
      </c>
      <c r="J471" s="25">
        <f>VLOOKUP(E471,КСГ!$A$2:$F$427,6,0)</f>
        <v>1.37</v>
      </c>
      <c r="K471" s="17" t="s">
        <v>480</v>
      </c>
      <c r="L471" s="17">
        <v>80</v>
      </c>
      <c r="M471" s="17">
        <v>20</v>
      </c>
      <c r="N471" s="18">
        <f t="shared" si="23"/>
        <v>100</v>
      </c>
      <c r="O471" s="19">
        <f>IF(VLOOKUP($E471,КСГ!$A$2:$D$427,4,0)=0,IF($D471="КС",$C$2*$C471*$G471*L471,$C$3*$C471*$G471*L471),IF($D471="КС",$C$2*$G471*L471,$C$3*$G471*L471))</f>
        <v>2878150.5216000001</v>
      </c>
      <c r="P471" s="19">
        <f>IF(VLOOKUP($E471,КСГ!$A$2:$D$427,4,0)=0,IF($D471="КС",$C$2*$C471*$G471*M471,$C$3*$C471*$G471*M471),IF($D471="КС",$C$2*$G471*M471,$C$3*$G471*M471))</f>
        <v>719537.63040000002</v>
      </c>
      <c r="Q471" s="20">
        <f t="shared" si="24"/>
        <v>3597688.1520000002</v>
      </c>
    </row>
    <row r="472" spans="1:17" ht="30">
      <c r="A472" s="34">
        <v>150003</v>
      </c>
      <c r="B472" s="22" t="str">
        <f>VLOOKUP(A472,МО!$A$1:$C$68,2,0)</f>
        <v>ГБУЗ "КБСП"</v>
      </c>
      <c r="C472" s="23">
        <f>IF(D472="КС",VLOOKUP(A472,МО!$A$1:$C$68,3,0),VLOOKUP(A472,МО!$A$1:$D$68,4,0))</f>
        <v>1.38</v>
      </c>
      <c r="D472" s="27" t="s">
        <v>495</v>
      </c>
      <c r="E472" s="11">
        <v>20161212</v>
      </c>
      <c r="F472" s="22" t="str">
        <f>VLOOKUP(E472,КСГ!$A$2:$C$427,2,0)</f>
        <v>Переломы бедренной кости, другие травмы области бедра и тазобедренного сустава</v>
      </c>
      <c r="G472" s="25">
        <f>VLOOKUP(E472,КСГ!$A$2:$C$427,3,0)</f>
        <v>0.69</v>
      </c>
      <c r="H472" s="25">
        <f>IF(VLOOKUP($E472,КСГ!$A$2:$D$427,4,0)=0,IF($D472="КС",$C$2*$C472*$G472,$C$3*$C472*$G472),IF($D472="КС",$C$2*$G472,$C$3*$G472))</f>
        <v>16331.61069</v>
      </c>
      <c r="I472" s="25" t="str">
        <f>VLOOKUP(E472,КСГ!$A$2:$E$427,5,0)</f>
        <v>Травматология и ортопедия</v>
      </c>
      <c r="J472" s="25">
        <f>VLOOKUP(E472,КСГ!$A$2:$F$427,6,0)</f>
        <v>1.37</v>
      </c>
      <c r="K472" s="17" t="s">
        <v>480</v>
      </c>
      <c r="L472" s="17">
        <v>8</v>
      </c>
      <c r="M472" s="17">
        <v>2</v>
      </c>
      <c r="N472" s="18">
        <f t="shared" si="23"/>
        <v>10</v>
      </c>
      <c r="O472" s="19">
        <f>IF(VLOOKUP($E472,КСГ!$A$2:$D$427,4,0)=0,IF($D472="КС",$C$2*$C472*$G472*L472,$C$3*$C472*$G472*L472),IF($D472="КС",$C$2*$G472*L472,$C$3*$G472*L472))</f>
        <v>130652.88552</v>
      </c>
      <c r="P472" s="19">
        <f>IF(VLOOKUP($E472,КСГ!$A$2:$D$427,4,0)=0,IF($D472="КС",$C$2*$C472*$G472*M472,$C$3*$C472*$G472*M472),IF($D472="КС",$C$2*$G472*M472,$C$3*$G472*M472))</f>
        <v>32663.221379999999</v>
      </c>
      <c r="Q472" s="20">
        <f t="shared" si="24"/>
        <v>163316.10689999998</v>
      </c>
    </row>
    <row r="473" spans="1:17" ht="30">
      <c r="A473" s="34">
        <v>150003</v>
      </c>
      <c r="B473" s="22" t="str">
        <f>VLOOKUP(A473,МО!$A$1:$C$68,2,0)</f>
        <v>ГБУЗ "КБСП"</v>
      </c>
      <c r="C473" s="23">
        <f>IF(D473="КС",VLOOKUP(A473,МО!$A$1:$C$68,3,0),VLOOKUP(A473,МО!$A$1:$D$68,4,0))</f>
        <v>1.38</v>
      </c>
      <c r="D473" s="27" t="s">
        <v>495</v>
      </c>
      <c r="E473" s="11">
        <v>20161213</v>
      </c>
      <c r="F473" s="22" t="str">
        <f>VLOOKUP(E473,КСГ!$A$2:$C$427,2,0)</f>
        <v>Переломы, вывихи, растяжения области грудной клетки, верхней конечности и стопы</v>
      </c>
      <c r="G473" s="25">
        <f>VLOOKUP(E473,КСГ!$A$2:$C$427,3,0)</f>
        <v>0.56000000000000005</v>
      </c>
      <c r="H473" s="25">
        <f>IF(VLOOKUP($E473,КСГ!$A$2:$D$427,4,0)=0,IF($D473="КС",$C$2*$C473*$G473,$C$3*$C473*$G473),IF($D473="КС",$C$2*$G473,$C$3*$G473))</f>
        <v>13254.640560000002</v>
      </c>
      <c r="I473" s="25" t="str">
        <f>VLOOKUP(E473,КСГ!$A$2:$E$427,5,0)</f>
        <v>Травматология и ортопедия</v>
      </c>
      <c r="J473" s="25">
        <f>VLOOKUP(E473,КСГ!$A$2:$F$427,6,0)</f>
        <v>1.37</v>
      </c>
      <c r="K473" s="17" t="s">
        <v>480</v>
      </c>
      <c r="L473" s="17">
        <v>80</v>
      </c>
      <c r="M473" s="17">
        <v>23</v>
      </c>
      <c r="N473" s="18">
        <f t="shared" si="23"/>
        <v>103</v>
      </c>
      <c r="O473" s="19">
        <f>IF(VLOOKUP($E473,КСГ!$A$2:$D$427,4,0)=0,IF($D473="КС",$C$2*$C473*$G473*L473,$C$3*$C473*$G473*L473),IF($D473="КС",$C$2*$G473*L473,$C$3*$G473*L473))</f>
        <v>1060371.2448000002</v>
      </c>
      <c r="P473" s="19">
        <f>IF(VLOOKUP($E473,КСГ!$A$2:$D$427,4,0)=0,IF($D473="КС",$C$2*$C473*$G473*M473,$C$3*$C473*$G473*M473),IF($D473="КС",$C$2*$G473*M473,$C$3*$G473*M473))</f>
        <v>304856.73288000003</v>
      </c>
      <c r="Q473" s="20">
        <f t="shared" si="24"/>
        <v>1365227.9776800002</v>
      </c>
    </row>
    <row r="474" spans="1:17" ht="30">
      <c r="A474" s="34">
        <v>150003</v>
      </c>
      <c r="B474" s="22" t="str">
        <f>VLOOKUP(A474,МО!$A$1:$C$68,2,0)</f>
        <v>ГБУЗ "КБСП"</v>
      </c>
      <c r="C474" s="23">
        <f>IF(D474="КС",VLOOKUP(A474,МО!$A$1:$C$68,3,0),VLOOKUP(A474,МО!$A$1:$D$68,4,0))</f>
        <v>1.38</v>
      </c>
      <c r="D474" s="27" t="s">
        <v>495</v>
      </c>
      <c r="E474" s="11">
        <v>20161214</v>
      </c>
      <c r="F474" s="22" t="str">
        <f>VLOOKUP(E474,КСГ!$A$2:$C$427,2,0)</f>
        <v>Переломы, вывихи, растяжения области колена и голени</v>
      </c>
      <c r="G474" s="25">
        <f>VLOOKUP(E474,КСГ!$A$2:$C$427,3,0)</f>
        <v>0.74</v>
      </c>
      <c r="H474" s="25">
        <f>IF(VLOOKUP($E474,КСГ!$A$2:$D$427,4,0)=0,IF($D474="КС",$C$2*$C474*$G474,$C$3*$C474*$G474),IF($D474="КС",$C$2*$G474,$C$3*$G474))</f>
        <v>17515.060740000001</v>
      </c>
      <c r="I474" s="25" t="str">
        <f>VLOOKUP(E474,КСГ!$A$2:$E$427,5,0)</f>
        <v>Травматология и ортопедия</v>
      </c>
      <c r="J474" s="25">
        <f>VLOOKUP(E474,КСГ!$A$2:$F$427,6,0)</f>
        <v>1.37</v>
      </c>
      <c r="K474" s="17" t="s">
        <v>480</v>
      </c>
      <c r="L474" s="17">
        <v>80</v>
      </c>
      <c r="M474" s="17">
        <v>20</v>
      </c>
      <c r="N474" s="18">
        <f t="shared" si="23"/>
        <v>100</v>
      </c>
      <c r="O474" s="19">
        <f>IF(VLOOKUP($E474,КСГ!$A$2:$D$427,4,0)=0,IF($D474="КС",$C$2*$C474*$G474*L474,$C$3*$C474*$G474*L474),IF($D474="КС",$C$2*$G474*L474,$C$3*$G474*L474))</f>
        <v>1401204.8592000001</v>
      </c>
      <c r="P474" s="19">
        <f>IF(VLOOKUP($E474,КСГ!$A$2:$D$427,4,0)=0,IF($D474="КС",$C$2*$C474*$G474*M474,$C$3*$C474*$G474*M474),IF($D474="КС",$C$2*$G474*M474,$C$3*$G474*M474))</f>
        <v>350301.21480000002</v>
      </c>
      <c r="Q474" s="20">
        <f t="shared" si="24"/>
        <v>1751506.074</v>
      </c>
    </row>
    <row r="475" spans="1:17" ht="16.5" customHeight="1">
      <c r="A475" s="34">
        <v>150003</v>
      </c>
      <c r="B475" s="22" t="str">
        <f>VLOOKUP(A475,МО!$A$1:$C$68,2,0)</f>
        <v>ГБУЗ "КБСП"</v>
      </c>
      <c r="C475" s="23">
        <f>IF(D475="КС",VLOOKUP(A475,МО!$A$1:$C$68,3,0),VLOOKUP(A475,МО!$A$1:$D$68,4,0))</f>
        <v>1.38</v>
      </c>
      <c r="D475" s="27" t="s">
        <v>495</v>
      </c>
      <c r="E475" s="11">
        <v>20161215</v>
      </c>
      <c r="F475" s="22" t="str">
        <f>VLOOKUP(E475,КСГ!$A$2:$C$427,2,0)</f>
        <v>Множественные переломы, травматические ампутации, размозжения и последствия травм</v>
      </c>
      <c r="G475" s="25">
        <f>VLOOKUP(E475,КСГ!$A$2:$C$427,3,0)</f>
        <v>1.44</v>
      </c>
      <c r="H475" s="25">
        <f>IF(VLOOKUP($E475,КСГ!$A$2:$D$427,4,0)=0,IF($D475="КС",$C$2*$C475*$G475,$C$3*$C475*$G475),IF($D475="КС",$C$2*$G475,$C$3*$G475))</f>
        <v>34083.361440000001</v>
      </c>
      <c r="I475" s="25" t="str">
        <f>VLOOKUP(E475,КСГ!$A$2:$E$427,5,0)</f>
        <v>Травматология и ортопедия</v>
      </c>
      <c r="J475" s="25">
        <f>VLOOKUP(E475,КСГ!$A$2:$F$427,6,0)</f>
        <v>1.37</v>
      </c>
      <c r="K475" s="17" t="s">
        <v>480</v>
      </c>
      <c r="L475" s="17">
        <v>75</v>
      </c>
      <c r="M475" s="17">
        <v>15</v>
      </c>
      <c r="N475" s="18">
        <f t="shared" si="23"/>
        <v>90</v>
      </c>
      <c r="O475" s="19">
        <f>IF(VLOOKUP($E475,КСГ!$A$2:$D$427,4,0)=0,IF($D475="КС",$C$2*$C475*$G475*L475,$C$3*$C475*$G475*L475),IF($D475="КС",$C$2*$G475*L475,$C$3*$G475*L475))</f>
        <v>2556252.108</v>
      </c>
      <c r="P475" s="19">
        <f>IF(VLOOKUP($E475,КСГ!$A$2:$D$427,4,0)=0,IF($D475="КС",$C$2*$C475*$G475*M475,$C$3*$C475*$G475*M475),IF($D475="КС",$C$2*$G475*M475,$C$3*$G475*M475))</f>
        <v>511250.4216</v>
      </c>
      <c r="Q475" s="20">
        <f t="shared" si="24"/>
        <v>3067502.5296</v>
      </c>
    </row>
    <row r="476" spans="1:17" ht="18" customHeight="1">
      <c r="A476" s="34">
        <v>150003</v>
      </c>
      <c r="B476" s="22" t="str">
        <f>VLOOKUP(A476,МО!$A$1:$C$68,2,0)</f>
        <v>ГБУЗ "КБСП"</v>
      </c>
      <c r="C476" s="23">
        <f>IF(D476="КС",VLOOKUP(A476,МО!$A$1:$C$68,3,0),VLOOKUP(A476,МО!$A$1:$D$68,4,0))</f>
        <v>1.38</v>
      </c>
      <c r="D476" s="27" t="s">
        <v>495</v>
      </c>
      <c r="E476" s="11">
        <v>20161215</v>
      </c>
      <c r="F476" s="22" t="str">
        <f>VLOOKUP(E476,КСГ!$A$2:$C$427,2,0)</f>
        <v>Множественные переломы, травматические ампутации, размозжения и последствия травм</v>
      </c>
      <c r="G476" s="25">
        <f>VLOOKUP(E476,КСГ!$A$2:$C$427,3,0)</f>
        <v>1.44</v>
      </c>
      <c r="H476" s="25">
        <f>IF(VLOOKUP($E476,КСГ!$A$2:$D$427,4,0)=0,IF($D476="КС",$C$2*$C476*$G476,$C$3*$C476*$G476),IF($D476="КС",$C$2*$G476,$C$3*$G476))</f>
        <v>34083.361440000001</v>
      </c>
      <c r="I476" s="25" t="str">
        <f>VLOOKUP(E476,КСГ!$A$2:$E$427,5,0)</f>
        <v>Травматология и ортопедия</v>
      </c>
      <c r="J476" s="25">
        <f>VLOOKUP(E476,КСГ!$A$2:$F$427,6,0)</f>
        <v>1.37</v>
      </c>
      <c r="K476" s="17" t="s">
        <v>474</v>
      </c>
      <c r="L476" s="17">
        <v>1</v>
      </c>
      <c r="M476" s="17">
        <v>0</v>
      </c>
      <c r="N476" s="18">
        <f t="shared" si="23"/>
        <v>1</v>
      </c>
      <c r="O476" s="19">
        <f>IF(VLOOKUP($E476,КСГ!$A$2:$D$427,4,0)=0,IF($D476="КС",$C$2*$C476*$G476*L476,$C$3*$C476*$G476*L476),IF($D476="КС",$C$2*$G476*L476,$C$3*$G476*L476))</f>
        <v>34083.361440000001</v>
      </c>
      <c r="P476" s="19">
        <f>IF(VLOOKUP($E476,КСГ!$A$2:$D$427,4,0)=0,IF($D476="КС",$C$2*$C476*$G476*M476,$C$3*$C476*$G476*M476),IF($D476="КС",$C$2*$G476*M476,$C$3*$G476*M476))</f>
        <v>0</v>
      </c>
      <c r="Q476" s="20">
        <f t="shared" si="24"/>
        <v>34083.361440000001</v>
      </c>
    </row>
    <row r="477" spans="1:17" ht="30">
      <c r="A477" s="34">
        <v>150003</v>
      </c>
      <c r="B477" s="22" t="str">
        <f>VLOOKUP(A477,МО!$A$1:$C$68,2,0)</f>
        <v>ГБУЗ "КБСП"</v>
      </c>
      <c r="C477" s="23">
        <f>IF(D477="КС",VLOOKUP(A477,МО!$A$1:$C$68,3,0),VLOOKUP(A477,МО!$A$1:$D$68,4,0))</f>
        <v>1.38</v>
      </c>
      <c r="D477" s="27" t="s">
        <v>495</v>
      </c>
      <c r="E477" s="11">
        <v>20161216</v>
      </c>
      <c r="F477" s="22" t="str">
        <f>VLOOKUP(E477,КСГ!$A$2:$C$427,2,0)</f>
        <v>Тяжелая множественная и сочетанная травма (политравма)</v>
      </c>
      <c r="G477" s="25">
        <f>VLOOKUP(E477,КСГ!$A$2:$C$427,3,0)</f>
        <v>5.54</v>
      </c>
      <c r="H477" s="25">
        <f>IF(VLOOKUP($E477,КСГ!$A$2:$D$427,4,0)=0,IF($D477="КС",$C$2*$C477*$G477,$C$3*$C477*$G477),IF($D477="КС",$C$2*$G477,$C$3*$G477))</f>
        <v>131126.26553999999</v>
      </c>
      <c r="I477" s="25" t="str">
        <f>VLOOKUP(E477,КСГ!$A$2:$E$427,5,0)</f>
        <v>Травматология и ортопедия</v>
      </c>
      <c r="J477" s="25">
        <f>VLOOKUP(E477,КСГ!$A$2:$F$427,6,0)</f>
        <v>1.37</v>
      </c>
      <c r="K477" s="17" t="s">
        <v>480</v>
      </c>
      <c r="L477" s="17">
        <v>4</v>
      </c>
      <c r="M477" s="17">
        <v>1</v>
      </c>
      <c r="N477" s="18">
        <f t="shared" si="23"/>
        <v>5</v>
      </c>
      <c r="O477" s="19">
        <f>IF(VLOOKUP($E477,КСГ!$A$2:$D$427,4,0)=0,IF($D477="КС",$C$2*$C477*$G477*L477,$C$3*$C477*$G477*L477),IF($D477="КС",$C$2*$G477*L477,$C$3*$G477*L477))</f>
        <v>524505.06215999997</v>
      </c>
      <c r="P477" s="19">
        <f>IF(VLOOKUP($E477,КСГ!$A$2:$D$427,4,0)=0,IF($D477="КС",$C$2*$C477*$G477*M477,$C$3*$C477*$G477*M477),IF($D477="КС",$C$2*$G477*M477,$C$3*$G477*M477))</f>
        <v>131126.26553999999</v>
      </c>
      <c r="Q477" s="20">
        <f t="shared" si="24"/>
        <v>655631.32770000002</v>
      </c>
    </row>
    <row r="478" spans="1:17" ht="18" customHeight="1">
      <c r="A478" s="34">
        <v>150003</v>
      </c>
      <c r="B478" s="22" t="str">
        <f>VLOOKUP(A478,МО!$A$1:$C$68,2,0)</f>
        <v>ГБУЗ "КБСП"</v>
      </c>
      <c r="C478" s="23">
        <f>IF(D478="КС",VLOOKUP(A478,МО!$A$1:$C$68,3,0),VLOOKUP(A478,МО!$A$1:$D$68,4,0))</f>
        <v>1.38</v>
      </c>
      <c r="D478" s="27" t="s">
        <v>495</v>
      </c>
      <c r="E478" s="11">
        <v>20161216</v>
      </c>
      <c r="F478" s="22" t="str">
        <f>VLOOKUP(E478,КСГ!$A$2:$C$427,2,0)</f>
        <v>Тяжелая множественная и сочетанная травма (политравма)</v>
      </c>
      <c r="G478" s="25">
        <f>VLOOKUP(E478,КСГ!$A$2:$C$427,3,0)</f>
        <v>5.54</v>
      </c>
      <c r="H478" s="25">
        <f>IF(VLOOKUP($E478,КСГ!$A$2:$D$427,4,0)=0,IF($D478="КС",$C$2*$C478*$G478,$C$3*$C478*$G478),IF($D478="КС",$C$2*$G478,$C$3*$G478))</f>
        <v>131126.26553999999</v>
      </c>
      <c r="I478" s="25" t="str">
        <f>VLOOKUP(E478,КСГ!$A$2:$E$427,5,0)</f>
        <v>Травматология и ортопедия</v>
      </c>
      <c r="J478" s="25">
        <f>VLOOKUP(E478,КСГ!$A$2:$F$427,6,0)</f>
        <v>1.37</v>
      </c>
      <c r="K478" s="17" t="s">
        <v>474</v>
      </c>
      <c r="L478" s="17">
        <v>3</v>
      </c>
      <c r="M478" s="17">
        <v>0</v>
      </c>
      <c r="N478" s="18">
        <f t="shared" si="23"/>
        <v>3</v>
      </c>
      <c r="O478" s="19">
        <f>IF(VLOOKUP($E478,КСГ!$A$2:$D$427,4,0)=0,IF($D478="КС",$C$2*$C478*$G478*L478,$C$3*$C478*$G478*L478),IF($D478="КС",$C$2*$G478*L478,$C$3*$G478*L478))</f>
        <v>393378.79661999998</v>
      </c>
      <c r="P478" s="19">
        <f>IF(VLOOKUP($E478,КСГ!$A$2:$D$427,4,0)=0,IF($D478="КС",$C$2*$C478*$G478*M478,$C$3*$C478*$G478*M478),IF($D478="КС",$C$2*$G478*M478,$C$3*$G478*M478))</f>
        <v>0</v>
      </c>
      <c r="Q478" s="20">
        <f t="shared" si="24"/>
        <v>393378.79661999998</v>
      </c>
    </row>
    <row r="479" spans="1:17" ht="16.5" customHeight="1">
      <c r="A479" s="34">
        <v>150003</v>
      </c>
      <c r="B479" s="22" t="str">
        <f>VLOOKUP(A479,МО!$A$1:$C$68,2,0)</f>
        <v>ГБУЗ "КБСП"</v>
      </c>
      <c r="C479" s="23">
        <f>IF(D479="КС",VLOOKUP(A479,МО!$A$1:$C$68,3,0),VLOOKUP(A479,МО!$A$1:$D$68,4,0))</f>
        <v>1.38</v>
      </c>
      <c r="D479" s="27" t="s">
        <v>495</v>
      </c>
      <c r="E479" s="11">
        <v>20161217</v>
      </c>
      <c r="F479" s="22" t="str">
        <f>VLOOKUP(E479,КСГ!$A$2:$C$427,2,0)</f>
        <v>Эндопротезирование суставов</v>
      </c>
      <c r="G479" s="25">
        <f>VLOOKUP(E479,КСГ!$A$2:$C$427,3,0)</f>
        <v>4.46</v>
      </c>
      <c r="H479" s="25">
        <f>IF(VLOOKUP($E479,КСГ!$A$2:$D$427,4,0)=0,IF($D479="КС",$C$2*$C479*$G479,$C$3*$C479*$G479),IF($D479="КС",$C$2*$G479,$C$3*$G479))</f>
        <v>105563.74446</v>
      </c>
      <c r="I479" s="25" t="str">
        <f>VLOOKUP(E479,КСГ!$A$2:$E$427,5,0)</f>
        <v>Травматология и ортопедия</v>
      </c>
      <c r="J479" s="25">
        <f>VLOOKUP(E479,КСГ!$A$2:$F$427,6,0)</f>
        <v>1.37</v>
      </c>
      <c r="K479" s="17" t="s">
        <v>480</v>
      </c>
      <c r="L479" s="17">
        <v>1</v>
      </c>
      <c r="M479" s="17">
        <v>1</v>
      </c>
      <c r="N479" s="18">
        <f t="shared" si="23"/>
        <v>2</v>
      </c>
      <c r="O479" s="19">
        <f>IF(VLOOKUP($E479,КСГ!$A$2:$D$427,4,0)=0,IF($D479="КС",$C$2*$C479*$G479*L479,$C$3*$C479*$G479*L479),IF($D479="КС",$C$2*$G479*L479,$C$3*$G479*L479))</f>
        <v>105563.74446</v>
      </c>
      <c r="P479" s="19">
        <f>IF(VLOOKUP($E479,КСГ!$A$2:$D$427,4,0)=0,IF($D479="КС",$C$2*$C479*$G479*M479,$C$3*$C479*$G479*M479),IF($D479="КС",$C$2*$G479*M479,$C$3*$G479*M479))</f>
        <v>105563.74446</v>
      </c>
      <c r="Q479" s="20">
        <f t="shared" si="24"/>
        <v>211127.48892</v>
      </c>
    </row>
    <row r="480" spans="1:17" ht="15" customHeight="1">
      <c r="A480" s="34">
        <v>150003</v>
      </c>
      <c r="B480" s="22" t="str">
        <f>VLOOKUP(A480,МО!$A$1:$C$68,2,0)</f>
        <v>ГБУЗ "КБСП"</v>
      </c>
      <c r="C480" s="23">
        <f>IF(D480="КС",VLOOKUP(A480,МО!$A$1:$C$68,3,0),VLOOKUP(A480,МО!$A$1:$D$68,4,0))</f>
        <v>1.38</v>
      </c>
      <c r="D480" s="27" t="s">
        <v>495</v>
      </c>
      <c r="E480" s="11">
        <v>20161218</v>
      </c>
      <c r="F480" s="22" t="str">
        <f>VLOOKUP(E480,КСГ!$A$2:$C$427,2,0)</f>
        <v>Операции на костно-мышечной системе и суставах (уровень 1)</v>
      </c>
      <c r="G480" s="25">
        <f>VLOOKUP(E480,КСГ!$A$2:$C$427,3,0)</f>
        <v>0.79</v>
      </c>
      <c r="H480" s="25">
        <f>IF(VLOOKUP($E480,КСГ!$A$2:$D$427,4,0)=0,IF($D480="КС",$C$2*$C480*$G480,$C$3*$C480*$G480),IF($D480="КС",$C$2*$G480,$C$3*$G480))</f>
        <v>18698.51079</v>
      </c>
      <c r="I480" s="25" t="str">
        <f>VLOOKUP(E480,КСГ!$A$2:$E$427,5,0)</f>
        <v>Травматология и ортопедия</v>
      </c>
      <c r="J480" s="25">
        <f>VLOOKUP(E480,КСГ!$A$2:$F$427,6,0)</f>
        <v>1.37</v>
      </c>
      <c r="K480" s="17" t="s">
        <v>480</v>
      </c>
      <c r="L480" s="17">
        <v>80</v>
      </c>
      <c r="M480" s="17">
        <v>20</v>
      </c>
      <c r="N480" s="18">
        <f t="shared" si="23"/>
        <v>100</v>
      </c>
      <c r="O480" s="19">
        <f>IF(VLOOKUP($E480,КСГ!$A$2:$D$427,4,0)=0,IF($D480="КС",$C$2*$C480*$G480*L480,$C$3*$C480*$G480*L480),IF($D480="КС",$C$2*$G480*L480,$C$3*$G480*L480))</f>
        <v>1495880.8632</v>
      </c>
      <c r="P480" s="19">
        <f>IF(VLOOKUP($E480,КСГ!$A$2:$D$427,4,0)=0,IF($D480="КС",$C$2*$C480*$G480*M480,$C$3*$C480*$G480*M480),IF($D480="КС",$C$2*$G480*M480,$C$3*$G480*M480))</f>
        <v>373970.21580000001</v>
      </c>
      <c r="Q480" s="20">
        <f t="shared" si="24"/>
        <v>1869851.0789999999</v>
      </c>
    </row>
    <row r="481" spans="1:17" ht="16.5" customHeight="1">
      <c r="A481" s="34">
        <v>150003</v>
      </c>
      <c r="B481" s="22" t="str">
        <f>VLOOKUP(A481,МО!$A$1:$C$68,2,0)</f>
        <v>ГБУЗ "КБСП"</v>
      </c>
      <c r="C481" s="23">
        <f>IF(D481="КС",VLOOKUP(A481,МО!$A$1:$C$68,3,0),VLOOKUP(A481,МО!$A$1:$D$68,4,0))</f>
        <v>1.38</v>
      </c>
      <c r="D481" s="27" t="s">
        <v>495</v>
      </c>
      <c r="E481" s="11">
        <v>20161218</v>
      </c>
      <c r="F481" s="22" t="str">
        <f>VLOOKUP(E481,КСГ!$A$2:$C$427,2,0)</f>
        <v>Операции на костно-мышечной системе и суставах (уровень 1)</v>
      </c>
      <c r="G481" s="25">
        <f>VLOOKUP(E481,КСГ!$A$2:$C$427,3,0)</f>
        <v>0.79</v>
      </c>
      <c r="H481" s="25">
        <f>IF(VLOOKUP($E481,КСГ!$A$2:$D$427,4,0)=0,IF($D481="КС",$C$2*$C481*$G481,$C$3*$C481*$G481),IF($D481="КС",$C$2*$G481,$C$3*$G481))</f>
        <v>18698.51079</v>
      </c>
      <c r="I481" s="25" t="str">
        <f>VLOOKUP(E481,КСГ!$A$2:$E$427,5,0)</f>
        <v>Травматология и ортопедия</v>
      </c>
      <c r="J481" s="25">
        <f>VLOOKUP(E481,КСГ!$A$2:$F$427,6,0)</f>
        <v>1.37</v>
      </c>
      <c r="K481" s="17" t="s">
        <v>512</v>
      </c>
      <c r="L481" s="17">
        <v>1</v>
      </c>
      <c r="M481" s="17">
        <v>1</v>
      </c>
      <c r="N481" s="18">
        <f t="shared" si="23"/>
        <v>2</v>
      </c>
      <c r="O481" s="19">
        <f>IF(VLOOKUP($E481,КСГ!$A$2:$D$427,4,0)=0,IF($D481="КС",$C$2*$C481*$G481*L481,$C$3*$C481*$G481*L481),IF($D481="КС",$C$2*$G481*L481,$C$3*$G481*L481))</f>
        <v>18698.51079</v>
      </c>
      <c r="P481" s="19">
        <f>IF(VLOOKUP($E481,КСГ!$A$2:$D$427,4,0)=0,IF($D481="КС",$C$2*$C481*$G481*M481,$C$3*$C481*$G481*M481),IF($D481="КС",$C$2*$G481*M481,$C$3*$G481*M481))</f>
        <v>18698.51079</v>
      </c>
      <c r="Q481" s="20">
        <f t="shared" si="24"/>
        <v>37397.021580000001</v>
      </c>
    </row>
    <row r="482" spans="1:17" ht="30">
      <c r="A482" s="34">
        <v>150003</v>
      </c>
      <c r="B482" s="22" t="str">
        <f>VLOOKUP(A482,МО!$A$1:$C$68,2,0)</f>
        <v>ГБУЗ "КБСП"</v>
      </c>
      <c r="C482" s="23">
        <f>IF(D482="КС",VLOOKUP(A482,МО!$A$1:$C$68,3,0),VLOOKUP(A482,МО!$A$1:$D$68,4,0))</f>
        <v>1.38</v>
      </c>
      <c r="D482" s="27" t="s">
        <v>495</v>
      </c>
      <c r="E482" s="11">
        <v>20161218</v>
      </c>
      <c r="F482" s="22" t="str">
        <f>VLOOKUP(E482,КСГ!$A$2:$C$427,2,0)</f>
        <v>Операции на костно-мышечной системе и суставах (уровень 1)</v>
      </c>
      <c r="G482" s="25">
        <f>VLOOKUP(E482,КСГ!$A$2:$C$427,3,0)</f>
        <v>0.79</v>
      </c>
      <c r="H482" s="25">
        <f>IF(VLOOKUP($E482,КСГ!$A$2:$D$427,4,0)=0,IF($D482="КС",$C$2*$C482*$G482,$C$3*$C482*$G482),IF($D482="КС",$C$2*$G482,$C$3*$G482))</f>
        <v>18698.51079</v>
      </c>
      <c r="I482" s="25" t="str">
        <f>VLOOKUP(E482,КСГ!$A$2:$E$427,5,0)</f>
        <v>Травматология и ортопедия</v>
      </c>
      <c r="J482" s="25">
        <f>VLOOKUP(E482,КСГ!$A$2:$F$427,6,0)</f>
        <v>1.37</v>
      </c>
      <c r="K482" s="17" t="s">
        <v>474</v>
      </c>
      <c r="L482" s="17">
        <v>1</v>
      </c>
      <c r="M482" s="17">
        <v>1</v>
      </c>
      <c r="N482" s="18">
        <f t="shared" si="23"/>
        <v>2</v>
      </c>
      <c r="O482" s="19">
        <f>IF(VLOOKUP($E482,КСГ!$A$2:$D$427,4,0)=0,IF($D482="КС",$C$2*$C482*$G482*L482,$C$3*$C482*$G482*L482),IF($D482="КС",$C$2*$G482*L482,$C$3*$G482*L482))</f>
        <v>18698.51079</v>
      </c>
      <c r="P482" s="19">
        <f>IF(VLOOKUP($E482,КСГ!$A$2:$D$427,4,0)=0,IF($D482="КС",$C$2*$C482*$G482*M482,$C$3*$C482*$G482*M482),IF($D482="КС",$C$2*$G482*M482,$C$3*$G482*M482))</f>
        <v>18698.51079</v>
      </c>
      <c r="Q482" s="20">
        <f t="shared" si="24"/>
        <v>37397.021580000001</v>
      </c>
    </row>
    <row r="483" spans="1:17" ht="16.5" customHeight="1">
      <c r="A483" s="34">
        <v>150003</v>
      </c>
      <c r="B483" s="22" t="str">
        <f>VLOOKUP(A483,МО!$A$1:$C$68,2,0)</f>
        <v>ГБУЗ "КБСП"</v>
      </c>
      <c r="C483" s="23">
        <f>IF(D483="КС",VLOOKUP(A483,МО!$A$1:$C$68,3,0),VLOOKUP(A483,МО!$A$1:$D$68,4,0))</f>
        <v>1.38</v>
      </c>
      <c r="D483" s="27" t="s">
        <v>495</v>
      </c>
      <c r="E483" s="11">
        <v>20161219</v>
      </c>
      <c r="F483" s="22" t="str">
        <f>VLOOKUP(E483,КСГ!$A$2:$C$427,2,0)</f>
        <v>Операции на костно-мышечной системе и суставах (уровень 2)</v>
      </c>
      <c r="G483" s="25">
        <f>VLOOKUP(E483,КСГ!$A$2:$C$427,3,0)</f>
        <v>0.93</v>
      </c>
      <c r="H483" s="25">
        <f>IF(VLOOKUP($E483,КСГ!$A$2:$D$427,4,0)=0,IF($D483="КС",$C$2*$C483*$G483,$C$3*$C483*$G483),IF($D483="КС",$C$2*$G483,$C$3*$G483))</f>
        <v>22012.17093</v>
      </c>
      <c r="I483" s="25" t="str">
        <f>VLOOKUP(E483,КСГ!$A$2:$E$427,5,0)</f>
        <v>Травматология и ортопедия</v>
      </c>
      <c r="J483" s="25">
        <f>VLOOKUP(E483,КСГ!$A$2:$F$427,6,0)</f>
        <v>1.37</v>
      </c>
      <c r="K483" s="17" t="s">
        <v>480</v>
      </c>
      <c r="L483" s="17">
        <v>8</v>
      </c>
      <c r="M483" s="17">
        <v>2</v>
      </c>
      <c r="N483" s="18">
        <f t="shared" si="23"/>
        <v>10</v>
      </c>
      <c r="O483" s="19">
        <f>IF(VLOOKUP($E483,КСГ!$A$2:$D$427,4,0)=0,IF($D483="КС",$C$2*$C483*$G483*L483,$C$3*$C483*$G483*L483),IF($D483="КС",$C$2*$G483*L483,$C$3*$G483*L483))</f>
        <v>176097.36744</v>
      </c>
      <c r="P483" s="19">
        <f>IF(VLOOKUP($E483,КСГ!$A$2:$D$427,4,0)=0,IF($D483="КС",$C$2*$C483*$G483*M483,$C$3*$C483*$G483*M483),IF($D483="КС",$C$2*$G483*M483,$C$3*$G483*M483))</f>
        <v>44024.34186</v>
      </c>
      <c r="Q483" s="20">
        <f t="shared" si="24"/>
        <v>220121.70929999999</v>
      </c>
    </row>
    <row r="484" spans="1:17" ht="15.75" customHeight="1">
      <c r="A484" s="34">
        <v>150003</v>
      </c>
      <c r="B484" s="22" t="str">
        <f>VLOOKUP(A484,МО!$A$1:$C$68,2,0)</f>
        <v>ГБУЗ "КБСП"</v>
      </c>
      <c r="C484" s="23">
        <f>IF(D484="КС",VLOOKUP(A484,МО!$A$1:$C$68,3,0),VLOOKUP(A484,МО!$A$1:$D$68,4,0))</f>
        <v>1.38</v>
      </c>
      <c r="D484" s="27" t="s">
        <v>495</v>
      </c>
      <c r="E484" s="11">
        <v>20161220</v>
      </c>
      <c r="F484" s="22" t="str">
        <f>VLOOKUP(E484,КСГ!$A$2:$C$427,2,0)</f>
        <v>Операции на костно-мышечной системе и суставах (уровень 3)</v>
      </c>
      <c r="G484" s="25">
        <f>VLOOKUP(E484,КСГ!$A$2:$C$427,3,0)</f>
        <v>1.37</v>
      </c>
      <c r="H484" s="25">
        <f>IF(VLOOKUP($E484,КСГ!$A$2:$D$427,4,0)=0,IF($D484="КС",$C$2*$C484*$G484,$C$3*$C484*$G484),IF($D484="КС",$C$2*$G484,$C$3*$G484))</f>
        <v>32426.531370000004</v>
      </c>
      <c r="I484" s="25" t="str">
        <f>VLOOKUP(E484,КСГ!$A$2:$E$427,5,0)</f>
        <v>Травматология и ортопедия</v>
      </c>
      <c r="J484" s="25">
        <f>VLOOKUP(E484,КСГ!$A$2:$F$427,6,0)</f>
        <v>1.37</v>
      </c>
      <c r="K484" s="17" t="s">
        <v>480</v>
      </c>
      <c r="L484" s="17">
        <v>60</v>
      </c>
      <c r="M484" s="17">
        <v>15</v>
      </c>
      <c r="N484" s="18">
        <f t="shared" si="23"/>
        <v>75</v>
      </c>
      <c r="O484" s="19">
        <f>IF(VLOOKUP($E484,КСГ!$A$2:$D$427,4,0)=0,IF($D484="КС",$C$2*$C484*$G484*L484,$C$3*$C484*$G484*L484),IF($D484="КС",$C$2*$G484*L484,$C$3*$G484*L484))</f>
        <v>1945591.8822000003</v>
      </c>
      <c r="P484" s="19">
        <f>IF(VLOOKUP($E484,КСГ!$A$2:$D$427,4,0)=0,IF($D484="КС",$C$2*$C484*$G484*M484,$C$3*$C484*$G484*M484),IF($D484="КС",$C$2*$G484*M484,$C$3*$G484*M484))</f>
        <v>486397.97055000009</v>
      </c>
      <c r="Q484" s="20">
        <f t="shared" si="24"/>
        <v>2431989.8527500005</v>
      </c>
    </row>
    <row r="485" spans="1:17" ht="18" customHeight="1">
      <c r="A485" s="34">
        <v>150003</v>
      </c>
      <c r="B485" s="22" t="str">
        <f>VLOOKUP(A485,МО!$A$1:$C$68,2,0)</f>
        <v>ГБУЗ "КБСП"</v>
      </c>
      <c r="C485" s="23">
        <f>IF(D485="КС",VLOOKUP(A485,МО!$A$1:$C$68,3,0),VLOOKUP(A485,МО!$A$1:$D$68,4,0))</f>
        <v>1.38</v>
      </c>
      <c r="D485" s="27" t="s">
        <v>495</v>
      </c>
      <c r="E485" s="11">
        <v>20161220</v>
      </c>
      <c r="F485" s="22" t="str">
        <f>VLOOKUP(E485,КСГ!$A$2:$C$427,2,0)</f>
        <v>Операции на костно-мышечной системе и суставах (уровень 3)</v>
      </c>
      <c r="G485" s="25">
        <f>VLOOKUP(E485,КСГ!$A$2:$C$427,3,0)</f>
        <v>1.37</v>
      </c>
      <c r="H485" s="25">
        <f>IF(VLOOKUP($E485,КСГ!$A$2:$D$427,4,0)=0,IF($D485="КС",$C$2*$C485*$G485,$C$3*$C485*$G485),IF($D485="КС",$C$2*$G485,$C$3*$G485))</f>
        <v>32426.531370000004</v>
      </c>
      <c r="I485" s="25" t="str">
        <f>VLOOKUP(E485,КСГ!$A$2:$E$427,5,0)</f>
        <v>Травматология и ортопедия</v>
      </c>
      <c r="J485" s="25">
        <f>VLOOKUP(E485,КСГ!$A$2:$F$427,6,0)</f>
        <v>1.37</v>
      </c>
      <c r="K485" s="17" t="s">
        <v>512</v>
      </c>
      <c r="L485" s="17">
        <v>0</v>
      </c>
      <c r="M485" s="17">
        <v>0</v>
      </c>
      <c r="N485" s="18" t="str">
        <f t="shared" si="23"/>
        <v/>
      </c>
      <c r="O485" s="19">
        <f>IF(VLOOKUP($E485,КСГ!$A$2:$D$427,4,0)=0,IF($D485="КС",$C$2*$C485*$G485*L485,$C$3*$C485*$G485*L485),IF($D485="КС",$C$2*$G485*L485,$C$3*$G485*L485))</f>
        <v>0</v>
      </c>
      <c r="P485" s="19">
        <f>IF(VLOOKUP($E485,КСГ!$A$2:$D$427,4,0)=0,IF($D485="КС",$C$2*$C485*$G485*M485,$C$3*$C485*$G485*M485),IF($D485="КС",$C$2*$G485*M485,$C$3*$G485*M485))</f>
        <v>0</v>
      </c>
      <c r="Q485" s="20">
        <f t="shared" si="24"/>
        <v>0</v>
      </c>
    </row>
    <row r="486" spans="1:17" ht="15.75" customHeight="1">
      <c r="A486" s="34">
        <v>150003</v>
      </c>
      <c r="B486" s="22" t="str">
        <f>VLOOKUP(A486,МО!$A$1:$C$68,2,0)</f>
        <v>ГБУЗ "КБСП"</v>
      </c>
      <c r="C486" s="23">
        <f>IF(D486="КС",VLOOKUP(A486,МО!$A$1:$C$68,3,0),VLOOKUP(A486,МО!$A$1:$D$68,4,0))</f>
        <v>1.38</v>
      </c>
      <c r="D486" s="27" t="s">
        <v>495</v>
      </c>
      <c r="E486" s="11">
        <v>20161220</v>
      </c>
      <c r="F486" s="22" t="str">
        <f>VLOOKUP(E486,КСГ!$A$2:$C$427,2,0)</f>
        <v>Операции на костно-мышечной системе и суставах (уровень 3)</v>
      </c>
      <c r="G486" s="25">
        <f>VLOOKUP(E486,КСГ!$A$2:$C$427,3,0)</f>
        <v>1.37</v>
      </c>
      <c r="H486" s="25">
        <f>IF(VLOOKUP($E486,КСГ!$A$2:$D$427,4,0)=0,IF($D486="КС",$C$2*$C486*$G486,$C$3*$C486*$G486),IF($D486="КС",$C$2*$G486,$C$3*$G486))</f>
        <v>32426.531370000004</v>
      </c>
      <c r="I486" s="25" t="str">
        <f>VLOOKUP(E486,КСГ!$A$2:$E$427,5,0)</f>
        <v>Травматология и ортопедия</v>
      </c>
      <c r="J486" s="25">
        <f>VLOOKUP(E486,КСГ!$A$2:$F$427,6,0)</f>
        <v>1.37</v>
      </c>
      <c r="K486" s="17" t="s">
        <v>474</v>
      </c>
      <c r="L486" s="17">
        <v>4</v>
      </c>
      <c r="M486" s="17">
        <v>1</v>
      </c>
      <c r="N486" s="18">
        <f t="shared" si="23"/>
        <v>5</v>
      </c>
      <c r="O486" s="19">
        <f>IF(VLOOKUP($E486,КСГ!$A$2:$D$427,4,0)=0,IF($D486="КС",$C$2*$C486*$G486*L486,$C$3*$C486*$G486*L486),IF($D486="КС",$C$2*$G486*L486,$C$3*$G486*L486))</f>
        <v>129706.12548000002</v>
      </c>
      <c r="P486" s="19">
        <f>IF(VLOOKUP($E486,КСГ!$A$2:$D$427,4,0)=0,IF($D486="КС",$C$2*$C486*$G486*M486,$C$3*$C486*$G486*M486),IF($D486="КС",$C$2*$G486*M486,$C$3*$G486*M486))</f>
        <v>32426.531370000004</v>
      </c>
      <c r="Q486" s="20">
        <f t="shared" si="24"/>
        <v>162132.65685000003</v>
      </c>
    </row>
    <row r="487" spans="1:17" ht="30">
      <c r="A487" s="34">
        <v>150003</v>
      </c>
      <c r="B487" s="22" t="str">
        <f>VLOOKUP(A487,МО!$A$1:$C$68,2,0)</f>
        <v>ГБУЗ "КБСП"</v>
      </c>
      <c r="C487" s="23">
        <f>IF(D487="КС",VLOOKUP(A487,МО!$A$1:$C$68,3,0),VLOOKUP(A487,МО!$A$1:$D$68,4,0))</f>
        <v>1.38</v>
      </c>
      <c r="D487" s="27" t="s">
        <v>495</v>
      </c>
      <c r="E487" s="11">
        <v>20161221</v>
      </c>
      <c r="F487" s="22" t="str">
        <f>VLOOKUP(E487,КСГ!$A$2:$C$427,2,0)</f>
        <v>Операции на костно-мышечной системе и суставах (уровень 4)</v>
      </c>
      <c r="G487" s="25">
        <f>VLOOKUP(E487,КСГ!$A$2:$C$427,3,0)</f>
        <v>2.42</v>
      </c>
      <c r="H487" s="25">
        <f>IF(VLOOKUP($E487,КСГ!$A$2:$D$427,4,0)=0,IF($D487="КС",$C$2*$C487*$G487,$C$3*$C487*$G487),IF($D487="КС",$C$2*$G487,$C$3*$G487))</f>
        <v>57278.98242</v>
      </c>
      <c r="I487" s="25" t="str">
        <f>VLOOKUP(E487,КСГ!$A$2:$E$427,5,0)</f>
        <v>Травматология и ортопедия</v>
      </c>
      <c r="J487" s="25">
        <f>VLOOKUP(E487,КСГ!$A$2:$F$427,6,0)</f>
        <v>1.37</v>
      </c>
      <c r="K487" s="17" t="s">
        <v>480</v>
      </c>
      <c r="L487" s="17">
        <v>25</v>
      </c>
      <c r="M487" s="17">
        <v>6</v>
      </c>
      <c r="N487" s="18">
        <f t="shared" si="23"/>
        <v>31</v>
      </c>
      <c r="O487" s="19">
        <f>IF(VLOOKUP($E487,КСГ!$A$2:$D$427,4,0)=0,IF($D487="КС",$C$2*$C487*$G487*L487,$C$3*$C487*$G487*L487),IF($D487="КС",$C$2*$G487*L487,$C$3*$G487*L487))</f>
        <v>1431974.5604999999</v>
      </c>
      <c r="P487" s="19">
        <f>IF(VLOOKUP($E487,КСГ!$A$2:$D$427,4,0)=0,IF($D487="КС",$C$2*$C487*$G487*M487,$C$3*$C487*$G487*M487),IF($D487="КС",$C$2*$G487*M487,$C$3*$G487*M487))</f>
        <v>343673.89451999997</v>
      </c>
      <c r="Q487" s="20">
        <f t="shared" si="24"/>
        <v>1775648.4550199998</v>
      </c>
    </row>
    <row r="488" spans="1:17" ht="30">
      <c r="A488" s="34">
        <v>150003</v>
      </c>
      <c r="B488" s="22" t="str">
        <f>VLOOKUP(A488,МО!$A$1:$C$68,2,0)</f>
        <v>ГБУЗ "КБСП"</v>
      </c>
      <c r="C488" s="23">
        <f>IF(D488="КС",VLOOKUP(A488,МО!$A$1:$C$68,3,0),VLOOKUP(A488,МО!$A$1:$D$68,4,0))</f>
        <v>1.38</v>
      </c>
      <c r="D488" s="27" t="s">
        <v>495</v>
      </c>
      <c r="E488" s="11">
        <v>20161221</v>
      </c>
      <c r="F488" s="22" t="str">
        <f>VLOOKUP(E488,КСГ!$A$2:$C$427,2,0)</f>
        <v>Операции на костно-мышечной системе и суставах (уровень 4)</v>
      </c>
      <c r="G488" s="25">
        <f>VLOOKUP(E488,КСГ!$A$2:$C$427,3,0)</f>
        <v>2.42</v>
      </c>
      <c r="H488" s="25">
        <f>IF(VLOOKUP($E488,КСГ!$A$2:$D$427,4,0)=0,IF($D488="КС",$C$2*$C488*$G488,$C$3*$C488*$G488),IF($D488="КС",$C$2*$G488,$C$3*$G488))</f>
        <v>57278.98242</v>
      </c>
      <c r="I488" s="25" t="str">
        <f>VLOOKUP(E488,КСГ!$A$2:$E$427,5,0)</f>
        <v>Травматология и ортопедия</v>
      </c>
      <c r="J488" s="25">
        <f>VLOOKUP(E488,КСГ!$A$2:$F$427,6,0)</f>
        <v>1.37</v>
      </c>
      <c r="K488" s="17" t="s">
        <v>512</v>
      </c>
      <c r="L488" s="17">
        <v>0</v>
      </c>
      <c r="M488" s="17">
        <v>0</v>
      </c>
      <c r="N488" s="18" t="str">
        <f t="shared" si="23"/>
        <v/>
      </c>
      <c r="O488" s="19">
        <f>IF(VLOOKUP($E488,КСГ!$A$2:$D$427,4,0)=0,IF($D488="КС",$C$2*$C488*$G488*L488,$C$3*$C488*$G488*L488),IF($D488="КС",$C$2*$G488*L488,$C$3*$G488*L488))</f>
        <v>0</v>
      </c>
      <c r="P488" s="19">
        <f>IF(VLOOKUP($E488,КСГ!$A$2:$D$427,4,0)=0,IF($D488="КС",$C$2*$C488*$G488*M488,$C$3*$C488*$G488*M488),IF($D488="КС",$C$2*$G488*M488,$C$3*$G488*M488))</f>
        <v>0</v>
      </c>
      <c r="Q488" s="20">
        <f t="shared" si="24"/>
        <v>0</v>
      </c>
    </row>
    <row r="489" spans="1:17" ht="15" customHeight="1">
      <c r="A489" s="34">
        <v>150003</v>
      </c>
      <c r="B489" s="22" t="str">
        <f>VLOOKUP(A489,МО!$A$1:$C$68,2,0)</f>
        <v>ГБУЗ "КБСП"</v>
      </c>
      <c r="C489" s="23">
        <f>IF(D489="КС",VLOOKUP(A489,МО!$A$1:$C$68,3,0),VLOOKUP(A489,МО!$A$1:$D$68,4,0))</f>
        <v>1.38</v>
      </c>
      <c r="D489" s="27" t="s">
        <v>495</v>
      </c>
      <c r="E489" s="11">
        <v>20161222</v>
      </c>
      <c r="F489" s="22" t="str">
        <f>VLOOKUP(E489,КСГ!$A$2:$C$427,2,0)</f>
        <v>Операции на костно-мышечной системе и суставах (уровень 5)</v>
      </c>
      <c r="G489" s="25">
        <f>VLOOKUP(E489,КСГ!$A$2:$C$427,3,0)</f>
        <v>3.15</v>
      </c>
      <c r="H489" s="25">
        <f>IF(VLOOKUP($E489,КСГ!$A$2:$D$427,4,0)=0,IF($D489="КС",$C$2*$C489*$G489,$C$3*$C489*$G489),IF($D489="КС",$C$2*$G489,$C$3*$G489))</f>
        <v>74557.353149999995</v>
      </c>
      <c r="I489" s="25" t="str">
        <f>VLOOKUP(E489,КСГ!$A$2:$E$427,5,0)</f>
        <v>Травматология и ортопедия</v>
      </c>
      <c r="J489" s="25">
        <f>VLOOKUP(E489,КСГ!$A$2:$F$427,6,0)</f>
        <v>1.37</v>
      </c>
      <c r="K489" s="17" t="s">
        <v>480</v>
      </c>
      <c r="L489" s="17">
        <v>0</v>
      </c>
      <c r="M489" s="17">
        <v>0</v>
      </c>
      <c r="N489" s="18" t="str">
        <f t="shared" si="23"/>
        <v/>
      </c>
      <c r="O489" s="19">
        <f>IF(VLOOKUP($E489,КСГ!$A$2:$D$427,4,0)=0,IF($D489="КС",$C$2*$C489*$G489*L489,$C$3*$C489*$G489*L489),IF($D489="КС",$C$2*$G489*L489,$C$3*$G489*L489))</f>
        <v>0</v>
      </c>
      <c r="P489" s="19">
        <f>IF(VLOOKUP($E489,КСГ!$A$2:$D$427,4,0)=0,IF($D489="КС",$C$2*$C489*$G489*M489,$C$3*$C489*$G489*M489),IF($D489="КС",$C$2*$G489*M489,$C$3*$G489*M489))</f>
        <v>0</v>
      </c>
      <c r="Q489" s="20">
        <f t="shared" si="24"/>
        <v>0</v>
      </c>
    </row>
    <row r="490" spans="1:17" ht="16.5" customHeight="1">
      <c r="A490" s="34">
        <v>150003</v>
      </c>
      <c r="B490" s="22" t="str">
        <f>VLOOKUP(A490,МО!$A$1:$C$68,2,0)</f>
        <v>ГБУЗ "КБСП"</v>
      </c>
      <c r="C490" s="23">
        <f>IF(D490="КС",VLOOKUP(A490,МО!$A$1:$C$68,3,0),VLOOKUP(A490,МО!$A$1:$D$68,4,0))</f>
        <v>1.38</v>
      </c>
      <c r="D490" s="27" t="s">
        <v>495</v>
      </c>
      <c r="E490" s="11">
        <v>20161236</v>
      </c>
      <c r="F490" s="22" t="str">
        <f>VLOOKUP(E490,КСГ!$A$2:$C$427,2,0)</f>
        <v>Болезни лимфатических сосудов и лимфатических узлов</v>
      </c>
      <c r="G490" s="25">
        <f>VLOOKUP(E490,КСГ!$A$2:$C$427,3,0)</f>
        <v>0.61</v>
      </c>
      <c r="H490" s="25">
        <f>IF(VLOOKUP($E490,КСГ!$A$2:$D$427,4,0)=0,IF($D490="КС",$C$2*$C490*$G490,$C$3*$C490*$G490),IF($D490="КС",$C$2*$G490,$C$3*$G490))</f>
        <v>14438.090609999999</v>
      </c>
      <c r="I490" s="25" t="str">
        <f>VLOOKUP(E490,КСГ!$A$2:$E$427,5,0)</f>
        <v>Хирургия</v>
      </c>
      <c r="J490" s="25">
        <f>VLOOKUP(E490,КСГ!$A$2:$F$427,6,0)</f>
        <v>0.9</v>
      </c>
      <c r="K490" s="17" t="s">
        <v>474</v>
      </c>
      <c r="L490" s="17">
        <v>1</v>
      </c>
      <c r="M490" s="17">
        <v>0</v>
      </c>
      <c r="N490" s="18">
        <f t="shared" si="23"/>
        <v>1</v>
      </c>
      <c r="O490" s="19">
        <f>IF(VLOOKUP($E490,КСГ!$A$2:$D$427,4,0)=0,IF($D490="КС",$C$2*$C490*$G490*L490,$C$3*$C490*$G490*L490),IF($D490="КС",$C$2*$G490*L490,$C$3*$G490*L490))</f>
        <v>14438.090609999999</v>
      </c>
      <c r="P490" s="19">
        <f>IF(VLOOKUP($E490,КСГ!$A$2:$D$427,4,0)=0,IF($D490="КС",$C$2*$C490*$G490*M490,$C$3*$C490*$G490*M490),IF($D490="КС",$C$2*$G490*M490,$C$3*$G490*M490))</f>
        <v>0</v>
      </c>
      <c r="Q490" s="20">
        <f t="shared" si="24"/>
        <v>14438.090609999999</v>
      </c>
    </row>
    <row r="491" spans="1:17" ht="18" customHeight="1">
      <c r="A491" s="34">
        <v>150003</v>
      </c>
      <c r="B491" s="22" t="str">
        <f>VLOOKUP(A491,МО!$A$1:$C$68,2,0)</f>
        <v>ГБУЗ "КБСП"</v>
      </c>
      <c r="C491" s="23">
        <f>IF(D491="КС",VLOOKUP(A491,МО!$A$1:$C$68,3,0),VLOOKUP(A491,МО!$A$1:$D$68,4,0))</f>
        <v>1.38</v>
      </c>
      <c r="D491" s="27" t="s">
        <v>495</v>
      </c>
      <c r="E491" s="11">
        <v>20161237</v>
      </c>
      <c r="F491" s="22" t="str">
        <f>VLOOKUP(E491,КСГ!$A$2:$C$427,2,0)</f>
        <v>Операции на коже, подкожной клетчатке, придатках кожи (уровень 1)</v>
      </c>
      <c r="G491" s="25">
        <f>VLOOKUP(E491,КСГ!$A$2:$C$427,3,0)</f>
        <v>0.27500000000000002</v>
      </c>
      <c r="H491" s="25">
        <f>IF(VLOOKUP($E491,КСГ!$A$2:$D$427,4,0)=0,IF($D491="КС",$C$2*$C491*$G491,$C$3*$C491*$G491),IF($D491="КС",$C$2*$G491,$C$3*$G491))</f>
        <v>6508.9752750000007</v>
      </c>
      <c r="I491" s="25" t="str">
        <f>VLOOKUP(E491,КСГ!$A$2:$E$427,5,0)</f>
        <v>Хирургия</v>
      </c>
      <c r="J491" s="25">
        <f>VLOOKUP(E491,КСГ!$A$2:$F$427,6,0)</f>
        <v>0.9</v>
      </c>
      <c r="K491" s="17" t="s">
        <v>474</v>
      </c>
      <c r="L491" s="17">
        <v>3</v>
      </c>
      <c r="M491" s="17">
        <v>1</v>
      </c>
      <c r="N491" s="18">
        <f t="shared" si="23"/>
        <v>4</v>
      </c>
      <c r="O491" s="19">
        <f>IF(VLOOKUP($E491,КСГ!$A$2:$D$427,4,0)=0,IF($D491="КС",$C$2*$C491*$G491*L491,$C$3*$C491*$G491*L491),IF($D491="КС",$C$2*$G491*L491,$C$3*$G491*L491))</f>
        <v>19526.925825000002</v>
      </c>
      <c r="P491" s="19">
        <f>IF(VLOOKUP($E491,КСГ!$A$2:$D$427,4,0)=0,IF($D491="КС",$C$2*$C491*$G491*M491,$C$3*$C491*$G491*M491),IF($D491="КС",$C$2*$G491*M491,$C$3*$G491*M491))</f>
        <v>6508.9752750000007</v>
      </c>
      <c r="Q491" s="20">
        <f t="shared" si="24"/>
        <v>26035.901100000003</v>
      </c>
    </row>
    <row r="492" spans="1:17" ht="15.75" customHeight="1">
      <c r="A492" s="34">
        <v>150003</v>
      </c>
      <c r="B492" s="22" t="str">
        <f>VLOOKUP(A492,МО!$A$1:$C$68,2,0)</f>
        <v>ГБУЗ "КБСП"</v>
      </c>
      <c r="C492" s="23">
        <f>IF(D492="КС",VLOOKUP(A492,МО!$A$1:$C$68,3,0),VLOOKUP(A492,МО!$A$1:$D$68,4,0))</f>
        <v>1.38</v>
      </c>
      <c r="D492" s="27" t="s">
        <v>495</v>
      </c>
      <c r="E492" s="11">
        <v>20161237</v>
      </c>
      <c r="F492" s="22" t="str">
        <f>VLOOKUP(E492,КСГ!$A$2:$C$427,2,0)</f>
        <v>Операции на коже, подкожной клетчатке, придатках кожи (уровень 1)</v>
      </c>
      <c r="G492" s="25">
        <f>VLOOKUP(E492,КСГ!$A$2:$C$427,3,0)</f>
        <v>0.27500000000000002</v>
      </c>
      <c r="H492" s="25">
        <f>IF(VLOOKUP($E492,КСГ!$A$2:$D$427,4,0)=0,IF($D492="КС",$C$2*$C492*$G492,$C$3*$C492*$G492),IF($D492="КС",$C$2*$G492,$C$3*$G492))</f>
        <v>6508.9752750000007</v>
      </c>
      <c r="I492" s="25" t="str">
        <f>VLOOKUP(E492,КСГ!$A$2:$E$427,5,0)</f>
        <v>Хирургия</v>
      </c>
      <c r="J492" s="25">
        <f>VLOOKUP(E492,КСГ!$A$2:$F$427,6,0)</f>
        <v>0.9</v>
      </c>
      <c r="K492" s="17" t="s">
        <v>480</v>
      </c>
      <c r="L492" s="17">
        <v>0</v>
      </c>
      <c r="M492" s="17">
        <v>0</v>
      </c>
      <c r="N492" s="18" t="str">
        <f t="shared" si="23"/>
        <v/>
      </c>
      <c r="O492" s="19">
        <f>IF(VLOOKUP($E492,КСГ!$A$2:$D$427,4,0)=0,IF($D492="КС",$C$2*$C492*$G492*L492,$C$3*$C492*$G492*L492),IF($D492="КС",$C$2*$G492*L492,$C$3*$G492*L492))</f>
        <v>0</v>
      </c>
      <c r="P492" s="19">
        <f>IF(VLOOKUP($E492,КСГ!$A$2:$D$427,4,0)=0,IF($D492="КС",$C$2*$C492*$G492*M492,$C$3*$C492*$G492*M492),IF($D492="КС",$C$2*$G492*M492,$C$3*$G492*M492))</f>
        <v>0</v>
      </c>
      <c r="Q492" s="20">
        <f t="shared" si="24"/>
        <v>0</v>
      </c>
    </row>
    <row r="493" spans="1:17">
      <c r="A493" s="34">
        <v>150003</v>
      </c>
      <c r="B493" s="22" t="str">
        <f>VLOOKUP(A493,МО!$A$1:$C$68,2,0)</f>
        <v>ГБУЗ "КБСП"</v>
      </c>
      <c r="C493" s="23">
        <f>IF(D493="КС",VLOOKUP(A493,МО!$A$1:$C$68,3,0),VLOOKUP(A493,МО!$A$1:$D$68,4,0))</f>
        <v>1.38</v>
      </c>
      <c r="D493" s="27" t="s">
        <v>495</v>
      </c>
      <c r="E493" s="11">
        <v>20161238</v>
      </c>
      <c r="F493" s="22" t="str">
        <f>VLOOKUP(E493,КСГ!$A$2:$C$427,2,0)</f>
        <v>Операции на коже, подкожной клетчатке, придатках кожи (уровень 2)</v>
      </c>
      <c r="G493" s="25">
        <f>VLOOKUP(E493,КСГ!$A$2:$C$427,3,0)</f>
        <v>0.71</v>
      </c>
      <c r="H493" s="25">
        <f>IF(VLOOKUP($E493,КСГ!$A$2:$D$427,4,0)=0,IF($D493="КС",$C$2*$C493*$G493,$C$3*$C493*$G493),IF($D493="КС",$C$2*$G493,$C$3*$G493))</f>
        <v>16804.990709999998</v>
      </c>
      <c r="I493" s="25" t="str">
        <f>VLOOKUP(E493,КСГ!$A$2:$E$427,5,0)</f>
        <v>Хирургия</v>
      </c>
      <c r="J493" s="25">
        <f>VLOOKUP(E493,КСГ!$A$2:$F$427,6,0)</f>
        <v>0.9</v>
      </c>
      <c r="K493" s="17" t="s">
        <v>480</v>
      </c>
      <c r="L493" s="17">
        <v>20</v>
      </c>
      <c r="M493" s="17">
        <v>9</v>
      </c>
      <c r="N493" s="18">
        <f t="shared" si="23"/>
        <v>29</v>
      </c>
      <c r="O493" s="19">
        <f>IF(VLOOKUP($E493,КСГ!$A$2:$D$427,4,0)=0,IF($D493="КС",$C$2*$C493*$G493*L493,$C$3*$C493*$G493*L493),IF($D493="КС",$C$2*$G493*L493,$C$3*$G493*L493))</f>
        <v>336099.81419999996</v>
      </c>
      <c r="P493" s="19">
        <f>IF(VLOOKUP($E493,КСГ!$A$2:$D$427,4,0)=0,IF($D493="КС",$C$2*$C493*$G493*M493,$C$3*$C493*$G493*M493),IF($D493="КС",$C$2*$G493*M493,$C$3*$G493*M493))</f>
        <v>151244.91638999997</v>
      </c>
      <c r="Q493" s="20">
        <f t="shared" si="24"/>
        <v>487344.73058999993</v>
      </c>
    </row>
    <row r="494" spans="1:17">
      <c r="A494" s="34">
        <v>150003</v>
      </c>
      <c r="B494" s="22" t="str">
        <f>VLOOKUP(A494,МО!$A$1:$C$68,2,0)</f>
        <v>ГБУЗ "КБСП"</v>
      </c>
      <c r="C494" s="23">
        <f>IF(D494="КС",VLOOKUP(A494,МО!$A$1:$C$68,3,0),VLOOKUP(A494,МО!$A$1:$D$68,4,0))</f>
        <v>1.38</v>
      </c>
      <c r="D494" s="27" t="s">
        <v>495</v>
      </c>
      <c r="E494" s="11">
        <v>20161238</v>
      </c>
      <c r="F494" s="22" t="str">
        <f>VLOOKUP(E494,КСГ!$A$2:$C$427,2,0)</f>
        <v>Операции на коже, подкожной клетчатке, придатках кожи (уровень 2)</v>
      </c>
      <c r="G494" s="25">
        <f>VLOOKUP(E494,КСГ!$A$2:$C$427,3,0)</f>
        <v>0.71</v>
      </c>
      <c r="H494" s="25">
        <f>IF(VLOOKUP($E494,КСГ!$A$2:$D$427,4,0)=0,IF($D494="КС",$C$2*$C494*$G494,$C$3*$C494*$G494),IF($D494="КС",$C$2*$G494,$C$3*$G494))</f>
        <v>16804.990709999998</v>
      </c>
      <c r="I494" s="25" t="str">
        <f>VLOOKUP(E494,КСГ!$A$2:$E$427,5,0)</f>
        <v>Хирургия</v>
      </c>
      <c r="J494" s="25">
        <f>VLOOKUP(E494,КСГ!$A$2:$F$427,6,0)</f>
        <v>0.9</v>
      </c>
      <c r="K494" s="17" t="s">
        <v>474</v>
      </c>
      <c r="L494" s="17">
        <v>17</v>
      </c>
      <c r="M494" s="17">
        <v>3</v>
      </c>
      <c r="N494" s="18">
        <f t="shared" si="23"/>
        <v>20</v>
      </c>
      <c r="O494" s="19">
        <f>IF(VLOOKUP($E494,КСГ!$A$2:$D$427,4,0)=0,IF($D494="КС",$C$2*$C494*$G494*L494,$C$3*$C494*$G494*L494),IF($D494="КС",$C$2*$G494*L494,$C$3*$G494*L494))</f>
        <v>285684.84206999996</v>
      </c>
      <c r="P494" s="19">
        <f>IF(VLOOKUP($E494,КСГ!$A$2:$D$427,4,0)=0,IF($D494="КС",$C$2*$C494*$G494*M494,$C$3*$C494*$G494*M494),IF($D494="КС",$C$2*$G494*M494,$C$3*$G494*M494))</f>
        <v>50414.972129999995</v>
      </c>
      <c r="Q494" s="20">
        <f t="shared" si="24"/>
        <v>336099.81419999996</v>
      </c>
    </row>
    <row r="495" spans="1:17" ht="16.5" customHeight="1">
      <c r="A495" s="34">
        <v>150003</v>
      </c>
      <c r="B495" s="22" t="str">
        <f>VLOOKUP(A495,МО!$A$1:$C$68,2,0)</f>
        <v>ГБУЗ "КБСП"</v>
      </c>
      <c r="C495" s="23">
        <f>IF(D495="КС",VLOOKUP(A495,МО!$A$1:$C$68,3,0),VLOOKUP(A495,МО!$A$1:$D$68,4,0))</f>
        <v>1.38</v>
      </c>
      <c r="D495" s="27" t="s">
        <v>495</v>
      </c>
      <c r="E495" s="11">
        <v>20161238</v>
      </c>
      <c r="F495" s="22" t="str">
        <f>VLOOKUP(E495,КСГ!$A$2:$C$427,2,0)</f>
        <v>Операции на коже, подкожной клетчатке, придатках кожи (уровень 2)</v>
      </c>
      <c r="G495" s="25">
        <f>VLOOKUP(E495,КСГ!$A$2:$C$427,3,0)</f>
        <v>0.71</v>
      </c>
      <c r="H495" s="25">
        <f>IF(VLOOKUP($E495,КСГ!$A$2:$D$427,4,0)=0,IF($D495="КС",$C$2*$C495*$G495,$C$3*$C495*$G495),IF($D495="КС",$C$2*$G495,$C$3*$G495))</f>
        <v>16804.990709999998</v>
      </c>
      <c r="I495" s="25" t="str">
        <f>VLOOKUP(E495,КСГ!$A$2:$E$427,5,0)</f>
        <v>Хирургия</v>
      </c>
      <c r="J495" s="25">
        <f>VLOOKUP(E495,КСГ!$A$2:$F$427,6,0)</f>
        <v>0.9</v>
      </c>
      <c r="K495" s="17" t="s">
        <v>512</v>
      </c>
      <c r="L495" s="17">
        <v>0</v>
      </c>
      <c r="M495" s="17">
        <v>0</v>
      </c>
      <c r="N495" s="18" t="str">
        <f t="shared" si="23"/>
        <v/>
      </c>
      <c r="O495" s="19">
        <f>IF(VLOOKUP($E495,КСГ!$A$2:$D$427,4,0)=0,IF($D495="КС",$C$2*$C495*$G495*L495,$C$3*$C495*$G495*L495),IF($D495="КС",$C$2*$G495*L495,$C$3*$G495*L495))</f>
        <v>0</v>
      </c>
      <c r="P495" s="19">
        <f>IF(VLOOKUP($E495,КСГ!$A$2:$D$427,4,0)=0,IF($D495="КС",$C$2*$C495*$G495*M495,$C$3*$C495*$G495*M495),IF($D495="КС",$C$2*$G495*M495,$C$3*$G495*M495))</f>
        <v>0</v>
      </c>
      <c r="Q495" s="20">
        <f t="shared" si="24"/>
        <v>0</v>
      </c>
    </row>
    <row r="496" spans="1:17">
      <c r="A496" s="34">
        <v>150003</v>
      </c>
      <c r="B496" s="22" t="str">
        <f>VLOOKUP(A496,МО!$A$1:$C$68,2,0)</f>
        <v>ГБУЗ "КБСП"</v>
      </c>
      <c r="C496" s="23">
        <f>IF(D496="КС",VLOOKUP(A496,МО!$A$1:$C$68,3,0),VLOOKUP(A496,МО!$A$1:$D$68,4,0))</f>
        <v>1.38</v>
      </c>
      <c r="D496" s="27" t="s">
        <v>495</v>
      </c>
      <c r="E496" s="11">
        <v>20161239</v>
      </c>
      <c r="F496" s="22" t="str">
        <f>VLOOKUP(E496,КСГ!$A$2:$C$427,2,0)</f>
        <v>Операции на коже, подкожной клетчатке, придатках кожи (уровень 3)</v>
      </c>
      <c r="G496" s="25">
        <f>VLOOKUP(E496,КСГ!$A$2:$C$427,3,0)</f>
        <v>1.38</v>
      </c>
      <c r="H496" s="25">
        <f>IF(VLOOKUP($E496,КСГ!$A$2:$D$427,4,0)=0,IF($D496="КС",$C$2*$C496*$G496,$C$3*$C496*$G496),IF($D496="КС",$C$2*$G496,$C$3*$G496))</f>
        <v>32663.221379999999</v>
      </c>
      <c r="I496" s="25" t="str">
        <f>VLOOKUP(E496,КСГ!$A$2:$E$427,5,0)</f>
        <v>Хирургия</v>
      </c>
      <c r="J496" s="25">
        <f>VLOOKUP(E496,КСГ!$A$2:$F$427,6,0)</f>
        <v>0.9</v>
      </c>
      <c r="K496" s="17" t="s">
        <v>513</v>
      </c>
      <c r="L496" s="17">
        <v>30</v>
      </c>
      <c r="M496" s="17">
        <v>6</v>
      </c>
      <c r="N496" s="18">
        <f t="shared" si="23"/>
        <v>36</v>
      </c>
      <c r="O496" s="19">
        <f>IF(VLOOKUP($E496,КСГ!$A$2:$D$427,4,0)=0,IF($D496="КС",$C$2*$C496*$G496*L496,$C$3*$C496*$G496*L496),IF($D496="КС",$C$2*$G496*L496,$C$3*$G496*L496))</f>
        <v>979896.64139999996</v>
      </c>
      <c r="P496" s="19">
        <f>IF(VLOOKUP($E496,КСГ!$A$2:$D$427,4,0)=0,IF($D496="КС",$C$2*$C496*$G496*M496,$C$3*$C496*$G496*M496),IF($D496="КС",$C$2*$G496*M496,$C$3*$G496*M496))</f>
        <v>195979.32827999999</v>
      </c>
      <c r="Q496" s="20">
        <f t="shared" si="24"/>
        <v>1175875.9696799999</v>
      </c>
    </row>
    <row r="497" spans="1:17" ht="14.25" customHeight="1">
      <c r="A497" s="34">
        <v>150003</v>
      </c>
      <c r="B497" s="22" t="str">
        <f>VLOOKUP(A497,МО!$A$1:$C$68,2,0)</f>
        <v>ГБУЗ "КБСП"</v>
      </c>
      <c r="C497" s="23">
        <f>IF(D497="КС",VLOOKUP(A497,МО!$A$1:$C$68,3,0),VLOOKUP(A497,МО!$A$1:$D$68,4,0))</f>
        <v>1.38</v>
      </c>
      <c r="D497" s="27" t="s">
        <v>495</v>
      </c>
      <c r="E497" s="11">
        <v>20161239</v>
      </c>
      <c r="F497" s="22" t="str">
        <f>VLOOKUP(E497,КСГ!$A$2:$C$427,2,0)</f>
        <v>Операции на коже, подкожной клетчатке, придатках кожи (уровень 3)</v>
      </c>
      <c r="G497" s="25">
        <f>VLOOKUP(E497,КСГ!$A$2:$C$427,3,0)</f>
        <v>1.38</v>
      </c>
      <c r="H497" s="25">
        <f>IF(VLOOKUP($E497,КСГ!$A$2:$D$427,4,0)=0,IF($D497="КС",$C$2*$C497*$G497,$C$3*$C497*$G497),IF($D497="КС",$C$2*$G497,$C$3*$G497))</f>
        <v>32663.221379999999</v>
      </c>
      <c r="I497" s="25" t="str">
        <f>VLOOKUP(E497,КСГ!$A$2:$E$427,5,0)</f>
        <v>Хирургия</v>
      </c>
      <c r="J497" s="25">
        <f>VLOOKUP(E497,КСГ!$A$2:$F$427,6,0)</f>
        <v>0.9</v>
      </c>
      <c r="K497" s="17" t="s">
        <v>480</v>
      </c>
      <c r="L497" s="17">
        <v>0</v>
      </c>
      <c r="M497" s="17">
        <v>0</v>
      </c>
      <c r="N497" s="18" t="str">
        <f t="shared" si="23"/>
        <v/>
      </c>
      <c r="O497" s="19">
        <f>IF(VLOOKUP($E497,КСГ!$A$2:$D$427,4,0)=0,IF($D497="КС",$C$2*$C497*$G497*L497,$C$3*$C497*$G497*L497),IF($D497="КС",$C$2*$G497*L497,$C$3*$G497*L497))</f>
        <v>0</v>
      </c>
      <c r="P497" s="19">
        <f>IF(VLOOKUP($E497,КСГ!$A$2:$D$427,4,0)=0,IF($D497="КС",$C$2*$C497*$G497*M497,$C$3*$C497*$G497*M497),IF($D497="КС",$C$2*$G497*M497,$C$3*$G497*M497))</f>
        <v>0</v>
      </c>
      <c r="Q497" s="20">
        <f t="shared" si="24"/>
        <v>0</v>
      </c>
    </row>
    <row r="498" spans="1:17">
      <c r="A498" s="34">
        <v>150003</v>
      </c>
      <c r="B498" s="22" t="str">
        <f>VLOOKUP(A498,МО!$A$1:$C$68,2,0)</f>
        <v>ГБУЗ "КБСП"</v>
      </c>
      <c r="C498" s="23">
        <f>IF(D498="КС",VLOOKUP(A498,МО!$A$1:$C$68,3,0),VLOOKUP(A498,МО!$A$1:$D$68,4,0))</f>
        <v>1.38</v>
      </c>
      <c r="D498" s="27" t="s">
        <v>495</v>
      </c>
      <c r="E498" s="11">
        <v>20161239</v>
      </c>
      <c r="F498" s="22" t="str">
        <f>VLOOKUP(E498,КСГ!$A$2:$C$427,2,0)</f>
        <v>Операции на коже, подкожной клетчатке, придатках кожи (уровень 3)</v>
      </c>
      <c r="G498" s="25">
        <f>VLOOKUP(E498,КСГ!$A$2:$C$427,3,0)</f>
        <v>1.38</v>
      </c>
      <c r="H498" s="25">
        <f>IF(VLOOKUP($E498,КСГ!$A$2:$D$427,4,0)=0,IF($D498="КС",$C$2*$C498*$G498,$C$3*$C498*$G498),IF($D498="КС",$C$2*$G498,$C$3*$G498))</f>
        <v>32663.221379999999</v>
      </c>
      <c r="I498" s="25" t="str">
        <f>VLOOKUP(E498,КСГ!$A$2:$E$427,5,0)</f>
        <v>Хирургия</v>
      </c>
      <c r="J498" s="25">
        <f>VLOOKUP(E498,КСГ!$A$2:$F$427,6,0)</f>
        <v>0.9</v>
      </c>
      <c r="K498" s="17" t="s">
        <v>474</v>
      </c>
      <c r="L498" s="17">
        <v>0</v>
      </c>
      <c r="M498" s="17">
        <v>0</v>
      </c>
      <c r="N498" s="18" t="str">
        <f t="shared" si="23"/>
        <v/>
      </c>
      <c r="O498" s="19">
        <f>IF(VLOOKUP($E498,КСГ!$A$2:$D$427,4,0)=0,IF($D498="КС",$C$2*$C498*$G498*L498,$C$3*$C498*$G498*L498),IF($D498="КС",$C$2*$G498*L498,$C$3*$G498*L498))</f>
        <v>0</v>
      </c>
      <c r="P498" s="19">
        <f>IF(VLOOKUP($E498,КСГ!$A$2:$D$427,4,0)=0,IF($D498="КС",$C$2*$C498*$G498*M498,$C$3*$C498*$G498*M498),IF($D498="КС",$C$2*$G498*M498,$C$3*$G498*M498))</f>
        <v>0</v>
      </c>
      <c r="Q498" s="20">
        <f t="shared" si="24"/>
        <v>0</v>
      </c>
    </row>
    <row r="499" spans="1:17" ht="16.5" customHeight="1">
      <c r="A499" s="34">
        <v>150003</v>
      </c>
      <c r="B499" s="22" t="str">
        <f>VLOOKUP(A499,МО!$A$1:$C$68,2,0)</f>
        <v>ГБУЗ "КБСП"</v>
      </c>
      <c r="C499" s="23">
        <f>IF(D499="КС",VLOOKUP(A499,МО!$A$1:$C$68,3,0),VLOOKUP(A499,МО!$A$1:$D$68,4,0))</f>
        <v>1.38</v>
      </c>
      <c r="D499" s="27" t="s">
        <v>495</v>
      </c>
      <c r="E499" s="11">
        <v>20161240</v>
      </c>
      <c r="F499" s="22" t="str">
        <f>VLOOKUP(E499,КСГ!$A$2:$C$427,2,0)</f>
        <v>Операции на коже, подкожной клетчатке, придатках кожи (уровень 4)</v>
      </c>
      <c r="G499" s="25">
        <f>VLOOKUP(E499,КСГ!$A$2:$C$427,3,0)</f>
        <v>2.41</v>
      </c>
      <c r="H499" s="25">
        <f>IF(VLOOKUP($E499,КСГ!$A$2:$D$427,4,0)=0,IF($D499="КС",$C$2*$C499*$G499,$C$3*$C499*$G499),IF($D499="КС",$C$2*$G499,$C$3*$G499))</f>
        <v>57042.292410000002</v>
      </c>
      <c r="I499" s="25" t="str">
        <f>VLOOKUP(E499,КСГ!$A$2:$E$427,5,0)</f>
        <v>Хирургия</v>
      </c>
      <c r="J499" s="25">
        <f>VLOOKUP(E499,КСГ!$A$2:$F$427,6,0)</f>
        <v>0.9</v>
      </c>
      <c r="K499" s="17" t="s">
        <v>513</v>
      </c>
      <c r="L499" s="17">
        <v>25</v>
      </c>
      <c r="M499" s="17">
        <v>5</v>
      </c>
      <c r="N499" s="18">
        <f t="shared" si="23"/>
        <v>30</v>
      </c>
      <c r="O499" s="19">
        <f>IF(VLOOKUP($E499,КСГ!$A$2:$D$427,4,0)=0,IF($D499="КС",$C$2*$C499*$G499*L499,$C$3*$C499*$G499*L499),IF($D499="КС",$C$2*$G499*L499,$C$3*$G499*L499))</f>
        <v>1426057.3102500001</v>
      </c>
      <c r="P499" s="19">
        <f>IF(VLOOKUP($E499,КСГ!$A$2:$D$427,4,0)=0,IF($D499="КС",$C$2*$C499*$G499*M499,$C$3*$C499*$G499*M499),IF($D499="КС",$C$2*$G499*M499,$C$3*$G499*M499))</f>
        <v>285211.46205000003</v>
      </c>
      <c r="Q499" s="20">
        <f t="shared" si="24"/>
        <v>1711268.7723000001</v>
      </c>
    </row>
    <row r="500" spans="1:17" ht="15" customHeight="1">
      <c r="A500" s="34">
        <v>150003</v>
      </c>
      <c r="B500" s="22" t="str">
        <f>VLOOKUP(A500,МО!$A$1:$C$68,2,0)</f>
        <v>ГБУЗ "КБСП"</v>
      </c>
      <c r="C500" s="23">
        <f>IF(D500="КС",VLOOKUP(A500,МО!$A$1:$C$68,3,0),VLOOKUP(A500,МО!$A$1:$D$68,4,0))</f>
        <v>1.38</v>
      </c>
      <c r="D500" s="27" t="s">
        <v>495</v>
      </c>
      <c r="E500" s="11">
        <v>20161240</v>
      </c>
      <c r="F500" s="22" t="str">
        <f>VLOOKUP(E500,КСГ!$A$2:$C$427,2,0)</f>
        <v>Операции на коже, подкожной клетчатке, придатках кожи (уровень 4)</v>
      </c>
      <c r="G500" s="25">
        <f>VLOOKUP(E500,КСГ!$A$2:$C$427,3,0)</f>
        <v>2.41</v>
      </c>
      <c r="H500" s="25">
        <f>IF(VLOOKUP($E500,КСГ!$A$2:$D$427,4,0)=0,IF($D500="КС",$C$2*$C500*$G500,$C$3*$C500*$G500),IF($D500="КС",$C$2*$G500,$C$3*$G500))</f>
        <v>57042.292410000002</v>
      </c>
      <c r="I500" s="25" t="str">
        <f>VLOOKUP(E500,КСГ!$A$2:$E$427,5,0)</f>
        <v>Хирургия</v>
      </c>
      <c r="J500" s="25">
        <f>VLOOKUP(E500,КСГ!$A$2:$F$427,6,0)</f>
        <v>0.9</v>
      </c>
      <c r="K500" s="17" t="s">
        <v>474</v>
      </c>
      <c r="L500" s="17">
        <v>0</v>
      </c>
      <c r="M500" s="17">
        <v>0</v>
      </c>
      <c r="N500" s="18" t="str">
        <f t="shared" si="23"/>
        <v/>
      </c>
      <c r="O500" s="19">
        <f>IF(VLOOKUP($E500,КСГ!$A$2:$D$427,4,0)=0,IF($D500="КС",$C$2*$C500*$G500*L500,$C$3*$C500*$G500*L500),IF($D500="КС",$C$2*$G500*L500,$C$3*$G500*L500))</f>
        <v>0</v>
      </c>
      <c r="P500" s="19">
        <f>IF(VLOOKUP($E500,КСГ!$A$2:$D$427,4,0)=0,IF($D500="КС",$C$2*$C500*$G500*M500,$C$3*$C500*$G500*M500),IF($D500="КС",$C$2*$G500*M500,$C$3*$G500*M500))</f>
        <v>0</v>
      </c>
      <c r="Q500" s="20">
        <f t="shared" si="24"/>
        <v>0</v>
      </c>
    </row>
    <row r="501" spans="1:17">
      <c r="A501" s="34">
        <v>150003</v>
      </c>
      <c r="B501" s="22" t="str">
        <f>VLOOKUP(A501,МО!$A$1:$C$68,2,0)</f>
        <v>ГБУЗ "КБСП"</v>
      </c>
      <c r="C501" s="23">
        <f>IF(D501="КС",VLOOKUP(A501,МО!$A$1:$C$68,3,0),VLOOKUP(A501,МО!$A$1:$D$68,4,0))</f>
        <v>1.38</v>
      </c>
      <c r="D501" s="27" t="s">
        <v>495</v>
      </c>
      <c r="E501" s="11">
        <v>20161240</v>
      </c>
      <c r="F501" s="22" t="str">
        <f>VLOOKUP(E501,КСГ!$A$2:$C$427,2,0)</f>
        <v>Операции на коже, подкожной клетчатке, придатках кожи (уровень 4)</v>
      </c>
      <c r="G501" s="25">
        <f>VLOOKUP(E501,КСГ!$A$2:$C$427,3,0)</f>
        <v>2.41</v>
      </c>
      <c r="H501" s="25">
        <f>IF(VLOOKUP($E501,КСГ!$A$2:$D$427,4,0)=0,IF($D501="КС",$C$2*$C501*$G501,$C$3*$C501*$G501),IF($D501="КС",$C$2*$G501,$C$3*$G501))</f>
        <v>57042.292410000002</v>
      </c>
      <c r="I501" s="25" t="str">
        <f>VLOOKUP(E501,КСГ!$A$2:$E$427,5,0)</f>
        <v>Хирургия</v>
      </c>
      <c r="J501" s="25">
        <f>VLOOKUP(E501,КСГ!$A$2:$F$427,6,0)</f>
        <v>0.9</v>
      </c>
      <c r="K501" s="17" t="s">
        <v>512</v>
      </c>
      <c r="L501" s="17">
        <v>0</v>
      </c>
      <c r="M501" s="17">
        <v>0</v>
      </c>
      <c r="N501" s="18" t="str">
        <f t="shared" si="23"/>
        <v/>
      </c>
      <c r="O501" s="19">
        <f>IF(VLOOKUP($E501,КСГ!$A$2:$D$427,4,0)=0,IF($D501="КС",$C$2*$C501*$G501*L501,$C$3*$C501*$G501*L501),IF($D501="КС",$C$2*$G501*L501,$C$3*$G501*L501))</f>
        <v>0</v>
      </c>
      <c r="P501" s="19">
        <f>IF(VLOOKUP($E501,КСГ!$A$2:$D$427,4,0)=0,IF($D501="КС",$C$2*$C501*$G501*M501,$C$3*$C501*$G501*M501),IF($D501="КС",$C$2*$G501*M501,$C$3*$G501*M501))</f>
        <v>0</v>
      </c>
      <c r="Q501" s="20">
        <f t="shared" si="24"/>
        <v>0</v>
      </c>
    </row>
    <row r="502" spans="1:17" ht="15" customHeight="1">
      <c r="A502" s="34">
        <v>150003</v>
      </c>
      <c r="B502" s="22" t="str">
        <f>VLOOKUP(A502,МО!$A$1:$C$68,2,0)</f>
        <v>ГБУЗ "КБСП"</v>
      </c>
      <c r="C502" s="23">
        <f>IF(D502="КС",VLOOKUP(A502,МО!$A$1:$C$68,3,0),VLOOKUP(A502,МО!$A$1:$D$68,4,0))</f>
        <v>1.38</v>
      </c>
      <c r="D502" s="27" t="s">
        <v>495</v>
      </c>
      <c r="E502" s="11">
        <v>20161240</v>
      </c>
      <c r="F502" s="22" t="str">
        <f>VLOOKUP(E502,КСГ!$A$2:$C$427,2,0)</f>
        <v>Операции на коже, подкожной клетчатке, придатках кожи (уровень 4)</v>
      </c>
      <c r="G502" s="25">
        <f>VLOOKUP(E502,КСГ!$A$2:$C$427,3,0)</f>
        <v>2.41</v>
      </c>
      <c r="H502" s="25">
        <f>IF(VLOOKUP($E502,КСГ!$A$2:$D$427,4,0)=0,IF($D502="КС",$C$2*$C502*$G502,$C$3*$C502*$G502),IF($D502="КС",$C$2*$G502,$C$3*$G502))</f>
        <v>57042.292410000002</v>
      </c>
      <c r="I502" s="25" t="str">
        <f>VLOOKUP(E502,КСГ!$A$2:$E$427,5,0)</f>
        <v>Хирургия</v>
      </c>
      <c r="J502" s="25">
        <f>VLOOKUP(E502,КСГ!$A$2:$F$427,6,0)</f>
        <v>0.9</v>
      </c>
      <c r="K502" s="17" t="s">
        <v>480</v>
      </c>
      <c r="L502" s="17">
        <v>0</v>
      </c>
      <c r="M502" s="17">
        <v>0</v>
      </c>
      <c r="N502" s="18" t="str">
        <f t="shared" si="23"/>
        <v/>
      </c>
      <c r="O502" s="19">
        <f>IF(VLOOKUP($E502,КСГ!$A$2:$D$427,4,0)=0,IF($D502="КС",$C$2*$C502*$G502*L502,$C$3*$C502*$G502*L502),IF($D502="КС",$C$2*$G502*L502,$C$3*$G502*L502))</f>
        <v>0</v>
      </c>
      <c r="P502" s="19">
        <f>IF(VLOOKUP($E502,КСГ!$A$2:$D$427,4,0)=0,IF($D502="КС",$C$2*$C502*$G502*M502,$C$3*$C502*$G502*M502),IF($D502="КС",$C$2*$G502*M502,$C$3*$G502*M502))</f>
        <v>0</v>
      </c>
      <c r="Q502" s="20">
        <f t="shared" si="24"/>
        <v>0</v>
      </c>
    </row>
    <row r="503" spans="1:17">
      <c r="A503" s="34">
        <v>150003</v>
      </c>
      <c r="B503" s="22" t="str">
        <f>VLOOKUP(A503,МО!$A$1:$C$68,2,0)</f>
        <v>ГБУЗ "КБСП"</v>
      </c>
      <c r="C503" s="23">
        <f>IF(D503="КС",VLOOKUP(A503,МО!$A$1:$C$68,3,0),VLOOKUP(A503,МО!$A$1:$D$68,4,0))</f>
        <v>1.38</v>
      </c>
      <c r="D503" s="27" t="s">
        <v>495</v>
      </c>
      <c r="E503" s="11">
        <v>20161247</v>
      </c>
      <c r="F503" s="22" t="str">
        <f>VLOOKUP(E503,КСГ!$A$2:$C$427,2,0)</f>
        <v>Артрозы, другие поражения суставов, болезни мягких тканей</v>
      </c>
      <c r="G503" s="25">
        <f>VLOOKUP(E503,КСГ!$A$2:$C$427,3,0)</f>
        <v>0.76</v>
      </c>
      <c r="H503" s="25">
        <f>IF(VLOOKUP($E503,КСГ!$A$2:$D$427,4,0)=0,IF($D503="КС",$C$2*$C503*$G503,$C$3*$C503*$G503),IF($D503="КС",$C$2*$G503,$C$3*$G503))</f>
        <v>17988.440760000001</v>
      </c>
      <c r="I503" s="25" t="str">
        <f>VLOOKUP(E503,КСГ!$A$2:$E$427,5,0)</f>
        <v>Хирургия</v>
      </c>
      <c r="J503" s="25">
        <f>VLOOKUP(E503,КСГ!$A$2:$F$427,6,0)</f>
        <v>0.9</v>
      </c>
      <c r="K503" s="17" t="s">
        <v>474</v>
      </c>
      <c r="L503" s="17">
        <v>10</v>
      </c>
      <c r="M503" s="17">
        <v>5</v>
      </c>
      <c r="N503" s="18">
        <f t="shared" si="23"/>
        <v>15</v>
      </c>
      <c r="O503" s="19">
        <f>IF(VLOOKUP($E503,КСГ!$A$2:$D$427,4,0)=0,IF($D503="КС",$C$2*$C503*$G503*L503,$C$3*$C503*$G503*L503),IF($D503="КС",$C$2*$G503*L503,$C$3*$G503*L503))</f>
        <v>179884.40760000001</v>
      </c>
      <c r="P503" s="19">
        <f>IF(VLOOKUP($E503,КСГ!$A$2:$D$427,4,0)=0,IF($D503="КС",$C$2*$C503*$G503*M503,$C$3*$C503*$G503*M503),IF($D503="КС",$C$2*$G503*M503,$C$3*$G503*M503))</f>
        <v>89942.203800000003</v>
      </c>
      <c r="Q503" s="20">
        <f t="shared" si="24"/>
        <v>269826.61139999999</v>
      </c>
    </row>
    <row r="504" spans="1:17" ht="15.75" customHeight="1">
      <c r="A504" s="34">
        <v>150003</v>
      </c>
      <c r="B504" s="22" t="str">
        <f>VLOOKUP(A504,МО!$A$1:$C$68,2,0)</f>
        <v>ГБУЗ "КБСП"</v>
      </c>
      <c r="C504" s="23">
        <f>IF(D504="КС",VLOOKUP(A504,МО!$A$1:$C$68,3,0),VLOOKUP(A504,МО!$A$1:$D$68,4,0))</f>
        <v>1.38</v>
      </c>
      <c r="D504" s="27" t="s">
        <v>495</v>
      </c>
      <c r="E504" s="11">
        <v>20161247</v>
      </c>
      <c r="F504" s="22" t="str">
        <f>VLOOKUP(E504,КСГ!$A$2:$C$427,2,0)</f>
        <v>Артрозы, другие поражения суставов, болезни мягких тканей</v>
      </c>
      <c r="G504" s="25">
        <f>VLOOKUP(E504,КСГ!$A$2:$C$427,3,0)</f>
        <v>0.76</v>
      </c>
      <c r="H504" s="25">
        <f>IF(VLOOKUP($E504,КСГ!$A$2:$D$427,4,0)=0,IF($D504="КС",$C$2*$C504*$G504,$C$3*$C504*$G504),IF($D504="КС",$C$2*$G504,$C$3*$G504))</f>
        <v>17988.440760000001</v>
      </c>
      <c r="I504" s="25" t="str">
        <f>VLOOKUP(E504,КСГ!$A$2:$E$427,5,0)</f>
        <v>Хирургия</v>
      </c>
      <c r="J504" s="25">
        <f>VLOOKUP(E504,КСГ!$A$2:$F$427,6,0)</f>
        <v>0.9</v>
      </c>
      <c r="K504" s="17" t="s">
        <v>480</v>
      </c>
      <c r="L504" s="17">
        <v>40</v>
      </c>
      <c r="M504" s="17">
        <v>10</v>
      </c>
      <c r="N504" s="18">
        <f t="shared" si="23"/>
        <v>50</v>
      </c>
      <c r="O504" s="19">
        <f>IF(VLOOKUP($E504,КСГ!$A$2:$D$427,4,0)=0,IF($D504="КС",$C$2*$C504*$G504*L504,$C$3*$C504*$G504*L504),IF($D504="КС",$C$2*$G504*L504,$C$3*$G504*L504))</f>
        <v>719537.63040000002</v>
      </c>
      <c r="P504" s="19">
        <f>IF(VLOOKUP($E504,КСГ!$A$2:$D$427,4,0)=0,IF($D504="КС",$C$2*$C504*$G504*M504,$C$3*$C504*$G504*M504),IF($D504="КС",$C$2*$G504*M504,$C$3*$G504*M504))</f>
        <v>179884.40760000001</v>
      </c>
      <c r="Q504" s="20">
        <f t="shared" si="24"/>
        <v>899422.03800000006</v>
      </c>
    </row>
    <row r="505" spans="1:17">
      <c r="A505" s="34">
        <v>150003</v>
      </c>
      <c r="B505" s="22" t="str">
        <f>VLOOKUP(A505,МО!$A$1:$C$68,2,0)</f>
        <v>ГБУЗ "КБСП"</v>
      </c>
      <c r="C505" s="23">
        <f>IF(D505="КС",VLOOKUP(A505,МО!$A$1:$C$68,3,0),VLOOKUP(A505,МО!$A$1:$D$68,4,0))</f>
        <v>1.38</v>
      </c>
      <c r="D505" s="27" t="s">
        <v>495</v>
      </c>
      <c r="E505" s="11">
        <v>20161247</v>
      </c>
      <c r="F505" s="22" t="str">
        <f>VLOOKUP(E505,КСГ!$A$2:$C$427,2,0)</f>
        <v>Артрозы, другие поражения суставов, болезни мягких тканей</v>
      </c>
      <c r="G505" s="25">
        <f>VLOOKUP(E505,КСГ!$A$2:$C$427,3,0)</f>
        <v>0.76</v>
      </c>
      <c r="H505" s="25">
        <f>IF(VLOOKUP($E505,КСГ!$A$2:$D$427,4,0)=0,IF($D505="КС",$C$2*$C505*$G505,$C$3*$C505*$G505),IF($D505="КС",$C$2*$G505,$C$3*$G505))</f>
        <v>17988.440760000001</v>
      </c>
      <c r="I505" s="25" t="str">
        <f>VLOOKUP(E505,КСГ!$A$2:$E$427,5,0)</f>
        <v>Хирургия</v>
      </c>
      <c r="J505" s="25">
        <f>VLOOKUP(E505,КСГ!$A$2:$F$427,6,0)</f>
        <v>0.9</v>
      </c>
      <c r="K505" s="17" t="s">
        <v>509</v>
      </c>
      <c r="L505" s="17">
        <v>10</v>
      </c>
      <c r="M505" s="17">
        <v>5</v>
      </c>
      <c r="N505" s="18">
        <f t="shared" si="23"/>
        <v>15</v>
      </c>
      <c r="O505" s="19">
        <f>IF(VLOOKUP($E505,КСГ!$A$2:$D$427,4,0)=0,IF($D505="КС",$C$2*$C505*$G505*L505,$C$3*$C505*$G505*L505),IF($D505="КС",$C$2*$G505*L505,$C$3*$G505*L505))</f>
        <v>179884.40760000001</v>
      </c>
      <c r="P505" s="19">
        <f>IF(VLOOKUP($E505,КСГ!$A$2:$D$427,4,0)=0,IF($D505="КС",$C$2*$C505*$G505*M505,$C$3*$C505*$G505*M505),IF($D505="КС",$C$2*$G505*M505,$C$3*$G505*M505))</f>
        <v>89942.203800000003</v>
      </c>
      <c r="Q505" s="20">
        <f t="shared" si="24"/>
        <v>269826.61139999999</v>
      </c>
    </row>
    <row r="506" spans="1:17" ht="18" customHeight="1">
      <c r="A506" s="34">
        <v>150003</v>
      </c>
      <c r="B506" s="22" t="str">
        <f>VLOOKUP(A506,МО!$A$1:$C$68,2,0)</f>
        <v>ГБУЗ "КБСП"</v>
      </c>
      <c r="C506" s="23">
        <f>IF(D506="КС",VLOOKUP(A506,МО!$A$1:$C$68,3,0),VLOOKUP(A506,МО!$A$1:$D$68,4,0))</f>
        <v>1.38</v>
      </c>
      <c r="D506" s="27" t="s">
        <v>495</v>
      </c>
      <c r="E506" s="11">
        <v>20161247</v>
      </c>
      <c r="F506" s="22" t="str">
        <f>VLOOKUP(E506,КСГ!$A$2:$C$427,2,0)</f>
        <v>Артрозы, другие поражения суставов, болезни мягких тканей</v>
      </c>
      <c r="G506" s="25">
        <f>VLOOKUP(E506,КСГ!$A$2:$C$427,3,0)</f>
        <v>0.76</v>
      </c>
      <c r="H506" s="25">
        <f>IF(VLOOKUP($E506,КСГ!$A$2:$D$427,4,0)=0,IF($D506="КС",$C$2*$C506*$G506,$C$3*$C506*$G506),IF($D506="КС",$C$2*$G506,$C$3*$G506))</f>
        <v>17988.440760000001</v>
      </c>
      <c r="I506" s="25" t="str">
        <f>VLOOKUP(E506,КСГ!$A$2:$E$427,5,0)</f>
        <v>Хирургия</v>
      </c>
      <c r="J506" s="25">
        <f>VLOOKUP(E506,КСГ!$A$2:$F$427,6,0)</f>
        <v>0.9</v>
      </c>
      <c r="K506" s="17" t="s">
        <v>512</v>
      </c>
      <c r="L506" s="17">
        <v>0</v>
      </c>
      <c r="M506" s="17">
        <v>0</v>
      </c>
      <c r="N506" s="18" t="str">
        <f t="shared" si="23"/>
        <v/>
      </c>
      <c r="O506" s="19">
        <f>IF(VLOOKUP($E506,КСГ!$A$2:$D$427,4,0)=0,IF($D506="КС",$C$2*$C506*$G506*L506,$C$3*$C506*$G506*L506),IF($D506="КС",$C$2*$G506*L506,$C$3*$G506*L506))</f>
        <v>0</v>
      </c>
      <c r="P506" s="19">
        <f>IF(VLOOKUP($E506,КСГ!$A$2:$D$427,4,0)=0,IF($D506="КС",$C$2*$C506*$G506*M506,$C$3*$C506*$G506*M506),IF($D506="КС",$C$2*$G506*M506,$C$3*$G506*M506))</f>
        <v>0</v>
      </c>
      <c r="Q506" s="20">
        <f t="shared" si="24"/>
        <v>0</v>
      </c>
    </row>
    <row r="507" spans="1:17" ht="16.5" customHeight="1">
      <c r="A507" s="34">
        <v>150003</v>
      </c>
      <c r="B507" s="22" t="str">
        <f>VLOOKUP(A507,МО!$A$1:$C$68,2,0)</f>
        <v>ГБУЗ "КБСП"</v>
      </c>
      <c r="C507" s="23">
        <f>IF(D507="КС",VLOOKUP(A507,МО!$A$1:$C$68,3,0),VLOOKUP(A507,МО!$A$1:$D$68,4,0))</f>
        <v>1.38</v>
      </c>
      <c r="D507" s="27" t="s">
        <v>495</v>
      </c>
      <c r="E507" s="11">
        <v>20161248</v>
      </c>
      <c r="F507" s="22" t="str">
        <f>VLOOKUP(E507,КСГ!$A$2:$C$427,2,0)</f>
        <v>Остеомиелит, уровень 1</v>
      </c>
      <c r="G507" s="25">
        <f>VLOOKUP(E507,КСГ!$A$2:$C$427,3,0)</f>
        <v>2.42</v>
      </c>
      <c r="H507" s="25">
        <f>IF(VLOOKUP($E507,КСГ!$A$2:$D$427,4,0)=0,IF($D507="КС",$C$2*$C507*$G507,$C$3*$C507*$G507),IF($D507="КС",$C$2*$G507,$C$3*$G507))</f>
        <v>57278.98242</v>
      </c>
      <c r="I507" s="25" t="str">
        <f>VLOOKUP(E507,КСГ!$A$2:$E$427,5,0)</f>
        <v>Хирургия</v>
      </c>
      <c r="J507" s="25">
        <f>VLOOKUP(E507,КСГ!$A$2:$F$427,6,0)</f>
        <v>0.9</v>
      </c>
      <c r="K507" s="17" t="s">
        <v>480</v>
      </c>
      <c r="L507" s="17">
        <v>9</v>
      </c>
      <c r="M507" s="17">
        <v>3</v>
      </c>
      <c r="N507" s="18">
        <f t="shared" si="23"/>
        <v>12</v>
      </c>
      <c r="O507" s="19">
        <f>IF(VLOOKUP($E507,КСГ!$A$2:$D$427,4,0)=0,IF($D507="КС",$C$2*$C507*$G507*L507,$C$3*$C507*$G507*L507),IF($D507="КС",$C$2*$G507*L507,$C$3*$G507*L507))</f>
        <v>515510.84178000002</v>
      </c>
      <c r="P507" s="19">
        <f>IF(VLOOKUP($E507,КСГ!$A$2:$D$427,4,0)=0,IF($D507="КС",$C$2*$C507*$G507*M507,$C$3*$C507*$G507*M507),IF($D507="КС",$C$2*$G507*M507,$C$3*$G507*M507))</f>
        <v>171836.94725999999</v>
      </c>
      <c r="Q507" s="20">
        <f t="shared" si="24"/>
        <v>687347.78903999995</v>
      </c>
    </row>
    <row r="508" spans="1:17">
      <c r="A508" s="34">
        <v>150003</v>
      </c>
      <c r="B508" s="22" t="str">
        <f>VLOOKUP(A508,МО!$A$1:$C$68,2,0)</f>
        <v>ГБУЗ "КБСП"</v>
      </c>
      <c r="C508" s="23">
        <f>IF(D508="КС",VLOOKUP(A508,МО!$A$1:$C$68,3,0),VLOOKUP(A508,МО!$A$1:$D$68,4,0))</f>
        <v>1.38</v>
      </c>
      <c r="D508" s="27" t="s">
        <v>495</v>
      </c>
      <c r="E508" s="11">
        <v>20161249</v>
      </c>
      <c r="F508" s="22" t="str">
        <f>VLOOKUP(E508,КСГ!$A$2:$C$427,2,0)</f>
        <v>Остеомиелит, уровень 2</v>
      </c>
      <c r="G508" s="25">
        <f>VLOOKUP(E508,КСГ!$A$2:$C$427,3,0)</f>
        <v>3.51</v>
      </c>
      <c r="H508" s="25">
        <f>IF(VLOOKUP($E508,КСГ!$A$2:$D$427,4,0)=0,IF($D508="КС",$C$2*$C508*$G508,$C$3*$C508*$G508),IF($D508="КС",$C$2*$G508,$C$3*$G508))</f>
        <v>83078.193509999997</v>
      </c>
      <c r="I508" s="25" t="str">
        <f>VLOOKUP(E508,КСГ!$A$2:$E$427,5,0)</f>
        <v>Хирургия</v>
      </c>
      <c r="J508" s="25">
        <f>VLOOKUP(E508,КСГ!$A$2:$F$427,6,0)</f>
        <v>0.9</v>
      </c>
      <c r="K508" s="17" t="s">
        <v>480</v>
      </c>
      <c r="L508" s="17">
        <v>15</v>
      </c>
      <c r="M508" s="17">
        <v>5</v>
      </c>
      <c r="N508" s="18">
        <f t="shared" si="23"/>
        <v>20</v>
      </c>
      <c r="O508" s="19">
        <f>IF(VLOOKUP($E508,КСГ!$A$2:$D$427,4,0)=0,IF($D508="КС",$C$2*$C508*$G508*L508,$C$3*$C508*$G508*L508),IF($D508="КС",$C$2*$G508*L508,$C$3*$G508*L508))</f>
        <v>1246172.9026500001</v>
      </c>
      <c r="P508" s="19">
        <f>IF(VLOOKUP($E508,КСГ!$A$2:$D$427,4,0)=0,IF($D508="КС",$C$2*$C508*$G508*M508,$C$3*$C508*$G508*M508),IF($D508="КС",$C$2*$G508*M508,$C$3*$G508*M508))</f>
        <v>415390.96755</v>
      </c>
      <c r="Q508" s="20">
        <f t="shared" si="24"/>
        <v>1661563.8702</v>
      </c>
    </row>
    <row r="509" spans="1:17">
      <c r="A509" s="34">
        <v>150003</v>
      </c>
      <c r="B509" s="22" t="str">
        <f>VLOOKUP(A509,МО!$A$1:$C$68,2,0)</f>
        <v>ГБУЗ "КБСП"</v>
      </c>
      <c r="C509" s="23">
        <f>IF(D509="КС",VLOOKUP(A509,МО!$A$1:$C$68,3,0),VLOOKUP(A509,МО!$A$1:$D$68,4,0))</f>
        <v>1.38</v>
      </c>
      <c r="D509" s="27" t="s">
        <v>495</v>
      </c>
      <c r="E509" s="11">
        <v>20161249</v>
      </c>
      <c r="F509" s="22" t="str">
        <f>VLOOKUP(E509,КСГ!$A$2:$C$427,2,0)</f>
        <v>Остеомиелит, уровень 2</v>
      </c>
      <c r="G509" s="25">
        <f>VLOOKUP(E509,КСГ!$A$2:$C$427,3,0)</f>
        <v>3.51</v>
      </c>
      <c r="H509" s="25">
        <f>IF(VLOOKUP($E509,КСГ!$A$2:$D$427,4,0)=0,IF($D509="КС",$C$2*$C509*$G509,$C$3*$C509*$G509),IF($D509="КС",$C$2*$G509,$C$3*$G509))</f>
        <v>83078.193509999997</v>
      </c>
      <c r="I509" s="25" t="str">
        <f>VLOOKUP(E509,КСГ!$A$2:$E$427,5,0)</f>
        <v>Хирургия</v>
      </c>
      <c r="J509" s="25">
        <f>VLOOKUP(E509,КСГ!$A$2:$F$427,6,0)</f>
        <v>0.9</v>
      </c>
      <c r="K509" s="17" t="s">
        <v>512</v>
      </c>
      <c r="L509" s="17">
        <v>0</v>
      </c>
      <c r="M509" s="17">
        <v>0</v>
      </c>
      <c r="N509" s="18" t="str">
        <f t="shared" si="23"/>
        <v/>
      </c>
      <c r="O509" s="19">
        <f>IF(VLOOKUP($E509,КСГ!$A$2:$D$427,4,0)=0,IF($D509="КС",$C$2*$C509*$G509*L509,$C$3*$C509*$G509*L509),IF($D509="КС",$C$2*$G509*L509,$C$3*$G509*L509))</f>
        <v>0</v>
      </c>
      <c r="P509" s="19">
        <f>IF(VLOOKUP($E509,КСГ!$A$2:$D$427,4,0)=0,IF($D509="КС",$C$2*$C509*$G509*M509,$C$3*$C509*$G509*M509),IF($D509="КС",$C$2*$G509*M509,$C$3*$G509*M509))</f>
        <v>0</v>
      </c>
      <c r="Q509" s="20">
        <f t="shared" si="24"/>
        <v>0</v>
      </c>
    </row>
    <row r="510" spans="1:17" ht="15.75" customHeight="1">
      <c r="A510" s="34">
        <v>150003</v>
      </c>
      <c r="B510" s="22" t="str">
        <f>VLOOKUP(A510,МО!$A$1:$C$68,2,0)</f>
        <v>ГБУЗ "КБСП"</v>
      </c>
      <c r="C510" s="23">
        <f>IF(D510="КС",VLOOKUP(A510,МО!$A$1:$C$68,3,0),VLOOKUP(A510,МО!$A$1:$D$68,4,0))</f>
        <v>1.38</v>
      </c>
      <c r="D510" s="27" t="s">
        <v>495</v>
      </c>
      <c r="E510" s="11">
        <v>20161252</v>
      </c>
      <c r="F510" s="22" t="str">
        <f>VLOOKUP(E510,КСГ!$A$2:$C$427,2,0)</f>
        <v>Доброкачественные новообразования, новообразования in situ кожи, жировой ткани</v>
      </c>
      <c r="G510" s="25">
        <f>VLOOKUP(E510,КСГ!$A$2:$C$427,3,0)</f>
        <v>0.66</v>
      </c>
      <c r="H510" s="25">
        <f>IF(VLOOKUP($E510,КСГ!$A$2:$D$427,4,0)=0,IF($D510="КС",$C$2*$C510*$G510,$C$3*$C510*$G510),IF($D510="КС",$C$2*$G510,$C$3*$G510))</f>
        <v>15621.540660000001</v>
      </c>
      <c r="I510" s="25" t="str">
        <f>VLOOKUP(E510,КСГ!$A$2:$E$427,5,0)</f>
        <v>Хирургия</v>
      </c>
      <c r="J510" s="25">
        <f>VLOOKUP(E510,КСГ!$A$2:$F$427,6,0)</f>
        <v>0.9</v>
      </c>
      <c r="K510" s="17" t="s">
        <v>474</v>
      </c>
      <c r="L510" s="17">
        <v>4</v>
      </c>
      <c r="M510" s="17">
        <v>1</v>
      </c>
      <c r="N510" s="18">
        <f t="shared" si="23"/>
        <v>5</v>
      </c>
      <c r="O510" s="19">
        <f>IF(VLOOKUP($E510,КСГ!$A$2:$D$427,4,0)=0,IF($D510="КС",$C$2*$C510*$G510*L510,$C$3*$C510*$G510*L510),IF($D510="КС",$C$2*$G510*L510,$C$3*$G510*L510))</f>
        <v>62486.162640000002</v>
      </c>
      <c r="P510" s="19">
        <f>IF(VLOOKUP($E510,КСГ!$A$2:$D$427,4,0)=0,IF($D510="КС",$C$2*$C510*$G510*M510,$C$3*$C510*$G510*M510),IF($D510="КС",$C$2*$G510*M510,$C$3*$G510*M510))</f>
        <v>15621.540660000001</v>
      </c>
      <c r="Q510" s="20">
        <f t="shared" si="24"/>
        <v>78107.703300000008</v>
      </c>
    </row>
    <row r="511" spans="1:17" ht="16.5" customHeight="1">
      <c r="A511" s="34">
        <v>150003</v>
      </c>
      <c r="B511" s="22" t="str">
        <f>VLOOKUP(A511,МО!$A$1:$C$68,2,0)</f>
        <v>ГБУЗ "КБСП"</v>
      </c>
      <c r="C511" s="23">
        <f>IF(D511="КС",VLOOKUP(A511,МО!$A$1:$C$68,3,0),VLOOKUP(A511,МО!$A$1:$D$68,4,0))</f>
        <v>1.38</v>
      </c>
      <c r="D511" s="27" t="s">
        <v>495</v>
      </c>
      <c r="E511" s="11">
        <v>20161253</v>
      </c>
      <c r="F511" s="22" t="str">
        <f>VLOOKUP(E511,КСГ!$A$2:$C$427,2,0)</f>
        <v>Открытые раны, поверхностные, другие и неуточненные травмы</v>
      </c>
      <c r="G511" s="25">
        <f>VLOOKUP(E511,КСГ!$A$2:$C$427,3,0)</f>
        <v>0.37</v>
      </c>
      <c r="H511" s="25">
        <f>IF(VLOOKUP($E511,КСГ!$A$2:$D$427,4,0)=0,IF($D511="КС",$C$2*$C511*$G511,$C$3*$C511*$G511),IF($D511="КС",$C$2*$G511,$C$3*$G511))</f>
        <v>8757.5303700000004</v>
      </c>
      <c r="I511" s="25" t="str">
        <f>VLOOKUP(E511,КСГ!$A$2:$E$427,5,0)</f>
        <v>Хирургия</v>
      </c>
      <c r="J511" s="25">
        <f>VLOOKUP(E511,КСГ!$A$2:$F$427,6,0)</f>
        <v>0.9</v>
      </c>
      <c r="K511" s="17" t="s">
        <v>480</v>
      </c>
      <c r="L511" s="17">
        <v>40</v>
      </c>
      <c r="M511" s="17">
        <v>14</v>
      </c>
      <c r="N511" s="18">
        <f t="shared" si="23"/>
        <v>54</v>
      </c>
      <c r="O511" s="19">
        <f>IF(VLOOKUP($E511,КСГ!$A$2:$D$427,4,0)=0,IF($D511="КС",$C$2*$C511*$G511*L511,$C$3*$C511*$G511*L511),IF($D511="КС",$C$2*$G511*L511,$C$3*$G511*L511))</f>
        <v>350301.21480000002</v>
      </c>
      <c r="P511" s="19">
        <f>IF(VLOOKUP($E511,КСГ!$A$2:$D$427,4,0)=0,IF($D511="КС",$C$2*$C511*$G511*M511,$C$3*$C511*$G511*M511),IF($D511="КС",$C$2*$G511*M511,$C$3*$G511*M511))</f>
        <v>122605.42518000001</v>
      </c>
      <c r="Q511" s="20">
        <f t="shared" si="24"/>
        <v>472906.63998000004</v>
      </c>
    </row>
    <row r="512" spans="1:17">
      <c r="A512" s="34">
        <v>150003</v>
      </c>
      <c r="B512" s="22" t="str">
        <f>VLOOKUP(A512,МО!$A$1:$C$68,2,0)</f>
        <v>ГБУЗ "КБСП"</v>
      </c>
      <c r="C512" s="23">
        <f>IF(D512="КС",VLOOKUP(A512,МО!$A$1:$C$68,3,0),VLOOKUP(A512,МО!$A$1:$D$68,4,0))</f>
        <v>1.38</v>
      </c>
      <c r="D512" s="27" t="s">
        <v>495</v>
      </c>
      <c r="E512" s="11">
        <v>20161253</v>
      </c>
      <c r="F512" s="22" t="str">
        <f>VLOOKUP(E512,КСГ!$A$2:$C$427,2,0)</f>
        <v>Открытые раны, поверхностные, другие и неуточненные травмы</v>
      </c>
      <c r="G512" s="25">
        <f>VLOOKUP(E512,КСГ!$A$2:$C$427,3,0)</f>
        <v>0.37</v>
      </c>
      <c r="H512" s="25">
        <f>IF(VLOOKUP($E512,КСГ!$A$2:$D$427,4,0)=0,IF($D512="КС",$C$2*$C512*$G512,$C$3*$C512*$G512),IF($D512="КС",$C$2*$G512,$C$3*$G512))</f>
        <v>8757.5303700000004</v>
      </c>
      <c r="I512" s="25" t="str">
        <f>VLOOKUP(E512,КСГ!$A$2:$E$427,5,0)</f>
        <v>Хирургия</v>
      </c>
      <c r="J512" s="25">
        <f>VLOOKUP(E512,КСГ!$A$2:$F$427,6,0)</f>
        <v>0.9</v>
      </c>
      <c r="K512" s="17" t="s">
        <v>474</v>
      </c>
      <c r="L512" s="17">
        <v>3</v>
      </c>
      <c r="M512" s="17">
        <v>1</v>
      </c>
      <c r="N512" s="18">
        <f t="shared" si="23"/>
        <v>4</v>
      </c>
      <c r="O512" s="19">
        <f>IF(VLOOKUP($E512,КСГ!$A$2:$D$427,4,0)=0,IF($D512="КС",$C$2*$C512*$G512*L512,$C$3*$C512*$G512*L512),IF($D512="КС",$C$2*$G512*L512,$C$3*$G512*L512))</f>
        <v>26272.591110000001</v>
      </c>
      <c r="P512" s="19">
        <f>IF(VLOOKUP($E512,КСГ!$A$2:$D$427,4,0)=0,IF($D512="КС",$C$2*$C512*$G512*M512,$C$3*$C512*$G512*M512),IF($D512="КС",$C$2*$G512*M512,$C$3*$G512*M512))</f>
        <v>8757.5303700000004</v>
      </c>
      <c r="Q512" s="20">
        <f t="shared" si="24"/>
        <v>35030.121480000002</v>
      </c>
    </row>
    <row r="513" spans="1:17" ht="14.25" customHeight="1">
      <c r="A513" s="34">
        <v>150003</v>
      </c>
      <c r="B513" s="22" t="str">
        <f>VLOOKUP(A513,МО!$A$1:$C$68,2,0)</f>
        <v>ГБУЗ "КБСП"</v>
      </c>
      <c r="C513" s="23">
        <f>IF(D513="КС",VLOOKUP(A513,МО!$A$1:$C$68,3,0),VLOOKUP(A513,МО!$A$1:$D$68,4,0))</f>
        <v>1.38</v>
      </c>
      <c r="D513" s="27" t="s">
        <v>495</v>
      </c>
      <c r="E513" s="11">
        <v>20161255</v>
      </c>
      <c r="F513" s="22" t="str">
        <f>VLOOKUP(E513,КСГ!$A$2:$C$427,2,0)</f>
        <v>Операции на желчном пузыре и желчевыводящих путях (уровень 1)</v>
      </c>
      <c r="G513" s="25">
        <f>VLOOKUP(E513,КСГ!$A$2:$C$427,3,0)</f>
        <v>1.1499999999999999</v>
      </c>
      <c r="H513" s="25">
        <f>IF(VLOOKUP($E513,КСГ!$A$2:$D$427,4,0)=0,IF($D513="КС",$C$2*$C513*$G513,$C$3*$C513*$G513),IF($D513="КС",$C$2*$G513,$C$3*$G513))</f>
        <v>27219.351149999999</v>
      </c>
      <c r="I513" s="25" t="str">
        <f>VLOOKUP(E513,КСГ!$A$2:$E$427,5,0)</f>
        <v>Хирургия (абдоминальная)</v>
      </c>
      <c r="J513" s="25">
        <f>VLOOKUP(E513,КСГ!$A$2:$F$427,6,0)</f>
        <v>1.2</v>
      </c>
      <c r="K513" s="17" t="s">
        <v>474</v>
      </c>
      <c r="L513" s="17">
        <v>25</v>
      </c>
      <c r="M513" s="17">
        <v>5</v>
      </c>
      <c r="N513" s="18">
        <f t="shared" si="23"/>
        <v>30</v>
      </c>
      <c r="O513" s="19">
        <f>IF(VLOOKUP($E513,КСГ!$A$2:$D$427,4,0)=0,IF($D513="КС",$C$2*$C513*$G513*L513,$C$3*$C513*$G513*L513),IF($D513="КС",$C$2*$G513*L513,$C$3*$G513*L513))</f>
        <v>680483.77874999994</v>
      </c>
      <c r="P513" s="19">
        <f>IF(VLOOKUP($E513,КСГ!$A$2:$D$427,4,0)=0,IF($D513="КС",$C$2*$C513*$G513*M513,$C$3*$C513*$G513*M513),IF($D513="КС",$C$2*$G513*M513,$C$3*$G513*M513))</f>
        <v>136096.75574999998</v>
      </c>
      <c r="Q513" s="20">
        <f t="shared" si="24"/>
        <v>816580.53449999995</v>
      </c>
    </row>
    <row r="514" spans="1:17" ht="30">
      <c r="A514" s="34">
        <v>150003</v>
      </c>
      <c r="B514" s="22" t="str">
        <f>VLOOKUP(A514,МО!$A$1:$C$68,2,0)</f>
        <v>ГБУЗ "КБСП"</v>
      </c>
      <c r="C514" s="23">
        <f>IF(D514="КС",VLOOKUP(A514,МО!$A$1:$C$68,3,0),VLOOKUP(A514,МО!$A$1:$D$68,4,0))</f>
        <v>1.38</v>
      </c>
      <c r="D514" s="27" t="s">
        <v>495</v>
      </c>
      <c r="E514" s="11">
        <v>20161256</v>
      </c>
      <c r="F514" s="22" t="str">
        <f>VLOOKUP(E514,КСГ!$A$2:$C$427,2,0)</f>
        <v>Операции на желчном пузыре и желчевыводящих путях (уровень 2)</v>
      </c>
      <c r="G514" s="25">
        <f>VLOOKUP(E514,КСГ!$A$2:$C$427,3,0)</f>
        <v>1.43</v>
      </c>
      <c r="H514" s="25">
        <f>IF(VLOOKUP($E514,КСГ!$A$2:$D$427,4,0)=0,IF($D514="КС",$C$2*$C514*$G514,$C$3*$C514*$G514),IF($D514="КС",$C$2*$G514,$C$3*$G514))</f>
        <v>33846.671430000002</v>
      </c>
      <c r="I514" s="25" t="str">
        <f>VLOOKUP(E514,КСГ!$A$2:$E$427,5,0)</f>
        <v>Хирургия (абдоминальная)</v>
      </c>
      <c r="J514" s="25">
        <f>VLOOKUP(E514,КСГ!$A$2:$F$427,6,0)</f>
        <v>1.2</v>
      </c>
      <c r="K514" s="17" t="s">
        <v>474</v>
      </c>
      <c r="L514" s="17">
        <v>90</v>
      </c>
      <c r="M514" s="17">
        <v>25</v>
      </c>
      <c r="N514" s="18">
        <f t="shared" si="23"/>
        <v>115</v>
      </c>
      <c r="O514" s="19">
        <f>IF(VLOOKUP($E514,КСГ!$A$2:$D$427,4,0)=0,IF($D514="КС",$C$2*$C514*$G514*L514,$C$3*$C514*$G514*L514),IF($D514="КС",$C$2*$G514*L514,$C$3*$G514*L514))</f>
        <v>3046200.4287</v>
      </c>
      <c r="P514" s="19">
        <f>IF(VLOOKUP($E514,КСГ!$A$2:$D$427,4,0)=0,IF($D514="КС",$C$2*$C514*$G514*M514,$C$3*$C514*$G514*M514),IF($D514="КС",$C$2*$G514*M514,$C$3*$G514*M514))</f>
        <v>846166.78575000004</v>
      </c>
      <c r="Q514" s="20">
        <f t="shared" si="24"/>
        <v>3892367.2144499999</v>
      </c>
    </row>
    <row r="515" spans="1:17" ht="30">
      <c r="A515" s="34">
        <v>150003</v>
      </c>
      <c r="B515" s="22" t="str">
        <f>VLOOKUP(A515,МО!$A$1:$C$68,2,0)</f>
        <v>ГБУЗ "КБСП"</v>
      </c>
      <c r="C515" s="23">
        <f>IF(D515="КС",VLOOKUP(A515,МО!$A$1:$C$68,3,0),VLOOKUP(A515,МО!$A$1:$D$68,4,0))</f>
        <v>1.38</v>
      </c>
      <c r="D515" s="27" t="s">
        <v>495</v>
      </c>
      <c r="E515" s="11">
        <v>20161257</v>
      </c>
      <c r="F515" s="22" t="str">
        <f>VLOOKUP(E515,КСГ!$A$2:$C$427,2,0)</f>
        <v>Операции на желчном пузыре и желчевыводящих путях (уровень 3)</v>
      </c>
      <c r="G515" s="25">
        <f>VLOOKUP(E515,КСГ!$A$2:$C$427,3,0)</f>
        <v>3</v>
      </c>
      <c r="H515" s="25">
        <f>IF(VLOOKUP($E515,КСГ!$A$2:$D$427,4,0)=0,IF($D515="КС",$C$2*$C515*$G515,$C$3*$C515*$G515),IF($D515="КС",$C$2*$G515,$C$3*$G515))</f>
        <v>71007.002999999997</v>
      </c>
      <c r="I515" s="25" t="str">
        <f>VLOOKUP(E515,КСГ!$A$2:$E$427,5,0)</f>
        <v>Хирургия (абдоминальная)</v>
      </c>
      <c r="J515" s="25">
        <f>VLOOKUP(E515,КСГ!$A$2:$F$427,6,0)</f>
        <v>1.2</v>
      </c>
      <c r="K515" s="17" t="s">
        <v>474</v>
      </c>
      <c r="L515" s="17">
        <v>2</v>
      </c>
      <c r="M515" s="17">
        <v>1</v>
      </c>
      <c r="N515" s="18">
        <f t="shared" si="23"/>
        <v>3</v>
      </c>
      <c r="O515" s="19">
        <f>IF(VLOOKUP($E515,КСГ!$A$2:$D$427,4,0)=0,IF($D515="КС",$C$2*$C515*$G515*L515,$C$3*$C515*$G515*L515),IF($D515="КС",$C$2*$G515*L515,$C$3*$G515*L515))</f>
        <v>142014.00599999999</v>
      </c>
      <c r="P515" s="19">
        <f>IF(VLOOKUP($E515,КСГ!$A$2:$D$427,4,0)=0,IF($D515="КС",$C$2*$C515*$G515*M515,$C$3*$C515*$G515*M515),IF($D515="КС",$C$2*$G515*M515,$C$3*$G515*M515))</f>
        <v>71007.002999999997</v>
      </c>
      <c r="Q515" s="20">
        <f t="shared" si="24"/>
        <v>213021.00899999999</v>
      </c>
    </row>
    <row r="516" spans="1:17" ht="30">
      <c r="A516" s="34">
        <v>150003</v>
      </c>
      <c r="B516" s="22" t="str">
        <f>VLOOKUP(A516,МО!$A$1:$C$68,2,0)</f>
        <v>ГБУЗ "КБСП"</v>
      </c>
      <c r="C516" s="23">
        <f>IF(D516="КС",VLOOKUP(A516,МО!$A$1:$C$68,3,0),VLOOKUP(A516,МО!$A$1:$D$68,4,0))</f>
        <v>1.38</v>
      </c>
      <c r="D516" s="27" t="s">
        <v>495</v>
      </c>
      <c r="E516" s="11">
        <v>20161259</v>
      </c>
      <c r="F516" s="22" t="str">
        <f>VLOOKUP(E516,КСГ!$A$2:$C$427,2,0)</f>
        <v>Операции на печени и поджелудочной железе (уровень 1)</v>
      </c>
      <c r="G516" s="25">
        <f>VLOOKUP(E516,КСГ!$A$2:$C$427,3,0)</f>
        <v>2.42</v>
      </c>
      <c r="H516" s="25">
        <f>IF(VLOOKUP($E516,КСГ!$A$2:$D$427,4,0)=0,IF($D516="КС",$C$2*$C516*$G516,$C$3*$C516*$G516),IF($D516="КС",$C$2*$G516,$C$3*$G516))</f>
        <v>57278.98242</v>
      </c>
      <c r="I516" s="25" t="str">
        <f>VLOOKUP(E516,КСГ!$A$2:$E$427,5,0)</f>
        <v>Хирургия (абдоминальная)</v>
      </c>
      <c r="J516" s="25">
        <f>VLOOKUP(E516,КСГ!$A$2:$F$427,6,0)</f>
        <v>1.2</v>
      </c>
      <c r="K516" s="17" t="s">
        <v>474</v>
      </c>
      <c r="L516" s="17">
        <v>4</v>
      </c>
      <c r="M516" s="17">
        <v>1</v>
      </c>
      <c r="N516" s="18">
        <f t="shared" si="23"/>
        <v>5</v>
      </c>
      <c r="O516" s="19">
        <f>IF(VLOOKUP($E516,КСГ!$A$2:$D$427,4,0)=0,IF($D516="КС",$C$2*$C516*$G516*L516,$C$3*$C516*$G516*L516),IF($D516="КС",$C$2*$G516*L516,$C$3*$G516*L516))</f>
        <v>229115.92968</v>
      </c>
      <c r="P516" s="19">
        <f>IF(VLOOKUP($E516,КСГ!$A$2:$D$427,4,0)=0,IF($D516="КС",$C$2*$C516*$G516*M516,$C$3*$C516*$G516*M516),IF($D516="КС",$C$2*$G516*M516,$C$3*$G516*M516))</f>
        <v>57278.98242</v>
      </c>
      <c r="Q516" s="20">
        <f t="shared" si="24"/>
        <v>286394.91210000002</v>
      </c>
    </row>
    <row r="517" spans="1:17" ht="30">
      <c r="A517" s="34">
        <v>150003</v>
      </c>
      <c r="B517" s="22" t="str">
        <f>VLOOKUP(A517,МО!$A$1:$C$68,2,0)</f>
        <v>ГБУЗ "КБСП"</v>
      </c>
      <c r="C517" s="23">
        <f>IF(D517="КС",VLOOKUP(A517,МО!$A$1:$C$68,3,0),VLOOKUP(A517,МО!$A$1:$D$68,4,0))</f>
        <v>1.38</v>
      </c>
      <c r="D517" s="27" t="s">
        <v>495</v>
      </c>
      <c r="E517" s="11">
        <v>20161260</v>
      </c>
      <c r="F517" s="22" t="str">
        <f>VLOOKUP(E517,КСГ!$A$2:$C$427,2,0)</f>
        <v>Операции на печени и поджелудочной железе (уровень 2)</v>
      </c>
      <c r="G517" s="25">
        <f>VLOOKUP(E517,КСГ!$A$2:$C$427,3,0)</f>
        <v>2.69</v>
      </c>
      <c r="H517" s="25">
        <f>IF(VLOOKUP($E517,КСГ!$A$2:$D$427,4,0)=0,IF($D517="КС",$C$2*$C517*$G517,$C$3*$C517*$G517),IF($D517="КС",$C$2*$G517,$C$3*$G517))</f>
        <v>63669.612690000002</v>
      </c>
      <c r="I517" s="25" t="str">
        <f>VLOOKUP(E517,КСГ!$A$2:$E$427,5,0)</f>
        <v>Хирургия (абдоминальная)</v>
      </c>
      <c r="J517" s="25">
        <f>VLOOKUP(E517,КСГ!$A$2:$F$427,6,0)</f>
        <v>1.2</v>
      </c>
      <c r="K517" s="17" t="s">
        <v>474</v>
      </c>
      <c r="L517" s="17">
        <v>3</v>
      </c>
      <c r="M517" s="17">
        <v>1</v>
      </c>
      <c r="N517" s="18">
        <f t="shared" si="23"/>
        <v>4</v>
      </c>
      <c r="O517" s="19">
        <f>IF(VLOOKUP($E517,КСГ!$A$2:$D$427,4,0)=0,IF($D517="КС",$C$2*$C517*$G517*L517,$C$3*$C517*$G517*L517),IF($D517="КС",$C$2*$G517*L517,$C$3*$G517*L517))</f>
        <v>191008.83807</v>
      </c>
      <c r="P517" s="19">
        <f>IF(VLOOKUP($E517,КСГ!$A$2:$D$427,4,0)=0,IF($D517="КС",$C$2*$C517*$G517*M517,$C$3*$C517*$G517*M517),IF($D517="КС",$C$2*$G517*M517,$C$3*$G517*M517))</f>
        <v>63669.612690000002</v>
      </c>
      <c r="Q517" s="20">
        <f t="shared" si="24"/>
        <v>254678.45076000001</v>
      </c>
    </row>
    <row r="518" spans="1:17" ht="14.25" customHeight="1">
      <c r="A518" s="34">
        <v>150003</v>
      </c>
      <c r="B518" s="22" t="str">
        <f>VLOOKUP(A518,МО!$A$1:$C$68,2,0)</f>
        <v>ГБУЗ "КБСП"</v>
      </c>
      <c r="C518" s="23">
        <f>IF(D518="КС",VLOOKUP(A518,МО!$A$1:$C$68,3,0),VLOOKUP(A518,МО!$A$1:$D$68,4,0))</f>
        <v>1.38</v>
      </c>
      <c r="D518" s="27" t="s">
        <v>495</v>
      </c>
      <c r="E518" s="11">
        <v>20161261</v>
      </c>
      <c r="F518" s="22" t="str">
        <f>VLOOKUP(E518,КСГ!$A$2:$C$427,2,0)</f>
        <v>Панкреатит, хирургическое лечение</v>
      </c>
      <c r="G518" s="25">
        <f>VLOOKUP(E518,КСГ!$A$2:$C$427,3,0)</f>
        <v>4.12</v>
      </c>
      <c r="H518" s="25">
        <f>IF(VLOOKUP($E518,КСГ!$A$2:$D$427,4,0)=0,IF($D518="КС",$C$2*$C518*$G518,$C$3*$C518*$G518),IF($D518="КС",$C$2*$G518,$C$3*$G518))</f>
        <v>97516.284119999997</v>
      </c>
      <c r="I518" s="25" t="str">
        <f>VLOOKUP(E518,КСГ!$A$2:$E$427,5,0)</f>
        <v>Хирургия (абдоминальная)</v>
      </c>
      <c r="J518" s="25">
        <f>VLOOKUP(E518,КСГ!$A$2:$F$427,6,0)</f>
        <v>1.2</v>
      </c>
      <c r="K518" s="17" t="s">
        <v>474</v>
      </c>
      <c r="L518" s="17">
        <v>1</v>
      </c>
      <c r="M518" s="17">
        <v>0</v>
      </c>
      <c r="N518" s="18">
        <f t="shared" si="23"/>
        <v>1</v>
      </c>
      <c r="O518" s="19">
        <f>IF(VLOOKUP($E518,КСГ!$A$2:$D$427,4,0)=0,IF($D518="КС",$C$2*$C518*$G518*L518,$C$3*$C518*$G518*L518),IF($D518="КС",$C$2*$G518*L518,$C$3*$G518*L518))</f>
        <v>97516.284119999997</v>
      </c>
      <c r="P518" s="19">
        <f>IF(VLOOKUP($E518,КСГ!$A$2:$D$427,4,0)=0,IF($D518="КС",$C$2*$C518*$G518*M518,$C$3*$C518*$G518*M518),IF($D518="КС",$C$2*$G518*M518,$C$3*$G518*M518))</f>
        <v>0</v>
      </c>
      <c r="Q518" s="20">
        <f t="shared" si="24"/>
        <v>97516.284119999997</v>
      </c>
    </row>
    <row r="519" spans="1:17" ht="30">
      <c r="A519" s="34">
        <v>150003</v>
      </c>
      <c r="B519" s="22" t="str">
        <f>VLOOKUP(A519,МО!$A$1:$C$68,2,0)</f>
        <v>ГБУЗ "КБСП"</v>
      </c>
      <c r="C519" s="23">
        <f>IF(D519="КС",VLOOKUP(A519,МО!$A$1:$C$68,3,0),VLOOKUP(A519,МО!$A$1:$D$68,4,0))</f>
        <v>1.38</v>
      </c>
      <c r="D519" s="27" t="s">
        <v>495</v>
      </c>
      <c r="E519" s="11">
        <v>20161262</v>
      </c>
      <c r="F519" s="22" t="str">
        <f>VLOOKUP(E519,КСГ!$A$2:$C$427,2,0)</f>
        <v>Операции на пищеводе, желудке, двенадцатиперстной кишке (уровень 1)</v>
      </c>
      <c r="G519" s="25">
        <f>VLOOKUP(E519,КСГ!$A$2:$C$427,3,0)</f>
        <v>1.6239999999999999</v>
      </c>
      <c r="H519" s="25">
        <f>IF(VLOOKUP($E519,КСГ!$A$2:$D$427,4,0)=0,IF($D519="КС",$C$2*$C519*$G519,$C$3*$C519*$G519),IF($D519="КС",$C$2*$G519,$C$3*$G519))</f>
        <v>38438.457623999995</v>
      </c>
      <c r="I519" s="25" t="str">
        <f>VLOOKUP(E519,КСГ!$A$2:$E$427,5,0)</f>
        <v>Хирургия (абдоминальная)</v>
      </c>
      <c r="J519" s="25">
        <f>VLOOKUP(E519,КСГ!$A$2:$F$427,6,0)</f>
        <v>1.2</v>
      </c>
      <c r="K519" s="17" t="s">
        <v>474</v>
      </c>
      <c r="L519" s="17">
        <v>2</v>
      </c>
      <c r="M519" s="17">
        <v>1</v>
      </c>
      <c r="N519" s="18">
        <f t="shared" si="23"/>
        <v>3</v>
      </c>
      <c r="O519" s="19">
        <f>IF(VLOOKUP($E519,КСГ!$A$2:$D$427,4,0)=0,IF($D519="КС",$C$2*$C519*$G519*L519,$C$3*$C519*$G519*L519),IF($D519="КС",$C$2*$G519*L519,$C$3*$G519*L519))</f>
        <v>76876.91524799999</v>
      </c>
      <c r="P519" s="19">
        <f>IF(VLOOKUP($E519,КСГ!$A$2:$D$427,4,0)=0,IF($D519="КС",$C$2*$C519*$G519*M519,$C$3*$C519*$G519*M519),IF($D519="КС",$C$2*$G519*M519,$C$3*$G519*M519))</f>
        <v>38438.457623999995</v>
      </c>
      <c r="Q519" s="20">
        <f t="shared" si="24"/>
        <v>115315.37287199998</v>
      </c>
    </row>
    <row r="520" spans="1:17" ht="15" customHeight="1">
      <c r="A520" s="34">
        <v>150003</v>
      </c>
      <c r="B520" s="22" t="str">
        <f>VLOOKUP(A520,МО!$A$1:$C$68,2,0)</f>
        <v>ГБУЗ "КБСП"</v>
      </c>
      <c r="C520" s="23">
        <f>IF(D520="КС",VLOOKUP(A520,МО!$A$1:$C$68,3,0),VLOOKUP(A520,МО!$A$1:$D$68,4,0))</f>
        <v>1.38</v>
      </c>
      <c r="D520" s="27" t="s">
        <v>495</v>
      </c>
      <c r="E520" s="11">
        <v>20161263</v>
      </c>
      <c r="F520" s="22" t="str">
        <f>VLOOKUP(E520,КСГ!$A$2:$C$427,2,0)</f>
        <v>Операции на пищеводе, желудке, двенадцатиперстной кишке (уровень 2)</v>
      </c>
      <c r="G520" s="25">
        <f>VLOOKUP(E520,КСГ!$A$2:$C$427,3,0)</f>
        <v>2.73</v>
      </c>
      <c r="H520" s="25">
        <f>IF(VLOOKUP($E520,КСГ!$A$2:$D$427,4,0)=0,IF($D520="КС",$C$2*$C520*$G520,$C$3*$C520*$G520),IF($D520="КС",$C$2*$G520,$C$3*$G520))</f>
        <v>64616.372730000003</v>
      </c>
      <c r="I520" s="25" t="str">
        <f>VLOOKUP(E520,КСГ!$A$2:$E$427,5,0)</f>
        <v>Хирургия (абдоминальная)</v>
      </c>
      <c r="J520" s="25">
        <f>VLOOKUP(E520,КСГ!$A$2:$F$427,6,0)</f>
        <v>1.2</v>
      </c>
      <c r="K520" s="17" t="s">
        <v>474</v>
      </c>
      <c r="L520" s="17">
        <v>30</v>
      </c>
      <c r="M520" s="17">
        <v>8</v>
      </c>
      <c r="N520" s="18">
        <f t="shared" si="23"/>
        <v>38</v>
      </c>
      <c r="O520" s="19">
        <f>IF(VLOOKUP($E520,КСГ!$A$2:$D$427,4,0)=0,IF($D520="КС",$C$2*$C520*$G520*L520,$C$3*$C520*$G520*L520),IF($D520="КС",$C$2*$G520*L520,$C$3*$G520*L520))</f>
        <v>1938491.1819000002</v>
      </c>
      <c r="P520" s="19">
        <f>IF(VLOOKUP($E520,КСГ!$A$2:$D$427,4,0)=0,IF($D520="КС",$C$2*$C520*$G520*M520,$C$3*$C520*$G520*M520),IF($D520="КС",$C$2*$G520*M520,$C$3*$G520*M520))</f>
        <v>516930.98184000002</v>
      </c>
      <c r="Q520" s="20">
        <f t="shared" si="24"/>
        <v>2455422.1637400002</v>
      </c>
    </row>
    <row r="521" spans="1:17" ht="30">
      <c r="A521" s="34">
        <v>150003</v>
      </c>
      <c r="B521" s="22" t="str">
        <f>VLOOKUP(A521,МО!$A$1:$C$68,2,0)</f>
        <v>ГБУЗ "КБСП"</v>
      </c>
      <c r="C521" s="23">
        <f>IF(D521="КС",VLOOKUP(A521,МО!$A$1:$C$68,3,0),VLOOKUP(A521,МО!$A$1:$D$68,4,0))</f>
        <v>1.38</v>
      </c>
      <c r="D521" s="27" t="s">
        <v>495</v>
      </c>
      <c r="E521" s="11">
        <v>20161264</v>
      </c>
      <c r="F521" s="22" t="str">
        <f>VLOOKUP(E521,КСГ!$A$2:$C$427,2,0)</f>
        <v>Операции на пищеводе, желудке, двенадцатиперстной кишке (уровень 3)</v>
      </c>
      <c r="G521" s="25">
        <f>VLOOKUP(E521,КСГ!$A$2:$C$427,3,0)</f>
        <v>3.444</v>
      </c>
      <c r="H521" s="25">
        <f>IF(VLOOKUP($E521,КСГ!$A$2:$D$427,4,0)=0,IF($D521="КС",$C$2*$C521*$G521,$C$3*$C521*$G521),IF($D521="КС",$C$2*$G521,$C$3*$G521))</f>
        <v>81516.039443999995</v>
      </c>
      <c r="I521" s="25" t="str">
        <f>VLOOKUP(E521,КСГ!$A$2:$E$427,5,0)</f>
        <v>Хирургия (абдоминальная)</v>
      </c>
      <c r="J521" s="25">
        <f>VLOOKUP(E521,КСГ!$A$2:$F$427,6,0)</f>
        <v>1.2</v>
      </c>
      <c r="K521" s="17" t="s">
        <v>474</v>
      </c>
      <c r="L521" s="17">
        <v>1</v>
      </c>
      <c r="M521" s="17">
        <v>0</v>
      </c>
      <c r="N521" s="18">
        <f t="shared" ref="N521:N584" si="25">IF(L521+M521&gt;0,L521+M521,"")</f>
        <v>1</v>
      </c>
      <c r="O521" s="19">
        <f>IF(VLOOKUP($E521,КСГ!$A$2:$D$427,4,0)=0,IF($D521="КС",$C$2*$C521*$G521*L521,$C$3*$C521*$G521*L521),IF($D521="КС",$C$2*$G521*L521,$C$3*$G521*L521))</f>
        <v>81516.039443999995</v>
      </c>
      <c r="P521" s="19">
        <f>IF(VLOOKUP($E521,КСГ!$A$2:$D$427,4,0)=0,IF($D521="КС",$C$2*$C521*$G521*M521,$C$3*$C521*$G521*M521),IF($D521="КС",$C$2*$G521*M521,$C$3*$G521*M521))</f>
        <v>0</v>
      </c>
      <c r="Q521" s="20">
        <f t="shared" ref="Q521:Q584" si="26">O521+P521</f>
        <v>81516.039443999995</v>
      </c>
    </row>
    <row r="522" spans="1:17" ht="30">
      <c r="A522" s="34">
        <v>150003</v>
      </c>
      <c r="B522" s="22" t="str">
        <f>VLOOKUP(A522,МО!$A$1:$C$68,2,0)</f>
        <v>ГБУЗ "КБСП"</v>
      </c>
      <c r="C522" s="23">
        <f>IF(D522="КС",VLOOKUP(A522,МО!$A$1:$C$68,3,0),VLOOKUP(A522,МО!$A$1:$D$68,4,0))</f>
        <v>1.38</v>
      </c>
      <c r="D522" s="27" t="s">
        <v>495</v>
      </c>
      <c r="E522" s="11">
        <v>20161265</v>
      </c>
      <c r="F522" s="22" t="str">
        <f>VLOOKUP(E522,КСГ!$A$2:$C$427,2,0)</f>
        <v>Аппендэктомия, уровень 1, взрослые</v>
      </c>
      <c r="G522" s="25">
        <f>VLOOKUP(E522,КСГ!$A$2:$C$427,3,0)</f>
        <v>0.73</v>
      </c>
      <c r="H522" s="25">
        <f>IF(VLOOKUP($E522,КСГ!$A$2:$D$427,4,0)=0,IF($D522="КС",$C$2*$C522*$G522,$C$3*$C522*$G522),IF($D522="КС",$C$2*$G522,$C$3*$G522))</f>
        <v>17278.370729999999</v>
      </c>
      <c r="I522" s="25" t="str">
        <f>VLOOKUP(E522,КСГ!$A$2:$E$427,5,0)</f>
        <v>Хирургия (абдоминальная)</v>
      </c>
      <c r="J522" s="25">
        <f>VLOOKUP(E522,КСГ!$A$2:$F$427,6,0)</f>
        <v>1.2</v>
      </c>
      <c r="K522" s="17" t="s">
        <v>474</v>
      </c>
      <c r="L522" s="17">
        <v>60</v>
      </c>
      <c r="M522" s="17">
        <v>20</v>
      </c>
      <c r="N522" s="18">
        <f t="shared" si="25"/>
        <v>80</v>
      </c>
      <c r="O522" s="19">
        <f>IF(VLOOKUP($E522,КСГ!$A$2:$D$427,4,0)=0,IF($D522="КС",$C$2*$C522*$G522*L522,$C$3*$C522*$G522*L522),IF($D522="КС",$C$2*$G522*L522,$C$3*$G522*L522))</f>
        <v>1036702.2437999999</v>
      </c>
      <c r="P522" s="19">
        <f>IF(VLOOKUP($E522,КСГ!$A$2:$D$427,4,0)=0,IF($D522="КС",$C$2*$C522*$G522*M522,$C$3*$C522*$G522*M522),IF($D522="КС",$C$2*$G522*M522,$C$3*$G522*M522))</f>
        <v>345567.41459999996</v>
      </c>
      <c r="Q522" s="20">
        <f t="shared" si="26"/>
        <v>1382269.6583999998</v>
      </c>
    </row>
    <row r="523" spans="1:17" ht="30">
      <c r="A523" s="34">
        <v>150003</v>
      </c>
      <c r="B523" s="22" t="str">
        <f>VLOOKUP(A523,МО!$A$1:$C$68,2,0)</f>
        <v>ГБУЗ "КБСП"</v>
      </c>
      <c r="C523" s="23">
        <f>IF(D523="КС",VLOOKUP(A523,МО!$A$1:$C$68,3,0),VLOOKUP(A523,МО!$A$1:$D$68,4,0))</f>
        <v>1.38</v>
      </c>
      <c r="D523" s="27" t="s">
        <v>495</v>
      </c>
      <c r="E523" s="11">
        <v>20161267</v>
      </c>
      <c r="F523" s="22" t="str">
        <f>VLOOKUP(E523,КСГ!$A$2:$C$427,2,0)</f>
        <v>Операции по поводу грыж, взрослые (уровень 1)</v>
      </c>
      <c r="G523" s="25">
        <f>VLOOKUP(E523,КСГ!$A$2:$C$427,3,0)</f>
        <v>0.86</v>
      </c>
      <c r="H523" s="25">
        <f>IF(VLOOKUP($E523,КСГ!$A$2:$D$427,4,0)=0,IF($D523="КС",$C$2*$C523*$G523,$C$3*$C523*$G523),IF($D523="КС",$C$2*$G523,$C$3*$G523))</f>
        <v>20355.34086</v>
      </c>
      <c r="I523" s="25" t="str">
        <f>VLOOKUP(E523,КСГ!$A$2:$E$427,5,0)</f>
        <v>Хирургия (абдоминальная)</v>
      </c>
      <c r="J523" s="25">
        <f>VLOOKUP(E523,КСГ!$A$2:$F$427,6,0)</f>
        <v>1.2</v>
      </c>
      <c r="K523" s="17" t="s">
        <v>474</v>
      </c>
      <c r="L523" s="17">
        <v>30</v>
      </c>
      <c r="M523" s="17">
        <v>10</v>
      </c>
      <c r="N523" s="18">
        <f t="shared" si="25"/>
        <v>40</v>
      </c>
      <c r="O523" s="19">
        <f>IF(VLOOKUP($E523,КСГ!$A$2:$D$427,4,0)=0,IF($D523="КС",$C$2*$C523*$G523*L523,$C$3*$C523*$G523*L523),IF($D523="КС",$C$2*$G523*L523,$C$3*$G523*L523))</f>
        <v>610660.22580000001</v>
      </c>
      <c r="P523" s="19">
        <f>IF(VLOOKUP($E523,КСГ!$A$2:$D$427,4,0)=0,IF($D523="КС",$C$2*$C523*$G523*M523,$C$3*$C523*$G523*M523),IF($D523="КС",$C$2*$G523*M523,$C$3*$G523*M523))</f>
        <v>203553.4086</v>
      </c>
      <c r="Q523" s="20">
        <f t="shared" si="26"/>
        <v>814213.63439999998</v>
      </c>
    </row>
    <row r="524" spans="1:17" ht="30">
      <c r="A524" s="34">
        <v>150003</v>
      </c>
      <c r="B524" s="22" t="str">
        <f>VLOOKUP(A524,МО!$A$1:$C$68,2,0)</f>
        <v>ГБУЗ "КБСП"</v>
      </c>
      <c r="C524" s="23">
        <f>IF(D524="КС",VLOOKUP(A524,МО!$A$1:$C$68,3,0),VLOOKUP(A524,МО!$A$1:$D$68,4,0))</f>
        <v>1.38</v>
      </c>
      <c r="D524" s="27" t="s">
        <v>495</v>
      </c>
      <c r="E524" s="11">
        <v>20161268</v>
      </c>
      <c r="F524" s="22" t="str">
        <f>VLOOKUP(E524,КСГ!$A$2:$C$427,2,0)</f>
        <v>Операции по поводу грыж, взрослые (уровень 2)</v>
      </c>
      <c r="G524" s="25">
        <f>VLOOKUP(E524,КСГ!$A$2:$C$427,3,0)</f>
        <v>1.24</v>
      </c>
      <c r="H524" s="25">
        <f>IF(VLOOKUP($E524,КСГ!$A$2:$D$427,4,0)=0,IF($D524="КС",$C$2*$C524*$G524,$C$3*$C524*$G524),IF($D524="КС",$C$2*$G524,$C$3*$G524))</f>
        <v>29349.561239999999</v>
      </c>
      <c r="I524" s="25" t="str">
        <f>VLOOKUP(E524,КСГ!$A$2:$E$427,5,0)</f>
        <v>Хирургия (абдоминальная)</v>
      </c>
      <c r="J524" s="25">
        <f>VLOOKUP(E524,КСГ!$A$2:$F$427,6,0)</f>
        <v>1.2</v>
      </c>
      <c r="K524" s="17" t="s">
        <v>474</v>
      </c>
      <c r="L524" s="17">
        <v>15</v>
      </c>
      <c r="M524" s="17">
        <v>5</v>
      </c>
      <c r="N524" s="18">
        <f t="shared" si="25"/>
        <v>20</v>
      </c>
      <c r="O524" s="19">
        <f>IF(VLOOKUP($E524,КСГ!$A$2:$D$427,4,0)=0,IF($D524="КС",$C$2*$C524*$G524*L524,$C$3*$C524*$G524*L524),IF($D524="КС",$C$2*$G524*L524,$C$3*$G524*L524))</f>
        <v>440243.41859999998</v>
      </c>
      <c r="P524" s="19">
        <f>IF(VLOOKUP($E524,КСГ!$A$2:$D$427,4,0)=0,IF($D524="КС",$C$2*$C524*$G524*M524,$C$3*$C524*$G524*M524),IF($D524="КС",$C$2*$G524*M524,$C$3*$G524*M524))</f>
        <v>146747.80619999999</v>
      </c>
      <c r="Q524" s="20">
        <f t="shared" si="26"/>
        <v>586991.22479999997</v>
      </c>
    </row>
    <row r="525" spans="1:17" s="62" customFormat="1" ht="15.75" customHeight="1">
      <c r="A525" s="34">
        <v>150003</v>
      </c>
      <c r="B525" s="54" t="str">
        <f>VLOOKUP(A525,МО!$A$1:$C$68,2,0)</f>
        <v>ГБУЗ "КБСП"</v>
      </c>
      <c r="C525" s="55">
        <f>IF(D525="КС",VLOOKUP(A525,МО!$A$1:$C$68,3,0),VLOOKUP(A525,МО!$A$1:$D$68,4,0))</f>
        <v>1.38</v>
      </c>
      <c r="D525" s="80" t="s">
        <v>495</v>
      </c>
      <c r="E525" s="34">
        <v>20161269</v>
      </c>
      <c r="F525" s="54" t="str">
        <f>VLOOKUP(E525,КСГ!$A$2:$C$427,2,0)</f>
        <v>Операции по поводу грыж, взрослые (уровень 3)</v>
      </c>
      <c r="G525" s="57">
        <f>VLOOKUP(E525,КСГ!$A$2:$C$427,3,0)</f>
        <v>1.78</v>
      </c>
      <c r="H525" s="57">
        <f>IF(VLOOKUP($E525,КСГ!$A$2:$D$427,4,0)=0,IF($D525="КС",$C$2*$C525*$G525,$C$3*$C525*$G525),IF($D525="КС",$C$2*$G525,$C$3*$G525))</f>
        <v>42130.821779999998</v>
      </c>
      <c r="I525" s="57" t="str">
        <f>VLOOKUP(E525,КСГ!$A$2:$E$427,5,0)</f>
        <v>Хирургия (абдоминальная)</v>
      </c>
      <c r="J525" s="57">
        <f>VLOOKUP(E525,КСГ!$A$2:$F$427,6,0)</f>
        <v>1.2</v>
      </c>
      <c r="K525" s="58" t="s">
        <v>474</v>
      </c>
      <c r="L525" s="58">
        <v>65</v>
      </c>
      <c r="M525" s="58">
        <v>15</v>
      </c>
      <c r="N525" s="59">
        <f t="shared" si="25"/>
        <v>80</v>
      </c>
      <c r="O525" s="60">
        <f>IF(VLOOKUP($E525,КСГ!$A$2:$D$427,4,0)=0,IF($D525="КС",$C$2*$C525*$G525*L525,$C$3*$C525*$G525*L525),IF($D525="КС",$C$2*$G525*L525,$C$3*$G525*L525))</f>
        <v>2738503.4156999998</v>
      </c>
      <c r="P525" s="60">
        <f>IF(VLOOKUP($E525,КСГ!$A$2:$D$427,4,0)=0,IF($D525="КС",$C$2*$C525*$G525*M525,$C$3*$C525*$G525*M525),IF($D525="КС",$C$2*$G525*M525,$C$3*$G525*M525))</f>
        <v>631962.32669999998</v>
      </c>
      <c r="Q525" s="61">
        <f t="shared" si="26"/>
        <v>3370465.7423999999</v>
      </c>
    </row>
    <row r="526" spans="1:17" s="62" customFormat="1" ht="15.75" customHeight="1">
      <c r="A526" s="34">
        <v>150003</v>
      </c>
      <c r="B526" s="54" t="str">
        <f>VLOOKUP(A526,МО!$A$1:$C$68,2,0)</f>
        <v>ГБУЗ "КБСП"</v>
      </c>
      <c r="C526" s="55">
        <f>IF(D526="КС",VLOOKUP(A526,МО!$A$1:$C$68,3,0),VLOOKUP(A526,МО!$A$1:$D$68,4,0))</f>
        <v>1.38</v>
      </c>
      <c r="D526" s="80" t="s">
        <v>495</v>
      </c>
      <c r="E526" s="34">
        <v>20161270</v>
      </c>
      <c r="F526" s="54" t="str">
        <f>VLOOKUP(E526,КСГ!$A$2:$C$427,2,0)</f>
        <v>Другие операции на органах брюшной полости (уровень 1)</v>
      </c>
      <c r="G526" s="57">
        <f>VLOOKUP(E526,КСГ!$A$2:$C$427,3,0)</f>
        <v>1.1299999999999999</v>
      </c>
      <c r="H526" s="57">
        <f>IF(VLOOKUP($E526,КСГ!$A$2:$D$427,4,0)=0,IF($D526="КС",$C$2*$C526*$G526,$C$3*$C526*$G526),IF($D526="КС",$C$2*$G526,$C$3*$G526))</f>
        <v>26745.971129999998</v>
      </c>
      <c r="I526" s="57" t="str">
        <f>VLOOKUP(E526,КСГ!$A$2:$E$427,5,0)</f>
        <v>Хирургия (абдоминальная)</v>
      </c>
      <c r="J526" s="57">
        <f>VLOOKUP(E526,КСГ!$A$2:$F$427,6,0)</f>
        <v>1.2</v>
      </c>
      <c r="K526" s="58" t="s">
        <v>474</v>
      </c>
      <c r="L526" s="58">
        <v>30</v>
      </c>
      <c r="M526" s="58">
        <v>10</v>
      </c>
      <c r="N526" s="59">
        <f t="shared" si="25"/>
        <v>40</v>
      </c>
      <c r="O526" s="60">
        <f>IF(VLOOKUP($E526,КСГ!$A$2:$D$427,4,0)=0,IF($D526="КС",$C$2*$C526*$G526*L526,$C$3*$C526*$G526*L526),IF($D526="КС",$C$2*$G526*L526,$C$3*$G526*L526))</f>
        <v>802379.1338999999</v>
      </c>
      <c r="P526" s="60">
        <f>IF(VLOOKUP($E526,КСГ!$A$2:$D$427,4,0)=0,IF($D526="КС",$C$2*$C526*$G526*M526,$C$3*$C526*$G526*M526),IF($D526="КС",$C$2*$G526*M526,$C$3*$G526*M526))</f>
        <v>267459.71129999997</v>
      </c>
      <c r="Q526" s="61">
        <f t="shared" si="26"/>
        <v>1069838.8451999999</v>
      </c>
    </row>
    <row r="527" spans="1:17" s="62" customFormat="1" ht="15.75" customHeight="1">
      <c r="A527" s="34">
        <v>150003</v>
      </c>
      <c r="B527" s="54" t="str">
        <f>VLOOKUP(A527,МО!$A$1:$C$68,2,0)</f>
        <v>ГБУЗ "КБСП"</v>
      </c>
      <c r="C527" s="55">
        <f>IF(D527="КС",VLOOKUP(A527,МО!$A$1:$C$68,3,0),VLOOKUP(A527,МО!$A$1:$D$68,4,0))</f>
        <v>1.38</v>
      </c>
      <c r="D527" s="80" t="s">
        <v>495</v>
      </c>
      <c r="E527" s="34">
        <v>20161271</v>
      </c>
      <c r="F527" s="54" t="str">
        <f>VLOOKUP(E527,КСГ!$A$2:$C$427,2,0)</f>
        <v>Другие операции на органах брюшной полости (уровень 2)</v>
      </c>
      <c r="G527" s="57">
        <f>VLOOKUP(E527,КСГ!$A$2:$C$427,3,0)</f>
        <v>1.19</v>
      </c>
      <c r="H527" s="57">
        <f>IF(VLOOKUP($E527,КСГ!$A$2:$D$427,4,0)=0,IF($D527="КС",$C$2*$C527*$G527,$C$3*$C527*$G527),IF($D527="КС",$C$2*$G527,$C$3*$G527))</f>
        <v>28166.11119</v>
      </c>
      <c r="I527" s="57" t="str">
        <f>VLOOKUP(E527,КСГ!$A$2:$E$427,5,0)</f>
        <v>Хирургия (абдоминальная)</v>
      </c>
      <c r="J527" s="57">
        <f>VLOOKUP(E527,КСГ!$A$2:$F$427,6,0)</f>
        <v>1.2</v>
      </c>
      <c r="K527" s="58" t="s">
        <v>474</v>
      </c>
      <c r="L527" s="58">
        <v>50</v>
      </c>
      <c r="M527" s="58">
        <v>6</v>
      </c>
      <c r="N527" s="59">
        <f t="shared" si="25"/>
        <v>56</v>
      </c>
      <c r="O527" s="60">
        <f>IF(VLOOKUP($E527,КСГ!$A$2:$D$427,4,0)=0,IF($D527="КС",$C$2*$C527*$G527*L527,$C$3*$C527*$G527*L527),IF($D527="КС",$C$2*$G527*L527,$C$3*$G527*L527))</f>
        <v>1408305.5595</v>
      </c>
      <c r="P527" s="60">
        <f>IF(VLOOKUP($E527,КСГ!$A$2:$D$427,4,0)=0,IF($D527="КС",$C$2*$C527*$G527*M527,$C$3*$C527*$G527*M527),IF($D527="КС",$C$2*$G527*M527,$C$3*$G527*M527))</f>
        <v>168996.66714000001</v>
      </c>
      <c r="Q527" s="61">
        <f t="shared" si="26"/>
        <v>1577302.22664</v>
      </c>
    </row>
    <row r="528" spans="1:17" ht="30">
      <c r="A528" s="34">
        <v>150003</v>
      </c>
      <c r="B528" s="54" t="str">
        <f>VLOOKUP(A528,МО!$A$1:$C$68,2,0)</f>
        <v>ГБУЗ "КБСП"</v>
      </c>
      <c r="C528" s="55">
        <f>IF(D528="КС",VLOOKUP(A528,МО!$A$1:$C$68,3,0),VLOOKUP(A528,МО!$A$1:$D$68,4,0))</f>
        <v>1.38</v>
      </c>
      <c r="D528" s="80" t="s">
        <v>495</v>
      </c>
      <c r="E528" s="34">
        <v>20161272</v>
      </c>
      <c r="F528" s="54" t="str">
        <f>VLOOKUP(E528,КСГ!$A$2:$C$427,2,0)</f>
        <v>Другие операции на органах брюшной полости (уровень 3)</v>
      </c>
      <c r="G528" s="57">
        <f>VLOOKUP(E528,КСГ!$A$2:$C$427,3,0)</f>
        <v>2.9819999999999998</v>
      </c>
      <c r="H528" s="57">
        <f>IF(VLOOKUP($E528,КСГ!$A$2:$D$427,4,0)=0,IF($D528="КС",$C$2*$C528*$G528,$C$3*$C528*$G528),IF($D528="КС",$C$2*$G528,$C$3*$G528))</f>
        <v>70580.96098199999</v>
      </c>
      <c r="I528" s="57" t="str">
        <f>VLOOKUP(E528,КСГ!$A$2:$E$427,5,0)</f>
        <v>Хирургия (абдоминальная)</v>
      </c>
      <c r="J528" s="57">
        <f>VLOOKUP(E528,КСГ!$A$2:$F$427,6,0)</f>
        <v>1.2</v>
      </c>
      <c r="K528" s="58" t="s">
        <v>474</v>
      </c>
      <c r="L528" s="58">
        <v>8</v>
      </c>
      <c r="M528" s="58">
        <v>2</v>
      </c>
      <c r="N528" s="59">
        <f t="shared" si="25"/>
        <v>10</v>
      </c>
      <c r="O528" s="60">
        <f>IF(VLOOKUP($E528,КСГ!$A$2:$D$427,4,0)=0,IF($D528="КС",$C$2*$C528*$G528*L528,$C$3*$C528*$G528*L528),IF($D528="КС",$C$2*$G528*L528,$C$3*$G528*L528))</f>
        <v>564647.68785599992</v>
      </c>
      <c r="P528" s="60">
        <f>IF(VLOOKUP($E528,КСГ!$A$2:$D$427,4,0)=0,IF($D528="КС",$C$2*$C528*$G528*M528,$C$3*$C528*$G528*M528),IF($D528="КС",$C$2*$G528*M528,$C$3*$G528*M528))</f>
        <v>141161.92196399998</v>
      </c>
      <c r="Q528" s="61">
        <f t="shared" si="26"/>
        <v>705809.6098199999</v>
      </c>
    </row>
    <row r="529" spans="1:17">
      <c r="A529" s="11">
        <v>150005</v>
      </c>
      <c r="B529" s="22" t="str">
        <f>VLOOKUP(A529,МО!$A$1:$C$68,2,0)</f>
        <v>ГБУЗ " РЦВМР2</v>
      </c>
      <c r="C529" s="23">
        <f>IF(D529="КС",VLOOKUP(A529,МО!$A$1:$C$68,3,0),VLOOKUP(A529,МО!$A$1:$D$68,4,0))</f>
        <v>0.93</v>
      </c>
      <c r="D529" s="24" t="s">
        <v>495</v>
      </c>
      <c r="E529" s="11">
        <v>20161300</v>
      </c>
      <c r="F529" s="22" t="str">
        <f>VLOOKUP(E529,КСГ!$A$2:$C$427,2,0)</f>
        <v>Нейрореабилитация</v>
      </c>
      <c r="G529" s="25">
        <f>VLOOKUP(E529,КСГ!$A$2:$C$427,3,0)</f>
        <v>3</v>
      </c>
      <c r="H529" s="25">
        <f>IF(VLOOKUP($E529,КСГ!$A$2:$D$427,4,0)=0,IF($D529="КС",$C$2*$C529*$G529,$C$3*$C529*$G529),IF($D529="КС",$C$2*$G529,$C$3*$G529))</f>
        <v>47852.545500000007</v>
      </c>
      <c r="I529" s="25" t="str">
        <f>VLOOKUP(E529,КСГ!$A$2:$E$427,5,0)</f>
        <v>Реабилитация</v>
      </c>
      <c r="J529" s="25">
        <f>VLOOKUP(E529,КСГ!$A$2:$F$427,6,0)</f>
        <v>0.75</v>
      </c>
      <c r="K529" s="17" t="s">
        <v>501</v>
      </c>
      <c r="L529" s="17">
        <v>75</v>
      </c>
      <c r="M529" s="17">
        <v>15</v>
      </c>
      <c r="N529" s="18">
        <f t="shared" si="25"/>
        <v>90</v>
      </c>
      <c r="O529" s="19">
        <f>IF(VLOOKUP($E529,КСГ!$A$2:$D$427,4,0)=0,IF($D529="КС",$C$2*$C529*$G529*L529,$C$3*$C529*$G529*L529),IF($D529="КС",$C$2*$G529*L529,$C$3*$G529*L529))</f>
        <v>3588940.9125000006</v>
      </c>
      <c r="P529" s="19">
        <f>IF(VLOOKUP($E529,КСГ!$A$2:$D$427,4,0)=0,IF($D529="КС",$C$2*$C529*$G529*M529,$C$3*$C529*$G529*M529),IF($D529="КС",$C$2*$G529*M529,$C$3*$G529*M529))</f>
        <v>717788.18250000011</v>
      </c>
      <c r="Q529" s="20">
        <f t="shared" si="26"/>
        <v>4306729.0950000007</v>
      </c>
    </row>
    <row r="530" spans="1:17">
      <c r="A530" s="11">
        <v>150005</v>
      </c>
      <c r="B530" s="22" t="str">
        <f>VLOOKUP(A530,МО!$A$1:$C$68,2,0)</f>
        <v>ГБУЗ " РЦВМР2</v>
      </c>
      <c r="C530" s="23">
        <f>IF(D530="КС",VLOOKUP(A530,МО!$A$1:$C$68,3,0),VLOOKUP(A530,МО!$A$1:$D$68,4,0))</f>
        <v>0.93</v>
      </c>
      <c r="D530" s="24" t="s">
        <v>495</v>
      </c>
      <c r="E530" s="11">
        <v>20161302</v>
      </c>
      <c r="F530" s="22" t="str">
        <f>VLOOKUP(E530,КСГ!$A$2:$C$427,2,0)</f>
        <v>Реабилитация после перенесенных травм и операций на опорно-двигательной системе</v>
      </c>
      <c r="G530" s="25">
        <f>VLOOKUP(E530,КСГ!$A$2:$C$427,3,0)</f>
        <v>2.25</v>
      </c>
      <c r="H530" s="25">
        <f>IF(VLOOKUP($E530,КСГ!$A$2:$D$427,4,0)=0,IF($D530="КС",$C$2*$C530*$G530,$C$3*$C530*$G530),IF($D530="КС",$C$2*$G530,$C$3*$G530))</f>
        <v>35889.409125000006</v>
      </c>
      <c r="I530" s="25" t="str">
        <f>VLOOKUP(E530,КСГ!$A$2:$E$427,5,0)</f>
        <v>Реабилитация</v>
      </c>
      <c r="J530" s="25">
        <f>VLOOKUP(E530,КСГ!$A$2:$F$427,6,0)</f>
        <v>0.75</v>
      </c>
      <c r="K530" s="17" t="s">
        <v>501</v>
      </c>
      <c r="L530" s="17">
        <v>210</v>
      </c>
      <c r="M530" s="17">
        <v>50</v>
      </c>
      <c r="N530" s="18">
        <f t="shared" si="25"/>
        <v>260</v>
      </c>
      <c r="O530" s="19">
        <f>IF(VLOOKUP($E530,КСГ!$A$2:$D$427,4,0)=0,IF($D530="КС",$C$2*$C530*$G530*L530,$C$3*$C530*$G530*L530),IF($D530="КС",$C$2*$G530*L530,$C$3*$G530*L530))</f>
        <v>7536775.9162500016</v>
      </c>
      <c r="P530" s="19">
        <f>IF(VLOOKUP($E530,КСГ!$A$2:$D$427,4,0)=0,IF($D530="КС",$C$2*$C530*$G530*M530,$C$3*$C530*$G530*M530),IF($D530="КС",$C$2*$G530*M530,$C$3*$G530*M530))</f>
        <v>1794470.4562500003</v>
      </c>
      <c r="Q530" s="20">
        <f t="shared" si="26"/>
        <v>9331246.3725000024</v>
      </c>
    </row>
    <row r="531" spans="1:17">
      <c r="A531" s="11">
        <v>150005</v>
      </c>
      <c r="B531" s="22" t="str">
        <f>VLOOKUP(A531,МО!$A$1:$C$68,2,0)</f>
        <v>ГБУЗ " РЦВМР2</v>
      </c>
      <c r="C531" s="23">
        <f>IF(D531="КС",VLOOKUP(A531,МО!$A$1:$C$68,3,0),VLOOKUP(A531,МО!$A$1:$D$68,4,0))</f>
        <v>0.93</v>
      </c>
      <c r="D531" s="24" t="s">
        <v>495</v>
      </c>
      <c r="E531" s="11">
        <v>20161304</v>
      </c>
      <c r="F531" s="22" t="str">
        <f>VLOOKUP(E531,КСГ!$A$2:$C$427,2,0)</f>
        <v>Реабилитация при других соматических заболеваниях</v>
      </c>
      <c r="G531" s="25">
        <f>VLOOKUP(E531,КСГ!$A$2:$C$427,3,0)</f>
        <v>0.7</v>
      </c>
      <c r="H531" s="25">
        <f>IF(VLOOKUP($E531,КСГ!$A$2:$D$427,4,0)=0,IF($D531="КС",$C$2*$C531*$G531,$C$3*$C531*$G531),IF($D531="КС",$C$2*$G531,$C$3*$G531))</f>
        <v>11165.59395</v>
      </c>
      <c r="I531" s="25" t="str">
        <f>VLOOKUP(E531,КСГ!$A$2:$E$427,5,0)</f>
        <v>Реабилитация</v>
      </c>
      <c r="J531" s="25">
        <f>VLOOKUP(E531,КСГ!$A$2:$F$427,6,0)</f>
        <v>0.75</v>
      </c>
      <c r="K531" s="17" t="s">
        <v>501</v>
      </c>
      <c r="L531" s="17">
        <v>285</v>
      </c>
      <c r="M531" s="17">
        <v>40</v>
      </c>
      <c r="N531" s="18">
        <f t="shared" si="25"/>
        <v>325</v>
      </c>
      <c r="O531" s="19">
        <f>IF(VLOOKUP($E531,КСГ!$A$2:$D$427,4,0)=0,IF($D531="КС",$C$2*$C531*$G531*L531,$C$3*$C531*$G531*L531),IF($D531="КС",$C$2*$G531*L531,$C$3*$G531*L531))</f>
        <v>3182194.27575</v>
      </c>
      <c r="P531" s="19">
        <f>IF(VLOOKUP($E531,КСГ!$A$2:$D$427,4,0)=0,IF($D531="КС",$C$2*$C531*$G531*M531,$C$3*$C531*$G531*M531),IF($D531="КС",$C$2*$G531*M531,$C$3*$G531*M531))</f>
        <v>446623.75800000003</v>
      </c>
      <c r="Q531" s="20">
        <f t="shared" si="26"/>
        <v>3628818.0337499999</v>
      </c>
    </row>
    <row r="532" spans="1:17">
      <c r="A532" s="34">
        <v>150007</v>
      </c>
      <c r="B532" s="22" t="str">
        <f>VLOOKUP(A532,МО!$A$1:$C$68,2,0)</f>
        <v>ГБУЗ "Алагирская ЦРБ"</v>
      </c>
      <c r="C532" s="23">
        <f>IF(D532="КС",VLOOKUP(A532,МО!$A$1:$C$68,3,0),VLOOKUP(A532,МО!$A$1:$D$68,4,0))</f>
        <v>1</v>
      </c>
      <c r="D532" s="27" t="s">
        <v>495</v>
      </c>
      <c r="E532" s="26">
        <v>20161001</v>
      </c>
      <c r="F532" s="22" t="str">
        <f>VLOOKUP(E532,КСГ!$A$2:$C$427,2,0)</f>
        <v>Беременность без патологии, дородовая госпитализация в отделение сестринского ухода</v>
      </c>
      <c r="G532" s="25">
        <f>VLOOKUP(E532,КСГ!$A$2:$C$427,3,0)</f>
        <v>0.5</v>
      </c>
      <c r="H532" s="25">
        <f>IF(VLOOKUP($E532,КСГ!$A$2:$D$427,4,0)=0,IF($D532="КС",$C$2*$C532*$G532,$C$3*$C532*$G532),IF($D532="КС",$C$2*$G532,$C$3*$G532))</f>
        <v>8575.7250000000004</v>
      </c>
      <c r="I532" s="25" t="str">
        <f>VLOOKUP(E532,КСГ!$A$2:$E$427,5,0)</f>
        <v>Акушерское дело</v>
      </c>
      <c r="J532" s="25">
        <f>VLOOKUP(E532,КСГ!$A$2:$F$427,6,0)</f>
        <v>0.5</v>
      </c>
      <c r="K532" s="26" t="s">
        <v>470</v>
      </c>
      <c r="L532" s="26">
        <v>0</v>
      </c>
      <c r="M532" s="26">
        <v>0</v>
      </c>
      <c r="N532" s="18" t="str">
        <f t="shared" si="25"/>
        <v/>
      </c>
      <c r="O532" s="19">
        <f>IF(VLOOKUP($E532,КСГ!$A$2:$D$427,4,0)=0,IF($D532="КС",$C$2*$C532*$G532*L532,$C$3*$C532*$G532*L532),IF($D532="КС",$C$2*$G532*L532,$C$3*$G532*L532))</f>
        <v>0</v>
      </c>
      <c r="P532" s="19">
        <f>IF(VLOOKUP($E532,КСГ!$A$2:$D$427,4,0)=0,IF($D532="КС",$C$2*$C532*$G532*M532,$C$3*$C532*$G532*M532),IF($D532="КС",$C$2*$G532*M532,$C$3*$G532*M532))</f>
        <v>0</v>
      </c>
      <c r="Q532" s="20">
        <f t="shared" si="26"/>
        <v>0</v>
      </c>
    </row>
    <row r="533" spans="1:17" ht="16.5" customHeight="1">
      <c r="A533" s="34">
        <v>150007</v>
      </c>
      <c r="B533" s="22" t="str">
        <f>VLOOKUP(A533,МО!$A$1:$C$68,2,0)</f>
        <v>ГБУЗ "Алагирская ЦРБ"</v>
      </c>
      <c r="C533" s="23">
        <f>IF(D533="КС",VLOOKUP(A533,МО!$A$1:$C$68,3,0),VLOOKUP(A533,МО!$A$1:$D$68,4,0))</f>
        <v>1</v>
      </c>
      <c r="D533" s="27" t="s">
        <v>495</v>
      </c>
      <c r="E533" s="26">
        <v>20161002</v>
      </c>
      <c r="F533" s="22" t="str">
        <f>VLOOKUP(E533,КСГ!$A$2:$C$427,2,0)</f>
        <v>Осложнения, связанные с беременностью</v>
      </c>
      <c r="G533" s="25">
        <f>VLOOKUP(E533,КСГ!$A$2:$C$427,3,0)</f>
        <v>0.93</v>
      </c>
      <c r="H533" s="25">
        <f>IF(VLOOKUP($E533,КСГ!$A$2:$D$427,4,0)=0,IF($D533="КС",$C$2*$C533*$G533,$C$3*$C533*$G533),IF($D533="КС",$C$2*$G533,$C$3*$G533))</f>
        <v>15950.848500000002</v>
      </c>
      <c r="I533" s="25" t="str">
        <f>VLOOKUP(E533,КСГ!$A$2:$E$427,5,0)</f>
        <v>Акушерство и гинекология</v>
      </c>
      <c r="J533" s="25">
        <f>VLOOKUP(E533,КСГ!$A$2:$F$427,6,0)</f>
        <v>0.8</v>
      </c>
      <c r="K533" s="26" t="s">
        <v>471</v>
      </c>
      <c r="L533" s="26">
        <v>150</v>
      </c>
      <c r="M533" s="26">
        <v>10</v>
      </c>
      <c r="N533" s="18">
        <f t="shared" si="25"/>
        <v>160</v>
      </c>
      <c r="O533" s="19">
        <f>IF(VLOOKUP($E533,КСГ!$A$2:$D$427,4,0)=0,IF($D533="КС",$C$2*$C533*$G533*L533,$C$3*$C533*$G533*L533),IF($D533="КС",$C$2*$G533*L533,$C$3*$G533*L533))</f>
        <v>2392627.2750000004</v>
      </c>
      <c r="P533" s="19">
        <f>IF(VLOOKUP($E533,КСГ!$A$2:$D$427,4,0)=0,IF($D533="КС",$C$2*$C533*$G533*M533,$C$3*$C533*$G533*M533),IF($D533="КС",$C$2*$G533*M533,$C$3*$G533*M533))</f>
        <v>159508.48500000002</v>
      </c>
      <c r="Q533" s="20">
        <f t="shared" si="26"/>
        <v>2552135.7600000002</v>
      </c>
    </row>
    <row r="534" spans="1:17" ht="15" customHeight="1">
      <c r="A534" s="34">
        <v>150007</v>
      </c>
      <c r="B534" s="22" t="str">
        <f>VLOOKUP(A534,МО!$A$1:$C$68,2,0)</f>
        <v>ГБУЗ "Алагирская ЦРБ"</v>
      </c>
      <c r="C534" s="23">
        <f>IF(D534="КС",VLOOKUP(A534,МО!$A$1:$C$68,3,0),VLOOKUP(A534,МО!$A$1:$D$68,4,0))</f>
        <v>1</v>
      </c>
      <c r="D534" s="27" t="s">
        <v>495</v>
      </c>
      <c r="E534" s="26">
        <v>20161003</v>
      </c>
      <c r="F534" s="22" t="str">
        <f>VLOOKUP(E534,КСГ!$A$2:$C$427,2,0)</f>
        <v>Беременность, закончившаяся абортивным исходом</v>
      </c>
      <c r="G534" s="25">
        <f>VLOOKUP(E534,КСГ!$A$2:$C$427,3,0)</f>
        <v>0.28000000000000003</v>
      </c>
      <c r="H534" s="25">
        <f>IF(VLOOKUP($E534,КСГ!$A$2:$D$427,4,0)=0,IF($D534="КС",$C$2*$C534*$G534,$C$3*$C534*$G534),IF($D534="КС",$C$2*$G534,$C$3*$G534))</f>
        <v>4802.4060000000009</v>
      </c>
      <c r="I534" s="25" t="str">
        <f>VLOOKUP(E534,КСГ!$A$2:$E$427,5,0)</f>
        <v>Акушерство и гинекология</v>
      </c>
      <c r="J534" s="25">
        <f>VLOOKUP(E534,КСГ!$A$2:$F$427,6,0)</f>
        <v>0.8</v>
      </c>
      <c r="K534" s="26" t="s">
        <v>470</v>
      </c>
      <c r="L534" s="26">
        <v>5</v>
      </c>
      <c r="M534" s="26">
        <v>1</v>
      </c>
      <c r="N534" s="18">
        <f t="shared" si="25"/>
        <v>6</v>
      </c>
      <c r="O534" s="19">
        <f>IF(VLOOKUP($E534,КСГ!$A$2:$D$427,4,0)=0,IF($D534="КС",$C$2*$C534*$G534*L534,$C$3*$C534*$G534*L534),IF($D534="КС",$C$2*$G534*L534,$C$3*$G534*L534))</f>
        <v>24012.030000000006</v>
      </c>
      <c r="P534" s="19">
        <f>IF(VLOOKUP($E534,КСГ!$A$2:$D$427,4,0)=0,IF($D534="КС",$C$2*$C534*$G534*M534,$C$3*$C534*$G534*M534),IF($D534="КС",$C$2*$G534*M534,$C$3*$G534*M534))</f>
        <v>4802.4060000000009</v>
      </c>
      <c r="Q534" s="20">
        <f t="shared" si="26"/>
        <v>28814.436000000009</v>
      </c>
    </row>
    <row r="535" spans="1:17" ht="15" customHeight="1">
      <c r="A535" s="34">
        <v>150007</v>
      </c>
      <c r="B535" s="22" t="str">
        <f>VLOOKUP(A535,МО!$A$1:$C$68,2,0)</f>
        <v>ГБУЗ "Алагирская ЦРБ"</v>
      </c>
      <c r="C535" s="23">
        <f>IF(D535="КС",VLOOKUP(A535,МО!$A$1:$C$68,3,0),VLOOKUP(A535,МО!$A$1:$D$68,4,0))</f>
        <v>1</v>
      </c>
      <c r="D535" s="27" t="s">
        <v>495</v>
      </c>
      <c r="E535" s="26">
        <v>20161004</v>
      </c>
      <c r="F535" s="22" t="str">
        <f>VLOOKUP(E535,КСГ!$A$2:$C$427,2,0)</f>
        <v>Родоразрешение</v>
      </c>
      <c r="G535" s="25">
        <f>VLOOKUP(E535,КСГ!$A$2:$C$427,3,0)</f>
        <v>0.98</v>
      </c>
      <c r="H535" s="25">
        <f>IF(VLOOKUP($E535,КСГ!$A$2:$D$427,4,0)=0,IF($D535="КС",$C$2*$C535*$G535,$C$3*$C535*$G535),IF($D535="КС",$C$2*$G535,$C$3*$G535))</f>
        <v>16808.421000000002</v>
      </c>
      <c r="I535" s="25" t="str">
        <f>VLOOKUP(E535,КСГ!$A$2:$E$427,5,0)</f>
        <v>Акушерство и гинекология</v>
      </c>
      <c r="J535" s="25">
        <f>VLOOKUP(E535,КСГ!$A$2:$F$427,6,0)</f>
        <v>0.8</v>
      </c>
      <c r="K535" s="26" t="s">
        <v>472</v>
      </c>
      <c r="L535" s="26">
        <v>60</v>
      </c>
      <c r="M535" s="26">
        <v>8</v>
      </c>
      <c r="N535" s="18">
        <f t="shared" si="25"/>
        <v>68</v>
      </c>
      <c r="O535" s="19">
        <f>IF(VLOOKUP($E535,КСГ!$A$2:$D$427,4,0)=0,IF($D535="КС",$C$2*$C535*$G535*L535,$C$3*$C535*$G535*L535),IF($D535="КС",$C$2*$G535*L535,$C$3*$G535*L535))</f>
        <v>1008505.2600000001</v>
      </c>
      <c r="P535" s="19">
        <f>IF(VLOOKUP($E535,КСГ!$A$2:$D$427,4,0)=0,IF($D535="КС",$C$2*$C535*$G535*M535,$C$3*$C535*$G535*M535),IF($D535="КС",$C$2*$G535*M535,$C$3*$G535*M535))</f>
        <v>134467.36800000002</v>
      </c>
      <c r="Q535" s="20">
        <f t="shared" si="26"/>
        <v>1142972.628</v>
      </c>
    </row>
    <row r="536" spans="1:17" ht="15.75" customHeight="1">
      <c r="A536" s="34">
        <v>150007</v>
      </c>
      <c r="B536" s="22" t="str">
        <f>VLOOKUP(A536,МО!$A$1:$C$68,2,0)</f>
        <v>ГБУЗ "Алагирская ЦРБ"</v>
      </c>
      <c r="C536" s="23">
        <f>IF(D536="КС",VLOOKUP(A536,МО!$A$1:$C$68,3,0),VLOOKUP(A536,МО!$A$1:$D$68,4,0))</f>
        <v>1</v>
      </c>
      <c r="D536" s="27" t="s">
        <v>495</v>
      </c>
      <c r="E536" s="26">
        <v>20161005</v>
      </c>
      <c r="F536" s="22" t="str">
        <f>VLOOKUP(E536,КСГ!$A$2:$C$427,2,0)</f>
        <v>Кесарево сечение</v>
      </c>
      <c r="G536" s="25">
        <f>VLOOKUP(E536,КСГ!$A$2:$C$427,3,0)</f>
        <v>1.01</v>
      </c>
      <c r="H536" s="25">
        <f>IF(VLOOKUP($E536,КСГ!$A$2:$D$427,4,0)=0,IF($D536="КС",$C$2*$C536*$G536,$C$3*$C536*$G536),IF($D536="КС",$C$2*$G536,$C$3*$G536))</f>
        <v>17322.964500000002</v>
      </c>
      <c r="I536" s="25" t="str">
        <f>VLOOKUP(E536,КСГ!$A$2:$E$427,5,0)</f>
        <v>Акушерство и гинекология</v>
      </c>
      <c r="J536" s="25">
        <f>VLOOKUP(E536,КСГ!$A$2:$F$427,6,0)</f>
        <v>0.8</v>
      </c>
      <c r="K536" s="26" t="s">
        <v>472</v>
      </c>
      <c r="L536" s="26">
        <v>4</v>
      </c>
      <c r="M536" s="26">
        <v>1</v>
      </c>
      <c r="N536" s="18">
        <f t="shared" si="25"/>
        <v>5</v>
      </c>
      <c r="O536" s="19">
        <f>IF(VLOOKUP($E536,КСГ!$A$2:$D$427,4,0)=0,IF($D536="КС",$C$2*$C536*$G536*L536,$C$3*$C536*$G536*L536),IF($D536="КС",$C$2*$G536*L536,$C$3*$G536*L536))</f>
        <v>69291.858000000007</v>
      </c>
      <c r="P536" s="19">
        <f>IF(VLOOKUP($E536,КСГ!$A$2:$D$427,4,0)=0,IF($D536="КС",$C$2*$C536*$G536*M536,$C$3*$C536*$G536*M536),IF($D536="КС",$C$2*$G536*M536,$C$3*$G536*M536))</f>
        <v>17322.964500000002</v>
      </c>
      <c r="Q536" s="20">
        <f t="shared" si="26"/>
        <v>86614.822500000009</v>
      </c>
    </row>
    <row r="537" spans="1:17" ht="18" customHeight="1">
      <c r="A537" s="34">
        <v>150007</v>
      </c>
      <c r="B537" s="22" t="str">
        <f>VLOOKUP(A537,МО!$A$1:$C$68,2,0)</f>
        <v>ГБУЗ "Алагирская ЦРБ"</v>
      </c>
      <c r="C537" s="23">
        <f>IF(D537="КС",VLOOKUP(A537,МО!$A$1:$C$68,3,0),VLOOKUP(A537,МО!$A$1:$D$68,4,0))</f>
        <v>1</v>
      </c>
      <c r="D537" s="27" t="s">
        <v>495</v>
      </c>
      <c r="E537" s="26">
        <v>20161006</v>
      </c>
      <c r="F537" s="22" t="str">
        <f>VLOOKUP(E537,КСГ!$A$2:$C$427,2,0)</f>
        <v>Осложнения послеродового периода</v>
      </c>
      <c r="G537" s="25">
        <f>VLOOKUP(E537,КСГ!$A$2:$C$427,3,0)</f>
        <v>0.74</v>
      </c>
      <c r="H537" s="25">
        <f>IF(VLOOKUP($E537,КСГ!$A$2:$D$427,4,0)=0,IF($D537="КС",$C$2*$C537*$G537,$C$3*$C537*$G537),IF($D537="КС",$C$2*$G537,$C$3*$G537))</f>
        <v>12692.073</v>
      </c>
      <c r="I537" s="25" t="str">
        <f>VLOOKUP(E537,КСГ!$A$2:$E$427,5,0)</f>
        <v>Акушерство и гинекология</v>
      </c>
      <c r="J537" s="25">
        <f>VLOOKUP(E537,КСГ!$A$2:$F$427,6,0)</f>
        <v>0.8</v>
      </c>
      <c r="K537" s="26" t="s">
        <v>470</v>
      </c>
      <c r="L537" s="26">
        <v>0</v>
      </c>
      <c r="M537" s="26">
        <v>0</v>
      </c>
      <c r="N537" s="18" t="str">
        <f t="shared" si="25"/>
        <v/>
      </c>
      <c r="O537" s="19">
        <f>IF(VLOOKUP($E537,КСГ!$A$2:$D$427,4,0)=0,IF($D537="КС",$C$2*$C537*$G537*L537,$C$3*$C537*$G537*L537),IF($D537="КС",$C$2*$G537*L537,$C$3*$G537*L537))</f>
        <v>0</v>
      </c>
      <c r="P537" s="19">
        <f>IF(VLOOKUP($E537,КСГ!$A$2:$D$427,4,0)=0,IF($D537="КС",$C$2*$C537*$G537*M537,$C$3*$C537*$G537*M537),IF($D537="КС",$C$2*$G537*M537,$C$3*$G537*M537))</f>
        <v>0</v>
      </c>
      <c r="Q537" s="20">
        <f t="shared" si="26"/>
        <v>0</v>
      </c>
    </row>
    <row r="538" spans="1:17" ht="15" customHeight="1">
      <c r="A538" s="34">
        <v>150007</v>
      </c>
      <c r="B538" s="22" t="str">
        <f>VLOOKUP(A538,МО!$A$1:$C$68,2,0)</f>
        <v>ГБУЗ "Алагирская ЦРБ"</v>
      </c>
      <c r="C538" s="23">
        <f>IF(D538="КС",VLOOKUP(A538,МО!$A$1:$C$68,3,0),VLOOKUP(A538,МО!$A$1:$D$68,4,0))</f>
        <v>1</v>
      </c>
      <c r="D538" s="27" t="s">
        <v>495</v>
      </c>
      <c r="E538" s="26">
        <v>20161008</v>
      </c>
      <c r="F538" s="22" t="str">
        <f>VLOOKUP(E538,КСГ!$A$2:$C$427,2,0)</f>
        <v>Воспалительные болезни женских половых органов</v>
      </c>
      <c r="G538" s="25">
        <f>VLOOKUP(E538,КСГ!$A$2:$C$427,3,0)</f>
        <v>0.71</v>
      </c>
      <c r="H538" s="25">
        <f>IF(VLOOKUP($E538,КСГ!$A$2:$D$427,4,0)=0,IF($D538="КС",$C$2*$C538*$G538,$C$3*$C538*$G538),IF($D538="КС",$C$2*$G538,$C$3*$G538))</f>
        <v>12177.529500000001</v>
      </c>
      <c r="I538" s="25" t="str">
        <f>VLOOKUP(E538,КСГ!$A$2:$E$427,5,0)</f>
        <v>Акушерство и гинекология</v>
      </c>
      <c r="J538" s="25">
        <f>VLOOKUP(E538,КСГ!$A$2:$F$427,6,0)</f>
        <v>0.8</v>
      </c>
      <c r="K538" s="26" t="s">
        <v>470</v>
      </c>
      <c r="L538" s="26">
        <v>41</v>
      </c>
      <c r="M538" s="26">
        <v>5</v>
      </c>
      <c r="N538" s="18">
        <f t="shared" si="25"/>
        <v>46</v>
      </c>
      <c r="O538" s="19">
        <f>IF(VLOOKUP($E538,КСГ!$A$2:$D$427,4,0)=0,IF($D538="КС",$C$2*$C538*$G538*L538,$C$3*$C538*$G538*L538),IF($D538="КС",$C$2*$G538*L538,$C$3*$G538*L538))</f>
        <v>499278.7095</v>
      </c>
      <c r="P538" s="19">
        <f>IF(VLOOKUP($E538,КСГ!$A$2:$D$427,4,0)=0,IF($D538="КС",$C$2*$C538*$G538*M538,$C$3*$C538*$G538*M538),IF($D538="КС",$C$2*$G538*M538,$C$3*$G538*M538))</f>
        <v>60887.647500000006</v>
      </c>
      <c r="Q538" s="20">
        <f t="shared" si="26"/>
        <v>560166.35699999996</v>
      </c>
    </row>
    <row r="539" spans="1:17" ht="15" customHeight="1">
      <c r="A539" s="34">
        <v>150007</v>
      </c>
      <c r="B539" s="22" t="str">
        <f>VLOOKUP(A539,МО!$A$1:$C$68,2,0)</f>
        <v>ГБУЗ "Алагирская ЦРБ"</v>
      </c>
      <c r="C539" s="23">
        <f>IF(D539="КС",VLOOKUP(A539,МО!$A$1:$C$68,3,0),VLOOKUP(A539,МО!$A$1:$D$68,4,0))</f>
        <v>1</v>
      </c>
      <c r="D539" s="27" t="s">
        <v>495</v>
      </c>
      <c r="E539" s="26">
        <v>20161009</v>
      </c>
      <c r="F539" s="22" t="str">
        <f>VLOOKUP(E539,КСГ!$A$2:$C$427,2,0)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539" s="25">
        <f>VLOOKUP(E539,КСГ!$A$2:$C$427,3,0)</f>
        <v>0.89</v>
      </c>
      <c r="H539" s="25">
        <f>IF(VLOOKUP($E539,КСГ!$A$2:$D$427,4,0)=0,IF($D539="КС",$C$2*$C539*$G539,$C$3*$C539*$G539),IF($D539="КС",$C$2*$G539,$C$3*$G539))</f>
        <v>15264.790500000001</v>
      </c>
      <c r="I539" s="25" t="str">
        <f>VLOOKUP(E539,КСГ!$A$2:$E$427,5,0)</f>
        <v>Акушерство и гинекология</v>
      </c>
      <c r="J539" s="25">
        <f>VLOOKUP(E539,КСГ!$A$2:$F$427,6,0)</f>
        <v>0.8</v>
      </c>
      <c r="K539" s="26" t="s">
        <v>470</v>
      </c>
      <c r="L539" s="26">
        <v>20</v>
      </c>
      <c r="M539" s="26">
        <v>2</v>
      </c>
      <c r="N539" s="18">
        <f t="shared" si="25"/>
        <v>22</v>
      </c>
      <c r="O539" s="19">
        <f>IF(VLOOKUP($E539,КСГ!$A$2:$D$427,4,0)=0,IF($D539="КС",$C$2*$C539*$G539*L539,$C$3*$C539*$G539*L539),IF($D539="КС",$C$2*$G539*L539,$C$3*$G539*L539))</f>
        <v>305295.81</v>
      </c>
      <c r="P539" s="19">
        <f>IF(VLOOKUP($E539,КСГ!$A$2:$D$427,4,0)=0,IF($D539="КС",$C$2*$C539*$G539*M539,$C$3*$C539*$G539*M539),IF($D539="КС",$C$2*$G539*M539,$C$3*$G539*M539))</f>
        <v>30529.581000000002</v>
      </c>
      <c r="Q539" s="20">
        <f t="shared" si="26"/>
        <v>335825.391</v>
      </c>
    </row>
    <row r="540" spans="1:17" ht="15" customHeight="1">
      <c r="A540" s="34">
        <v>150007</v>
      </c>
      <c r="B540" s="22" t="str">
        <f>VLOOKUP(A540,МО!$A$1:$C$68,2,0)</f>
        <v>ГБУЗ "Алагирская ЦРБ"</v>
      </c>
      <c r="C540" s="23">
        <f>IF(D540="КС",VLOOKUP(A540,МО!$A$1:$C$68,3,0),VLOOKUP(A540,МО!$A$1:$D$68,4,0))</f>
        <v>1</v>
      </c>
      <c r="D540" s="27" t="s">
        <v>495</v>
      </c>
      <c r="E540" s="26">
        <v>20161010</v>
      </c>
      <c r="F540" s="22" t="str">
        <f>VLOOKUP(E540,КСГ!$A$2:$C$427,2,0)</f>
        <v>Другие болезни, врожденные аномалии, повреждения женских половых органов</v>
      </c>
      <c r="G540" s="25">
        <f>VLOOKUP(E540,КСГ!$A$2:$C$427,3,0)</f>
        <v>0.46</v>
      </c>
      <c r="H540" s="25">
        <f>IF(VLOOKUP($E540,КСГ!$A$2:$D$427,4,0)=0,IF($D540="КС",$C$2*$C540*$G540,$C$3*$C540*$G540),IF($D540="КС",$C$2*$G540,$C$3*$G540))</f>
        <v>7889.6670000000004</v>
      </c>
      <c r="I540" s="25" t="str">
        <f>VLOOKUP(E540,КСГ!$A$2:$E$427,5,0)</f>
        <v>Акушерство и гинекология</v>
      </c>
      <c r="J540" s="25">
        <f>VLOOKUP(E540,КСГ!$A$2:$F$427,6,0)</f>
        <v>0.8</v>
      </c>
      <c r="K540" s="26" t="s">
        <v>470</v>
      </c>
      <c r="L540" s="26">
        <v>15</v>
      </c>
      <c r="M540" s="26">
        <v>2</v>
      </c>
      <c r="N540" s="18">
        <f t="shared" si="25"/>
        <v>17</v>
      </c>
      <c r="O540" s="19">
        <f>IF(VLOOKUP($E540,КСГ!$A$2:$D$427,4,0)=0,IF($D540="КС",$C$2*$C540*$G540*L540,$C$3*$C540*$G540*L540),IF($D540="КС",$C$2*$G540*L540,$C$3*$G540*L540))</f>
        <v>118345.005</v>
      </c>
      <c r="P540" s="19">
        <f>IF(VLOOKUP($E540,КСГ!$A$2:$D$427,4,0)=0,IF($D540="КС",$C$2*$C540*$G540*M540,$C$3*$C540*$G540*M540),IF($D540="КС",$C$2*$G540*M540,$C$3*$G540*M540))</f>
        <v>15779.334000000001</v>
      </c>
      <c r="Q540" s="20">
        <f t="shared" si="26"/>
        <v>134124.33900000001</v>
      </c>
    </row>
    <row r="541" spans="1:17" ht="15.75" customHeight="1">
      <c r="A541" s="34">
        <v>150007</v>
      </c>
      <c r="B541" s="22" t="str">
        <f>VLOOKUP(A541,МО!$A$1:$C$68,2,0)</f>
        <v>ГБУЗ "Алагирская ЦРБ"</v>
      </c>
      <c r="C541" s="23">
        <f>IF(D541="КС",VLOOKUP(A541,МО!$A$1:$C$68,3,0),VLOOKUP(A541,МО!$A$1:$D$68,4,0))</f>
        <v>1</v>
      </c>
      <c r="D541" s="27" t="s">
        <v>495</v>
      </c>
      <c r="E541" s="26">
        <v>20161011</v>
      </c>
      <c r="F541" s="22" t="str">
        <f>VLOOKUP(E541,КСГ!$A$2:$C$427,2,0)</f>
        <v>Операции на женских половых органах (уровень 1)</v>
      </c>
      <c r="G541" s="25">
        <f>VLOOKUP(E541,КСГ!$A$2:$C$427,3,0)</f>
        <v>0.39</v>
      </c>
      <c r="H541" s="25">
        <f>IF(VLOOKUP($E541,КСГ!$A$2:$D$427,4,0)=0,IF($D541="КС",$C$2*$C541*$G541,$C$3*$C541*$G541),IF($D541="КС",$C$2*$G541,$C$3*$G541))</f>
        <v>6689.0655000000006</v>
      </c>
      <c r="I541" s="25" t="str">
        <f>VLOOKUP(E541,КСГ!$A$2:$E$427,5,0)</f>
        <v>Акушерство и гинекология</v>
      </c>
      <c r="J541" s="25">
        <f>VLOOKUP(E541,КСГ!$A$2:$F$427,6,0)</f>
        <v>0.8</v>
      </c>
      <c r="K541" s="26" t="s">
        <v>470</v>
      </c>
      <c r="L541" s="26">
        <v>22</v>
      </c>
      <c r="M541" s="26">
        <v>3</v>
      </c>
      <c r="N541" s="18">
        <f t="shared" si="25"/>
        <v>25</v>
      </c>
      <c r="O541" s="19">
        <f>IF(VLOOKUP($E541,КСГ!$A$2:$D$427,4,0)=0,IF($D541="КС",$C$2*$C541*$G541*L541,$C$3*$C541*$G541*L541),IF($D541="КС",$C$2*$G541*L541,$C$3*$G541*L541))</f>
        <v>147159.44100000002</v>
      </c>
      <c r="P541" s="19">
        <f>IF(VLOOKUP($E541,КСГ!$A$2:$D$427,4,0)=0,IF($D541="КС",$C$2*$C541*$G541*M541,$C$3*$C541*$G541*M541),IF($D541="КС",$C$2*$G541*M541,$C$3*$G541*M541))</f>
        <v>20067.196500000002</v>
      </c>
      <c r="Q541" s="20">
        <f t="shared" si="26"/>
        <v>167226.63750000001</v>
      </c>
    </row>
    <row r="542" spans="1:17" ht="15.75" customHeight="1">
      <c r="A542" s="34">
        <v>150007</v>
      </c>
      <c r="B542" s="22" t="str">
        <f>VLOOKUP(A542,МО!$A$1:$C$68,2,0)</f>
        <v>ГБУЗ "Алагирская ЦРБ"</v>
      </c>
      <c r="C542" s="23">
        <f>IF(D542="КС",VLOOKUP(A542,МО!$A$1:$C$68,3,0),VLOOKUP(A542,МО!$A$1:$D$68,4,0))</f>
        <v>1</v>
      </c>
      <c r="D542" s="27" t="s">
        <v>495</v>
      </c>
      <c r="E542" s="26">
        <v>20161055</v>
      </c>
      <c r="F542" s="22" t="str">
        <f>VLOOKUP(E542,КСГ!$A$2:$C$427,2,0)</f>
        <v>Кишечные инфекции, взрослые</v>
      </c>
      <c r="G542" s="25">
        <f>VLOOKUP(E542,КСГ!$A$2:$C$427,3,0)</f>
        <v>0.57999999999999996</v>
      </c>
      <c r="H542" s="25">
        <f>IF(VLOOKUP($E542,КСГ!$A$2:$D$427,4,0)=0,IF($D542="КС",$C$2*$C542*$G542,$C$3*$C542*$G542),IF($D542="КС",$C$2*$G542,$C$3*$G542))</f>
        <v>9947.8410000000003</v>
      </c>
      <c r="I542" s="25" t="str">
        <f>VLOOKUP(E542,КСГ!$A$2:$E$427,5,0)</f>
        <v>Инфекционные болезни</v>
      </c>
      <c r="J542" s="25">
        <f>VLOOKUP(E542,КСГ!$A$2:$F$427,6,0)</f>
        <v>0.65</v>
      </c>
      <c r="K542" s="26" t="s">
        <v>509</v>
      </c>
      <c r="L542" s="26">
        <v>45</v>
      </c>
      <c r="M542" s="26">
        <v>10</v>
      </c>
      <c r="N542" s="18">
        <f t="shared" si="25"/>
        <v>55</v>
      </c>
      <c r="O542" s="19">
        <f>IF(VLOOKUP($E542,КСГ!$A$2:$D$427,4,0)=0,IF($D542="КС",$C$2*$C542*$G542*L542,$C$3*$C542*$G542*L542),IF($D542="КС",$C$2*$G542*L542,$C$3*$G542*L542))</f>
        <v>447652.84500000003</v>
      </c>
      <c r="P542" s="19">
        <f>IF(VLOOKUP($E542,КСГ!$A$2:$D$427,4,0)=0,IF($D542="КС",$C$2*$C542*$G542*M542,$C$3*$C542*$G542*M542),IF($D542="КС",$C$2*$G542*M542,$C$3*$G542*M542))</f>
        <v>99478.41</v>
      </c>
      <c r="Q542" s="20">
        <f t="shared" si="26"/>
        <v>547131.255</v>
      </c>
    </row>
    <row r="543" spans="1:17" ht="15.75" customHeight="1">
      <c r="A543" s="34">
        <v>150007</v>
      </c>
      <c r="B543" s="22" t="str">
        <f>VLOOKUP(A543,МО!$A$1:$C$68,2,0)</f>
        <v>ГБУЗ "Алагирская ЦРБ"</v>
      </c>
      <c r="C543" s="23">
        <f>IF(D543="КС",VLOOKUP(A543,МО!$A$1:$C$68,3,0),VLOOKUP(A543,МО!$A$1:$D$68,4,0))</f>
        <v>1</v>
      </c>
      <c r="D543" s="27" t="s">
        <v>495</v>
      </c>
      <c r="E543" s="26">
        <v>20161056</v>
      </c>
      <c r="F543" s="22" t="str">
        <f>VLOOKUP(E543,КСГ!$A$2:$C$427,2,0)</f>
        <v>Кишечные инфекции, дети</v>
      </c>
      <c r="G543" s="25">
        <f>VLOOKUP(E543,КСГ!$A$2:$C$427,3,0)</f>
        <v>0.62</v>
      </c>
      <c r="H543" s="25">
        <f>IF(VLOOKUP($E543,КСГ!$A$2:$D$427,4,0)=0,IF($D543="КС",$C$2*$C543*$G543,$C$3*$C543*$G543),IF($D543="КС",$C$2*$G543,$C$3*$G543))</f>
        <v>10633.899000000001</v>
      </c>
      <c r="I543" s="25" t="str">
        <f>VLOOKUP(E543,КСГ!$A$2:$E$427,5,0)</f>
        <v>Инфекционные болезни</v>
      </c>
      <c r="J543" s="25">
        <f>VLOOKUP(E543,КСГ!$A$2:$F$427,6,0)</f>
        <v>0.65</v>
      </c>
      <c r="K543" s="26" t="s">
        <v>509</v>
      </c>
      <c r="L543" s="26">
        <v>45</v>
      </c>
      <c r="M543" s="26">
        <v>10</v>
      </c>
      <c r="N543" s="18">
        <f t="shared" si="25"/>
        <v>55</v>
      </c>
      <c r="O543" s="19">
        <f>IF(VLOOKUP($E543,КСГ!$A$2:$D$427,4,0)=0,IF($D543="КС",$C$2*$C543*$G543*L543,$C$3*$C543*$G543*L543),IF($D543="КС",$C$2*$G543*L543,$C$3*$G543*L543))</f>
        <v>478525.45500000007</v>
      </c>
      <c r="P543" s="19">
        <f>IF(VLOOKUP($E543,КСГ!$A$2:$D$427,4,0)=0,IF($D543="КС",$C$2*$C543*$G543*M543,$C$3*$C543*$G543*M543),IF($D543="КС",$C$2*$G543*M543,$C$3*$G543*M543))</f>
        <v>106338.99000000002</v>
      </c>
      <c r="Q543" s="20">
        <f t="shared" si="26"/>
        <v>584864.44500000007</v>
      </c>
    </row>
    <row r="544" spans="1:17" ht="15" customHeight="1">
      <c r="A544" s="34">
        <v>150007</v>
      </c>
      <c r="B544" s="22" t="str">
        <f>VLOOKUP(A544,МО!$A$1:$C$68,2,0)</f>
        <v>ГБУЗ "Алагирская ЦРБ"</v>
      </c>
      <c r="C544" s="23">
        <f>IF(D544="КС",VLOOKUP(A544,МО!$A$1:$C$68,3,0),VLOOKUP(A544,МО!$A$1:$D$68,4,0))</f>
        <v>1</v>
      </c>
      <c r="D544" s="27" t="s">
        <v>495</v>
      </c>
      <c r="E544" s="26">
        <v>20161057</v>
      </c>
      <c r="F544" s="22" t="str">
        <f>VLOOKUP(E544,КСГ!$A$2:$C$427,2,0)</f>
        <v>Вирусный гепатит острый</v>
      </c>
      <c r="G544" s="25">
        <f>VLOOKUP(E544,КСГ!$A$2:$C$427,3,0)</f>
        <v>1.4</v>
      </c>
      <c r="H544" s="25">
        <f>IF(VLOOKUP($E544,КСГ!$A$2:$D$427,4,0)=0,IF($D544="КС",$C$2*$C544*$G544,$C$3*$C544*$G544),IF($D544="КС",$C$2*$G544,$C$3*$G544))</f>
        <v>24012.03</v>
      </c>
      <c r="I544" s="25" t="str">
        <f>VLOOKUP(E544,КСГ!$A$2:$E$427,5,0)</f>
        <v>Инфекционные болезни</v>
      </c>
      <c r="J544" s="25">
        <f>VLOOKUP(E544,КСГ!$A$2:$F$427,6,0)</f>
        <v>0.65</v>
      </c>
      <c r="K544" s="26" t="s">
        <v>509</v>
      </c>
      <c r="L544" s="26">
        <v>0</v>
      </c>
      <c r="M544" s="26"/>
      <c r="N544" s="18" t="str">
        <f t="shared" si="25"/>
        <v/>
      </c>
      <c r="O544" s="19">
        <f>IF(VLOOKUP($E544,КСГ!$A$2:$D$427,4,0)=0,IF($D544="КС",$C$2*$C544*$G544*L544,$C$3*$C544*$G544*L544),IF($D544="КС",$C$2*$G544*L544,$C$3*$G544*L544))</f>
        <v>0</v>
      </c>
      <c r="P544" s="19">
        <f>IF(VLOOKUP($E544,КСГ!$A$2:$D$427,4,0)=0,IF($D544="КС",$C$2*$C544*$G544*M544,$C$3*$C544*$G544*M544),IF($D544="КС",$C$2*$G544*M544,$C$3*$G544*M544))</f>
        <v>0</v>
      </c>
      <c r="Q544" s="20">
        <f t="shared" si="26"/>
        <v>0</v>
      </c>
    </row>
    <row r="545" spans="1:17" ht="15" customHeight="1">
      <c r="A545" s="34">
        <v>150007</v>
      </c>
      <c r="B545" s="22" t="str">
        <f>VLOOKUP(A545,МО!$A$1:$C$68,2,0)</f>
        <v>ГБУЗ "Алагирская ЦРБ"</v>
      </c>
      <c r="C545" s="23">
        <f>IF(D545="КС",VLOOKUP(A545,МО!$A$1:$C$68,3,0),VLOOKUP(A545,МО!$A$1:$D$68,4,0))</f>
        <v>1</v>
      </c>
      <c r="D545" s="27" t="s">
        <v>495</v>
      </c>
      <c r="E545" s="26">
        <v>20161058</v>
      </c>
      <c r="F545" s="22" t="str">
        <f>VLOOKUP(E545,КСГ!$A$2:$C$427,2,0)</f>
        <v>Вирусный гепатит хронический</v>
      </c>
      <c r="G545" s="25">
        <f>VLOOKUP(E545,КСГ!$A$2:$C$427,3,0)</f>
        <v>1.27</v>
      </c>
      <c r="H545" s="25">
        <f>IF(VLOOKUP($E545,КСГ!$A$2:$D$427,4,0)=0,IF($D545="КС",$C$2*$C545*$G545,$C$3*$C545*$G545),IF($D545="КС",$C$2*$G545,$C$3*$G545))</f>
        <v>21782.341500000002</v>
      </c>
      <c r="I545" s="25" t="str">
        <f>VLOOKUP(E545,КСГ!$A$2:$E$427,5,0)</f>
        <v>Инфекционные болезни</v>
      </c>
      <c r="J545" s="25">
        <f>VLOOKUP(E545,КСГ!$A$2:$F$427,6,0)</f>
        <v>0.65</v>
      </c>
      <c r="K545" s="26" t="s">
        <v>509</v>
      </c>
      <c r="L545" s="26">
        <v>12</v>
      </c>
      <c r="M545" s="26">
        <v>2</v>
      </c>
      <c r="N545" s="18">
        <f t="shared" si="25"/>
        <v>14</v>
      </c>
      <c r="O545" s="19">
        <f>IF(VLOOKUP($E545,КСГ!$A$2:$D$427,4,0)=0,IF($D545="КС",$C$2*$C545*$G545*L545,$C$3*$C545*$G545*L545),IF($D545="КС",$C$2*$G545*L545,$C$3*$G545*L545))</f>
        <v>261388.09800000003</v>
      </c>
      <c r="P545" s="19">
        <f>IF(VLOOKUP($E545,КСГ!$A$2:$D$427,4,0)=0,IF($D545="КС",$C$2*$C545*$G545*M545,$C$3*$C545*$G545*M545),IF($D545="КС",$C$2*$G545*M545,$C$3*$G545*M545))</f>
        <v>43564.683000000005</v>
      </c>
      <c r="Q545" s="20">
        <f t="shared" si="26"/>
        <v>304952.78100000002</v>
      </c>
    </row>
    <row r="546" spans="1:17" ht="15" customHeight="1">
      <c r="A546" s="34">
        <v>150007</v>
      </c>
      <c r="B546" s="22" t="str">
        <f>VLOOKUP(A546,МО!$A$1:$C$68,2,0)</f>
        <v>ГБУЗ "Алагирская ЦРБ"</v>
      </c>
      <c r="C546" s="23">
        <f>IF(D546="КС",VLOOKUP(A546,МО!$A$1:$C$68,3,0),VLOOKUP(A546,МО!$A$1:$D$68,4,0))</f>
        <v>1</v>
      </c>
      <c r="D546" s="27" t="s">
        <v>495</v>
      </c>
      <c r="E546" s="26">
        <v>20161061</v>
      </c>
      <c r="F546" s="22" t="str">
        <f>VLOOKUP(E546,КСГ!$A$2:$C$427,2,0)</f>
        <v>Другие инфекционные и паразитарные болезни, взрослые</v>
      </c>
      <c r="G546" s="25">
        <f>VLOOKUP(E546,КСГ!$A$2:$C$427,3,0)</f>
        <v>1.18</v>
      </c>
      <c r="H546" s="25">
        <f>IF(VLOOKUP($E546,КСГ!$A$2:$D$427,4,0)=0,IF($D546="КС",$C$2*$C546*$G546,$C$3*$C546*$G546),IF($D546="КС",$C$2*$G546,$C$3*$G546))</f>
        <v>20238.710999999999</v>
      </c>
      <c r="I546" s="25" t="str">
        <f>VLOOKUP(E546,КСГ!$A$2:$E$427,5,0)</f>
        <v>Инфекционные болезни</v>
      </c>
      <c r="J546" s="25">
        <f>VLOOKUP(E546,КСГ!$A$2:$F$427,6,0)</f>
        <v>0.65</v>
      </c>
      <c r="K546" s="26" t="s">
        <v>509</v>
      </c>
      <c r="L546" s="26">
        <v>0</v>
      </c>
      <c r="M546" s="26"/>
      <c r="N546" s="18" t="str">
        <f t="shared" si="25"/>
        <v/>
      </c>
      <c r="O546" s="19">
        <f>IF(VLOOKUP($E546,КСГ!$A$2:$D$427,4,0)=0,IF($D546="КС",$C$2*$C546*$G546*L546,$C$3*$C546*$G546*L546),IF($D546="КС",$C$2*$G546*L546,$C$3*$G546*L546))</f>
        <v>0</v>
      </c>
      <c r="P546" s="19">
        <f>IF(VLOOKUP($E546,КСГ!$A$2:$D$427,4,0)=0,IF($D546="КС",$C$2*$C546*$G546*M546,$C$3*$C546*$G546*M546),IF($D546="КС",$C$2*$G546*M546,$C$3*$G546*M546))</f>
        <v>0</v>
      </c>
      <c r="Q546" s="20">
        <f t="shared" si="26"/>
        <v>0</v>
      </c>
    </row>
    <row r="547" spans="1:17" ht="15" customHeight="1">
      <c r="A547" s="34">
        <v>150007</v>
      </c>
      <c r="B547" s="22" t="str">
        <f>VLOOKUP(A547,МО!$A$1:$C$68,2,0)</f>
        <v>ГБУЗ "Алагирская ЦРБ"</v>
      </c>
      <c r="C547" s="23">
        <f>IF(D547="КС",VLOOKUP(A547,МО!$A$1:$C$68,3,0),VLOOKUP(A547,МО!$A$1:$D$68,4,0))</f>
        <v>1</v>
      </c>
      <c r="D547" s="27" t="s">
        <v>495</v>
      </c>
      <c r="E547" s="26">
        <v>20161062</v>
      </c>
      <c r="F547" s="22" t="str">
        <f>VLOOKUP(E547,КСГ!$A$2:$C$427,2,0)</f>
        <v>Другие инфекционные и паразитарные болезни, дети</v>
      </c>
      <c r="G547" s="25">
        <f>VLOOKUP(E547,КСГ!$A$2:$C$427,3,0)</f>
        <v>0.98</v>
      </c>
      <c r="H547" s="25">
        <f>IF(VLOOKUP($E547,КСГ!$A$2:$D$427,4,0)=0,IF($D547="КС",$C$2*$C547*$G547,$C$3*$C547*$G547),IF($D547="КС",$C$2*$G547,$C$3*$G547))</f>
        <v>16808.421000000002</v>
      </c>
      <c r="I547" s="25" t="str">
        <f>VLOOKUP(E547,КСГ!$A$2:$E$427,5,0)</f>
        <v>Инфекционные болезни</v>
      </c>
      <c r="J547" s="25">
        <f>VLOOKUP(E547,КСГ!$A$2:$F$427,6,0)</f>
        <v>0.65</v>
      </c>
      <c r="K547" s="26" t="s">
        <v>509</v>
      </c>
      <c r="L547" s="26">
        <v>0</v>
      </c>
      <c r="M547" s="26">
        <v>0</v>
      </c>
      <c r="N547" s="18" t="str">
        <f t="shared" si="25"/>
        <v/>
      </c>
      <c r="O547" s="19">
        <f>IF(VLOOKUP($E547,КСГ!$A$2:$D$427,4,0)=0,IF($D547="КС",$C$2*$C547*$G547*L547,$C$3*$C547*$G547*L547),IF($D547="КС",$C$2*$G547*L547,$C$3*$G547*L547))</f>
        <v>0</v>
      </c>
      <c r="P547" s="19">
        <f>IF(VLOOKUP($E547,КСГ!$A$2:$D$427,4,0)=0,IF($D547="КС",$C$2*$C547*$G547*M547,$C$3*$C547*$G547*M547),IF($D547="КС",$C$2*$G547*M547,$C$3*$G547*M547))</f>
        <v>0</v>
      </c>
      <c r="Q547" s="20">
        <f t="shared" si="26"/>
        <v>0</v>
      </c>
    </row>
    <row r="548" spans="1:17" ht="15" customHeight="1">
      <c r="A548" s="34">
        <v>150007</v>
      </c>
      <c r="B548" s="22" t="str">
        <f>VLOOKUP(A548,МО!$A$1:$C$68,2,0)</f>
        <v>ГБУЗ "Алагирская ЦРБ"</v>
      </c>
      <c r="C548" s="23">
        <f>IF(D548="КС",VLOOKUP(A548,МО!$A$1:$C$68,3,0),VLOOKUP(A548,МО!$A$1:$D$68,4,0))</f>
        <v>1</v>
      </c>
      <c r="D548" s="27" t="s">
        <v>495</v>
      </c>
      <c r="E548" s="26">
        <v>20161063</v>
      </c>
      <c r="F548" s="22" t="str">
        <f>VLOOKUP(E548,КСГ!$A$2:$C$427,2,0)</f>
        <v>Респираторные инфекции верхних дыхательных путей с осложнениями, взрослые</v>
      </c>
      <c r="G548" s="25">
        <f>VLOOKUP(E548,КСГ!$A$2:$C$427,3,0)</f>
        <v>0.17499999999999999</v>
      </c>
      <c r="H548" s="25">
        <f>IF(VLOOKUP($E548,КСГ!$A$2:$D$427,4,0)=0,IF($D548="КС",$C$2*$C548*$G548,$C$3*$C548*$G548),IF($D548="КС",$C$2*$G548,$C$3*$G548))</f>
        <v>3001.5037499999999</v>
      </c>
      <c r="I548" s="25" t="str">
        <f>VLOOKUP(E548,КСГ!$A$2:$E$427,5,0)</f>
        <v>Инфекционные болезни</v>
      </c>
      <c r="J548" s="25">
        <f>VLOOKUP(E548,КСГ!$A$2:$F$427,6,0)</f>
        <v>0.65</v>
      </c>
      <c r="K548" s="26" t="s">
        <v>509</v>
      </c>
      <c r="L548" s="26">
        <v>0</v>
      </c>
      <c r="M548" s="26">
        <v>0</v>
      </c>
      <c r="N548" s="18" t="str">
        <f t="shared" si="25"/>
        <v/>
      </c>
      <c r="O548" s="19">
        <f>IF(VLOOKUP($E548,КСГ!$A$2:$D$427,4,0)=0,IF($D548="КС",$C$2*$C548*$G548*L548,$C$3*$C548*$G548*L548),IF($D548="КС",$C$2*$G548*L548,$C$3*$G548*L548))</f>
        <v>0</v>
      </c>
      <c r="P548" s="19">
        <f>IF(VLOOKUP($E548,КСГ!$A$2:$D$427,4,0)=0,IF($D548="КС",$C$2*$C548*$G548*M548,$C$3*$C548*$G548*M548),IF($D548="КС",$C$2*$G548*M548,$C$3*$G548*M548))</f>
        <v>0</v>
      </c>
      <c r="Q548" s="20">
        <f t="shared" si="26"/>
        <v>0</v>
      </c>
    </row>
    <row r="549" spans="1:17" ht="15" customHeight="1">
      <c r="A549" s="34">
        <v>150007</v>
      </c>
      <c r="B549" s="22" t="str">
        <f>VLOOKUP(A549,МО!$A$1:$C$68,2,0)</f>
        <v>ГБУЗ "Алагирская ЦРБ"</v>
      </c>
      <c r="C549" s="23">
        <f>IF(D549="КС",VLOOKUP(A549,МО!$A$1:$C$68,3,0),VLOOKUP(A549,МО!$A$1:$D$68,4,0))</f>
        <v>1</v>
      </c>
      <c r="D549" s="27" t="s">
        <v>495</v>
      </c>
      <c r="E549" s="26">
        <v>20161064</v>
      </c>
      <c r="F549" s="22" t="str">
        <f>VLOOKUP(E549,КСГ!$A$2:$C$427,2,0)</f>
        <v>Респираторные инфекции верхних дыхательных путей, дети</v>
      </c>
      <c r="G549" s="25">
        <f>VLOOKUP(E549,КСГ!$A$2:$C$427,3,0)</f>
        <v>0.5</v>
      </c>
      <c r="H549" s="25">
        <f>IF(VLOOKUP($E549,КСГ!$A$2:$D$427,4,0)=0,IF($D549="КС",$C$2*$C549*$G549,$C$3*$C549*$G549),IF($D549="КС",$C$2*$G549,$C$3*$G549))</f>
        <v>8575.7250000000004</v>
      </c>
      <c r="I549" s="25" t="str">
        <f>VLOOKUP(E549,КСГ!$A$2:$E$427,5,0)</f>
        <v>Инфекционные болезни</v>
      </c>
      <c r="J549" s="25">
        <f>VLOOKUP(E549,КСГ!$A$2:$F$427,6,0)</f>
        <v>0.65</v>
      </c>
      <c r="K549" s="26" t="s">
        <v>499</v>
      </c>
      <c r="L549" s="26">
        <v>150</v>
      </c>
      <c r="M549" s="26">
        <v>25</v>
      </c>
      <c r="N549" s="18">
        <f t="shared" si="25"/>
        <v>175</v>
      </c>
      <c r="O549" s="19">
        <f>IF(VLOOKUP($E549,КСГ!$A$2:$D$427,4,0)=0,IF($D549="КС",$C$2*$C549*$G549*L549,$C$3*$C549*$G549*L549),IF($D549="КС",$C$2*$G549*L549,$C$3*$G549*L549))</f>
        <v>1286358.75</v>
      </c>
      <c r="P549" s="19">
        <f>IF(VLOOKUP($E549,КСГ!$A$2:$D$427,4,0)=0,IF($D549="КС",$C$2*$C549*$G549*M549,$C$3*$C549*$G549*M549),IF($D549="КС",$C$2*$G549*M549,$C$3*$G549*M549))</f>
        <v>214393.125</v>
      </c>
      <c r="Q549" s="20">
        <f t="shared" si="26"/>
        <v>1500751.875</v>
      </c>
    </row>
    <row r="550" spans="1:17">
      <c r="A550" s="34">
        <v>150007</v>
      </c>
      <c r="B550" s="22" t="str">
        <f>VLOOKUP(A550,МО!$A$1:$C$68,2,0)</f>
        <v>ГБУЗ "Алагирская ЦРБ"</v>
      </c>
      <c r="C550" s="23">
        <f>IF(D550="КС",VLOOKUP(A550,МО!$A$1:$C$68,3,0),VLOOKUP(A550,МО!$A$1:$D$68,4,0))</f>
        <v>1</v>
      </c>
      <c r="D550" s="27" t="s">
        <v>495</v>
      </c>
      <c r="E550" s="26">
        <v>20161076</v>
      </c>
      <c r="F550" s="22" t="str">
        <f>VLOOKUP(E550,КСГ!$A$2:$C$427,2,0)</f>
        <v>Воспалительные заболевания ЦНС, взрослые</v>
      </c>
      <c r="G550" s="25">
        <f>VLOOKUP(E550,КСГ!$A$2:$C$427,3,0)</f>
        <v>0.98</v>
      </c>
      <c r="H550" s="25">
        <f>IF(VLOOKUP($E550,КСГ!$A$2:$D$427,4,0)=0,IF($D550="КС",$C$2*$C550*$G550,$C$3*$C550*$G550),IF($D550="КС",$C$2*$G550,$C$3*$G550))</f>
        <v>16808.421000000002</v>
      </c>
      <c r="I550" s="25" t="str">
        <f>VLOOKUP(E550,КСГ!$A$2:$E$427,5,0)</f>
        <v>Неврология</v>
      </c>
      <c r="J550" s="25">
        <f>VLOOKUP(E550,КСГ!$A$2:$F$427,6,0)</f>
        <v>1.1200000000000001</v>
      </c>
      <c r="K550" s="26" t="s">
        <v>478</v>
      </c>
      <c r="L550" s="26">
        <v>5</v>
      </c>
      <c r="M550" s="26">
        <v>0</v>
      </c>
      <c r="N550" s="18">
        <f t="shared" si="25"/>
        <v>5</v>
      </c>
      <c r="O550" s="19">
        <f>IF(VLOOKUP($E550,КСГ!$A$2:$D$427,4,0)=0,IF($D550="КС",$C$2*$C550*$G550*L550,$C$3*$C550*$G550*L550),IF($D550="КС",$C$2*$G550*L550,$C$3*$G550*L550))</f>
        <v>84042.10500000001</v>
      </c>
      <c r="P550" s="19">
        <f>IF(VLOOKUP($E550,КСГ!$A$2:$D$427,4,0)=0,IF($D550="КС",$C$2*$C550*$G550*M550,$C$3*$C550*$G550*M550),IF($D550="КС",$C$2*$G550*M550,$C$3*$G550*M550))</f>
        <v>0</v>
      </c>
      <c r="Q550" s="20">
        <f t="shared" si="26"/>
        <v>84042.10500000001</v>
      </c>
    </row>
    <row r="551" spans="1:17">
      <c r="A551" s="34">
        <v>150007</v>
      </c>
      <c r="B551" s="22" t="str">
        <f>VLOOKUP(A551,МО!$A$1:$C$68,2,0)</f>
        <v>ГБУЗ "Алагирская ЦРБ"</v>
      </c>
      <c r="C551" s="23">
        <f>IF(D551="КС",VLOOKUP(A551,МО!$A$1:$C$68,3,0),VLOOKUP(A551,МО!$A$1:$D$68,4,0))</f>
        <v>1</v>
      </c>
      <c r="D551" s="27" t="s">
        <v>495</v>
      </c>
      <c r="E551" s="26">
        <v>20161078</v>
      </c>
      <c r="F551" s="22" t="str">
        <f>VLOOKUP(E551,КСГ!$A$2:$C$427,2,0)</f>
        <v>Дегенеративные болезни нервной системы</v>
      </c>
      <c r="G551" s="25">
        <f>VLOOKUP(E551,КСГ!$A$2:$C$427,3,0)</f>
        <v>0.84</v>
      </c>
      <c r="H551" s="25">
        <f>IF(VLOOKUP($E551,КСГ!$A$2:$D$427,4,0)=0,IF($D551="КС",$C$2*$C551*$G551,$C$3*$C551*$G551),IF($D551="КС",$C$2*$G551,$C$3*$G551))</f>
        <v>14407.218000000001</v>
      </c>
      <c r="I551" s="25" t="str">
        <f>VLOOKUP(E551,КСГ!$A$2:$E$427,5,0)</f>
        <v>Неврология</v>
      </c>
      <c r="J551" s="25">
        <f>VLOOKUP(E551,КСГ!$A$2:$F$427,6,0)</f>
        <v>1.1200000000000001</v>
      </c>
      <c r="K551" s="26" t="s">
        <v>478</v>
      </c>
      <c r="L551" s="26">
        <v>4</v>
      </c>
      <c r="M551" s="26">
        <v>0</v>
      </c>
      <c r="N551" s="18">
        <f t="shared" si="25"/>
        <v>4</v>
      </c>
      <c r="O551" s="19">
        <f>IF(VLOOKUP($E551,КСГ!$A$2:$D$427,4,0)=0,IF($D551="КС",$C$2*$C551*$G551*L551,$C$3*$C551*$G551*L551),IF($D551="КС",$C$2*$G551*L551,$C$3*$G551*L551))</f>
        <v>57628.872000000003</v>
      </c>
      <c r="P551" s="19">
        <f>IF(VLOOKUP($E551,КСГ!$A$2:$D$427,4,0)=0,IF($D551="КС",$C$2*$C551*$G551*M551,$C$3*$C551*$G551*M551),IF($D551="КС",$C$2*$G551*M551,$C$3*$G551*M551))</f>
        <v>0</v>
      </c>
      <c r="Q551" s="20">
        <f t="shared" si="26"/>
        <v>57628.872000000003</v>
      </c>
    </row>
    <row r="552" spans="1:17">
      <c r="A552" s="34">
        <v>150007</v>
      </c>
      <c r="B552" s="22" t="str">
        <f>VLOOKUP(A552,МО!$A$1:$C$68,2,0)</f>
        <v>ГБУЗ "Алагирская ЦРБ"</v>
      </c>
      <c r="C552" s="23">
        <f>IF(D552="КС",VLOOKUP(A552,МО!$A$1:$C$68,3,0),VLOOKUP(A552,МО!$A$1:$D$68,4,0))</f>
        <v>1</v>
      </c>
      <c r="D552" s="27" t="s">
        <v>495</v>
      </c>
      <c r="E552" s="26">
        <v>20161080</v>
      </c>
      <c r="F552" s="22" t="str">
        <f>VLOOKUP(E552,КСГ!$A$2:$C$427,2,0)</f>
        <v>Эпилепсия, судороги,  уровень 1</v>
      </c>
      <c r="G552" s="25">
        <f>VLOOKUP(E552,КСГ!$A$2:$C$427,3,0)</f>
        <v>0.96</v>
      </c>
      <c r="H552" s="25">
        <f>IF(VLOOKUP($E552,КСГ!$A$2:$D$427,4,0)=0,IF($D552="КС",$C$2*$C552*$G552,$C$3*$C552*$G552),IF($D552="КС",$C$2*$G552,$C$3*$G552))</f>
        <v>16465.392</v>
      </c>
      <c r="I552" s="25" t="str">
        <f>VLOOKUP(E552,КСГ!$A$2:$E$427,5,0)</f>
        <v>Неврология</v>
      </c>
      <c r="J552" s="25">
        <f>VLOOKUP(E552,КСГ!$A$2:$F$427,6,0)</f>
        <v>1.1200000000000001</v>
      </c>
      <c r="K552" s="26" t="s">
        <v>478</v>
      </c>
      <c r="L552" s="26">
        <v>8</v>
      </c>
      <c r="M552" s="26">
        <v>2</v>
      </c>
      <c r="N552" s="18">
        <f t="shared" si="25"/>
        <v>10</v>
      </c>
      <c r="O552" s="19">
        <f>IF(VLOOKUP($E552,КСГ!$A$2:$D$427,4,0)=0,IF($D552="КС",$C$2*$C552*$G552*L552,$C$3*$C552*$G552*L552),IF($D552="КС",$C$2*$G552*L552,$C$3*$G552*L552))</f>
        <v>131723.136</v>
      </c>
      <c r="P552" s="19">
        <f>IF(VLOOKUP($E552,КСГ!$A$2:$D$427,4,0)=0,IF($D552="КС",$C$2*$C552*$G552*M552,$C$3*$C552*$G552*M552),IF($D552="КС",$C$2*$G552*M552,$C$3*$G552*M552))</f>
        <v>32930.784</v>
      </c>
      <c r="Q552" s="20">
        <f t="shared" si="26"/>
        <v>164653.91999999998</v>
      </c>
    </row>
    <row r="553" spans="1:17" ht="16.5" customHeight="1">
      <c r="A553" s="34">
        <v>150007</v>
      </c>
      <c r="B553" s="22" t="str">
        <f>VLOOKUP(A553,МО!$A$1:$C$68,2,0)</f>
        <v>ГБУЗ "Алагирская ЦРБ"</v>
      </c>
      <c r="C553" s="23">
        <f>IF(D553="КС",VLOOKUP(A553,МО!$A$1:$C$68,3,0),VLOOKUP(A553,МО!$A$1:$D$68,4,0))</f>
        <v>1</v>
      </c>
      <c r="D553" s="27" t="s">
        <v>495</v>
      </c>
      <c r="E553" s="26">
        <v>20161082</v>
      </c>
      <c r="F553" s="22" t="str">
        <f>VLOOKUP(E553,КСГ!$A$2:$C$427,2,0)</f>
        <v>Расстройства периферической нервной системы</v>
      </c>
      <c r="G553" s="25">
        <f>VLOOKUP(E553,КСГ!$A$2:$C$427,3,0)</f>
        <v>1.02</v>
      </c>
      <c r="H553" s="25">
        <f>IF(VLOOKUP($E553,КСГ!$A$2:$D$427,4,0)=0,IF($D553="КС",$C$2*$C553*$G553,$C$3*$C553*$G553),IF($D553="КС",$C$2*$G553,$C$3*$G553))</f>
        <v>17494.478999999999</v>
      </c>
      <c r="I553" s="25" t="str">
        <f>VLOOKUP(E553,КСГ!$A$2:$E$427,5,0)</f>
        <v>Неврология</v>
      </c>
      <c r="J553" s="25">
        <f>VLOOKUP(E553,КСГ!$A$2:$F$427,6,0)</f>
        <v>1.1200000000000001</v>
      </c>
      <c r="K553" s="26" t="s">
        <v>478</v>
      </c>
      <c r="L553" s="26">
        <v>9</v>
      </c>
      <c r="M553" s="26">
        <v>0</v>
      </c>
      <c r="N553" s="18">
        <f t="shared" si="25"/>
        <v>9</v>
      </c>
      <c r="O553" s="19">
        <f>IF(VLOOKUP($E553,КСГ!$A$2:$D$427,4,0)=0,IF($D553="КС",$C$2*$C553*$G553*L553,$C$3*$C553*$G553*L553),IF($D553="КС",$C$2*$G553*L553,$C$3*$G553*L553))</f>
        <v>157450.31099999999</v>
      </c>
      <c r="P553" s="19">
        <f>IF(VLOOKUP($E553,КСГ!$A$2:$D$427,4,0)=0,IF($D553="КС",$C$2*$C553*$G553*M553,$C$3*$C553*$G553*M553),IF($D553="КС",$C$2*$G553*M553,$C$3*$G553*M553))</f>
        <v>0</v>
      </c>
      <c r="Q553" s="20">
        <f t="shared" si="26"/>
        <v>157450.31099999999</v>
      </c>
    </row>
    <row r="554" spans="1:17" ht="15.75" customHeight="1">
      <c r="A554" s="34">
        <v>150007</v>
      </c>
      <c r="B554" s="22" t="str">
        <f>VLOOKUP(A554,МО!$A$1:$C$68,2,0)</f>
        <v>ГБУЗ "Алагирская ЦРБ"</v>
      </c>
      <c r="C554" s="23">
        <f>IF(D554="КС",VLOOKUP(A554,МО!$A$1:$C$68,3,0),VLOOKUP(A554,МО!$A$1:$D$68,4,0))</f>
        <v>1</v>
      </c>
      <c r="D554" s="27" t="s">
        <v>495</v>
      </c>
      <c r="E554" s="26">
        <v>20161085</v>
      </c>
      <c r="F554" s="22" t="str">
        <f>VLOOKUP(E554,КСГ!$A$2:$C$427,2,0)</f>
        <v>Другие нарушения нервной системы (уровень 1)</v>
      </c>
      <c r="G554" s="25">
        <f>VLOOKUP(E554,КСГ!$A$2:$C$427,3,0)</f>
        <v>0.74</v>
      </c>
      <c r="H554" s="25">
        <f>IF(VLOOKUP($E554,КСГ!$A$2:$D$427,4,0)=0,IF($D554="КС",$C$2*$C554*$G554,$C$3*$C554*$G554),IF($D554="КС",$C$2*$G554,$C$3*$G554))</f>
        <v>12692.073</v>
      </c>
      <c r="I554" s="25" t="str">
        <f>VLOOKUP(E554,КСГ!$A$2:$E$427,5,0)</f>
        <v>Неврология</v>
      </c>
      <c r="J554" s="25">
        <f>VLOOKUP(E554,КСГ!$A$2:$F$427,6,0)</f>
        <v>1.1200000000000001</v>
      </c>
      <c r="K554" s="26" t="s">
        <v>478</v>
      </c>
      <c r="L554" s="26">
        <v>17</v>
      </c>
      <c r="M554" s="26">
        <v>2</v>
      </c>
      <c r="N554" s="18">
        <f t="shared" si="25"/>
        <v>19</v>
      </c>
      <c r="O554" s="19">
        <f>IF(VLOOKUP($E554,КСГ!$A$2:$D$427,4,0)=0,IF($D554="КС",$C$2*$C554*$G554*L554,$C$3*$C554*$G554*L554),IF($D554="КС",$C$2*$G554*L554,$C$3*$G554*L554))</f>
        <v>215765.24100000001</v>
      </c>
      <c r="P554" s="19">
        <f>IF(VLOOKUP($E554,КСГ!$A$2:$D$427,4,0)=0,IF($D554="КС",$C$2*$C554*$G554*M554,$C$3*$C554*$G554*M554),IF($D554="КС",$C$2*$G554*M554,$C$3*$G554*M554))</f>
        <v>25384.146000000001</v>
      </c>
      <c r="Q554" s="20">
        <f t="shared" si="26"/>
        <v>241149.38700000002</v>
      </c>
    </row>
    <row r="555" spans="1:17" ht="16.5" customHeight="1">
      <c r="A555" s="34">
        <v>150007</v>
      </c>
      <c r="B555" s="22" t="str">
        <f>VLOOKUP(A555,МО!$A$1:$C$68,2,0)</f>
        <v>ГБУЗ "Алагирская ЦРБ"</v>
      </c>
      <c r="C555" s="23">
        <f>IF(D555="КС",VLOOKUP(A555,МО!$A$1:$C$68,3,0),VLOOKUP(A555,МО!$A$1:$D$68,4,0))</f>
        <v>1</v>
      </c>
      <c r="D555" s="27" t="s">
        <v>495</v>
      </c>
      <c r="E555" s="26">
        <v>20161087</v>
      </c>
      <c r="F555" s="22" t="str">
        <f>VLOOKUP(E555,КСГ!$A$2:$C$427,2,0)</f>
        <v>Транзиторные ишемические приступы, сосудистые мозговые синдромы</v>
      </c>
      <c r="G555" s="25">
        <f>VLOOKUP(E555,КСГ!$A$2:$C$427,3,0)</f>
        <v>1.1499999999999999</v>
      </c>
      <c r="H555" s="25">
        <f>IF(VLOOKUP($E555,КСГ!$A$2:$D$427,4,0)=0,IF($D555="КС",$C$2*$C555*$G555,$C$3*$C555*$G555),IF($D555="КС",$C$2*$G555,$C$3*$G555))</f>
        <v>19724.1675</v>
      </c>
      <c r="I555" s="25" t="str">
        <f>VLOOKUP(E555,КСГ!$A$2:$E$427,5,0)</f>
        <v>Неврология</v>
      </c>
      <c r="J555" s="25">
        <f>VLOOKUP(E555,КСГ!$A$2:$F$427,6,0)</f>
        <v>1.1200000000000001</v>
      </c>
      <c r="K555" s="26" t="s">
        <v>478</v>
      </c>
      <c r="L555" s="26">
        <v>35</v>
      </c>
      <c r="M555" s="26">
        <v>5</v>
      </c>
      <c r="N555" s="18">
        <f t="shared" si="25"/>
        <v>40</v>
      </c>
      <c r="O555" s="19">
        <f>IF(VLOOKUP($E555,КСГ!$A$2:$D$427,4,0)=0,IF($D555="КС",$C$2*$C555*$G555*L555,$C$3*$C555*$G555*L555),IF($D555="КС",$C$2*$G555*L555,$C$3*$G555*L555))</f>
        <v>690345.86249999993</v>
      </c>
      <c r="P555" s="19">
        <f>IF(VLOOKUP($E555,КСГ!$A$2:$D$427,4,0)=0,IF($D555="КС",$C$2*$C555*$G555*M555,$C$3*$C555*$G555*M555),IF($D555="КС",$C$2*$G555*M555,$C$3*$G555*M555))</f>
        <v>98620.837499999994</v>
      </c>
      <c r="Q555" s="20">
        <f t="shared" si="26"/>
        <v>788966.7</v>
      </c>
    </row>
    <row r="556" spans="1:17" ht="13.5" customHeight="1">
      <c r="A556" s="34">
        <v>150007</v>
      </c>
      <c r="B556" s="22" t="str">
        <f>VLOOKUP(A556,МО!$A$1:$C$68,2,0)</f>
        <v>ГБУЗ "Алагирская ЦРБ"</v>
      </c>
      <c r="C556" s="23">
        <f>IF(D556="КС",VLOOKUP(A556,МО!$A$1:$C$68,3,0),VLOOKUP(A556,МО!$A$1:$D$68,4,0))</f>
        <v>1</v>
      </c>
      <c r="D556" s="27" t="s">
        <v>495</v>
      </c>
      <c r="E556" s="26">
        <v>20161088</v>
      </c>
      <c r="F556" s="22" t="str">
        <f>VLOOKUP(E556,КСГ!$A$2:$C$427,2,0)</f>
        <v>Кровоизлияние в мозг</v>
      </c>
      <c r="G556" s="25">
        <f>VLOOKUP(E556,КСГ!$A$2:$C$427,3,0)</f>
        <v>2.82</v>
      </c>
      <c r="H556" s="25">
        <f>IF(VLOOKUP($E556,КСГ!$A$2:$D$427,4,0)=0,IF($D556="КС",$C$2*$C556*$G556,$C$3*$C556*$G556),IF($D556="КС",$C$2*$G556,$C$3*$G556))</f>
        <v>48367.089</v>
      </c>
      <c r="I556" s="25" t="str">
        <f>VLOOKUP(E556,КСГ!$A$2:$E$427,5,0)</f>
        <v>Неврология</v>
      </c>
      <c r="J556" s="25">
        <f>VLOOKUP(E556,КСГ!$A$2:$F$427,6,0)</f>
        <v>1.1200000000000001</v>
      </c>
      <c r="K556" s="26" t="s">
        <v>478</v>
      </c>
      <c r="L556" s="26">
        <v>8</v>
      </c>
      <c r="M556" s="26">
        <v>2</v>
      </c>
      <c r="N556" s="18">
        <f t="shared" si="25"/>
        <v>10</v>
      </c>
      <c r="O556" s="19">
        <f>IF(VLOOKUP($E556,КСГ!$A$2:$D$427,4,0)=0,IF($D556="КС",$C$2*$C556*$G556*L556,$C$3*$C556*$G556*L556),IF($D556="КС",$C$2*$G556*L556,$C$3*$G556*L556))</f>
        <v>386936.712</v>
      </c>
      <c r="P556" s="19">
        <f>IF(VLOOKUP($E556,КСГ!$A$2:$D$427,4,0)=0,IF($D556="КС",$C$2*$C556*$G556*M556,$C$3*$C556*$G556*M556),IF($D556="КС",$C$2*$G556*M556,$C$3*$G556*M556))</f>
        <v>96734.178</v>
      </c>
      <c r="Q556" s="20">
        <f t="shared" si="26"/>
        <v>483670.89</v>
      </c>
    </row>
    <row r="557" spans="1:17">
      <c r="A557" s="34">
        <v>150007</v>
      </c>
      <c r="B557" s="22" t="str">
        <f>VLOOKUP(A557,МО!$A$1:$C$68,2,0)</f>
        <v>ГБУЗ "Алагирская ЦРБ"</v>
      </c>
      <c r="C557" s="23">
        <f>IF(D557="КС",VLOOKUP(A557,МО!$A$1:$C$68,3,0),VLOOKUP(A557,МО!$A$1:$D$68,4,0))</f>
        <v>1</v>
      </c>
      <c r="D557" s="27" t="s">
        <v>495</v>
      </c>
      <c r="E557" s="26">
        <v>20161089</v>
      </c>
      <c r="F557" s="22" t="str">
        <f>VLOOKUP(E557,КСГ!$A$2:$C$427,2,0)</f>
        <v>Инфаркт мозга, уровень 1</v>
      </c>
      <c r="G557" s="25">
        <f>VLOOKUP(E557,КСГ!$A$2:$C$427,3,0)</f>
        <v>2.52</v>
      </c>
      <c r="H557" s="25">
        <f>IF(VLOOKUP($E557,КСГ!$A$2:$D$427,4,0)=0,IF($D557="КС",$C$2*$C557*$G557,$C$3*$C557*$G557),IF($D557="КС",$C$2*$G557,$C$3*$G557))</f>
        <v>43221.654000000002</v>
      </c>
      <c r="I557" s="25" t="str">
        <f>VLOOKUP(E557,КСГ!$A$2:$E$427,5,0)</f>
        <v>Неврология</v>
      </c>
      <c r="J557" s="25">
        <f>VLOOKUP(E557,КСГ!$A$2:$F$427,6,0)</f>
        <v>1.1200000000000001</v>
      </c>
      <c r="K557" s="26" t="s">
        <v>478</v>
      </c>
      <c r="L557" s="26">
        <v>40</v>
      </c>
      <c r="M557" s="26">
        <v>5</v>
      </c>
      <c r="N557" s="18">
        <f t="shared" si="25"/>
        <v>45</v>
      </c>
      <c r="O557" s="19">
        <f>IF(VLOOKUP($E557,КСГ!$A$2:$D$427,4,0)=0,IF($D557="КС",$C$2*$C557*$G557*L557,$C$3*$C557*$G557*L557),IF($D557="КС",$C$2*$G557*L557,$C$3*$G557*L557))</f>
        <v>1728866.1600000001</v>
      </c>
      <c r="P557" s="19">
        <f>IF(VLOOKUP($E557,КСГ!$A$2:$D$427,4,0)=0,IF($D557="КС",$C$2*$C557*$G557*M557,$C$3*$C557*$G557*M557),IF($D557="КС",$C$2*$G557*M557,$C$3*$G557*M557))</f>
        <v>216108.27000000002</v>
      </c>
      <c r="Q557" s="20">
        <f t="shared" si="26"/>
        <v>1944974.4300000002</v>
      </c>
    </row>
    <row r="558" spans="1:17">
      <c r="A558" s="34">
        <v>150007</v>
      </c>
      <c r="B558" s="22" t="str">
        <f>VLOOKUP(A558,МО!$A$1:$C$68,2,0)</f>
        <v>ГБУЗ "Алагирская ЦРБ"</v>
      </c>
      <c r="C558" s="23">
        <f>IF(D558="КС",VLOOKUP(A558,МО!$A$1:$C$68,3,0),VLOOKUP(A558,МО!$A$1:$D$68,4,0))</f>
        <v>1</v>
      </c>
      <c r="D558" s="27" t="s">
        <v>495</v>
      </c>
      <c r="E558" s="26">
        <v>20161092</v>
      </c>
      <c r="F558" s="22" t="str">
        <f>VLOOKUP(E558,КСГ!$A$2:$C$427,2,0)</f>
        <v>Другие цереброваскулярные болезни</v>
      </c>
      <c r="G558" s="25">
        <f>VLOOKUP(E558,КСГ!$A$2:$C$427,3,0)</f>
        <v>0.82</v>
      </c>
      <c r="H558" s="25">
        <f>IF(VLOOKUP($E558,КСГ!$A$2:$D$427,4,0)=0,IF($D558="КС",$C$2*$C558*$G558,$C$3*$C558*$G558),IF($D558="КС",$C$2*$G558,$C$3*$G558))</f>
        <v>14064.189</v>
      </c>
      <c r="I558" s="25" t="str">
        <f>VLOOKUP(E558,КСГ!$A$2:$E$427,5,0)</f>
        <v>Неврология</v>
      </c>
      <c r="J558" s="25">
        <f>VLOOKUP(E558,КСГ!$A$2:$F$427,6,0)</f>
        <v>1.1200000000000001</v>
      </c>
      <c r="K558" s="26" t="s">
        <v>478</v>
      </c>
      <c r="L558" s="26">
        <v>45</v>
      </c>
      <c r="M558" s="26">
        <v>5</v>
      </c>
      <c r="N558" s="18">
        <f t="shared" si="25"/>
        <v>50</v>
      </c>
      <c r="O558" s="19">
        <f>IF(VLOOKUP($E558,КСГ!$A$2:$D$427,4,0)=0,IF($D558="КС",$C$2*$C558*$G558*L558,$C$3*$C558*$G558*L558),IF($D558="КС",$C$2*$G558*L558,$C$3*$G558*L558))</f>
        <v>632888.505</v>
      </c>
      <c r="P558" s="19">
        <f>IF(VLOOKUP($E558,КСГ!$A$2:$D$427,4,0)=0,IF($D558="КС",$C$2*$C558*$G558*M558,$C$3*$C558*$G558*M558),IF($D558="КС",$C$2*$G558*M558,$C$3*$G558*M558))</f>
        <v>70320.945000000007</v>
      </c>
      <c r="Q558" s="20">
        <f t="shared" si="26"/>
        <v>703209.45</v>
      </c>
    </row>
    <row r="559" spans="1:17">
      <c r="A559" s="34">
        <v>150007</v>
      </c>
      <c r="B559" s="22" t="str">
        <f>VLOOKUP(A559,МО!$A$1:$C$68,2,0)</f>
        <v>ГБУЗ "Алагирская ЦРБ"</v>
      </c>
      <c r="C559" s="23">
        <f>IF(D559="КС",VLOOKUP(A559,МО!$A$1:$C$68,3,0),VLOOKUP(A559,МО!$A$1:$D$68,4,0))</f>
        <v>1</v>
      </c>
      <c r="D559" s="27" t="s">
        <v>495</v>
      </c>
      <c r="E559" s="26">
        <v>20161169</v>
      </c>
      <c r="F559" s="22" t="str">
        <f>VLOOKUP(E559,КСГ!$A$2:$C$427,2,0)</f>
        <v>Пневмония, плеврит, другие болезни плевры</v>
      </c>
      <c r="G559" s="25">
        <f>VLOOKUP(E559,КСГ!$A$2:$C$427,3,0)</f>
        <v>1.8059999999999998</v>
      </c>
      <c r="H559" s="25">
        <f>IF(VLOOKUP($E559,КСГ!$A$2:$D$427,4,0)=0,IF($D559="КС",$C$2*$C559*$G559,$C$3*$C559*$G559),IF($D559="КС",$C$2*$G559,$C$3*$G559))</f>
        <v>30975.518699999997</v>
      </c>
      <c r="I559" s="25" t="str">
        <f>VLOOKUP(E559,КСГ!$A$2:$E$427,5,0)</f>
        <v>Пульмонология</v>
      </c>
      <c r="J559" s="25">
        <f>VLOOKUP(E559,КСГ!$A$2:$F$427,6,0)</f>
        <v>1.31</v>
      </c>
      <c r="K559" s="26" t="s">
        <v>493</v>
      </c>
      <c r="L559" s="26">
        <v>45</v>
      </c>
      <c r="M559" s="26">
        <v>5</v>
      </c>
      <c r="N559" s="18">
        <f t="shared" si="25"/>
        <v>50</v>
      </c>
      <c r="O559" s="19">
        <f>IF(VLOOKUP($E559,КСГ!$A$2:$D$427,4,0)=0,IF($D559="КС",$C$2*$C559*$G559*L559,$C$3*$C559*$G559*L559),IF($D559="КС",$C$2*$G559*L559,$C$3*$G559*L559))</f>
        <v>1393898.3414999999</v>
      </c>
      <c r="P559" s="19">
        <f>IF(VLOOKUP($E559,КСГ!$A$2:$D$427,4,0)=0,IF($D559="КС",$C$2*$C559*$G559*M559,$C$3*$C559*$G559*M559),IF($D559="КС",$C$2*$G559*M559,$C$3*$G559*M559))</f>
        <v>154877.59349999999</v>
      </c>
      <c r="Q559" s="20">
        <f t="shared" si="26"/>
        <v>1548775.9349999998</v>
      </c>
    </row>
    <row r="560" spans="1:17" ht="15" customHeight="1">
      <c r="A560" s="34">
        <v>150007</v>
      </c>
      <c r="B560" s="22" t="str">
        <f>VLOOKUP(A560,МО!$A$1:$C$68,2,0)</f>
        <v>ГБУЗ "Алагирская ЦРБ"</v>
      </c>
      <c r="C560" s="23">
        <f>IF(D560="КС",VLOOKUP(A560,МО!$A$1:$C$68,3,0),VLOOKUP(A560,МО!$A$1:$D$68,4,0))</f>
        <v>1</v>
      </c>
      <c r="D560" s="27" t="s">
        <v>495</v>
      </c>
      <c r="E560" s="26">
        <v>20161170</v>
      </c>
      <c r="F560" s="22" t="str">
        <f>VLOOKUP(E560,КСГ!$A$2:$C$427,2,0)</f>
        <v>Астма, взрослые</v>
      </c>
      <c r="G560" s="25">
        <f>VLOOKUP(E560,КСГ!$A$2:$C$427,3,0)</f>
        <v>1.554</v>
      </c>
      <c r="H560" s="25">
        <f>IF(VLOOKUP($E560,КСГ!$A$2:$D$427,4,0)=0,IF($D560="КС",$C$2*$C560*$G560,$C$3*$C560*$G560),IF($D560="КС",$C$2*$G560,$C$3*$G560))</f>
        <v>26653.353300000002</v>
      </c>
      <c r="I560" s="25" t="str">
        <f>VLOOKUP(E560,КСГ!$A$2:$E$427,5,0)</f>
        <v>Пульмонология</v>
      </c>
      <c r="J560" s="25">
        <f>VLOOKUP(E560,КСГ!$A$2:$F$427,6,0)</f>
        <v>1.31</v>
      </c>
      <c r="K560" s="26" t="s">
        <v>493</v>
      </c>
      <c r="L560" s="26">
        <v>0</v>
      </c>
      <c r="M560" s="26">
        <v>0</v>
      </c>
      <c r="N560" s="18" t="str">
        <f t="shared" si="25"/>
        <v/>
      </c>
      <c r="O560" s="19">
        <f>IF(VLOOKUP($E560,КСГ!$A$2:$D$427,4,0)=0,IF($D560="КС",$C$2*$C560*$G560*L560,$C$3*$C560*$G560*L560),IF($D560="КС",$C$2*$G560*L560,$C$3*$G560*L560))</f>
        <v>0</v>
      </c>
      <c r="P560" s="19">
        <f>IF(VLOOKUP($E560,КСГ!$A$2:$D$427,4,0)=0,IF($D560="КС",$C$2*$C560*$G560*M560,$C$3*$C560*$G560*M560),IF($D560="КС",$C$2*$G560*M560,$C$3*$G560*M560))</f>
        <v>0</v>
      </c>
      <c r="Q560" s="20">
        <f t="shared" si="26"/>
        <v>0</v>
      </c>
    </row>
    <row r="561" spans="1:17">
      <c r="A561" s="34">
        <v>150007</v>
      </c>
      <c r="B561" s="22" t="str">
        <f>VLOOKUP(A561,МО!$A$1:$C$68,2,0)</f>
        <v>ГБУЗ "Алагирская ЦРБ"</v>
      </c>
      <c r="C561" s="23">
        <f>IF(D561="КС",VLOOKUP(A561,МО!$A$1:$C$68,3,0),VLOOKUP(A561,МО!$A$1:$D$68,4,0))</f>
        <v>1</v>
      </c>
      <c r="D561" s="27" t="s">
        <v>495</v>
      </c>
      <c r="E561" s="26">
        <v>20161189</v>
      </c>
      <c r="F561" s="22" t="str">
        <f>VLOOKUP(E561,КСГ!$A$2:$C$427,2,0)</f>
        <v>Болезни пищевода, гастрит, дуоденит, другие болезни желудка и двенадцатиперстной кишки</v>
      </c>
      <c r="G561" s="25">
        <f>VLOOKUP(E561,КСГ!$A$2:$C$427,3,0)</f>
        <v>0.37</v>
      </c>
      <c r="H561" s="25">
        <f>IF(VLOOKUP($E561,КСГ!$A$2:$D$427,4,0)=0,IF($D561="КС",$C$2*$C561*$G561,$C$3*$C561*$G561),IF($D561="КС",$C$2*$G561,$C$3*$G561))</f>
        <v>6346.0365000000002</v>
      </c>
      <c r="I561" s="25" t="str">
        <f>VLOOKUP(E561,КСГ!$A$2:$E$427,5,0)</f>
        <v>Терапия</v>
      </c>
      <c r="J561" s="25">
        <f>VLOOKUP(E561,КСГ!$A$2:$F$427,6,0)</f>
        <v>0.77</v>
      </c>
      <c r="K561" s="26" t="s">
        <v>493</v>
      </c>
      <c r="L561" s="26">
        <v>4</v>
      </c>
      <c r="M561" s="26">
        <v>2</v>
      </c>
      <c r="N561" s="18">
        <f t="shared" si="25"/>
        <v>6</v>
      </c>
      <c r="O561" s="19">
        <f>IF(VLOOKUP($E561,КСГ!$A$2:$D$427,4,0)=0,IF($D561="КС",$C$2*$C561*$G561*L561,$C$3*$C561*$G561*L561),IF($D561="КС",$C$2*$G561*L561,$C$3*$G561*L561))</f>
        <v>25384.146000000001</v>
      </c>
      <c r="P561" s="19">
        <f>IF(VLOOKUP($E561,КСГ!$A$2:$D$427,4,0)=0,IF($D561="КС",$C$2*$C561*$G561*M561,$C$3*$C561*$G561*M561),IF($D561="КС",$C$2*$G561*M561,$C$3*$G561*M561))</f>
        <v>12692.073</v>
      </c>
      <c r="Q561" s="20">
        <f t="shared" si="26"/>
        <v>38076.218999999997</v>
      </c>
    </row>
    <row r="562" spans="1:17">
      <c r="A562" s="34">
        <v>150007</v>
      </c>
      <c r="B562" s="22" t="str">
        <f>VLOOKUP(A562,МО!$A$1:$C$68,2,0)</f>
        <v>ГБУЗ "Алагирская ЦРБ"</v>
      </c>
      <c r="C562" s="23">
        <f>IF(D562="КС",VLOOKUP(A562,МО!$A$1:$C$68,3,0),VLOOKUP(A562,МО!$A$1:$D$68,4,0))</f>
        <v>1</v>
      </c>
      <c r="D562" s="27" t="s">
        <v>495</v>
      </c>
      <c r="E562" s="26">
        <v>20161191</v>
      </c>
      <c r="F562" s="22" t="str">
        <f>VLOOKUP(E562,КСГ!$A$2:$C$427,2,0)</f>
        <v>Болезни желчного пузыря</v>
      </c>
      <c r="G562" s="25">
        <f>VLOOKUP(E562,КСГ!$A$2:$C$427,3,0)</f>
        <v>0.72</v>
      </c>
      <c r="H562" s="25">
        <f>IF(VLOOKUP($E562,КСГ!$A$2:$D$427,4,0)=0,IF($D562="КС",$C$2*$C562*$G562,$C$3*$C562*$G562),IF($D562="КС",$C$2*$G562,$C$3*$G562))</f>
        <v>12349.044</v>
      </c>
      <c r="I562" s="25" t="str">
        <f>VLOOKUP(E562,КСГ!$A$2:$E$427,5,0)</f>
        <v>Терапия</v>
      </c>
      <c r="J562" s="25">
        <f>VLOOKUP(E562,КСГ!$A$2:$F$427,6,0)</f>
        <v>0.77</v>
      </c>
      <c r="K562" s="26" t="s">
        <v>493</v>
      </c>
      <c r="L562" s="26">
        <v>40</v>
      </c>
      <c r="M562" s="26">
        <v>6</v>
      </c>
      <c r="N562" s="18">
        <f t="shared" si="25"/>
        <v>46</v>
      </c>
      <c r="O562" s="19">
        <f>IF(VLOOKUP($E562,КСГ!$A$2:$D$427,4,0)=0,IF($D562="КС",$C$2*$C562*$G562*L562,$C$3*$C562*$G562*L562),IF($D562="КС",$C$2*$G562*L562,$C$3*$G562*L562))</f>
        <v>493961.76</v>
      </c>
      <c r="P562" s="19">
        <f>IF(VLOOKUP($E562,КСГ!$A$2:$D$427,4,0)=0,IF($D562="КС",$C$2*$C562*$G562*M562,$C$3*$C562*$G562*M562),IF($D562="КС",$C$2*$G562*M562,$C$3*$G562*M562))</f>
        <v>74094.263999999996</v>
      </c>
      <c r="Q562" s="20">
        <f t="shared" si="26"/>
        <v>568056.02399999998</v>
      </c>
    </row>
    <row r="563" spans="1:17">
      <c r="A563" s="34">
        <v>150007</v>
      </c>
      <c r="B563" s="22" t="str">
        <f>VLOOKUP(A563,МО!$A$1:$C$68,2,0)</f>
        <v>ГБУЗ "Алагирская ЦРБ"</v>
      </c>
      <c r="C563" s="23">
        <f>IF(D563="КС",VLOOKUP(A563,МО!$A$1:$C$68,3,0),VLOOKUP(A563,МО!$A$1:$D$68,4,0))</f>
        <v>1</v>
      </c>
      <c r="D563" s="27" t="s">
        <v>495</v>
      </c>
      <c r="E563" s="26">
        <v>20161192</v>
      </c>
      <c r="F563" s="22" t="str">
        <f>VLOOKUP(E563,КСГ!$A$2:$C$427,2,0)</f>
        <v>Другие болезни органов пищеварения, взрослые</v>
      </c>
      <c r="G563" s="25">
        <f>VLOOKUP(E563,КСГ!$A$2:$C$427,3,0)</f>
        <v>0.59</v>
      </c>
      <c r="H563" s="25">
        <f>IF(VLOOKUP($E563,КСГ!$A$2:$D$427,4,0)=0,IF($D563="КС",$C$2*$C563*$G563,$C$3*$C563*$G563),IF($D563="КС",$C$2*$G563,$C$3*$G563))</f>
        <v>10119.3555</v>
      </c>
      <c r="I563" s="25" t="str">
        <f>VLOOKUP(E563,КСГ!$A$2:$E$427,5,0)</f>
        <v>Терапия</v>
      </c>
      <c r="J563" s="25">
        <f>VLOOKUP(E563,КСГ!$A$2:$F$427,6,0)</f>
        <v>0.77</v>
      </c>
      <c r="K563" s="26" t="s">
        <v>493</v>
      </c>
      <c r="L563" s="26">
        <v>25</v>
      </c>
      <c r="M563" s="26">
        <v>5</v>
      </c>
      <c r="N563" s="18">
        <f t="shared" si="25"/>
        <v>30</v>
      </c>
      <c r="O563" s="19">
        <f>IF(VLOOKUP($E563,КСГ!$A$2:$D$427,4,0)=0,IF($D563="КС",$C$2*$C563*$G563*L563,$C$3*$C563*$G563*L563),IF($D563="КС",$C$2*$G563*L563,$C$3*$G563*L563))</f>
        <v>252983.88749999998</v>
      </c>
      <c r="P563" s="19">
        <f>IF(VLOOKUP($E563,КСГ!$A$2:$D$427,4,0)=0,IF($D563="КС",$C$2*$C563*$G563*M563,$C$3*$C563*$G563*M563),IF($D563="КС",$C$2*$G563*M563,$C$3*$G563*M563))</f>
        <v>50596.777499999997</v>
      </c>
      <c r="Q563" s="20">
        <f t="shared" si="26"/>
        <v>303580.66499999998</v>
      </c>
    </row>
    <row r="564" spans="1:17">
      <c r="A564" s="34">
        <v>150007</v>
      </c>
      <c r="B564" s="22" t="str">
        <f>VLOOKUP(A564,МО!$A$1:$C$68,2,0)</f>
        <v>ГБУЗ "Алагирская ЦРБ"</v>
      </c>
      <c r="C564" s="23">
        <f>IF(D564="КС",VLOOKUP(A564,МО!$A$1:$C$68,3,0),VLOOKUP(A564,МО!$A$1:$D$68,4,0))</f>
        <v>1</v>
      </c>
      <c r="D564" s="27" t="s">
        <v>495</v>
      </c>
      <c r="E564" s="26">
        <v>20161193</v>
      </c>
      <c r="F564" s="22" t="str">
        <f>VLOOKUP(E564,КСГ!$A$2:$C$427,2,0)</f>
        <v>Гипертоническая болезнь в стадии обострения</v>
      </c>
      <c r="G564" s="25">
        <f>VLOOKUP(E564,КСГ!$A$2:$C$427,3,0)</f>
        <v>0.7</v>
      </c>
      <c r="H564" s="25">
        <f>IF(VLOOKUP($E564,КСГ!$A$2:$D$427,4,0)=0,IF($D564="КС",$C$2*$C564*$G564,$C$3*$C564*$G564),IF($D564="КС",$C$2*$G564,$C$3*$G564))</f>
        <v>12006.014999999999</v>
      </c>
      <c r="I564" s="25" t="str">
        <f>VLOOKUP(E564,КСГ!$A$2:$E$427,5,0)</f>
        <v>Терапия</v>
      </c>
      <c r="J564" s="25">
        <f>VLOOKUP(E564,КСГ!$A$2:$F$427,6,0)</f>
        <v>0.77</v>
      </c>
      <c r="K564" s="26" t="s">
        <v>493</v>
      </c>
      <c r="L564" s="26">
        <v>115</v>
      </c>
      <c r="M564" s="26">
        <v>5</v>
      </c>
      <c r="N564" s="18">
        <f t="shared" si="25"/>
        <v>120</v>
      </c>
      <c r="O564" s="19">
        <f>IF(VLOOKUP($E564,КСГ!$A$2:$D$427,4,0)=0,IF($D564="КС",$C$2*$C564*$G564*L564,$C$3*$C564*$G564*L564),IF($D564="КС",$C$2*$G564*L564,$C$3*$G564*L564))</f>
        <v>1380691.7249999999</v>
      </c>
      <c r="P564" s="19">
        <f>IF(VLOOKUP($E564,КСГ!$A$2:$D$427,4,0)=0,IF($D564="КС",$C$2*$C564*$G564*M564,$C$3*$C564*$G564*M564),IF($D564="КС",$C$2*$G564*M564,$C$3*$G564*M564))</f>
        <v>60030.074999999997</v>
      </c>
      <c r="Q564" s="20">
        <f t="shared" si="26"/>
        <v>1440721.7999999998</v>
      </c>
    </row>
    <row r="565" spans="1:17" ht="15.75" customHeight="1">
      <c r="A565" s="34">
        <v>150007</v>
      </c>
      <c r="B565" s="22" t="str">
        <f>VLOOKUP(A565,МО!$A$1:$C$68,2,0)</f>
        <v>ГБУЗ "Алагирская ЦРБ"</v>
      </c>
      <c r="C565" s="23">
        <f>IF(D565="КС",VLOOKUP(A565,МО!$A$1:$C$68,3,0),VLOOKUP(A565,МО!$A$1:$D$68,4,0))</f>
        <v>1</v>
      </c>
      <c r="D565" s="27" t="s">
        <v>495</v>
      </c>
      <c r="E565" s="26">
        <v>20161194</v>
      </c>
      <c r="F565" s="22" t="str">
        <f>VLOOKUP(E565,КСГ!$A$2:$C$427,2,0)</f>
        <v>Стенокардия (кроме нестабильной),  хроническая ишемическая болезнь сердца,  уровень 1</v>
      </c>
      <c r="G565" s="25">
        <f>VLOOKUP(E565,КСГ!$A$2:$C$427,3,0)</f>
        <v>0.78</v>
      </c>
      <c r="H565" s="25">
        <f>IF(VLOOKUP($E565,КСГ!$A$2:$D$427,4,0)=0,IF($D565="КС",$C$2*$C565*$G565,$C$3*$C565*$G565),IF($D565="КС",$C$2*$G565,$C$3*$G565))</f>
        <v>13378.131000000001</v>
      </c>
      <c r="I565" s="25" t="str">
        <f>VLOOKUP(E565,КСГ!$A$2:$E$427,5,0)</f>
        <v>Терапия</v>
      </c>
      <c r="J565" s="25">
        <f>VLOOKUP(E565,КСГ!$A$2:$F$427,6,0)</f>
        <v>0.77</v>
      </c>
      <c r="K565" s="26" t="s">
        <v>493</v>
      </c>
      <c r="L565" s="26">
        <v>114</v>
      </c>
      <c r="M565" s="26">
        <v>5</v>
      </c>
      <c r="N565" s="18">
        <f t="shared" si="25"/>
        <v>119</v>
      </c>
      <c r="O565" s="19">
        <f>IF(VLOOKUP($E565,КСГ!$A$2:$D$427,4,0)=0,IF($D565="КС",$C$2*$C565*$G565*L565,$C$3*$C565*$G565*L565),IF($D565="КС",$C$2*$G565*L565,$C$3*$G565*L565))</f>
        <v>1525106.9340000001</v>
      </c>
      <c r="P565" s="19">
        <f>IF(VLOOKUP($E565,КСГ!$A$2:$D$427,4,0)=0,IF($D565="КС",$C$2*$C565*$G565*M565,$C$3*$C565*$G565*M565),IF($D565="КС",$C$2*$G565*M565,$C$3*$G565*M565))</f>
        <v>66890.654999999999</v>
      </c>
      <c r="Q565" s="20">
        <f t="shared" si="26"/>
        <v>1591997.5890000002</v>
      </c>
    </row>
    <row r="566" spans="1:17" ht="15.75" customHeight="1">
      <c r="A566" s="34">
        <v>150007</v>
      </c>
      <c r="B566" s="22" t="str">
        <f>VLOOKUP(A566,МО!$A$1:$C$68,2,0)</f>
        <v>ГБУЗ "Алагирская ЦРБ"</v>
      </c>
      <c r="C566" s="23">
        <f>IF(D566="КС",VLOOKUP(A566,МО!$A$1:$C$68,3,0),VLOOKUP(A566,МО!$A$1:$D$68,4,0))</f>
        <v>1</v>
      </c>
      <c r="D566" s="27" t="s">
        <v>495</v>
      </c>
      <c r="E566" s="26">
        <v>20161196</v>
      </c>
      <c r="F566" s="22" t="str">
        <f>VLOOKUP(E566,КСГ!$A$2:$C$427,2,0)</f>
        <v>Другие болезни сердца, уровень 1</v>
      </c>
      <c r="G566" s="25">
        <f>VLOOKUP(E566,КСГ!$A$2:$C$427,3,0)</f>
        <v>0.78</v>
      </c>
      <c r="H566" s="25">
        <f>IF(VLOOKUP($E566,КСГ!$A$2:$D$427,4,0)=0,IF($D566="КС",$C$2*$C566*$G566,$C$3*$C566*$G566),IF($D566="КС",$C$2*$G566,$C$3*$G566))</f>
        <v>13378.131000000001</v>
      </c>
      <c r="I566" s="25" t="str">
        <f>VLOOKUP(E566,КСГ!$A$2:$E$427,5,0)</f>
        <v>Терапия</v>
      </c>
      <c r="J566" s="25">
        <f>VLOOKUP(E566,КСГ!$A$2:$F$427,6,0)</f>
        <v>0.77</v>
      </c>
      <c r="K566" s="26" t="s">
        <v>493</v>
      </c>
      <c r="L566" s="26">
        <v>5</v>
      </c>
      <c r="M566" s="26">
        <v>0</v>
      </c>
      <c r="N566" s="18">
        <f t="shared" si="25"/>
        <v>5</v>
      </c>
      <c r="O566" s="19">
        <f>IF(VLOOKUP($E566,КСГ!$A$2:$D$427,4,0)=0,IF($D566="КС",$C$2*$C566*$G566*L566,$C$3*$C566*$G566*L566),IF($D566="КС",$C$2*$G566*L566,$C$3*$G566*L566))</f>
        <v>66890.654999999999</v>
      </c>
      <c r="P566" s="19">
        <f>IF(VLOOKUP($E566,КСГ!$A$2:$D$427,4,0)=0,IF($D566="КС",$C$2*$C566*$G566*M566,$C$3*$C566*$G566*M566),IF($D566="КС",$C$2*$G566*M566,$C$3*$G566*M566))</f>
        <v>0</v>
      </c>
      <c r="Q566" s="20">
        <f t="shared" si="26"/>
        <v>66890.654999999999</v>
      </c>
    </row>
    <row r="567" spans="1:17" ht="16.5" customHeight="1">
      <c r="A567" s="34">
        <v>150007</v>
      </c>
      <c r="B567" s="22" t="str">
        <f>VLOOKUP(A567,МО!$A$1:$C$68,2,0)</f>
        <v>ГБУЗ "Алагирская ЦРБ"</v>
      </c>
      <c r="C567" s="23">
        <f>IF(D567="КС",VLOOKUP(A567,МО!$A$1:$C$68,3,0),VLOOKUP(A567,МО!$A$1:$D$68,4,0))</f>
        <v>1</v>
      </c>
      <c r="D567" s="27" t="s">
        <v>495</v>
      </c>
      <c r="E567" s="26">
        <v>20161198</v>
      </c>
      <c r="F567" s="22" t="str">
        <f>VLOOKUP(E567,КСГ!$A$2:$C$427,2,0)</f>
        <v>Бронхит необструктивный, симптомы и признаки, относящиеся к органам дыхания</v>
      </c>
      <c r="G567" s="25">
        <f>VLOOKUP(E567,КСГ!$A$2:$C$427,3,0)</f>
        <v>0.75</v>
      </c>
      <c r="H567" s="25">
        <f>IF(VLOOKUP($E567,КСГ!$A$2:$D$427,4,0)=0,IF($D567="КС",$C$2*$C567*$G567,$C$3*$C567*$G567),IF($D567="КС",$C$2*$G567,$C$3*$G567))</f>
        <v>12863.587500000001</v>
      </c>
      <c r="I567" s="25" t="str">
        <f>VLOOKUP(E567,КСГ!$A$2:$E$427,5,0)</f>
        <v>Терапия</v>
      </c>
      <c r="J567" s="25">
        <f>VLOOKUP(E567,КСГ!$A$2:$F$427,6,0)</f>
        <v>0.77</v>
      </c>
      <c r="K567" s="26" t="s">
        <v>493</v>
      </c>
      <c r="L567" s="26">
        <v>53</v>
      </c>
      <c r="M567" s="26">
        <v>6</v>
      </c>
      <c r="N567" s="18">
        <f t="shared" si="25"/>
        <v>59</v>
      </c>
      <c r="O567" s="19">
        <f>IF(VLOOKUP($E567,КСГ!$A$2:$D$427,4,0)=0,IF($D567="КС",$C$2*$C567*$G567*L567,$C$3*$C567*$G567*L567),IF($D567="КС",$C$2*$G567*L567,$C$3*$G567*L567))</f>
        <v>681770.13750000007</v>
      </c>
      <c r="P567" s="19">
        <f>IF(VLOOKUP($E567,КСГ!$A$2:$D$427,4,0)=0,IF($D567="КС",$C$2*$C567*$G567*M567,$C$3*$C567*$G567*M567),IF($D567="КС",$C$2*$G567*M567,$C$3*$G567*M567))</f>
        <v>77181.525000000009</v>
      </c>
      <c r="Q567" s="20">
        <f t="shared" si="26"/>
        <v>758951.66250000009</v>
      </c>
    </row>
    <row r="568" spans="1:17" ht="15.75" customHeight="1">
      <c r="A568" s="34">
        <v>150007</v>
      </c>
      <c r="B568" s="22" t="str">
        <f>VLOOKUP(A568,МО!$A$1:$C$68,2,0)</f>
        <v>ГБУЗ "Алагирская ЦРБ"</v>
      </c>
      <c r="C568" s="23">
        <f>IF(D568="КС",VLOOKUP(A568,МО!$A$1:$C$68,3,0),VLOOKUP(A568,МО!$A$1:$D$68,4,0))</f>
        <v>1</v>
      </c>
      <c r="D568" s="27" t="s">
        <v>495</v>
      </c>
      <c r="E568" s="26">
        <v>20161199</v>
      </c>
      <c r="F568" s="22" t="str">
        <f>VLOOKUP(E568,КСГ!$A$2:$C$427,2,0)</f>
        <v>ХОБЛ, эмфизема, бронхоэктатическая болезнь</v>
      </c>
      <c r="G568" s="25">
        <f>VLOOKUP(E568,КСГ!$A$2:$C$427,3,0)</f>
        <v>1.246</v>
      </c>
      <c r="H568" s="25">
        <f>IF(VLOOKUP($E568,КСГ!$A$2:$D$427,4,0)=0,IF($D568="КС",$C$2*$C568*$G568,$C$3*$C568*$G568),IF($D568="КС",$C$2*$G568,$C$3*$G568))</f>
        <v>21370.706700000002</v>
      </c>
      <c r="I568" s="25" t="str">
        <f>VLOOKUP(E568,КСГ!$A$2:$E$427,5,0)</f>
        <v>Терапия</v>
      </c>
      <c r="J568" s="25">
        <f>VLOOKUP(E568,КСГ!$A$2:$F$427,6,0)</f>
        <v>0.77</v>
      </c>
      <c r="K568" s="26" t="s">
        <v>493</v>
      </c>
      <c r="L568" s="26">
        <v>35</v>
      </c>
      <c r="M568" s="26">
        <v>5</v>
      </c>
      <c r="N568" s="18">
        <f t="shared" si="25"/>
        <v>40</v>
      </c>
      <c r="O568" s="19">
        <f>IF(VLOOKUP($E568,КСГ!$A$2:$D$427,4,0)=0,IF($D568="КС",$C$2*$C568*$G568*L568,$C$3*$C568*$G568*L568),IF($D568="КС",$C$2*$G568*L568,$C$3*$G568*L568))</f>
        <v>747974.73450000014</v>
      </c>
      <c r="P568" s="19">
        <f>IF(VLOOKUP($E568,КСГ!$A$2:$D$427,4,0)=0,IF($D568="КС",$C$2*$C568*$G568*M568,$C$3*$C568*$G568*M568),IF($D568="КС",$C$2*$G568*M568,$C$3*$G568*M568))</f>
        <v>106853.53350000002</v>
      </c>
      <c r="Q568" s="20">
        <f t="shared" si="26"/>
        <v>854828.26800000016</v>
      </c>
    </row>
    <row r="569" spans="1:17" ht="15.75" customHeight="1">
      <c r="A569" s="34">
        <v>150007</v>
      </c>
      <c r="B569" s="22" t="str">
        <f>VLOOKUP(A569,МО!$A$1:$C$68,2,0)</f>
        <v>ГБУЗ "Алагирская ЦРБ"</v>
      </c>
      <c r="C569" s="23">
        <f>IF(D569="КС",VLOOKUP(A569,МО!$A$1:$C$68,3,0),VLOOKUP(A569,МО!$A$1:$D$68,4,0))</f>
        <v>1</v>
      </c>
      <c r="D569" s="27" t="s">
        <v>495</v>
      </c>
      <c r="E569" s="26">
        <v>20161200</v>
      </c>
      <c r="F569" s="22" t="str">
        <f>VLOOKUP(E569,КСГ!$A$2:$C$427,2,0)</f>
        <v>Отравления и другие воздействия внешних причин (уровень 1)</v>
      </c>
      <c r="G569" s="25">
        <f>VLOOKUP(E569,КСГ!$A$2:$C$427,3,0)</f>
        <v>0.27</v>
      </c>
      <c r="H569" s="25">
        <f>IF(VLOOKUP($E569,КСГ!$A$2:$D$427,4,0)=0,IF($D569="КС",$C$2*$C569*$G569,$C$3*$C569*$G569),IF($D569="КС",$C$2*$G569,$C$3*$G569))</f>
        <v>4630.8915000000006</v>
      </c>
      <c r="I569" s="25" t="str">
        <f>VLOOKUP(E569,КСГ!$A$2:$E$427,5,0)</f>
        <v>Терапия</v>
      </c>
      <c r="J569" s="25">
        <f>VLOOKUP(E569,КСГ!$A$2:$F$427,6,0)</f>
        <v>0.77</v>
      </c>
      <c r="K569" s="26" t="s">
        <v>493</v>
      </c>
      <c r="L569" s="26">
        <v>8</v>
      </c>
      <c r="M569" s="26">
        <v>0</v>
      </c>
      <c r="N569" s="18">
        <f t="shared" si="25"/>
        <v>8</v>
      </c>
      <c r="O569" s="19">
        <f>IF(VLOOKUP($E569,КСГ!$A$2:$D$427,4,0)=0,IF($D569="КС",$C$2*$C569*$G569*L569,$C$3*$C569*$G569*L569),IF($D569="КС",$C$2*$G569*L569,$C$3*$G569*L569))</f>
        <v>37047.132000000005</v>
      </c>
      <c r="P569" s="19">
        <f>IF(VLOOKUP($E569,КСГ!$A$2:$D$427,4,0)=0,IF($D569="КС",$C$2*$C569*$G569*M569,$C$3*$C569*$G569*M569),IF($D569="КС",$C$2*$G569*M569,$C$3*$G569*M569))</f>
        <v>0</v>
      </c>
      <c r="Q569" s="20">
        <f t="shared" si="26"/>
        <v>37047.132000000005</v>
      </c>
    </row>
    <row r="570" spans="1:17">
      <c r="A570" s="34">
        <v>150007</v>
      </c>
      <c r="B570" s="22" t="str">
        <f>VLOOKUP(A570,МО!$A$1:$C$68,2,0)</f>
        <v>ГБУЗ "Алагирская ЦРБ"</v>
      </c>
      <c r="C570" s="23">
        <f>IF(D570="КС",VLOOKUP(A570,МО!$A$1:$C$68,3,0),VLOOKUP(A570,МО!$A$1:$D$68,4,0))</f>
        <v>1</v>
      </c>
      <c r="D570" s="27" t="s">
        <v>495</v>
      </c>
      <c r="E570" s="26">
        <v>20161202</v>
      </c>
      <c r="F570" s="22" t="str">
        <f>VLOOKUP(E570,КСГ!$A$2:$C$427,2,0)</f>
        <v>Тубулоинтерстициальные болезни почек, другие болезни мочевой системы</v>
      </c>
      <c r="G570" s="25">
        <f>VLOOKUP(E570,КСГ!$A$2:$C$427,3,0)</f>
        <v>0.86</v>
      </c>
      <c r="H570" s="25">
        <f>IF(VLOOKUP($E570,КСГ!$A$2:$D$427,4,0)=0,IF($D570="КС",$C$2*$C570*$G570,$C$3*$C570*$G570),IF($D570="КС",$C$2*$G570,$C$3*$G570))</f>
        <v>14750.247000000001</v>
      </c>
      <c r="I570" s="25" t="str">
        <f>VLOOKUP(E570,КСГ!$A$2:$E$427,5,0)</f>
        <v>Терапия</v>
      </c>
      <c r="J570" s="25">
        <f>VLOOKUP(E570,КСГ!$A$2:$F$427,6,0)</f>
        <v>0.77</v>
      </c>
      <c r="K570" s="26" t="s">
        <v>493</v>
      </c>
      <c r="L570" s="26">
        <v>18</v>
      </c>
      <c r="M570" s="26">
        <v>2</v>
      </c>
      <c r="N570" s="18">
        <f t="shared" si="25"/>
        <v>20</v>
      </c>
      <c r="O570" s="19">
        <f>IF(VLOOKUP($E570,КСГ!$A$2:$D$427,4,0)=0,IF($D570="КС",$C$2*$C570*$G570*L570,$C$3*$C570*$G570*L570),IF($D570="КС",$C$2*$G570*L570,$C$3*$G570*L570))</f>
        <v>265504.446</v>
      </c>
      <c r="P570" s="19">
        <f>IF(VLOOKUP($E570,КСГ!$A$2:$D$427,4,0)=0,IF($D570="КС",$C$2*$C570*$G570*M570,$C$3*$C570*$G570*M570),IF($D570="КС",$C$2*$G570*M570,$C$3*$G570*M570))</f>
        <v>29500.494000000002</v>
      </c>
      <c r="Q570" s="20">
        <f t="shared" si="26"/>
        <v>295004.94</v>
      </c>
    </row>
    <row r="571" spans="1:17">
      <c r="A571" s="34">
        <v>150007</v>
      </c>
      <c r="B571" s="22" t="str">
        <f>VLOOKUP(A571,МО!$A$1:$C$68,2,0)</f>
        <v>ГБУЗ "Алагирская ЦРБ"</v>
      </c>
      <c r="C571" s="23">
        <f>IF(D571="КС",VLOOKUP(A571,МО!$A$1:$C$68,3,0),VLOOKUP(A571,МО!$A$1:$D$68,4,0))</f>
        <v>1</v>
      </c>
      <c r="D571" s="27" t="s">
        <v>495</v>
      </c>
      <c r="E571" s="26">
        <v>20161203</v>
      </c>
      <c r="F571" s="22" t="str">
        <f>VLOOKUP(E571,КСГ!$A$2:$C$427,2,0)</f>
        <v>Камни мочевой системы; симптомы, относящиеся к мочевой системе, взрослые</v>
      </c>
      <c r="G571" s="25">
        <f>VLOOKUP(E571,КСГ!$A$2:$C$427,3,0)</f>
        <v>0.49</v>
      </c>
      <c r="H571" s="25">
        <f>IF(VLOOKUP($E571,КСГ!$A$2:$D$427,4,0)=0,IF($D571="КС",$C$2*$C571*$G571,$C$3*$C571*$G571),IF($D571="КС",$C$2*$G571,$C$3*$G571))</f>
        <v>8404.210500000001</v>
      </c>
      <c r="I571" s="25" t="str">
        <f>VLOOKUP(E571,КСГ!$A$2:$E$427,5,0)</f>
        <v>Терапия</v>
      </c>
      <c r="J571" s="25">
        <f>VLOOKUP(E571,КСГ!$A$2:$F$427,6,0)</f>
        <v>0.77</v>
      </c>
      <c r="K571" s="26" t="s">
        <v>474</v>
      </c>
      <c r="L571" s="26">
        <v>45</v>
      </c>
      <c r="M571" s="26">
        <v>5</v>
      </c>
      <c r="N571" s="18">
        <f t="shared" si="25"/>
        <v>50</v>
      </c>
      <c r="O571" s="19">
        <f>IF(VLOOKUP($E571,КСГ!$A$2:$D$427,4,0)=0,IF($D571="КС",$C$2*$C571*$G571*L571,$C$3*$C571*$G571*L571),IF($D571="КС",$C$2*$G571*L571,$C$3*$G571*L571))</f>
        <v>378189.47250000003</v>
      </c>
      <c r="P571" s="19">
        <f>IF(VLOOKUP($E571,КСГ!$A$2:$D$427,4,0)=0,IF($D571="КС",$C$2*$C571*$G571*M571,$C$3*$C571*$G571*M571),IF($D571="КС",$C$2*$G571*M571,$C$3*$G571*M571))</f>
        <v>42021.052500000005</v>
      </c>
      <c r="Q571" s="20">
        <f t="shared" si="26"/>
        <v>420210.52500000002</v>
      </c>
    </row>
    <row r="572" spans="1:17" ht="15.75" customHeight="1">
      <c r="A572" s="34">
        <v>150007</v>
      </c>
      <c r="B572" s="22" t="str">
        <f>VLOOKUP(A572,МО!$A$1:$C$68,2,0)</f>
        <v>ГБУЗ "Алагирская ЦРБ"</v>
      </c>
      <c r="C572" s="23">
        <f>IF(D572="КС",VLOOKUP(A572,МО!$A$1:$C$68,3,0),VLOOKUP(A572,МО!$A$1:$D$68,4,0))</f>
        <v>1</v>
      </c>
      <c r="D572" s="27" t="s">
        <v>495</v>
      </c>
      <c r="E572" s="26">
        <v>20161204</v>
      </c>
      <c r="F572" s="22" t="str">
        <f>VLOOKUP(E572,КСГ!$A$2:$C$427,2,0)</f>
        <v>Госпитализация в диагностических целях с постановкой/подтверждением диагноза злокачественного новообразования</v>
      </c>
      <c r="G572" s="25">
        <f>VLOOKUP(E572,КСГ!$A$2:$C$427,3,0)</f>
        <v>1</v>
      </c>
      <c r="H572" s="25">
        <f>IF(VLOOKUP($E572,КСГ!$A$2:$D$427,4,0)=0,IF($D572="КС",$C$2*$C572*$G572,$C$3*$C572*$G572),IF($D572="КС",$C$2*$G572,$C$3*$G572))</f>
        <v>17151.45</v>
      </c>
      <c r="I572" s="25" t="str">
        <f>VLOOKUP(E572,КСГ!$A$2:$E$427,5,0)</f>
        <v>Терапия</v>
      </c>
      <c r="J572" s="25">
        <f>VLOOKUP(E572,КСГ!$A$2:$F$427,6,0)</f>
        <v>0.77</v>
      </c>
      <c r="K572" s="26" t="s">
        <v>493</v>
      </c>
      <c r="L572" s="26">
        <v>0</v>
      </c>
      <c r="M572" s="26"/>
      <c r="N572" s="18" t="str">
        <f t="shared" si="25"/>
        <v/>
      </c>
      <c r="O572" s="19">
        <f>IF(VLOOKUP($E572,КСГ!$A$2:$D$427,4,0)=0,IF($D572="КС",$C$2*$C572*$G572*L572,$C$3*$C572*$G572*L572),IF($D572="КС",$C$2*$G572*L572,$C$3*$G572*L572))</f>
        <v>0</v>
      </c>
      <c r="P572" s="19">
        <f>IF(VLOOKUP($E572,КСГ!$A$2:$D$427,4,0)=0,IF($D572="КС",$C$2*$C572*$G572*M572,$C$3*$C572*$G572*M572),IF($D572="КС",$C$2*$G572*M572,$C$3*$G572*M572))</f>
        <v>0</v>
      </c>
      <c r="Q572" s="20">
        <f t="shared" si="26"/>
        <v>0</v>
      </c>
    </row>
    <row r="573" spans="1:17" ht="15" customHeight="1">
      <c r="A573" s="34">
        <v>150007</v>
      </c>
      <c r="B573" s="22" t="str">
        <f>VLOOKUP(A573,МО!$A$1:$C$68,2,0)</f>
        <v>ГБУЗ "Алагирская ЦРБ"</v>
      </c>
      <c r="C573" s="23">
        <f>IF(D573="КС",VLOOKUP(A573,МО!$A$1:$C$68,3,0),VLOOKUP(A573,МО!$A$1:$D$68,4,0))</f>
        <v>1</v>
      </c>
      <c r="D573" s="27" t="s">
        <v>495</v>
      </c>
      <c r="E573" s="26">
        <v>20161205</v>
      </c>
      <c r="F573" s="22" t="str">
        <f>VLOOKUP(E573,КСГ!$A$2:$C$427,2,0)</f>
        <v>Гнойные состояния нижних дыхательных путей</v>
      </c>
      <c r="G573" s="25">
        <f>VLOOKUP(E573,КСГ!$A$2:$C$427,3,0)</f>
        <v>2.0499999999999998</v>
      </c>
      <c r="H573" s="25">
        <f>IF(VLOOKUP($E573,КСГ!$A$2:$D$427,4,0)=0,IF($D573="КС",$C$2*$C573*$G573,$C$3*$C573*$G573),IF($D573="КС",$C$2*$G573,$C$3*$G573))</f>
        <v>35160.472499999996</v>
      </c>
      <c r="I573" s="25" t="str">
        <f>VLOOKUP(E573,КСГ!$A$2:$E$427,5,0)</f>
        <v>Торакальная хирургия</v>
      </c>
      <c r="J573" s="25">
        <f>VLOOKUP(E573,КСГ!$A$2:$F$427,6,0)</f>
        <v>2.09</v>
      </c>
      <c r="K573" s="26" t="s">
        <v>474</v>
      </c>
      <c r="L573" s="26">
        <v>0</v>
      </c>
      <c r="M573" s="26"/>
      <c r="N573" s="18" t="str">
        <f t="shared" si="25"/>
        <v/>
      </c>
      <c r="O573" s="19">
        <f>IF(VLOOKUP($E573,КСГ!$A$2:$D$427,4,0)=0,IF($D573="КС",$C$2*$C573*$G573*L573,$C$3*$C573*$G573*L573),IF($D573="КС",$C$2*$G573*L573,$C$3*$G573*L573))</f>
        <v>0</v>
      </c>
      <c r="P573" s="19">
        <f>IF(VLOOKUP($E573,КСГ!$A$2:$D$427,4,0)=0,IF($D573="КС",$C$2*$C573*$G573*M573,$C$3*$C573*$G573*M573),IF($D573="КС",$C$2*$G573*M573,$C$3*$G573*M573))</f>
        <v>0</v>
      </c>
      <c r="Q573" s="20">
        <f t="shared" si="26"/>
        <v>0</v>
      </c>
    </row>
    <row r="574" spans="1:17" ht="15" customHeight="1">
      <c r="A574" s="34">
        <v>150007</v>
      </c>
      <c r="B574" s="22" t="str">
        <f>VLOOKUP(A574,МО!$A$1:$C$68,2,0)</f>
        <v>ГБУЗ "Алагирская ЦРБ"</v>
      </c>
      <c r="C574" s="23">
        <f>IF(D574="КС",VLOOKUP(A574,МО!$A$1:$C$68,3,0),VLOOKUP(A574,МО!$A$1:$D$68,4,0))</f>
        <v>1</v>
      </c>
      <c r="D574" s="27" t="s">
        <v>495</v>
      </c>
      <c r="E574" s="26">
        <v>20161212</v>
      </c>
      <c r="F574" s="22" t="str">
        <f>VLOOKUP(E574,КСГ!$A$2:$C$427,2,0)</f>
        <v>Переломы бедренной кости, другие травмы области бедра и тазобедренного сустава</v>
      </c>
      <c r="G574" s="25">
        <f>VLOOKUP(E574,КСГ!$A$2:$C$427,3,0)</f>
        <v>0.69</v>
      </c>
      <c r="H574" s="25">
        <f>IF(VLOOKUP($E574,КСГ!$A$2:$D$427,4,0)=0,IF($D574="КС",$C$2*$C574*$G574,$C$3*$C574*$G574),IF($D574="КС",$C$2*$G574,$C$3*$G574))</f>
        <v>11834.5005</v>
      </c>
      <c r="I574" s="25" t="str">
        <f>VLOOKUP(E574,КСГ!$A$2:$E$427,5,0)</f>
        <v>Травматология и ортопедия</v>
      </c>
      <c r="J574" s="25">
        <f>VLOOKUP(E574,КСГ!$A$2:$F$427,6,0)</f>
        <v>1.37</v>
      </c>
      <c r="K574" s="26" t="s">
        <v>474</v>
      </c>
      <c r="L574" s="26">
        <v>0</v>
      </c>
      <c r="M574" s="26"/>
      <c r="N574" s="18" t="str">
        <f t="shared" si="25"/>
        <v/>
      </c>
      <c r="O574" s="19">
        <f>IF(VLOOKUP($E574,КСГ!$A$2:$D$427,4,0)=0,IF($D574="КС",$C$2*$C574*$G574*L574,$C$3*$C574*$G574*L574),IF($D574="КС",$C$2*$G574*L574,$C$3*$G574*L574))</f>
        <v>0</v>
      </c>
      <c r="P574" s="19">
        <f>IF(VLOOKUP($E574,КСГ!$A$2:$D$427,4,0)=0,IF($D574="КС",$C$2*$C574*$G574*M574,$C$3*$C574*$G574*M574),IF($D574="КС",$C$2*$G574*M574,$C$3*$G574*M574))</f>
        <v>0</v>
      </c>
      <c r="Q574" s="20">
        <f t="shared" si="26"/>
        <v>0</v>
      </c>
    </row>
    <row r="575" spans="1:17" ht="15" customHeight="1">
      <c r="A575" s="34">
        <v>150007</v>
      </c>
      <c r="B575" s="22" t="str">
        <f>VLOOKUP(A575,МО!$A$1:$C$68,2,0)</f>
        <v>ГБУЗ "Алагирская ЦРБ"</v>
      </c>
      <c r="C575" s="23">
        <f>IF(D575="КС",VLOOKUP(A575,МО!$A$1:$C$68,3,0),VLOOKUP(A575,МО!$A$1:$D$68,4,0))</f>
        <v>1</v>
      </c>
      <c r="D575" s="27" t="s">
        <v>495</v>
      </c>
      <c r="E575" s="26">
        <v>20161213</v>
      </c>
      <c r="F575" s="22" t="str">
        <f>VLOOKUP(E575,КСГ!$A$2:$C$427,2,0)</f>
        <v>Переломы, вывихи, растяжения области грудной клетки, верхней конечности и стопы</v>
      </c>
      <c r="G575" s="25">
        <f>VLOOKUP(E575,КСГ!$A$2:$C$427,3,0)</f>
        <v>0.56000000000000005</v>
      </c>
      <c r="H575" s="25">
        <f>IF(VLOOKUP($E575,КСГ!$A$2:$D$427,4,0)=0,IF($D575="КС",$C$2*$C575*$G575,$C$3*$C575*$G575),IF($D575="КС",$C$2*$G575,$C$3*$G575))</f>
        <v>9604.8120000000017</v>
      </c>
      <c r="I575" s="25" t="str">
        <f>VLOOKUP(E575,КСГ!$A$2:$E$427,5,0)</f>
        <v>Травматология и ортопедия</v>
      </c>
      <c r="J575" s="25">
        <f>VLOOKUP(E575,КСГ!$A$2:$F$427,6,0)</f>
        <v>1.37</v>
      </c>
      <c r="K575" s="26" t="s">
        <v>474</v>
      </c>
      <c r="L575" s="26">
        <v>1</v>
      </c>
      <c r="M575" s="26">
        <v>0</v>
      </c>
      <c r="N575" s="18">
        <f t="shared" si="25"/>
        <v>1</v>
      </c>
      <c r="O575" s="19">
        <f>IF(VLOOKUP($E575,КСГ!$A$2:$D$427,4,0)=0,IF($D575="КС",$C$2*$C575*$G575*L575,$C$3*$C575*$G575*L575),IF($D575="КС",$C$2*$G575*L575,$C$3*$G575*L575))</f>
        <v>9604.8120000000017</v>
      </c>
      <c r="P575" s="19">
        <f>IF(VLOOKUP($E575,КСГ!$A$2:$D$427,4,0)=0,IF($D575="КС",$C$2*$C575*$G575*M575,$C$3*$C575*$G575*M575),IF($D575="КС",$C$2*$G575*M575,$C$3*$G575*M575))</f>
        <v>0</v>
      </c>
      <c r="Q575" s="20">
        <f t="shared" si="26"/>
        <v>9604.8120000000017</v>
      </c>
    </row>
    <row r="576" spans="1:17" ht="15" customHeight="1">
      <c r="A576" s="34">
        <v>150007</v>
      </c>
      <c r="B576" s="22" t="str">
        <f>VLOOKUP(A576,МО!$A$1:$C$68,2,0)</f>
        <v>ГБУЗ "Алагирская ЦРБ"</v>
      </c>
      <c r="C576" s="23">
        <f>IF(D576="КС",VLOOKUP(A576,МО!$A$1:$C$68,3,0),VLOOKUP(A576,МО!$A$1:$D$68,4,0))</f>
        <v>1</v>
      </c>
      <c r="D576" s="27" t="s">
        <v>495</v>
      </c>
      <c r="E576" s="26">
        <v>20161214</v>
      </c>
      <c r="F576" s="22" t="str">
        <f>VLOOKUP(E576,КСГ!$A$2:$C$427,2,0)</f>
        <v>Переломы, вывихи, растяжения области колена и голени</v>
      </c>
      <c r="G576" s="25">
        <f>VLOOKUP(E576,КСГ!$A$2:$C$427,3,0)</f>
        <v>0.74</v>
      </c>
      <c r="H576" s="25">
        <f>IF(VLOOKUP($E576,КСГ!$A$2:$D$427,4,0)=0,IF($D576="КС",$C$2*$C576*$G576,$C$3*$C576*$G576),IF($D576="КС",$C$2*$G576,$C$3*$G576))</f>
        <v>12692.073</v>
      </c>
      <c r="I576" s="25" t="str">
        <f>VLOOKUP(E576,КСГ!$A$2:$E$427,5,0)</f>
        <v>Травматология и ортопедия</v>
      </c>
      <c r="J576" s="25">
        <f>VLOOKUP(E576,КСГ!$A$2:$F$427,6,0)</f>
        <v>1.37</v>
      </c>
      <c r="K576" s="26" t="s">
        <v>474</v>
      </c>
      <c r="L576" s="26">
        <v>0</v>
      </c>
      <c r="M576" s="26"/>
      <c r="N576" s="18" t="str">
        <f t="shared" si="25"/>
        <v/>
      </c>
      <c r="O576" s="19">
        <f>IF(VLOOKUP($E576,КСГ!$A$2:$D$427,4,0)=0,IF($D576="КС",$C$2*$C576*$G576*L576,$C$3*$C576*$G576*L576),IF($D576="КС",$C$2*$G576*L576,$C$3*$G576*L576))</f>
        <v>0</v>
      </c>
      <c r="P576" s="19">
        <f>IF(VLOOKUP($E576,КСГ!$A$2:$D$427,4,0)=0,IF($D576="КС",$C$2*$C576*$G576*M576,$C$3*$C576*$G576*M576),IF($D576="КС",$C$2*$G576*M576,$C$3*$G576*M576))</f>
        <v>0</v>
      </c>
      <c r="Q576" s="20">
        <f t="shared" si="26"/>
        <v>0</v>
      </c>
    </row>
    <row r="577" spans="1:17" ht="15" customHeight="1">
      <c r="A577" s="34">
        <v>150007</v>
      </c>
      <c r="B577" s="22" t="str">
        <f>VLOOKUP(A577,МО!$A$1:$C$68,2,0)</f>
        <v>ГБУЗ "Алагирская ЦРБ"</v>
      </c>
      <c r="C577" s="23">
        <f>IF(D577="КС",VLOOKUP(A577,МО!$A$1:$C$68,3,0),VLOOKUP(A577,МО!$A$1:$D$68,4,0))</f>
        <v>1</v>
      </c>
      <c r="D577" s="27" t="s">
        <v>495</v>
      </c>
      <c r="E577" s="26">
        <v>20161215</v>
      </c>
      <c r="F577" s="22" t="str">
        <f>VLOOKUP(E577,КСГ!$A$2:$C$427,2,0)</f>
        <v>Множественные переломы, травматические ампутации, размозжения и последствия травм</v>
      </c>
      <c r="G577" s="25">
        <f>VLOOKUP(E577,КСГ!$A$2:$C$427,3,0)</f>
        <v>1.44</v>
      </c>
      <c r="H577" s="25">
        <f>IF(VLOOKUP($E577,КСГ!$A$2:$D$427,4,0)=0,IF($D577="КС",$C$2*$C577*$G577,$C$3*$C577*$G577),IF($D577="КС",$C$2*$G577,$C$3*$G577))</f>
        <v>24698.088</v>
      </c>
      <c r="I577" s="25" t="str">
        <f>VLOOKUP(E577,КСГ!$A$2:$E$427,5,0)</f>
        <v>Травматология и ортопедия</v>
      </c>
      <c r="J577" s="25">
        <f>VLOOKUP(E577,КСГ!$A$2:$F$427,6,0)</f>
        <v>1.37</v>
      </c>
      <c r="K577" s="26" t="s">
        <v>474</v>
      </c>
      <c r="L577" s="26">
        <v>3</v>
      </c>
      <c r="M577" s="26">
        <v>0</v>
      </c>
      <c r="N577" s="18">
        <f t="shared" si="25"/>
        <v>3</v>
      </c>
      <c r="O577" s="19">
        <f>IF(VLOOKUP($E577,КСГ!$A$2:$D$427,4,0)=0,IF($D577="КС",$C$2*$C577*$G577*L577,$C$3*$C577*$G577*L577),IF($D577="КС",$C$2*$G577*L577,$C$3*$G577*L577))</f>
        <v>74094.263999999996</v>
      </c>
      <c r="P577" s="19">
        <f>IF(VLOOKUP($E577,КСГ!$A$2:$D$427,4,0)=0,IF($D577="КС",$C$2*$C577*$G577*M577,$C$3*$C577*$G577*M577),IF($D577="КС",$C$2*$G577*M577,$C$3*$G577*M577))</f>
        <v>0</v>
      </c>
      <c r="Q577" s="20">
        <f t="shared" si="26"/>
        <v>74094.263999999996</v>
      </c>
    </row>
    <row r="578" spans="1:17" ht="15" customHeight="1">
      <c r="A578" s="34">
        <v>150007</v>
      </c>
      <c r="B578" s="22" t="str">
        <f>VLOOKUP(A578,МО!$A$1:$C$68,2,0)</f>
        <v>ГБУЗ "Алагирская ЦРБ"</v>
      </c>
      <c r="C578" s="23">
        <f>IF(D578="КС",VLOOKUP(A578,МО!$A$1:$C$68,3,0),VLOOKUP(A578,МО!$A$1:$D$68,4,0))</f>
        <v>1</v>
      </c>
      <c r="D578" s="27" t="s">
        <v>495</v>
      </c>
      <c r="E578" s="26">
        <v>20161216</v>
      </c>
      <c r="F578" s="22" t="str">
        <f>VLOOKUP(E578,КСГ!$A$2:$C$427,2,0)</f>
        <v>Тяжелая множественная и сочетанная травма (политравма)</v>
      </c>
      <c r="G578" s="25">
        <f>VLOOKUP(E578,КСГ!$A$2:$C$427,3,0)</f>
        <v>5.54</v>
      </c>
      <c r="H578" s="25">
        <f>IF(VLOOKUP($E578,КСГ!$A$2:$D$427,4,0)=0,IF($D578="КС",$C$2*$C578*$G578,$C$3*$C578*$G578),IF($D578="КС",$C$2*$G578,$C$3*$G578))</f>
        <v>95019.03300000001</v>
      </c>
      <c r="I578" s="25" t="str">
        <f>VLOOKUP(E578,КСГ!$A$2:$E$427,5,0)</f>
        <v>Травматология и ортопедия</v>
      </c>
      <c r="J578" s="25">
        <f>VLOOKUP(E578,КСГ!$A$2:$F$427,6,0)</f>
        <v>1.37</v>
      </c>
      <c r="K578" s="26" t="s">
        <v>474</v>
      </c>
      <c r="L578" s="26">
        <v>0</v>
      </c>
      <c r="M578" s="26">
        <v>0</v>
      </c>
      <c r="N578" s="18" t="str">
        <f t="shared" si="25"/>
        <v/>
      </c>
      <c r="O578" s="19">
        <f>IF(VLOOKUP($E578,КСГ!$A$2:$D$427,4,0)=0,IF($D578="КС",$C$2*$C578*$G578*L578,$C$3*$C578*$G578*L578),IF($D578="КС",$C$2*$G578*L578,$C$3*$G578*L578))</f>
        <v>0</v>
      </c>
      <c r="P578" s="19">
        <f>IF(VLOOKUP($E578,КСГ!$A$2:$D$427,4,0)=0,IF($D578="КС",$C$2*$C578*$G578*M578,$C$3*$C578*$G578*M578),IF($D578="КС",$C$2*$G578*M578,$C$3*$G578*M578))</f>
        <v>0</v>
      </c>
      <c r="Q578" s="20">
        <f t="shared" si="26"/>
        <v>0</v>
      </c>
    </row>
    <row r="579" spans="1:17" ht="15.75" customHeight="1">
      <c r="A579" s="34">
        <v>150007</v>
      </c>
      <c r="B579" s="22" t="str">
        <f>VLOOKUP(A579,МО!$A$1:$C$68,2,0)</f>
        <v>ГБУЗ "Алагирская ЦРБ"</v>
      </c>
      <c r="C579" s="23">
        <f>IF(D579="КС",VLOOKUP(A579,МО!$A$1:$C$68,3,0),VLOOKUP(A579,МО!$A$1:$D$68,4,0))</f>
        <v>1</v>
      </c>
      <c r="D579" s="27" t="s">
        <v>495</v>
      </c>
      <c r="E579" s="26">
        <v>20161218</v>
      </c>
      <c r="F579" s="22" t="str">
        <f>VLOOKUP(E579,КСГ!$A$2:$C$427,2,0)</f>
        <v>Операции на костно-мышечной системе и суставах (уровень 1)</v>
      </c>
      <c r="G579" s="25">
        <f>VLOOKUP(E579,КСГ!$A$2:$C$427,3,0)</f>
        <v>0.79</v>
      </c>
      <c r="H579" s="25">
        <f>IF(VLOOKUP($E579,КСГ!$A$2:$D$427,4,0)=0,IF($D579="КС",$C$2*$C579*$G579,$C$3*$C579*$G579),IF($D579="КС",$C$2*$G579,$C$3*$G579))</f>
        <v>13549.645500000001</v>
      </c>
      <c r="I579" s="25" t="str">
        <f>VLOOKUP(E579,КСГ!$A$2:$E$427,5,0)</f>
        <v>Травматология и ортопедия</v>
      </c>
      <c r="J579" s="25">
        <f>VLOOKUP(E579,КСГ!$A$2:$F$427,6,0)</f>
        <v>1.37</v>
      </c>
      <c r="K579" s="26" t="s">
        <v>474</v>
      </c>
      <c r="L579" s="26">
        <v>0</v>
      </c>
      <c r="M579" s="26">
        <v>0</v>
      </c>
      <c r="N579" s="18" t="str">
        <f t="shared" si="25"/>
        <v/>
      </c>
      <c r="O579" s="19">
        <f>IF(VLOOKUP($E579,КСГ!$A$2:$D$427,4,0)=0,IF($D579="КС",$C$2*$C579*$G579*L579,$C$3*$C579*$G579*L579),IF($D579="КС",$C$2*$G579*L579,$C$3*$G579*L579))</f>
        <v>0</v>
      </c>
      <c r="P579" s="19">
        <f>IF(VLOOKUP($E579,КСГ!$A$2:$D$427,4,0)=0,IF($D579="КС",$C$2*$C579*$G579*M579,$C$3*$C579*$G579*M579),IF($D579="КС",$C$2*$G579*M579,$C$3*$G579*M579))</f>
        <v>0</v>
      </c>
      <c r="Q579" s="20">
        <f t="shared" si="26"/>
        <v>0</v>
      </c>
    </row>
    <row r="580" spans="1:17">
      <c r="A580" s="34">
        <v>150007</v>
      </c>
      <c r="B580" s="22" t="str">
        <f>VLOOKUP(A580,МО!$A$1:$C$68,2,0)</f>
        <v>ГБУЗ "Алагирская ЦРБ"</v>
      </c>
      <c r="C580" s="23">
        <f>IF(D580="КС",VLOOKUP(A580,МО!$A$1:$C$68,3,0),VLOOKUP(A580,МО!$A$1:$D$68,4,0))</f>
        <v>1</v>
      </c>
      <c r="D580" s="27" t="s">
        <v>495</v>
      </c>
      <c r="E580" s="26">
        <v>20161224</v>
      </c>
      <c r="F580" s="22" t="str">
        <f>VLOOKUP(E580,КСГ!$A$2:$C$427,2,0)</f>
        <v>Болезни предстательной железы</v>
      </c>
      <c r="G580" s="25">
        <f>VLOOKUP(E580,КСГ!$A$2:$C$427,3,0)</f>
        <v>0.73</v>
      </c>
      <c r="H580" s="25">
        <f>IF(VLOOKUP($E580,КСГ!$A$2:$D$427,4,0)=0,IF($D580="КС",$C$2*$C580*$G580,$C$3*$C580*$G580),IF($D580="КС",$C$2*$G580,$C$3*$G580))</f>
        <v>12520.558500000001</v>
      </c>
      <c r="I580" s="25" t="str">
        <f>VLOOKUP(E580,КСГ!$A$2:$E$427,5,0)</f>
        <v>Урология</v>
      </c>
      <c r="J580" s="25">
        <f>VLOOKUP(E580,КСГ!$A$2:$F$427,6,0)</f>
        <v>1.2</v>
      </c>
      <c r="K580" s="26" t="s">
        <v>474</v>
      </c>
      <c r="L580" s="26">
        <v>4</v>
      </c>
      <c r="M580" s="26">
        <v>1</v>
      </c>
      <c r="N580" s="18">
        <f t="shared" si="25"/>
        <v>5</v>
      </c>
      <c r="O580" s="19">
        <f>IF(VLOOKUP($E580,КСГ!$A$2:$D$427,4,0)=0,IF($D580="КС",$C$2*$C580*$G580*L580,$C$3*$C580*$G580*L580),IF($D580="КС",$C$2*$G580*L580,$C$3*$G580*L580))</f>
        <v>50082.234000000004</v>
      </c>
      <c r="P580" s="19">
        <f>IF(VLOOKUP($E580,КСГ!$A$2:$D$427,4,0)=0,IF($D580="КС",$C$2*$C580*$G580*M580,$C$3*$C580*$G580*M580),IF($D580="КС",$C$2*$G580*M580,$C$3*$G580*M580))</f>
        <v>12520.558500000001</v>
      </c>
      <c r="Q580" s="20">
        <f t="shared" si="26"/>
        <v>62602.792500000003</v>
      </c>
    </row>
    <row r="581" spans="1:17">
      <c r="A581" s="34">
        <v>150007</v>
      </c>
      <c r="B581" s="22" t="str">
        <f>VLOOKUP(A581,МО!$A$1:$C$68,2,0)</f>
        <v>ГБУЗ "Алагирская ЦРБ"</v>
      </c>
      <c r="C581" s="23">
        <f>IF(D581="КС",VLOOKUP(A581,МО!$A$1:$C$68,3,0),VLOOKUP(A581,МО!$A$1:$D$68,4,0))</f>
        <v>1</v>
      </c>
      <c r="D581" s="27" t="s">
        <v>495</v>
      </c>
      <c r="E581" s="26">
        <v>20161225</v>
      </c>
      <c r="F581" s="22" t="str">
        <f>VLOOKUP(E581,КСГ!$A$2:$C$427,2,0)</f>
        <v>Другие болезни, врожденные аномалии, повреждения мочевой системы и мужских половых органов</v>
      </c>
      <c r="G581" s="25">
        <f>VLOOKUP(E581,КСГ!$A$2:$C$427,3,0)</f>
        <v>0.67</v>
      </c>
      <c r="H581" s="25">
        <f>IF(VLOOKUP($E581,КСГ!$A$2:$D$427,4,0)=0,IF($D581="КС",$C$2*$C581*$G581,$C$3*$C581*$G581),IF($D581="КС",$C$2*$G581,$C$3*$G581))</f>
        <v>11491.471500000001</v>
      </c>
      <c r="I581" s="25" t="str">
        <f>VLOOKUP(E581,КСГ!$A$2:$E$427,5,0)</f>
        <v>Урология</v>
      </c>
      <c r="J581" s="25">
        <f>VLOOKUP(E581,КСГ!$A$2:$F$427,6,0)</f>
        <v>1.2</v>
      </c>
      <c r="K581" s="26" t="s">
        <v>474</v>
      </c>
      <c r="L581" s="26">
        <v>3</v>
      </c>
      <c r="M581" s="26">
        <v>1</v>
      </c>
      <c r="N581" s="18">
        <f t="shared" si="25"/>
        <v>4</v>
      </c>
      <c r="O581" s="19">
        <f>IF(VLOOKUP($E581,КСГ!$A$2:$D$427,4,0)=0,IF($D581="КС",$C$2*$C581*$G581*L581,$C$3*$C581*$G581*L581),IF($D581="КС",$C$2*$G581*L581,$C$3*$G581*L581))</f>
        <v>34474.414500000006</v>
      </c>
      <c r="P581" s="19">
        <f>IF(VLOOKUP($E581,КСГ!$A$2:$D$427,4,0)=0,IF($D581="КС",$C$2*$C581*$G581*M581,$C$3*$C581*$G581*M581),IF($D581="КС",$C$2*$G581*M581,$C$3*$G581*M581))</f>
        <v>11491.471500000001</v>
      </c>
      <c r="Q581" s="20">
        <f t="shared" si="26"/>
        <v>45965.886000000006</v>
      </c>
    </row>
    <row r="582" spans="1:17" ht="16.5" customHeight="1">
      <c r="A582" s="34">
        <v>150007</v>
      </c>
      <c r="B582" s="22" t="str">
        <f>VLOOKUP(A582,МО!$A$1:$C$68,2,0)</f>
        <v>ГБУЗ "Алагирская ЦРБ"</v>
      </c>
      <c r="C582" s="23">
        <f>IF(D582="КС",VLOOKUP(A582,МО!$A$1:$C$68,3,0),VLOOKUP(A582,МО!$A$1:$D$68,4,0))</f>
        <v>1</v>
      </c>
      <c r="D582" s="27" t="s">
        <v>495</v>
      </c>
      <c r="E582" s="26">
        <v>20161236</v>
      </c>
      <c r="F582" s="22" t="str">
        <f>VLOOKUP(E582,КСГ!$A$2:$C$427,2,0)</f>
        <v>Болезни лимфатических сосудов и лимфатических узлов</v>
      </c>
      <c r="G582" s="25">
        <f>VLOOKUP(E582,КСГ!$A$2:$C$427,3,0)</f>
        <v>0.61</v>
      </c>
      <c r="H582" s="25">
        <f>IF(VLOOKUP($E582,КСГ!$A$2:$D$427,4,0)=0,IF($D582="КС",$C$2*$C582*$G582,$C$3*$C582*$G582),IF($D582="КС",$C$2*$G582,$C$3*$G582))</f>
        <v>10462.3845</v>
      </c>
      <c r="I582" s="25" t="str">
        <f>VLOOKUP(E582,КСГ!$A$2:$E$427,5,0)</f>
        <v>Хирургия</v>
      </c>
      <c r="J582" s="25">
        <f>VLOOKUP(E582,КСГ!$A$2:$F$427,6,0)</f>
        <v>0.9</v>
      </c>
      <c r="K582" s="26" t="s">
        <v>474</v>
      </c>
      <c r="L582" s="26">
        <v>6</v>
      </c>
      <c r="M582" s="26">
        <v>2</v>
      </c>
      <c r="N582" s="18">
        <f t="shared" si="25"/>
        <v>8</v>
      </c>
      <c r="O582" s="19">
        <f>IF(VLOOKUP($E582,КСГ!$A$2:$D$427,4,0)=0,IF($D582="КС",$C$2*$C582*$G582*L582,$C$3*$C582*$G582*L582),IF($D582="КС",$C$2*$G582*L582,$C$3*$G582*L582))</f>
        <v>62774.307000000001</v>
      </c>
      <c r="P582" s="19">
        <f>IF(VLOOKUP($E582,КСГ!$A$2:$D$427,4,0)=0,IF($D582="КС",$C$2*$C582*$G582*M582,$C$3*$C582*$G582*M582),IF($D582="КС",$C$2*$G582*M582,$C$3*$G582*M582))</f>
        <v>20924.769</v>
      </c>
      <c r="Q582" s="20">
        <f t="shared" si="26"/>
        <v>83699.076000000001</v>
      </c>
    </row>
    <row r="583" spans="1:17">
      <c r="A583" s="34">
        <v>150007</v>
      </c>
      <c r="B583" s="22" t="str">
        <f>VLOOKUP(A583,МО!$A$1:$C$68,2,0)</f>
        <v>ГБУЗ "Алагирская ЦРБ"</v>
      </c>
      <c r="C583" s="23">
        <f>IF(D583="КС",VLOOKUP(A583,МО!$A$1:$C$68,3,0),VLOOKUP(A583,МО!$A$1:$D$68,4,0))</f>
        <v>1</v>
      </c>
      <c r="D583" s="27" t="s">
        <v>495</v>
      </c>
      <c r="E583" s="26">
        <v>20161237</v>
      </c>
      <c r="F583" s="22" t="str">
        <f>VLOOKUP(E583,КСГ!$A$2:$C$427,2,0)</f>
        <v>Операции на коже, подкожной клетчатке, придатках кожи (уровень 1)</v>
      </c>
      <c r="G583" s="25">
        <f>VLOOKUP(E583,КСГ!$A$2:$C$427,3,0)</f>
        <v>0.27500000000000002</v>
      </c>
      <c r="H583" s="25">
        <f>IF(VLOOKUP($E583,КСГ!$A$2:$D$427,4,0)=0,IF($D583="КС",$C$2*$C583*$G583,$C$3*$C583*$G583),IF($D583="КС",$C$2*$G583,$C$3*$G583))</f>
        <v>4716.6487500000003</v>
      </c>
      <c r="I583" s="25" t="str">
        <f>VLOOKUP(E583,КСГ!$A$2:$E$427,5,0)</f>
        <v>Хирургия</v>
      </c>
      <c r="J583" s="25">
        <f>VLOOKUP(E583,КСГ!$A$2:$F$427,6,0)</f>
        <v>0.9</v>
      </c>
      <c r="K583" s="26" t="s">
        <v>474</v>
      </c>
      <c r="L583" s="26">
        <v>22</v>
      </c>
      <c r="M583" s="26">
        <v>3</v>
      </c>
      <c r="N583" s="18">
        <f t="shared" si="25"/>
        <v>25</v>
      </c>
      <c r="O583" s="19">
        <f>IF(VLOOKUP($E583,КСГ!$A$2:$D$427,4,0)=0,IF($D583="КС",$C$2*$C583*$G583*L583,$C$3*$C583*$G583*L583),IF($D583="КС",$C$2*$G583*L583,$C$3*$G583*L583))</f>
        <v>103766.27250000001</v>
      </c>
      <c r="P583" s="19">
        <f>IF(VLOOKUP($E583,КСГ!$A$2:$D$427,4,0)=0,IF($D583="КС",$C$2*$C583*$G583*M583,$C$3*$C583*$G583*M583),IF($D583="КС",$C$2*$G583*M583,$C$3*$G583*M583))</f>
        <v>14149.946250000001</v>
      </c>
      <c r="Q583" s="20">
        <f t="shared" si="26"/>
        <v>117916.21875</v>
      </c>
    </row>
    <row r="584" spans="1:17" ht="18" customHeight="1">
      <c r="A584" s="34">
        <v>150007</v>
      </c>
      <c r="B584" s="22" t="str">
        <f>VLOOKUP(A584,МО!$A$1:$C$68,2,0)</f>
        <v>ГБУЗ "Алагирская ЦРБ"</v>
      </c>
      <c r="C584" s="23">
        <f>IF(D584="КС",VLOOKUP(A584,МО!$A$1:$C$68,3,0),VLOOKUP(A584,МО!$A$1:$D$68,4,0))</f>
        <v>1</v>
      </c>
      <c r="D584" s="27" t="s">
        <v>495</v>
      </c>
      <c r="E584" s="26">
        <v>20161248</v>
      </c>
      <c r="F584" s="22" t="str">
        <f>VLOOKUP(E584,КСГ!$A$2:$C$427,2,0)</f>
        <v>Остеомиелит, уровень 1</v>
      </c>
      <c r="G584" s="25">
        <f>VLOOKUP(E584,КСГ!$A$2:$C$427,3,0)</f>
        <v>2.42</v>
      </c>
      <c r="H584" s="25">
        <f>IF(VLOOKUP($E584,КСГ!$A$2:$D$427,4,0)=0,IF($D584="КС",$C$2*$C584*$G584,$C$3*$C584*$G584),IF($D584="КС",$C$2*$G584,$C$3*$G584))</f>
        <v>41506.508999999998</v>
      </c>
      <c r="I584" s="25" t="str">
        <f>VLOOKUP(E584,КСГ!$A$2:$E$427,5,0)</f>
        <v>Хирургия</v>
      </c>
      <c r="J584" s="25">
        <f>VLOOKUP(E584,КСГ!$A$2:$F$427,6,0)</f>
        <v>0.9</v>
      </c>
      <c r="K584" s="26" t="s">
        <v>474</v>
      </c>
      <c r="L584" s="26">
        <v>0</v>
      </c>
      <c r="M584" s="26"/>
      <c r="N584" s="18" t="str">
        <f t="shared" si="25"/>
        <v/>
      </c>
      <c r="O584" s="19">
        <f>IF(VLOOKUP($E584,КСГ!$A$2:$D$427,4,0)=0,IF($D584="КС",$C$2*$C584*$G584*L584,$C$3*$C584*$G584*L584),IF($D584="КС",$C$2*$G584*L584,$C$3*$G584*L584))</f>
        <v>0</v>
      </c>
      <c r="P584" s="19">
        <f>IF(VLOOKUP($E584,КСГ!$A$2:$D$427,4,0)=0,IF($D584="КС",$C$2*$C584*$G584*M584,$C$3*$C584*$G584*M584),IF($D584="КС",$C$2*$G584*M584,$C$3*$G584*M584))</f>
        <v>0</v>
      </c>
      <c r="Q584" s="20">
        <f t="shared" si="26"/>
        <v>0</v>
      </c>
    </row>
    <row r="585" spans="1:17">
      <c r="A585" s="34">
        <v>150007</v>
      </c>
      <c r="B585" s="22" t="str">
        <f>VLOOKUP(A585,МО!$A$1:$C$68,2,0)</f>
        <v>ГБУЗ "Алагирская ЦРБ"</v>
      </c>
      <c r="C585" s="23">
        <f>IF(D585="КС",VLOOKUP(A585,МО!$A$1:$C$68,3,0),VLOOKUP(A585,МО!$A$1:$D$68,4,0))</f>
        <v>1</v>
      </c>
      <c r="D585" s="27" t="s">
        <v>495</v>
      </c>
      <c r="E585" s="26">
        <v>20161251</v>
      </c>
      <c r="F585" s="22" t="str">
        <f>VLOOKUP(E585,КСГ!$A$2:$C$427,2,0)</f>
        <v>Доброкачественные новообразования костно-мышечной системы и соединительной ткани</v>
      </c>
      <c r="G585" s="25">
        <f>VLOOKUP(E585,КСГ!$A$2:$C$427,3,0)</f>
        <v>0.84</v>
      </c>
      <c r="H585" s="25">
        <f>IF(VLOOKUP($E585,КСГ!$A$2:$D$427,4,0)=0,IF($D585="КС",$C$2*$C585*$G585,$C$3*$C585*$G585),IF($D585="КС",$C$2*$G585,$C$3*$G585))</f>
        <v>14407.218000000001</v>
      </c>
      <c r="I585" s="25" t="str">
        <f>VLOOKUP(E585,КСГ!$A$2:$E$427,5,0)</f>
        <v>Хирургия</v>
      </c>
      <c r="J585" s="25">
        <f>VLOOKUP(E585,КСГ!$A$2:$F$427,6,0)</f>
        <v>0.9</v>
      </c>
      <c r="K585" s="26" t="s">
        <v>474</v>
      </c>
      <c r="L585" s="26">
        <v>0</v>
      </c>
      <c r="M585" s="26"/>
      <c r="N585" s="18" t="str">
        <f t="shared" ref="N585:N648" si="27">IF(L585+M585&gt;0,L585+M585,"")</f>
        <v/>
      </c>
      <c r="O585" s="19">
        <f>IF(VLOOKUP($E585,КСГ!$A$2:$D$427,4,0)=0,IF($D585="КС",$C$2*$C585*$G585*L585,$C$3*$C585*$G585*L585),IF($D585="КС",$C$2*$G585*L585,$C$3*$G585*L585))</f>
        <v>0</v>
      </c>
      <c r="P585" s="19">
        <f>IF(VLOOKUP($E585,КСГ!$A$2:$D$427,4,0)=0,IF($D585="КС",$C$2*$C585*$G585*M585,$C$3*$C585*$G585*M585),IF($D585="КС",$C$2*$G585*M585,$C$3*$G585*M585))</f>
        <v>0</v>
      </c>
      <c r="Q585" s="20">
        <f t="shared" ref="Q585:Q648" si="28">O585+P585</f>
        <v>0</v>
      </c>
    </row>
    <row r="586" spans="1:17">
      <c r="A586" s="34">
        <v>150007</v>
      </c>
      <c r="B586" s="22" t="str">
        <f>VLOOKUP(A586,МО!$A$1:$C$68,2,0)</f>
        <v>ГБУЗ "Алагирская ЦРБ"</v>
      </c>
      <c r="C586" s="23">
        <f>IF(D586="КС",VLOOKUP(A586,МО!$A$1:$C$68,3,0),VLOOKUP(A586,МО!$A$1:$D$68,4,0))</f>
        <v>1</v>
      </c>
      <c r="D586" s="27" t="s">
        <v>495</v>
      </c>
      <c r="E586" s="26">
        <v>20161252</v>
      </c>
      <c r="F586" s="22" t="str">
        <f>VLOOKUP(E586,КСГ!$A$2:$C$427,2,0)</f>
        <v>Доброкачественные новообразования, новообразования in situ кожи, жировой ткани</v>
      </c>
      <c r="G586" s="25">
        <f>VLOOKUP(E586,КСГ!$A$2:$C$427,3,0)</f>
        <v>0.66</v>
      </c>
      <c r="H586" s="25">
        <f>IF(VLOOKUP($E586,КСГ!$A$2:$D$427,4,0)=0,IF($D586="КС",$C$2*$C586*$G586,$C$3*$C586*$G586),IF($D586="КС",$C$2*$G586,$C$3*$G586))</f>
        <v>11319.957</v>
      </c>
      <c r="I586" s="25" t="str">
        <f>VLOOKUP(E586,КСГ!$A$2:$E$427,5,0)</f>
        <v>Хирургия</v>
      </c>
      <c r="J586" s="25">
        <f>VLOOKUP(E586,КСГ!$A$2:$F$427,6,0)</f>
        <v>0.9</v>
      </c>
      <c r="K586" s="26" t="s">
        <v>474</v>
      </c>
      <c r="L586" s="26">
        <v>3</v>
      </c>
      <c r="M586" s="26">
        <v>0</v>
      </c>
      <c r="N586" s="18">
        <f t="shared" si="27"/>
        <v>3</v>
      </c>
      <c r="O586" s="19">
        <f>IF(VLOOKUP($E586,КСГ!$A$2:$D$427,4,0)=0,IF($D586="КС",$C$2*$C586*$G586*L586,$C$3*$C586*$G586*L586),IF($D586="КС",$C$2*$G586*L586,$C$3*$G586*L586))</f>
        <v>33959.870999999999</v>
      </c>
      <c r="P586" s="19">
        <f>IF(VLOOKUP($E586,КСГ!$A$2:$D$427,4,0)=0,IF($D586="КС",$C$2*$C586*$G586*M586,$C$3*$C586*$G586*M586),IF($D586="КС",$C$2*$G586*M586,$C$3*$G586*M586))</f>
        <v>0</v>
      </c>
      <c r="Q586" s="20">
        <f t="shared" si="28"/>
        <v>33959.870999999999</v>
      </c>
    </row>
    <row r="587" spans="1:17" ht="16.5" customHeight="1">
      <c r="A587" s="34">
        <v>150007</v>
      </c>
      <c r="B587" s="22" t="str">
        <f>VLOOKUP(A587,МО!$A$1:$C$68,2,0)</f>
        <v>ГБУЗ "Алагирская ЦРБ"</v>
      </c>
      <c r="C587" s="23">
        <f>IF(D587="КС",VLOOKUP(A587,МО!$A$1:$C$68,3,0),VLOOKUP(A587,МО!$A$1:$D$68,4,0))</f>
        <v>1</v>
      </c>
      <c r="D587" s="27" t="s">
        <v>495</v>
      </c>
      <c r="E587" s="26">
        <v>20161253</v>
      </c>
      <c r="F587" s="22" t="str">
        <f>VLOOKUP(E587,КСГ!$A$2:$C$427,2,0)</f>
        <v>Открытые раны, поверхностные, другие и неуточненные травмы</v>
      </c>
      <c r="G587" s="25">
        <f>VLOOKUP(E587,КСГ!$A$2:$C$427,3,0)</f>
        <v>0.37</v>
      </c>
      <c r="H587" s="25">
        <f>IF(VLOOKUP($E587,КСГ!$A$2:$D$427,4,0)=0,IF($D587="КС",$C$2*$C587*$G587,$C$3*$C587*$G587),IF($D587="КС",$C$2*$G587,$C$3*$G587))</f>
        <v>6346.0365000000002</v>
      </c>
      <c r="I587" s="25" t="str">
        <f>VLOOKUP(E587,КСГ!$A$2:$E$427,5,0)</f>
        <v>Хирургия</v>
      </c>
      <c r="J587" s="25">
        <f>VLOOKUP(E587,КСГ!$A$2:$F$427,6,0)</f>
        <v>0.9</v>
      </c>
      <c r="K587" s="26" t="s">
        <v>474</v>
      </c>
      <c r="L587" s="26">
        <v>23</v>
      </c>
      <c r="M587" s="26">
        <v>3</v>
      </c>
      <c r="N587" s="18">
        <f t="shared" si="27"/>
        <v>26</v>
      </c>
      <c r="O587" s="19">
        <f>IF(VLOOKUP($E587,КСГ!$A$2:$D$427,4,0)=0,IF($D587="КС",$C$2*$C587*$G587*L587,$C$3*$C587*$G587*L587),IF($D587="КС",$C$2*$G587*L587,$C$3*$G587*L587))</f>
        <v>145958.8395</v>
      </c>
      <c r="P587" s="19">
        <f>IF(VLOOKUP($E587,КСГ!$A$2:$D$427,4,0)=0,IF($D587="КС",$C$2*$C587*$G587*M587,$C$3*$C587*$G587*M587),IF($D587="КС",$C$2*$G587*M587,$C$3*$G587*M587))</f>
        <v>19038.109499999999</v>
      </c>
      <c r="Q587" s="20">
        <f t="shared" si="28"/>
        <v>164996.94899999999</v>
      </c>
    </row>
    <row r="588" spans="1:17" ht="15" customHeight="1">
      <c r="A588" s="34">
        <v>150007</v>
      </c>
      <c r="B588" s="22" t="str">
        <f>VLOOKUP(A588,МО!$A$1:$C$68,2,0)</f>
        <v>ГБУЗ "Алагирская ЦРБ"</v>
      </c>
      <c r="C588" s="23">
        <f>IF(D588="КС",VLOOKUP(A588,МО!$A$1:$C$68,3,0),VLOOKUP(A588,МО!$A$1:$D$68,4,0))</f>
        <v>1</v>
      </c>
      <c r="D588" s="27" t="s">
        <v>495</v>
      </c>
      <c r="E588" s="26">
        <v>20161255</v>
      </c>
      <c r="F588" s="22" t="str">
        <f>VLOOKUP(E588,КСГ!$A$2:$C$427,2,0)</f>
        <v>Операции на желчном пузыре и желчевыводящих путях (уровень 1)</v>
      </c>
      <c r="G588" s="25">
        <f>VLOOKUP(E588,КСГ!$A$2:$C$427,3,0)</f>
        <v>1.1499999999999999</v>
      </c>
      <c r="H588" s="25">
        <f>IF(VLOOKUP($E588,КСГ!$A$2:$D$427,4,0)=0,IF($D588="КС",$C$2*$C588*$G588,$C$3*$C588*$G588),IF($D588="КС",$C$2*$G588,$C$3*$G588))</f>
        <v>19724.1675</v>
      </c>
      <c r="I588" s="25" t="str">
        <f>VLOOKUP(E588,КСГ!$A$2:$E$427,5,0)</f>
        <v>Хирургия (абдоминальная)</v>
      </c>
      <c r="J588" s="25">
        <f>VLOOKUP(E588,КСГ!$A$2:$F$427,6,0)</f>
        <v>1.2</v>
      </c>
      <c r="K588" s="26" t="s">
        <v>474</v>
      </c>
      <c r="L588" s="26">
        <v>10</v>
      </c>
      <c r="M588" s="26">
        <v>1</v>
      </c>
      <c r="N588" s="18">
        <f t="shared" si="27"/>
        <v>11</v>
      </c>
      <c r="O588" s="19">
        <f>IF(VLOOKUP($E588,КСГ!$A$2:$D$427,4,0)=0,IF($D588="КС",$C$2*$C588*$G588*L588,$C$3*$C588*$G588*L588),IF($D588="КС",$C$2*$G588*L588,$C$3*$G588*L588))</f>
        <v>197241.67499999999</v>
      </c>
      <c r="P588" s="19">
        <f>IF(VLOOKUP($E588,КСГ!$A$2:$D$427,4,0)=0,IF($D588="КС",$C$2*$C588*$G588*M588,$C$3*$C588*$G588*M588),IF($D588="КС",$C$2*$G588*M588,$C$3*$G588*M588))</f>
        <v>19724.1675</v>
      </c>
      <c r="Q588" s="20">
        <f t="shared" si="28"/>
        <v>216965.8425</v>
      </c>
    </row>
    <row r="589" spans="1:17" ht="13.5" customHeight="1">
      <c r="A589" s="34">
        <v>150007</v>
      </c>
      <c r="B589" s="22" t="str">
        <f>VLOOKUP(A589,МО!$A$1:$C$68,2,0)</f>
        <v>ГБУЗ "Алагирская ЦРБ"</v>
      </c>
      <c r="C589" s="23">
        <f>IF(D589="КС",VLOOKUP(A589,МО!$A$1:$C$68,3,0),VLOOKUP(A589,МО!$A$1:$D$68,4,0))</f>
        <v>1</v>
      </c>
      <c r="D589" s="27" t="s">
        <v>495</v>
      </c>
      <c r="E589" s="26">
        <v>20161259</v>
      </c>
      <c r="F589" s="22" t="str">
        <f>VLOOKUP(E589,КСГ!$A$2:$C$427,2,0)</f>
        <v>Операции на печени и поджелудочной железе (уровень 1)</v>
      </c>
      <c r="G589" s="25">
        <f>VLOOKUP(E589,КСГ!$A$2:$C$427,3,0)</f>
        <v>2.42</v>
      </c>
      <c r="H589" s="25">
        <f>IF(VLOOKUP($E589,КСГ!$A$2:$D$427,4,0)=0,IF($D589="КС",$C$2*$C589*$G589,$C$3*$C589*$G589),IF($D589="КС",$C$2*$G589,$C$3*$G589))</f>
        <v>41506.508999999998</v>
      </c>
      <c r="I589" s="25" t="str">
        <f>VLOOKUP(E589,КСГ!$A$2:$E$427,5,0)</f>
        <v>Хирургия (абдоминальная)</v>
      </c>
      <c r="J589" s="25">
        <f>VLOOKUP(E589,КСГ!$A$2:$F$427,6,0)</f>
        <v>1.2</v>
      </c>
      <c r="K589" s="26" t="s">
        <v>474</v>
      </c>
      <c r="L589" s="26">
        <v>1</v>
      </c>
      <c r="M589" s="26">
        <v>0</v>
      </c>
      <c r="N589" s="18">
        <f t="shared" si="27"/>
        <v>1</v>
      </c>
      <c r="O589" s="19">
        <f>IF(VLOOKUP($E589,КСГ!$A$2:$D$427,4,0)=0,IF($D589="КС",$C$2*$C589*$G589*L589,$C$3*$C589*$G589*L589),IF($D589="КС",$C$2*$G589*L589,$C$3*$G589*L589))</f>
        <v>41506.508999999998</v>
      </c>
      <c r="P589" s="19">
        <f>IF(VLOOKUP($E589,КСГ!$A$2:$D$427,4,0)=0,IF($D589="КС",$C$2*$C589*$G589*M589,$C$3*$C589*$G589*M589),IF($D589="КС",$C$2*$G589*M589,$C$3*$G589*M589))</f>
        <v>0</v>
      </c>
      <c r="Q589" s="20">
        <f t="shared" si="28"/>
        <v>41506.508999999998</v>
      </c>
    </row>
    <row r="590" spans="1:17" ht="14.25" customHeight="1">
      <c r="A590" s="34">
        <v>150007</v>
      </c>
      <c r="B590" s="22" t="str">
        <f>VLOOKUP(A590,МО!$A$1:$C$68,2,0)</f>
        <v>ГБУЗ "Алагирская ЦРБ"</v>
      </c>
      <c r="C590" s="23">
        <f>IF(D590="КС",VLOOKUP(A590,МО!$A$1:$C$68,3,0),VLOOKUP(A590,МО!$A$1:$D$68,4,0))</f>
        <v>1</v>
      </c>
      <c r="D590" s="27" t="s">
        <v>495</v>
      </c>
      <c r="E590" s="26">
        <v>20161262</v>
      </c>
      <c r="F590" s="22" t="str">
        <f>VLOOKUP(E590,КСГ!$A$2:$C$427,2,0)</f>
        <v>Операции на пищеводе, желудке, двенадцатиперстной кишке (уровень 1)</v>
      </c>
      <c r="G590" s="25">
        <f>VLOOKUP(E590,КСГ!$A$2:$C$427,3,0)</f>
        <v>1.6239999999999999</v>
      </c>
      <c r="H590" s="25">
        <f>IF(VLOOKUP($E590,КСГ!$A$2:$D$427,4,0)=0,IF($D590="КС",$C$2*$C590*$G590,$C$3*$C590*$G590),IF($D590="КС",$C$2*$G590,$C$3*$G590))</f>
        <v>27853.9548</v>
      </c>
      <c r="I590" s="25" t="str">
        <f>VLOOKUP(E590,КСГ!$A$2:$E$427,5,0)</f>
        <v>Хирургия (абдоминальная)</v>
      </c>
      <c r="J590" s="25">
        <f>VLOOKUP(E590,КСГ!$A$2:$F$427,6,0)</f>
        <v>1.2</v>
      </c>
      <c r="K590" s="26" t="s">
        <v>474</v>
      </c>
      <c r="L590" s="26">
        <v>2</v>
      </c>
      <c r="M590" s="26">
        <v>0</v>
      </c>
      <c r="N590" s="18">
        <f t="shared" si="27"/>
        <v>2</v>
      </c>
      <c r="O590" s="19">
        <f>IF(VLOOKUP($E590,КСГ!$A$2:$D$427,4,0)=0,IF($D590="КС",$C$2*$C590*$G590*L590,$C$3*$C590*$G590*L590),IF($D590="КС",$C$2*$G590*L590,$C$3*$G590*L590))</f>
        <v>55707.909599999999</v>
      </c>
      <c r="P590" s="19">
        <f>IF(VLOOKUP($E590,КСГ!$A$2:$D$427,4,0)=0,IF($D590="КС",$C$2*$C590*$G590*M590,$C$3*$C590*$G590*M590),IF($D590="КС",$C$2*$G590*M590,$C$3*$G590*M590))</f>
        <v>0</v>
      </c>
      <c r="Q590" s="20">
        <f t="shared" si="28"/>
        <v>55707.909599999999</v>
      </c>
    </row>
    <row r="591" spans="1:17" ht="15" customHeight="1">
      <c r="A591" s="34">
        <v>150007</v>
      </c>
      <c r="B591" s="22" t="str">
        <f>VLOOKUP(A591,МО!$A$1:$C$68,2,0)</f>
        <v>ГБУЗ "Алагирская ЦРБ"</v>
      </c>
      <c r="C591" s="23">
        <f>IF(D591="КС",VLOOKUP(A591,МО!$A$1:$C$68,3,0),VLOOKUP(A591,МО!$A$1:$D$68,4,0))</f>
        <v>1</v>
      </c>
      <c r="D591" s="27" t="s">
        <v>495</v>
      </c>
      <c r="E591" s="26">
        <v>20161265</v>
      </c>
      <c r="F591" s="22" t="str">
        <f>VLOOKUP(E591,КСГ!$A$2:$C$427,2,0)</f>
        <v>Аппендэктомия, уровень 1, взрослые</v>
      </c>
      <c r="G591" s="25">
        <f>VLOOKUP(E591,КСГ!$A$2:$C$427,3,0)</f>
        <v>0.73</v>
      </c>
      <c r="H591" s="25">
        <f>IF(VLOOKUP($E591,КСГ!$A$2:$D$427,4,0)=0,IF($D591="КС",$C$2*$C591*$G591,$C$3*$C591*$G591),IF($D591="КС",$C$2*$G591,$C$3*$G591))</f>
        <v>12520.558500000001</v>
      </c>
      <c r="I591" s="25" t="str">
        <f>VLOOKUP(E591,КСГ!$A$2:$E$427,5,0)</f>
        <v>Хирургия (абдоминальная)</v>
      </c>
      <c r="J591" s="25">
        <f>VLOOKUP(E591,КСГ!$A$2:$F$427,6,0)</f>
        <v>1.2</v>
      </c>
      <c r="K591" s="26" t="s">
        <v>474</v>
      </c>
      <c r="L591" s="26">
        <v>8</v>
      </c>
      <c r="M591" s="26">
        <v>2</v>
      </c>
      <c r="N591" s="18">
        <f t="shared" si="27"/>
        <v>10</v>
      </c>
      <c r="O591" s="19">
        <f>IF(VLOOKUP($E591,КСГ!$A$2:$D$427,4,0)=0,IF($D591="КС",$C$2*$C591*$G591*L591,$C$3*$C591*$G591*L591),IF($D591="КС",$C$2*$G591*L591,$C$3*$G591*L591))</f>
        <v>100164.46800000001</v>
      </c>
      <c r="P591" s="19">
        <f>IF(VLOOKUP($E591,КСГ!$A$2:$D$427,4,0)=0,IF($D591="КС",$C$2*$C591*$G591*M591,$C$3*$C591*$G591*M591),IF($D591="КС",$C$2*$G591*M591,$C$3*$G591*M591))</f>
        <v>25041.117000000002</v>
      </c>
      <c r="Q591" s="20">
        <f t="shared" si="28"/>
        <v>125205.58500000001</v>
      </c>
    </row>
    <row r="592" spans="1:17" ht="15" customHeight="1">
      <c r="A592" s="34">
        <v>150007</v>
      </c>
      <c r="B592" s="22" t="str">
        <f>VLOOKUP(A592,МО!$A$1:$C$68,2,0)</f>
        <v>ГБУЗ "Алагирская ЦРБ"</v>
      </c>
      <c r="C592" s="23">
        <f>IF(D592="КС",VLOOKUP(A592,МО!$A$1:$C$68,3,0),VLOOKUP(A592,МО!$A$1:$D$68,4,0))</f>
        <v>1</v>
      </c>
      <c r="D592" s="27" t="s">
        <v>495</v>
      </c>
      <c r="E592" s="26">
        <v>20161267</v>
      </c>
      <c r="F592" s="22" t="str">
        <f>VLOOKUP(E592,КСГ!$A$2:$C$427,2,0)</f>
        <v>Операции по поводу грыж, взрослые (уровень 1)</v>
      </c>
      <c r="G592" s="25">
        <f>VLOOKUP(E592,КСГ!$A$2:$C$427,3,0)</f>
        <v>0.86</v>
      </c>
      <c r="H592" s="25">
        <f>IF(VLOOKUP($E592,КСГ!$A$2:$D$427,4,0)=0,IF($D592="КС",$C$2*$C592*$G592,$C$3*$C592*$G592),IF($D592="КС",$C$2*$G592,$C$3*$G592))</f>
        <v>14750.247000000001</v>
      </c>
      <c r="I592" s="25" t="str">
        <f>VLOOKUP(E592,КСГ!$A$2:$E$427,5,0)</f>
        <v>Хирургия (абдоминальная)</v>
      </c>
      <c r="J592" s="25">
        <f>VLOOKUP(E592,КСГ!$A$2:$F$427,6,0)</f>
        <v>1.2</v>
      </c>
      <c r="K592" s="26" t="s">
        <v>474</v>
      </c>
      <c r="L592" s="26">
        <v>20</v>
      </c>
      <c r="M592" s="26">
        <v>5</v>
      </c>
      <c r="N592" s="18">
        <f t="shared" si="27"/>
        <v>25</v>
      </c>
      <c r="O592" s="19">
        <f>IF(VLOOKUP($E592,КСГ!$A$2:$D$427,4,0)=0,IF($D592="КС",$C$2*$C592*$G592*L592,$C$3*$C592*$G592*L592),IF($D592="КС",$C$2*$G592*L592,$C$3*$G592*L592))</f>
        <v>295004.94</v>
      </c>
      <c r="P592" s="19">
        <f>IF(VLOOKUP($E592,КСГ!$A$2:$D$427,4,0)=0,IF($D592="КС",$C$2*$C592*$G592*M592,$C$3*$C592*$G592*M592),IF($D592="КС",$C$2*$G592*M592,$C$3*$G592*M592))</f>
        <v>73751.235000000001</v>
      </c>
      <c r="Q592" s="20">
        <f t="shared" si="28"/>
        <v>368756.17499999999</v>
      </c>
    </row>
    <row r="593" spans="1:17" ht="18.75" customHeight="1">
      <c r="A593" s="34">
        <v>150007</v>
      </c>
      <c r="B593" s="22" t="str">
        <f>VLOOKUP(A593,МО!$A$1:$C$68,2,0)</f>
        <v>ГБУЗ "Алагирская ЦРБ"</v>
      </c>
      <c r="C593" s="23">
        <f>IF(D593="КС",VLOOKUP(A593,МО!$A$1:$C$68,3,0),VLOOKUP(A593,МО!$A$1:$D$68,4,0))</f>
        <v>1</v>
      </c>
      <c r="D593" s="27" t="s">
        <v>495</v>
      </c>
      <c r="E593" s="26">
        <v>20161285</v>
      </c>
      <c r="F593" s="22" t="str">
        <f>VLOOKUP(E593,КСГ!$A$2:$C$427,2,0)</f>
        <v>Сахарный диабет, уровень 1, взрослые</v>
      </c>
      <c r="G593" s="25">
        <f>VLOOKUP(E593,КСГ!$A$2:$C$427,3,0)</f>
        <v>1.02</v>
      </c>
      <c r="H593" s="25">
        <f>IF(VLOOKUP($E593,КСГ!$A$2:$D$427,4,0)=0,IF($D593="КС",$C$2*$C593*$G593,$C$3*$C593*$G593),IF($D593="КС",$C$2*$G593,$C$3*$G593))</f>
        <v>17494.478999999999</v>
      </c>
      <c r="I593" s="25" t="str">
        <f>VLOOKUP(E593,КСГ!$A$2:$E$427,5,0)</f>
        <v>Эндокринология</v>
      </c>
      <c r="J593" s="25">
        <f>VLOOKUP(E593,КСГ!$A$2:$F$427,6,0)</f>
        <v>1.4</v>
      </c>
      <c r="K593" s="26" t="s">
        <v>474</v>
      </c>
      <c r="L593" s="26">
        <v>28</v>
      </c>
      <c r="M593" s="26">
        <v>5</v>
      </c>
      <c r="N593" s="18">
        <f t="shared" si="27"/>
        <v>33</v>
      </c>
      <c r="O593" s="19">
        <f>IF(VLOOKUP($E593,КСГ!$A$2:$D$427,4,0)=0,IF($D593="КС",$C$2*$C593*$G593*L593,$C$3*$C593*$G593*L593),IF($D593="КС",$C$2*$G593*L593,$C$3*$G593*L593))</f>
        <v>489845.41200000001</v>
      </c>
      <c r="P593" s="19">
        <f>IF(VLOOKUP($E593,КСГ!$A$2:$D$427,4,0)=0,IF($D593="КС",$C$2*$C593*$G593*M593,$C$3*$C593*$G593*M593),IF($D593="КС",$C$2*$G593*M593,$C$3*$G593*M593))</f>
        <v>87472.39499999999</v>
      </c>
      <c r="Q593" s="20">
        <f t="shared" si="28"/>
        <v>577317.80700000003</v>
      </c>
    </row>
    <row r="594" spans="1:17" ht="15" customHeight="1">
      <c r="A594" s="34">
        <v>150009</v>
      </c>
      <c r="B594" s="22" t="str">
        <f>VLOOKUP(A594,МО!$A$1:$C$68,2,0)</f>
        <v>ГБУЗ  "Ардонская ЦРБ"</v>
      </c>
      <c r="C594" s="23">
        <f>IF(D594="КС",VLOOKUP(A594,МО!$A$1:$C$68,3,0),VLOOKUP(A594,МО!$A$1:$D$68,4,0))</f>
        <v>1</v>
      </c>
      <c r="D594" s="27" t="s">
        <v>495</v>
      </c>
      <c r="E594" s="26">
        <v>20161002</v>
      </c>
      <c r="F594" s="22" t="str">
        <f>VLOOKUP(E594,КСГ!$A$2:$C$427,2,0)</f>
        <v>Осложнения, связанные с беременностью</v>
      </c>
      <c r="G594" s="25">
        <f>VLOOKUP(E594,КСГ!$A$2:$C$427,3,0)</f>
        <v>0.93</v>
      </c>
      <c r="H594" s="25">
        <f>IF(VLOOKUP($E594,КСГ!$A$2:$D$427,4,0)=0,IF($D594="КС",$C$2*$C594*$G594,$C$3*$C594*$G594),IF($D594="КС",$C$2*$G594,$C$3*$G594))</f>
        <v>15950.848500000002</v>
      </c>
      <c r="I594" s="25" t="str">
        <f>VLOOKUP(E594,КСГ!$A$2:$E$427,5,0)</f>
        <v>Акушерство и гинекология</v>
      </c>
      <c r="J594" s="25">
        <f>VLOOKUP(E594,КСГ!$A$2:$F$427,6,0)</f>
        <v>0.8</v>
      </c>
      <c r="K594" s="26" t="s">
        <v>470</v>
      </c>
      <c r="L594" s="26">
        <v>120</v>
      </c>
      <c r="M594" s="26">
        <v>28</v>
      </c>
      <c r="N594" s="18">
        <f t="shared" si="27"/>
        <v>148</v>
      </c>
      <c r="O594" s="19">
        <f>IF(VLOOKUP($E594,КСГ!$A$2:$D$427,4,0)=0,IF($D594="КС",$C$2*$C594*$G594*L594,$C$3*$C594*$G594*L594),IF($D594="КС",$C$2*$G594*L594,$C$3*$G594*L594))</f>
        <v>1914101.8200000003</v>
      </c>
      <c r="P594" s="19">
        <f>IF(VLOOKUP($E594,КСГ!$A$2:$D$427,4,0)=0,IF($D594="КС",$C$2*$C594*$G594*M594,$C$3*$C594*$G594*M594),IF($D594="КС",$C$2*$G594*M594,$C$3*$G594*M594))</f>
        <v>446623.75800000003</v>
      </c>
      <c r="Q594" s="20">
        <f t="shared" si="28"/>
        <v>2360725.5780000002</v>
      </c>
    </row>
    <row r="595" spans="1:17" ht="30">
      <c r="A595" s="34">
        <v>150009</v>
      </c>
      <c r="B595" s="22" t="str">
        <f>VLOOKUP(A595,МО!$A$1:$C$68,2,0)</f>
        <v>ГБУЗ  "Ардонская ЦРБ"</v>
      </c>
      <c r="C595" s="23">
        <f>IF(D595="КС",VLOOKUP(A595,МО!$A$1:$C$68,3,0),VLOOKUP(A595,МО!$A$1:$D$68,4,0))</f>
        <v>1</v>
      </c>
      <c r="D595" s="27" t="s">
        <v>495</v>
      </c>
      <c r="E595" s="26">
        <v>20161002</v>
      </c>
      <c r="F595" s="22" t="str">
        <f>VLOOKUP(E595,КСГ!$A$2:$C$427,2,0)</f>
        <v>Осложнения, связанные с беременностью</v>
      </c>
      <c r="G595" s="25">
        <f>VLOOKUP(E595,КСГ!$A$2:$C$427,3,0)</f>
        <v>0.93</v>
      </c>
      <c r="H595" s="25">
        <f>IF(VLOOKUP($E595,КСГ!$A$2:$D$427,4,0)=0,IF($D595="КС",$C$2*$C595*$G595,$C$3*$C595*$G595),IF($D595="КС",$C$2*$G595,$C$3*$G595))</f>
        <v>15950.848500000002</v>
      </c>
      <c r="I595" s="25" t="str">
        <f>VLOOKUP(E595,КСГ!$A$2:$E$427,5,0)</f>
        <v>Акушерство и гинекология</v>
      </c>
      <c r="J595" s="25">
        <f>VLOOKUP(E595,КСГ!$A$2:$F$427,6,0)</f>
        <v>0.8</v>
      </c>
      <c r="K595" s="26" t="s">
        <v>471</v>
      </c>
      <c r="L595" s="26">
        <v>80</v>
      </c>
      <c r="M595" s="26">
        <v>20</v>
      </c>
      <c r="N595" s="18">
        <f t="shared" si="27"/>
        <v>100</v>
      </c>
      <c r="O595" s="19">
        <f>IF(VLOOKUP($E595,КСГ!$A$2:$D$427,4,0)=0,IF($D595="КС",$C$2*$C595*$G595*L595,$C$3*$C595*$G595*L595),IF($D595="КС",$C$2*$G595*L595,$C$3*$G595*L595))</f>
        <v>1276067.8800000001</v>
      </c>
      <c r="P595" s="19">
        <f>IF(VLOOKUP($E595,КСГ!$A$2:$D$427,4,0)=0,IF($D595="КС",$C$2*$C595*$G595*M595,$C$3*$C595*$G595*M595),IF($D595="КС",$C$2*$G595*M595,$C$3*$G595*M595))</f>
        <v>319016.97000000003</v>
      </c>
      <c r="Q595" s="20">
        <f t="shared" si="28"/>
        <v>1595084.85</v>
      </c>
    </row>
    <row r="596" spans="1:17" ht="15" customHeight="1">
      <c r="A596" s="34">
        <v>150009</v>
      </c>
      <c r="B596" s="22" t="str">
        <f>VLOOKUP(A596,МО!$A$1:$C$68,2,0)</f>
        <v>ГБУЗ  "Ардонская ЦРБ"</v>
      </c>
      <c r="C596" s="23">
        <f>IF(D596="КС",VLOOKUP(A596,МО!$A$1:$C$68,3,0),VLOOKUP(A596,МО!$A$1:$D$68,4,0))</f>
        <v>1</v>
      </c>
      <c r="D596" s="27" t="s">
        <v>495</v>
      </c>
      <c r="E596" s="26">
        <v>20161002</v>
      </c>
      <c r="F596" s="22" t="str">
        <f>VLOOKUP(E596,КСГ!$A$2:$C$427,2,0)</f>
        <v>Осложнения, связанные с беременностью</v>
      </c>
      <c r="G596" s="25">
        <f>VLOOKUP(E596,КСГ!$A$2:$C$427,3,0)</f>
        <v>0.93</v>
      </c>
      <c r="H596" s="25">
        <f>IF(VLOOKUP($E596,КСГ!$A$2:$D$427,4,0)=0,IF($D596="КС",$C$2*$C596*$G596,$C$3*$C596*$G596),IF($D596="КС",$C$2*$G596,$C$3*$G596))</f>
        <v>15950.848500000002</v>
      </c>
      <c r="I596" s="25" t="str">
        <f>VLOOKUP(E596,КСГ!$A$2:$E$427,5,0)</f>
        <v>Акушерство и гинекология</v>
      </c>
      <c r="J596" s="25">
        <f>VLOOKUP(E596,КСГ!$A$2:$F$427,6,0)</f>
        <v>0.8</v>
      </c>
      <c r="K596" s="26" t="s">
        <v>472</v>
      </c>
      <c r="L596" s="26">
        <v>3</v>
      </c>
      <c r="M596" s="26">
        <v>2</v>
      </c>
      <c r="N596" s="18">
        <f t="shared" si="27"/>
        <v>5</v>
      </c>
      <c r="O596" s="19">
        <f>IF(VLOOKUP($E596,КСГ!$A$2:$D$427,4,0)=0,IF($D596="КС",$C$2*$C596*$G596*L596,$C$3*$C596*$G596*L596),IF($D596="КС",$C$2*$G596*L596,$C$3*$G596*L596))</f>
        <v>47852.545500000007</v>
      </c>
      <c r="P596" s="19">
        <f>IF(VLOOKUP($E596,КСГ!$A$2:$D$427,4,0)=0,IF($D596="КС",$C$2*$C596*$G596*M596,$C$3*$C596*$G596*M596),IF($D596="КС",$C$2*$G596*M596,$C$3*$G596*M596))</f>
        <v>31901.697000000004</v>
      </c>
      <c r="Q596" s="20">
        <f t="shared" si="28"/>
        <v>79754.242500000008</v>
      </c>
    </row>
    <row r="597" spans="1:17" ht="30">
      <c r="A597" s="34">
        <v>150009</v>
      </c>
      <c r="B597" s="22" t="str">
        <f>VLOOKUP(A597,МО!$A$1:$C$68,2,0)</f>
        <v>ГБУЗ  "Ардонская ЦРБ"</v>
      </c>
      <c r="C597" s="23">
        <f>IF(D597="КС",VLOOKUP(A597,МО!$A$1:$C$68,3,0),VLOOKUP(A597,МО!$A$1:$D$68,4,0))</f>
        <v>1</v>
      </c>
      <c r="D597" s="27" t="s">
        <v>495</v>
      </c>
      <c r="E597" s="26">
        <v>20161003</v>
      </c>
      <c r="F597" s="22" t="str">
        <f>VLOOKUP(E597,КСГ!$A$2:$C$427,2,0)</f>
        <v>Беременность, закончившаяся абортивным исходом</v>
      </c>
      <c r="G597" s="25">
        <f>VLOOKUP(E597,КСГ!$A$2:$C$427,3,0)</f>
        <v>0.28000000000000003</v>
      </c>
      <c r="H597" s="25">
        <f>IF(VLOOKUP($E597,КСГ!$A$2:$D$427,4,0)=0,IF($D597="КС",$C$2*$C597*$G597,$C$3*$C597*$G597),IF($D597="КС",$C$2*$G597,$C$3*$G597))</f>
        <v>4802.4060000000009</v>
      </c>
      <c r="I597" s="25" t="str">
        <f>VLOOKUP(E597,КСГ!$A$2:$E$427,5,0)</f>
        <v>Акушерство и гинекология</v>
      </c>
      <c r="J597" s="25">
        <f>VLOOKUP(E597,КСГ!$A$2:$F$427,6,0)</f>
        <v>0.8</v>
      </c>
      <c r="K597" s="26" t="s">
        <v>470</v>
      </c>
      <c r="L597" s="26">
        <v>30</v>
      </c>
      <c r="M597" s="26">
        <v>5</v>
      </c>
      <c r="N597" s="18">
        <f t="shared" si="27"/>
        <v>35</v>
      </c>
      <c r="O597" s="19">
        <f>IF(VLOOKUP($E597,КСГ!$A$2:$D$427,4,0)=0,IF($D597="КС",$C$2*$C597*$G597*L597,$C$3*$C597*$G597*L597),IF($D597="КС",$C$2*$G597*L597,$C$3*$G597*L597))</f>
        <v>144072.18000000002</v>
      </c>
      <c r="P597" s="19">
        <f>IF(VLOOKUP($E597,КСГ!$A$2:$D$427,4,0)=0,IF($D597="КС",$C$2*$C597*$G597*M597,$C$3*$C597*$G597*M597),IF($D597="КС",$C$2*$G597*M597,$C$3*$G597*M597))</f>
        <v>24012.030000000006</v>
      </c>
      <c r="Q597" s="20">
        <f t="shared" si="28"/>
        <v>168084.21000000002</v>
      </c>
    </row>
    <row r="598" spans="1:17" ht="15" customHeight="1">
      <c r="A598" s="34">
        <v>150009</v>
      </c>
      <c r="B598" s="22" t="str">
        <f>VLOOKUP(A598,МО!$A$1:$C$68,2,0)</f>
        <v>ГБУЗ  "Ардонская ЦРБ"</v>
      </c>
      <c r="C598" s="23">
        <f>IF(D598="КС",VLOOKUP(A598,МО!$A$1:$C$68,3,0),VLOOKUP(A598,МО!$A$1:$D$68,4,0))</f>
        <v>1</v>
      </c>
      <c r="D598" s="27" t="s">
        <v>495</v>
      </c>
      <c r="E598" s="26">
        <v>20161004</v>
      </c>
      <c r="F598" s="22" t="str">
        <f>VLOOKUP(E598,КСГ!$A$2:$C$427,2,0)</f>
        <v>Родоразрешение</v>
      </c>
      <c r="G598" s="25">
        <f>VLOOKUP(E598,КСГ!$A$2:$C$427,3,0)</f>
        <v>0.98</v>
      </c>
      <c r="H598" s="25">
        <f>IF(VLOOKUP($E598,КСГ!$A$2:$D$427,4,0)=0,IF($D598="КС",$C$2*$C598*$G598,$C$3*$C598*$G598),IF($D598="КС",$C$2*$G598,$C$3*$G598))</f>
        <v>16808.421000000002</v>
      </c>
      <c r="I598" s="25" t="str">
        <f>VLOOKUP(E598,КСГ!$A$2:$E$427,5,0)</f>
        <v>Акушерство и гинекология</v>
      </c>
      <c r="J598" s="25">
        <f>VLOOKUP(E598,КСГ!$A$2:$F$427,6,0)</f>
        <v>0.8</v>
      </c>
      <c r="K598" s="26" t="s">
        <v>472</v>
      </c>
      <c r="L598" s="26">
        <v>100</v>
      </c>
      <c r="M598" s="26">
        <v>20</v>
      </c>
      <c r="N598" s="18">
        <f t="shared" si="27"/>
        <v>120</v>
      </c>
      <c r="O598" s="19">
        <f>IF(VLOOKUP($E598,КСГ!$A$2:$D$427,4,0)=0,IF($D598="КС",$C$2*$C598*$G598*L598,$C$3*$C598*$G598*L598),IF($D598="КС",$C$2*$G598*L598,$C$3*$G598*L598))</f>
        <v>1680842.1</v>
      </c>
      <c r="P598" s="19">
        <f>IF(VLOOKUP($E598,КСГ!$A$2:$D$427,4,0)=0,IF($D598="КС",$C$2*$C598*$G598*M598,$C$3*$C598*$G598*M598),IF($D598="КС",$C$2*$G598*M598,$C$3*$G598*M598))</f>
        <v>336168.42000000004</v>
      </c>
      <c r="Q598" s="20">
        <f t="shared" si="28"/>
        <v>2017010.52</v>
      </c>
    </row>
    <row r="599" spans="1:17" ht="30">
      <c r="A599" s="34">
        <v>150009</v>
      </c>
      <c r="B599" s="22" t="str">
        <f>VLOOKUP(A599,МО!$A$1:$C$68,2,0)</f>
        <v>ГБУЗ  "Ардонская ЦРБ"</v>
      </c>
      <c r="C599" s="23">
        <f>IF(D599="КС",VLOOKUP(A599,МО!$A$1:$C$68,3,0),VLOOKUP(A599,МО!$A$1:$D$68,4,0))</f>
        <v>1</v>
      </c>
      <c r="D599" s="27" t="s">
        <v>495</v>
      </c>
      <c r="E599" s="26">
        <v>20161005</v>
      </c>
      <c r="F599" s="22" t="str">
        <f>VLOOKUP(E599,КСГ!$A$2:$C$427,2,0)</f>
        <v>Кесарево сечение</v>
      </c>
      <c r="G599" s="25">
        <f>VLOOKUP(E599,КСГ!$A$2:$C$427,3,0)</f>
        <v>1.01</v>
      </c>
      <c r="H599" s="25">
        <f>IF(VLOOKUP($E599,КСГ!$A$2:$D$427,4,0)=0,IF($D599="КС",$C$2*$C599*$G599,$C$3*$C599*$G599),IF($D599="КС",$C$2*$G599,$C$3*$G599))</f>
        <v>17322.964500000002</v>
      </c>
      <c r="I599" s="25" t="str">
        <f>VLOOKUP(E599,КСГ!$A$2:$E$427,5,0)</f>
        <v>Акушерство и гинекология</v>
      </c>
      <c r="J599" s="25">
        <f>VLOOKUP(E599,КСГ!$A$2:$F$427,6,0)</f>
        <v>0.8</v>
      </c>
      <c r="K599" s="26" t="s">
        <v>472</v>
      </c>
      <c r="L599" s="26">
        <v>22</v>
      </c>
      <c r="M599" s="26">
        <v>6</v>
      </c>
      <c r="N599" s="18">
        <f t="shared" si="27"/>
        <v>28</v>
      </c>
      <c r="O599" s="19">
        <f>IF(VLOOKUP($E599,КСГ!$A$2:$D$427,4,0)=0,IF($D599="КС",$C$2*$C599*$G599*L599,$C$3*$C599*$G599*L599),IF($D599="КС",$C$2*$G599*L599,$C$3*$G599*L599))</f>
        <v>381105.21900000004</v>
      </c>
      <c r="P599" s="19">
        <f>IF(VLOOKUP($E599,КСГ!$A$2:$D$427,4,0)=0,IF($D599="КС",$C$2*$C599*$G599*M599,$C$3*$C599*$G599*M599),IF($D599="КС",$C$2*$G599*M599,$C$3*$G599*M599))</f>
        <v>103937.78700000001</v>
      </c>
      <c r="Q599" s="20">
        <f t="shared" si="28"/>
        <v>485043.00600000005</v>
      </c>
    </row>
    <row r="600" spans="1:17" ht="15" customHeight="1">
      <c r="A600" s="34">
        <v>150009</v>
      </c>
      <c r="B600" s="22" t="str">
        <f>VLOOKUP(A600,МО!$A$1:$C$68,2,0)</f>
        <v>ГБУЗ  "Ардонская ЦРБ"</v>
      </c>
      <c r="C600" s="23">
        <f>IF(D600="КС",VLOOKUP(A600,МО!$A$1:$C$68,3,0),VLOOKUP(A600,МО!$A$1:$D$68,4,0))</f>
        <v>1</v>
      </c>
      <c r="D600" s="27" t="s">
        <v>495</v>
      </c>
      <c r="E600" s="26">
        <v>20161006</v>
      </c>
      <c r="F600" s="22" t="str">
        <f>VLOOKUP(E600,КСГ!$A$2:$C$427,2,0)</f>
        <v>Осложнения послеродового периода</v>
      </c>
      <c r="G600" s="25">
        <f>VLOOKUP(E600,КСГ!$A$2:$C$427,3,0)</f>
        <v>0.74</v>
      </c>
      <c r="H600" s="25">
        <f>IF(VLOOKUP($E600,КСГ!$A$2:$D$427,4,0)=0,IF($D600="КС",$C$2*$C600*$G600,$C$3*$C600*$G600),IF($D600="КС",$C$2*$G600,$C$3*$G600))</f>
        <v>12692.073</v>
      </c>
      <c r="I600" s="25" t="str">
        <f>VLOOKUP(E600,КСГ!$A$2:$E$427,5,0)</f>
        <v>Акушерство и гинекология</v>
      </c>
      <c r="J600" s="25">
        <f>VLOOKUP(E600,КСГ!$A$2:$F$427,6,0)</f>
        <v>0.8</v>
      </c>
      <c r="K600" s="26" t="s">
        <v>470</v>
      </c>
      <c r="L600" s="26">
        <v>3</v>
      </c>
      <c r="M600" s="26">
        <v>2</v>
      </c>
      <c r="N600" s="18">
        <f t="shared" si="27"/>
        <v>5</v>
      </c>
      <c r="O600" s="19">
        <f>IF(VLOOKUP($E600,КСГ!$A$2:$D$427,4,0)=0,IF($D600="КС",$C$2*$C600*$G600*L600,$C$3*$C600*$G600*L600),IF($D600="КС",$C$2*$G600*L600,$C$3*$G600*L600))</f>
        <v>38076.218999999997</v>
      </c>
      <c r="P600" s="19">
        <f>IF(VLOOKUP($E600,КСГ!$A$2:$D$427,4,0)=0,IF($D600="КС",$C$2*$C600*$G600*M600,$C$3*$C600*$G600*M600),IF($D600="КС",$C$2*$G600*M600,$C$3*$G600*M600))</f>
        <v>25384.146000000001</v>
      </c>
      <c r="Q600" s="20">
        <f t="shared" si="28"/>
        <v>63460.364999999998</v>
      </c>
    </row>
    <row r="601" spans="1:17" ht="15" customHeight="1">
      <c r="A601" s="34">
        <v>150009</v>
      </c>
      <c r="B601" s="22" t="str">
        <f>VLOOKUP(A601,МО!$A$1:$C$68,2,0)</f>
        <v>ГБУЗ  "Ардонская ЦРБ"</v>
      </c>
      <c r="C601" s="23">
        <f>IF(D601="КС",VLOOKUP(A601,МО!$A$1:$C$68,3,0),VLOOKUP(A601,МО!$A$1:$D$68,4,0))</f>
        <v>1</v>
      </c>
      <c r="D601" s="27" t="s">
        <v>495</v>
      </c>
      <c r="E601" s="26">
        <v>20161008</v>
      </c>
      <c r="F601" s="22" t="str">
        <f>VLOOKUP(E601,КСГ!$A$2:$C$427,2,0)</f>
        <v>Воспалительные болезни женских половых органов</v>
      </c>
      <c r="G601" s="25">
        <f>VLOOKUP(E601,КСГ!$A$2:$C$427,3,0)</f>
        <v>0.71</v>
      </c>
      <c r="H601" s="25">
        <f>IF(VLOOKUP($E601,КСГ!$A$2:$D$427,4,0)=0,IF($D601="КС",$C$2*$C601*$G601,$C$3*$C601*$G601),IF($D601="КС",$C$2*$G601,$C$3*$G601))</f>
        <v>12177.529500000001</v>
      </c>
      <c r="I601" s="25" t="str">
        <f>VLOOKUP(E601,КСГ!$A$2:$E$427,5,0)</f>
        <v>Акушерство и гинекология</v>
      </c>
      <c r="J601" s="25">
        <f>VLOOKUP(E601,КСГ!$A$2:$F$427,6,0)</f>
        <v>0.8</v>
      </c>
      <c r="K601" s="26" t="s">
        <v>470</v>
      </c>
      <c r="L601" s="26">
        <v>53</v>
      </c>
      <c r="M601" s="26">
        <v>8</v>
      </c>
      <c r="N601" s="18">
        <f t="shared" si="27"/>
        <v>61</v>
      </c>
      <c r="O601" s="19">
        <f>IF(VLOOKUP($E601,КСГ!$A$2:$D$427,4,0)=0,IF($D601="КС",$C$2*$C601*$G601*L601,$C$3*$C601*$G601*L601),IF($D601="КС",$C$2*$G601*L601,$C$3*$G601*L601))</f>
        <v>645409.06350000005</v>
      </c>
      <c r="P601" s="19">
        <f>IF(VLOOKUP($E601,КСГ!$A$2:$D$427,4,0)=0,IF($D601="КС",$C$2*$C601*$G601*M601,$C$3*$C601*$G601*M601),IF($D601="КС",$C$2*$G601*M601,$C$3*$G601*M601))</f>
        <v>97420.236000000004</v>
      </c>
      <c r="Q601" s="20">
        <f t="shared" si="28"/>
        <v>742829.29950000008</v>
      </c>
    </row>
    <row r="602" spans="1:17" ht="15" customHeight="1">
      <c r="A602" s="34">
        <v>150009</v>
      </c>
      <c r="B602" s="22" t="str">
        <f>VLOOKUP(A602,МО!$A$1:$C$68,2,0)</f>
        <v>ГБУЗ  "Ардонская ЦРБ"</v>
      </c>
      <c r="C602" s="23">
        <f>IF(D602="КС",VLOOKUP(A602,МО!$A$1:$C$68,3,0),VLOOKUP(A602,МО!$A$1:$D$68,4,0))</f>
        <v>1</v>
      </c>
      <c r="D602" s="27" t="s">
        <v>495</v>
      </c>
      <c r="E602" s="26">
        <v>20161009</v>
      </c>
      <c r="F602" s="22" t="str">
        <f>VLOOKUP(E602,КСГ!$A$2:$C$427,2,0)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602" s="25">
        <f>VLOOKUP(E602,КСГ!$A$2:$C$427,3,0)</f>
        <v>0.89</v>
      </c>
      <c r="H602" s="25">
        <f>IF(VLOOKUP($E602,КСГ!$A$2:$D$427,4,0)=0,IF($D602="КС",$C$2*$C602*$G602,$C$3*$C602*$G602),IF($D602="КС",$C$2*$G602,$C$3*$G602))</f>
        <v>15264.790500000001</v>
      </c>
      <c r="I602" s="25" t="str">
        <f>VLOOKUP(E602,КСГ!$A$2:$E$427,5,0)</f>
        <v>Акушерство и гинекология</v>
      </c>
      <c r="J602" s="25">
        <f>VLOOKUP(E602,КСГ!$A$2:$F$427,6,0)</f>
        <v>0.8</v>
      </c>
      <c r="K602" s="26" t="s">
        <v>470</v>
      </c>
      <c r="L602" s="26">
        <v>3</v>
      </c>
      <c r="M602" s="26">
        <v>1</v>
      </c>
      <c r="N602" s="18">
        <f t="shared" si="27"/>
        <v>4</v>
      </c>
      <c r="O602" s="19">
        <f>IF(VLOOKUP($E602,КСГ!$A$2:$D$427,4,0)=0,IF($D602="КС",$C$2*$C602*$G602*L602,$C$3*$C602*$G602*L602),IF($D602="КС",$C$2*$G602*L602,$C$3*$G602*L602))</f>
        <v>45794.371500000001</v>
      </c>
      <c r="P602" s="19">
        <f>IF(VLOOKUP($E602,КСГ!$A$2:$D$427,4,0)=0,IF($D602="КС",$C$2*$C602*$G602*M602,$C$3*$C602*$G602*M602),IF($D602="КС",$C$2*$G602*M602,$C$3*$G602*M602))</f>
        <v>15264.790500000001</v>
      </c>
      <c r="Q602" s="20">
        <f t="shared" si="28"/>
        <v>61059.162000000004</v>
      </c>
    </row>
    <row r="603" spans="1:17" ht="30">
      <c r="A603" s="34">
        <v>150009</v>
      </c>
      <c r="B603" s="22" t="str">
        <f>VLOOKUP(A603,МО!$A$1:$C$68,2,0)</f>
        <v>ГБУЗ  "Ардонская ЦРБ"</v>
      </c>
      <c r="C603" s="23">
        <f>IF(D603="КС",VLOOKUP(A603,МО!$A$1:$C$68,3,0),VLOOKUP(A603,МО!$A$1:$D$68,4,0))</f>
        <v>1</v>
      </c>
      <c r="D603" s="27" t="s">
        <v>495</v>
      </c>
      <c r="E603" s="26">
        <v>20161010</v>
      </c>
      <c r="F603" s="22" t="str">
        <f>VLOOKUP(E603,КСГ!$A$2:$C$427,2,0)</f>
        <v>Другие болезни, врожденные аномалии, повреждения женских половых органов</v>
      </c>
      <c r="G603" s="25">
        <f>VLOOKUP(E603,КСГ!$A$2:$C$427,3,0)</f>
        <v>0.46</v>
      </c>
      <c r="H603" s="25">
        <f>IF(VLOOKUP($E603,КСГ!$A$2:$D$427,4,0)=0,IF($D603="КС",$C$2*$C603*$G603,$C$3*$C603*$G603),IF($D603="КС",$C$2*$G603,$C$3*$G603))</f>
        <v>7889.6670000000004</v>
      </c>
      <c r="I603" s="25" t="str">
        <f>VLOOKUP(E603,КСГ!$A$2:$E$427,5,0)</f>
        <v>Акушерство и гинекология</v>
      </c>
      <c r="J603" s="25">
        <f>VLOOKUP(E603,КСГ!$A$2:$F$427,6,0)</f>
        <v>0.8</v>
      </c>
      <c r="K603" s="26" t="s">
        <v>470</v>
      </c>
      <c r="L603" s="26">
        <v>3</v>
      </c>
      <c r="M603" s="26">
        <v>2</v>
      </c>
      <c r="N603" s="18">
        <f t="shared" si="27"/>
        <v>5</v>
      </c>
      <c r="O603" s="19">
        <f>IF(VLOOKUP($E603,КСГ!$A$2:$D$427,4,0)=0,IF($D603="КС",$C$2*$C603*$G603*L603,$C$3*$C603*$G603*L603),IF($D603="КС",$C$2*$G603*L603,$C$3*$G603*L603))</f>
        <v>23669.001</v>
      </c>
      <c r="P603" s="19">
        <f>IF(VLOOKUP($E603,КСГ!$A$2:$D$427,4,0)=0,IF($D603="КС",$C$2*$C603*$G603*M603,$C$3*$C603*$G603*M603),IF($D603="КС",$C$2*$G603*M603,$C$3*$G603*M603))</f>
        <v>15779.334000000001</v>
      </c>
      <c r="Q603" s="20">
        <f t="shared" si="28"/>
        <v>39448.334999999999</v>
      </c>
    </row>
    <row r="604" spans="1:17" ht="15" customHeight="1">
      <c r="A604" s="34">
        <v>150009</v>
      </c>
      <c r="B604" s="22" t="str">
        <f>VLOOKUP(A604,МО!$A$1:$C$68,2,0)</f>
        <v>ГБУЗ  "Ардонская ЦРБ"</v>
      </c>
      <c r="C604" s="23">
        <f>IF(D604="КС",VLOOKUP(A604,МО!$A$1:$C$68,3,0),VLOOKUP(A604,МО!$A$1:$D$68,4,0))</f>
        <v>1</v>
      </c>
      <c r="D604" s="27" t="s">
        <v>495</v>
      </c>
      <c r="E604" s="26">
        <v>20161011</v>
      </c>
      <c r="F604" s="22" t="str">
        <f>VLOOKUP(E604,КСГ!$A$2:$C$427,2,0)</f>
        <v>Операции на женских половых органах (уровень 1)</v>
      </c>
      <c r="G604" s="25">
        <f>VLOOKUP(E604,КСГ!$A$2:$C$427,3,0)</f>
        <v>0.39</v>
      </c>
      <c r="H604" s="25">
        <f>IF(VLOOKUP($E604,КСГ!$A$2:$D$427,4,0)=0,IF($D604="КС",$C$2*$C604*$G604,$C$3*$C604*$G604),IF($D604="КС",$C$2*$G604,$C$3*$G604))</f>
        <v>6689.0655000000006</v>
      </c>
      <c r="I604" s="25" t="str">
        <f>VLOOKUP(E604,КСГ!$A$2:$E$427,5,0)</f>
        <v>Акушерство и гинекология</v>
      </c>
      <c r="J604" s="25">
        <f>VLOOKUP(E604,КСГ!$A$2:$F$427,6,0)</f>
        <v>0.8</v>
      </c>
      <c r="K604" s="26" t="s">
        <v>470</v>
      </c>
      <c r="L604" s="26">
        <v>12</v>
      </c>
      <c r="M604" s="26">
        <v>2</v>
      </c>
      <c r="N604" s="18">
        <f t="shared" si="27"/>
        <v>14</v>
      </c>
      <c r="O604" s="19">
        <f>IF(VLOOKUP($E604,КСГ!$A$2:$D$427,4,0)=0,IF($D604="КС",$C$2*$C604*$G604*L604,$C$3*$C604*$G604*L604),IF($D604="КС",$C$2*$G604*L604,$C$3*$G604*L604))</f>
        <v>80268.786000000007</v>
      </c>
      <c r="P604" s="19">
        <f>IF(VLOOKUP($E604,КСГ!$A$2:$D$427,4,0)=0,IF($D604="КС",$C$2*$C604*$G604*M604,$C$3*$C604*$G604*M604),IF($D604="КС",$C$2*$G604*M604,$C$3*$G604*M604))</f>
        <v>13378.131000000001</v>
      </c>
      <c r="Q604" s="20">
        <f t="shared" si="28"/>
        <v>93646.917000000016</v>
      </c>
    </row>
    <row r="605" spans="1:17" ht="30">
      <c r="A605" s="34">
        <v>150009</v>
      </c>
      <c r="B605" s="22" t="str">
        <f>VLOOKUP(A605,МО!$A$1:$C$68,2,0)</f>
        <v>ГБУЗ  "Ардонская ЦРБ"</v>
      </c>
      <c r="C605" s="23">
        <f>IF(D605="КС",VLOOKUP(A605,МО!$A$1:$C$68,3,0),VLOOKUP(A605,МО!$A$1:$D$68,4,0))</f>
        <v>1</v>
      </c>
      <c r="D605" s="27" t="s">
        <v>495</v>
      </c>
      <c r="E605" s="26">
        <v>20161013</v>
      </c>
      <c r="F605" s="22" t="str">
        <f>VLOOKUP(E605,КСГ!$A$2:$C$427,2,0)</f>
        <v>Операции на женских половых органах (уровень 3)</v>
      </c>
      <c r="G605" s="25">
        <f>VLOOKUP(E605,КСГ!$A$2:$C$427,3,0)</f>
        <v>1.17</v>
      </c>
      <c r="H605" s="25">
        <f>IF(VLOOKUP($E605,КСГ!$A$2:$D$427,4,0)=0,IF($D605="КС",$C$2*$C605*$G605,$C$3*$C605*$G605),IF($D605="КС",$C$2*$G605,$C$3*$G605))</f>
        <v>20067.196499999998</v>
      </c>
      <c r="I605" s="25" t="str">
        <f>VLOOKUP(E605,КСГ!$A$2:$E$427,5,0)</f>
        <v>Акушерство и гинекология</v>
      </c>
      <c r="J605" s="25">
        <f>VLOOKUP(E605,КСГ!$A$2:$F$427,6,0)</f>
        <v>0.8</v>
      </c>
      <c r="K605" s="26" t="s">
        <v>470</v>
      </c>
      <c r="L605" s="26">
        <v>7</v>
      </c>
      <c r="M605" s="26">
        <v>0</v>
      </c>
      <c r="N605" s="18">
        <f t="shared" si="27"/>
        <v>7</v>
      </c>
      <c r="O605" s="19">
        <f>IF(VLOOKUP($E605,КСГ!$A$2:$D$427,4,0)=0,IF($D605="КС",$C$2*$C605*$G605*L605,$C$3*$C605*$G605*L605),IF($D605="КС",$C$2*$G605*L605,$C$3*$G605*L605))</f>
        <v>140470.37549999999</v>
      </c>
      <c r="P605" s="19">
        <f>IF(VLOOKUP($E605,КСГ!$A$2:$D$427,4,0)=0,IF($D605="КС",$C$2*$C605*$G605*M605,$C$3*$C605*$G605*M605),IF($D605="КС",$C$2*$G605*M605,$C$3*$G605*M605))</f>
        <v>0</v>
      </c>
      <c r="Q605" s="20">
        <f t="shared" si="28"/>
        <v>140470.37549999999</v>
      </c>
    </row>
    <row r="606" spans="1:17" ht="15" customHeight="1">
      <c r="A606" s="34">
        <v>150009</v>
      </c>
      <c r="B606" s="22" t="str">
        <f>VLOOKUP(A606,МО!$A$1:$C$68,2,0)</f>
        <v>ГБУЗ  "Ардонская ЦРБ"</v>
      </c>
      <c r="C606" s="23">
        <f>IF(D606="КС",VLOOKUP(A606,МО!$A$1:$C$68,3,0),VLOOKUP(A606,МО!$A$1:$D$68,4,0))</f>
        <v>1</v>
      </c>
      <c r="D606" s="27" t="s">
        <v>495</v>
      </c>
      <c r="E606" s="26">
        <v>20161016</v>
      </c>
      <c r="F606" s="22" t="str">
        <f>VLOOKUP(E606,КСГ!$A$2:$C$427,2,0)</f>
        <v>Ангионевротический отек, анафилактический шок</v>
      </c>
      <c r="G606" s="25">
        <f>VLOOKUP(E606,КСГ!$A$2:$C$427,3,0)</f>
        <v>0.27</v>
      </c>
      <c r="H606" s="25">
        <f>IF(VLOOKUP($E606,КСГ!$A$2:$D$427,4,0)=0,IF($D606="КС",$C$2*$C606*$G606,$C$3*$C606*$G606),IF($D606="КС",$C$2*$G606,$C$3*$G606))</f>
        <v>4630.8915000000006</v>
      </c>
      <c r="I606" s="25" t="str">
        <f>VLOOKUP(E606,КСГ!$A$2:$E$427,5,0)</f>
        <v>Аллергология и иммунология</v>
      </c>
      <c r="J606" s="25">
        <f>VLOOKUP(E606,КСГ!$A$2:$F$427,6,0)</f>
        <v>0.34</v>
      </c>
      <c r="K606" s="26" t="s">
        <v>493</v>
      </c>
      <c r="L606" s="26">
        <v>6</v>
      </c>
      <c r="M606" s="26">
        <v>1</v>
      </c>
      <c r="N606" s="18">
        <f t="shared" si="27"/>
        <v>7</v>
      </c>
      <c r="O606" s="19">
        <f>IF(VLOOKUP($E606,КСГ!$A$2:$D$427,4,0)=0,IF($D606="КС",$C$2*$C606*$G606*L606,$C$3*$C606*$G606*L606),IF($D606="КС",$C$2*$G606*L606,$C$3*$G606*L606))</f>
        <v>27785.349000000002</v>
      </c>
      <c r="P606" s="19">
        <f>IF(VLOOKUP($E606,КСГ!$A$2:$D$427,4,0)=0,IF($D606="КС",$C$2*$C606*$G606*M606,$C$3*$C606*$G606*M606),IF($D606="КС",$C$2*$G606*M606,$C$3*$G606*M606))</f>
        <v>4630.8915000000006</v>
      </c>
      <c r="Q606" s="20">
        <f t="shared" si="28"/>
        <v>32416.240500000004</v>
      </c>
    </row>
    <row r="607" spans="1:17" ht="15" customHeight="1">
      <c r="A607" s="34">
        <v>150009</v>
      </c>
      <c r="B607" s="22" t="str">
        <f>VLOOKUP(A607,МО!$A$1:$C$68,2,0)</f>
        <v>ГБУЗ  "Ардонская ЦРБ"</v>
      </c>
      <c r="C607" s="23">
        <f>IF(D607="КС",VLOOKUP(A607,МО!$A$1:$C$68,3,0),VLOOKUP(A607,МО!$A$1:$D$68,4,0))</f>
        <v>1</v>
      </c>
      <c r="D607" s="27" t="s">
        <v>495</v>
      </c>
      <c r="E607" s="26">
        <v>20161017</v>
      </c>
      <c r="F607" s="22" t="str">
        <f>VLOOKUP(E607,КСГ!$A$2:$C$427,2,0)</f>
        <v>Язва желудка и двенадцатиперстной кишки</v>
      </c>
      <c r="G607" s="25">
        <f>VLOOKUP(E607,КСГ!$A$2:$C$427,3,0)</f>
        <v>0.89</v>
      </c>
      <c r="H607" s="25">
        <f>IF(VLOOKUP($E607,КСГ!$A$2:$D$427,4,0)=0,IF($D607="КС",$C$2*$C607*$G607,$C$3*$C607*$G607),IF($D607="КС",$C$2*$G607,$C$3*$G607))</f>
        <v>15264.790500000001</v>
      </c>
      <c r="I607" s="25" t="str">
        <f>VLOOKUP(E607,КСГ!$A$2:$E$427,5,0)</f>
        <v>Гастроэнтерология</v>
      </c>
      <c r="J607" s="25">
        <f>VLOOKUP(E607,КСГ!$A$2:$F$427,6,0)</f>
        <v>1.04</v>
      </c>
      <c r="K607" s="26" t="s">
        <v>474</v>
      </c>
      <c r="L607" s="26">
        <v>11</v>
      </c>
      <c r="M607" s="26">
        <v>1</v>
      </c>
      <c r="N607" s="18">
        <f t="shared" si="27"/>
        <v>12</v>
      </c>
      <c r="O607" s="19">
        <f>IF(VLOOKUP($E607,КСГ!$A$2:$D$427,4,0)=0,IF($D607="КС",$C$2*$C607*$G607*L607,$C$3*$C607*$G607*L607),IF($D607="КС",$C$2*$G607*L607,$C$3*$G607*L607))</f>
        <v>167912.6955</v>
      </c>
      <c r="P607" s="19">
        <f>IF(VLOOKUP($E607,КСГ!$A$2:$D$427,4,0)=0,IF($D607="КС",$C$2*$C607*$G607*M607,$C$3*$C607*$G607*M607),IF($D607="КС",$C$2*$G607*M607,$C$3*$G607*M607))</f>
        <v>15264.790500000001</v>
      </c>
      <c r="Q607" s="20">
        <f t="shared" si="28"/>
        <v>183177.486</v>
      </c>
    </row>
    <row r="608" spans="1:17" ht="15" customHeight="1">
      <c r="A608" s="34">
        <v>150009</v>
      </c>
      <c r="B608" s="22" t="str">
        <f>VLOOKUP(A608,МО!$A$1:$C$68,2,0)</f>
        <v>ГБУЗ  "Ардонская ЦРБ"</v>
      </c>
      <c r="C608" s="23">
        <f>IF(D608="КС",VLOOKUP(A608,МО!$A$1:$C$68,3,0),VLOOKUP(A608,МО!$A$1:$D$68,4,0))</f>
        <v>1</v>
      </c>
      <c r="D608" s="27" t="s">
        <v>495</v>
      </c>
      <c r="E608" s="26">
        <v>20161017</v>
      </c>
      <c r="F608" s="22" t="str">
        <f>VLOOKUP(E608,КСГ!$A$2:$C$427,2,0)</f>
        <v>Язва желудка и двенадцатиперстной кишки</v>
      </c>
      <c r="G608" s="25">
        <f>VLOOKUP(E608,КСГ!$A$2:$C$427,3,0)</f>
        <v>0.89</v>
      </c>
      <c r="H608" s="25">
        <f>IF(VLOOKUP($E608,КСГ!$A$2:$D$427,4,0)=0,IF($D608="КС",$C$2*$C608*$G608,$C$3*$C608*$G608),IF($D608="КС",$C$2*$G608,$C$3*$G608))</f>
        <v>15264.790500000001</v>
      </c>
      <c r="I608" s="25" t="str">
        <f>VLOOKUP(E608,КСГ!$A$2:$E$427,5,0)</f>
        <v>Гастроэнтерология</v>
      </c>
      <c r="J608" s="25">
        <f>VLOOKUP(E608,КСГ!$A$2:$F$427,6,0)</f>
        <v>1.04</v>
      </c>
      <c r="K608" s="26" t="s">
        <v>493</v>
      </c>
      <c r="L608" s="26">
        <v>2</v>
      </c>
      <c r="M608" s="26"/>
      <c r="N608" s="18">
        <f t="shared" si="27"/>
        <v>2</v>
      </c>
      <c r="O608" s="19">
        <f>IF(VLOOKUP($E608,КСГ!$A$2:$D$427,4,0)=0,IF($D608="КС",$C$2*$C608*$G608*L608,$C$3*$C608*$G608*L608),IF($D608="КС",$C$2*$G608*L608,$C$3*$G608*L608))</f>
        <v>30529.581000000002</v>
      </c>
      <c r="P608" s="19">
        <f>IF(VLOOKUP($E608,КСГ!$A$2:$D$427,4,0)=0,IF($D608="КС",$C$2*$C608*$G608*M608,$C$3*$C608*$G608*M608),IF($D608="КС",$C$2*$G608*M608,$C$3*$G608*M608))</f>
        <v>0</v>
      </c>
      <c r="Q608" s="20">
        <f t="shared" si="28"/>
        <v>30529.581000000002</v>
      </c>
    </row>
    <row r="609" spans="1:17">
      <c r="A609" s="34">
        <v>150009</v>
      </c>
      <c r="B609" s="22" t="str">
        <f>VLOOKUP(A609,МО!$A$1:$C$68,2,0)</f>
        <v>ГБУЗ  "Ардонская ЦРБ"</v>
      </c>
      <c r="C609" s="23">
        <f>IF(D609="КС",VLOOKUP(A609,МО!$A$1:$C$68,3,0),VLOOKUP(A609,МО!$A$1:$D$68,4,0))</f>
        <v>1</v>
      </c>
      <c r="D609" s="27" t="s">
        <v>495</v>
      </c>
      <c r="E609" s="26">
        <v>20161019</v>
      </c>
      <c r="F609" s="22" t="str">
        <f>VLOOKUP(E609,КСГ!$A$2:$C$427,2,0)</f>
        <v>Болезни печени, невирусные (уровень 1)</v>
      </c>
      <c r="G609" s="25">
        <f>VLOOKUP(E609,КСГ!$A$2:$C$427,3,0)</f>
        <v>0.86</v>
      </c>
      <c r="H609" s="25">
        <f>IF(VLOOKUP($E609,КСГ!$A$2:$D$427,4,0)=0,IF($D609="КС",$C$2*$C609*$G609,$C$3*$C609*$G609),IF($D609="КС",$C$2*$G609,$C$3*$G609))</f>
        <v>14750.247000000001</v>
      </c>
      <c r="I609" s="25" t="str">
        <f>VLOOKUP(E609,КСГ!$A$2:$E$427,5,0)</f>
        <v>Гастроэнтерология</v>
      </c>
      <c r="J609" s="25">
        <f>VLOOKUP(E609,КСГ!$A$2:$F$427,6,0)</f>
        <v>1.04</v>
      </c>
      <c r="K609" s="26" t="s">
        <v>493</v>
      </c>
      <c r="L609" s="26">
        <v>6</v>
      </c>
      <c r="M609" s="26"/>
      <c r="N609" s="18">
        <f t="shared" si="27"/>
        <v>6</v>
      </c>
      <c r="O609" s="19">
        <f>IF(VLOOKUP($E609,КСГ!$A$2:$D$427,4,0)=0,IF($D609="КС",$C$2*$C609*$G609*L609,$C$3*$C609*$G609*L609),IF($D609="КС",$C$2*$G609*L609,$C$3*$G609*L609))</f>
        <v>88501.482000000004</v>
      </c>
      <c r="P609" s="19">
        <f>IF(VLOOKUP($E609,КСГ!$A$2:$D$427,4,0)=0,IF($D609="КС",$C$2*$C609*$G609*M609,$C$3*$C609*$G609*M609),IF($D609="КС",$C$2*$G609*M609,$C$3*$G609*M609))</f>
        <v>0</v>
      </c>
      <c r="Q609" s="20">
        <f t="shared" si="28"/>
        <v>88501.482000000004</v>
      </c>
    </row>
    <row r="610" spans="1:17">
      <c r="A610" s="34">
        <v>150009</v>
      </c>
      <c r="B610" s="22" t="str">
        <f>VLOOKUP(A610,МО!$A$1:$C$68,2,0)</f>
        <v>ГБУЗ  "Ардонская ЦРБ"</v>
      </c>
      <c r="C610" s="23">
        <f>IF(D610="КС",VLOOKUP(A610,МО!$A$1:$C$68,3,0),VLOOKUP(A610,МО!$A$1:$D$68,4,0))</f>
        <v>1</v>
      </c>
      <c r="D610" s="27" t="s">
        <v>495</v>
      </c>
      <c r="E610" s="26">
        <v>20161019</v>
      </c>
      <c r="F610" s="22" t="str">
        <f>VLOOKUP(E610,КСГ!$A$2:$C$427,2,0)</f>
        <v>Болезни печени, невирусные (уровень 1)</v>
      </c>
      <c r="G610" s="25">
        <f>VLOOKUP(E610,КСГ!$A$2:$C$427,3,0)</f>
        <v>0.86</v>
      </c>
      <c r="H610" s="25">
        <f>IF(VLOOKUP($E610,КСГ!$A$2:$D$427,4,0)=0,IF($D610="КС",$C$2*$C610*$G610,$C$3*$C610*$G610),IF($D610="КС",$C$2*$G610,$C$3*$G610))</f>
        <v>14750.247000000001</v>
      </c>
      <c r="I610" s="25" t="str">
        <f>VLOOKUP(E610,КСГ!$A$2:$E$427,5,0)</f>
        <v>Гастроэнтерология</v>
      </c>
      <c r="J610" s="25">
        <f>VLOOKUP(E610,КСГ!$A$2:$F$427,6,0)</f>
        <v>1.04</v>
      </c>
      <c r="K610" s="26" t="s">
        <v>474</v>
      </c>
      <c r="L610" s="26">
        <v>4</v>
      </c>
      <c r="M610" s="26">
        <v>1</v>
      </c>
      <c r="N610" s="18">
        <f t="shared" si="27"/>
        <v>5</v>
      </c>
      <c r="O610" s="19">
        <f>IF(VLOOKUP($E610,КСГ!$A$2:$D$427,4,0)=0,IF($D610="КС",$C$2*$C610*$G610*L610,$C$3*$C610*$G610*L610),IF($D610="КС",$C$2*$G610*L610,$C$3*$G610*L610))</f>
        <v>59000.988000000005</v>
      </c>
      <c r="P610" s="19">
        <f>IF(VLOOKUP($E610,КСГ!$A$2:$D$427,4,0)=0,IF($D610="КС",$C$2*$C610*$G610*M610,$C$3*$C610*$G610*M610),IF($D610="КС",$C$2*$G610*M610,$C$3*$G610*M610))</f>
        <v>14750.247000000001</v>
      </c>
      <c r="Q610" s="20">
        <f t="shared" si="28"/>
        <v>73751.235000000001</v>
      </c>
    </row>
    <row r="611" spans="1:17" ht="15" customHeight="1">
      <c r="A611" s="34">
        <v>150009</v>
      </c>
      <c r="B611" s="22" t="str">
        <f>VLOOKUP(A611,МО!$A$1:$C$68,2,0)</f>
        <v>ГБУЗ  "Ардонская ЦРБ"</v>
      </c>
      <c r="C611" s="23">
        <f>IF(D611="КС",VLOOKUP(A611,МО!$A$1:$C$68,3,0),VLOOKUP(A611,МО!$A$1:$D$68,4,0))</f>
        <v>1</v>
      </c>
      <c r="D611" s="27" t="s">
        <v>495</v>
      </c>
      <c r="E611" s="26">
        <v>20161020</v>
      </c>
      <c r="F611" s="22" t="str">
        <f>VLOOKUP(E611,КСГ!$A$2:$C$427,2,0)</f>
        <v>Болезни печени, невирусные (уровень 2)</v>
      </c>
      <c r="G611" s="25">
        <f>VLOOKUP(E611,КСГ!$A$2:$C$427,3,0)</f>
        <v>1.21</v>
      </c>
      <c r="H611" s="25">
        <f>IF(VLOOKUP($E611,КСГ!$A$2:$D$427,4,0)=0,IF($D611="КС",$C$2*$C611*$G611,$C$3*$C611*$G611),IF($D611="КС",$C$2*$G611,$C$3*$G611))</f>
        <v>20753.254499999999</v>
      </c>
      <c r="I611" s="25" t="str">
        <f>VLOOKUP(E611,КСГ!$A$2:$E$427,5,0)</f>
        <v>Гастроэнтерология</v>
      </c>
      <c r="J611" s="25">
        <f>VLOOKUP(E611,КСГ!$A$2:$F$427,6,0)</f>
        <v>1.04</v>
      </c>
      <c r="K611" s="26" t="s">
        <v>493</v>
      </c>
      <c r="L611" s="26">
        <v>7</v>
      </c>
      <c r="M611" s="26"/>
      <c r="N611" s="18">
        <f t="shared" si="27"/>
        <v>7</v>
      </c>
      <c r="O611" s="19">
        <f>IF(VLOOKUP($E611,КСГ!$A$2:$D$427,4,0)=0,IF($D611="КС",$C$2*$C611*$G611*L611,$C$3*$C611*$G611*L611),IF($D611="КС",$C$2*$G611*L611,$C$3*$G611*L611))</f>
        <v>145272.78149999998</v>
      </c>
      <c r="P611" s="19">
        <f>IF(VLOOKUP($E611,КСГ!$A$2:$D$427,4,0)=0,IF($D611="КС",$C$2*$C611*$G611*M611,$C$3*$C611*$G611*M611),IF($D611="КС",$C$2*$G611*M611,$C$3*$G611*M611))</f>
        <v>0</v>
      </c>
      <c r="Q611" s="20">
        <f t="shared" si="28"/>
        <v>145272.78149999998</v>
      </c>
    </row>
    <row r="612" spans="1:17" ht="15" customHeight="1">
      <c r="A612" s="34">
        <v>150009</v>
      </c>
      <c r="B612" s="22" t="str">
        <f>VLOOKUP(A612,МО!$A$1:$C$68,2,0)</f>
        <v>ГБУЗ  "Ардонская ЦРБ"</v>
      </c>
      <c r="C612" s="23">
        <f>IF(D612="КС",VLOOKUP(A612,МО!$A$1:$C$68,3,0),VLOOKUP(A612,МО!$A$1:$D$68,4,0))</f>
        <v>1</v>
      </c>
      <c r="D612" s="27" t="s">
        <v>495</v>
      </c>
      <c r="E612" s="26">
        <v>20161021</v>
      </c>
      <c r="F612" s="22" t="str">
        <f>VLOOKUP(E612,КСГ!$A$2:$C$427,2,0)</f>
        <v>Болезни поджелудочной железы</v>
      </c>
      <c r="G612" s="25">
        <f>VLOOKUP(E612,КСГ!$A$2:$C$427,3,0)</f>
        <v>0.93</v>
      </c>
      <c r="H612" s="25">
        <f>IF(VLOOKUP($E612,КСГ!$A$2:$D$427,4,0)=0,IF($D612="КС",$C$2*$C612*$G612,$C$3*$C612*$G612),IF($D612="КС",$C$2*$G612,$C$3*$G612))</f>
        <v>15950.848500000002</v>
      </c>
      <c r="I612" s="25" t="str">
        <f>VLOOKUP(E612,КСГ!$A$2:$E$427,5,0)</f>
        <v>Гастроэнтерология</v>
      </c>
      <c r="J612" s="25">
        <f>VLOOKUP(E612,КСГ!$A$2:$F$427,6,0)</f>
        <v>1.04</v>
      </c>
      <c r="K612" s="26" t="s">
        <v>474</v>
      </c>
      <c r="L612" s="26">
        <v>9</v>
      </c>
      <c r="M612" s="26">
        <v>6</v>
      </c>
      <c r="N612" s="18">
        <f t="shared" si="27"/>
        <v>15</v>
      </c>
      <c r="O612" s="19">
        <f>IF(VLOOKUP($E612,КСГ!$A$2:$D$427,4,0)=0,IF($D612="КС",$C$2*$C612*$G612*L612,$C$3*$C612*$G612*L612),IF($D612="КС",$C$2*$G612*L612,$C$3*$G612*L612))</f>
        <v>143557.63650000002</v>
      </c>
      <c r="P612" s="19">
        <f>IF(VLOOKUP($E612,КСГ!$A$2:$D$427,4,0)=0,IF($D612="КС",$C$2*$C612*$G612*M612,$C$3*$C612*$G612*M612),IF($D612="КС",$C$2*$G612*M612,$C$3*$G612*M612))</f>
        <v>95705.091000000015</v>
      </c>
      <c r="Q612" s="20">
        <f t="shared" si="28"/>
        <v>239262.72750000004</v>
      </c>
    </row>
    <row r="613" spans="1:17">
      <c r="A613" s="34">
        <v>150009</v>
      </c>
      <c r="B613" s="22" t="str">
        <f>VLOOKUP(A613,МО!$A$1:$C$68,2,0)</f>
        <v>ГБУЗ  "Ардонская ЦРБ"</v>
      </c>
      <c r="C613" s="23">
        <f>IF(D613="КС",VLOOKUP(A613,МО!$A$1:$C$68,3,0),VLOOKUP(A613,МО!$A$1:$D$68,4,0))</f>
        <v>1</v>
      </c>
      <c r="D613" s="27" t="s">
        <v>495</v>
      </c>
      <c r="E613" s="26">
        <v>20161021</v>
      </c>
      <c r="F613" s="22" t="str">
        <f>VLOOKUP(E613,КСГ!$A$2:$C$427,2,0)</f>
        <v>Болезни поджелудочной железы</v>
      </c>
      <c r="G613" s="25">
        <f>VLOOKUP(E613,КСГ!$A$2:$C$427,3,0)</f>
        <v>0.93</v>
      </c>
      <c r="H613" s="25">
        <f>IF(VLOOKUP($E613,КСГ!$A$2:$D$427,4,0)=0,IF($D613="КС",$C$2*$C613*$G613,$C$3*$C613*$G613),IF($D613="КС",$C$2*$G613,$C$3*$G613))</f>
        <v>15950.848500000002</v>
      </c>
      <c r="I613" s="25" t="str">
        <f>VLOOKUP(E613,КСГ!$A$2:$E$427,5,0)</f>
        <v>Гастроэнтерология</v>
      </c>
      <c r="J613" s="25">
        <f>VLOOKUP(E613,КСГ!$A$2:$F$427,6,0)</f>
        <v>1.04</v>
      </c>
      <c r="K613" s="26" t="s">
        <v>493</v>
      </c>
      <c r="L613" s="26">
        <v>4</v>
      </c>
      <c r="M613" s="26"/>
      <c r="N613" s="18">
        <f t="shared" si="27"/>
        <v>4</v>
      </c>
      <c r="O613" s="19">
        <f>IF(VLOOKUP($E613,КСГ!$A$2:$D$427,4,0)=0,IF($D613="КС",$C$2*$C613*$G613*L613,$C$3*$C613*$G613*L613),IF($D613="КС",$C$2*$G613*L613,$C$3*$G613*L613))</f>
        <v>63803.394000000008</v>
      </c>
      <c r="P613" s="19">
        <f>IF(VLOOKUP($E613,КСГ!$A$2:$D$427,4,0)=0,IF($D613="КС",$C$2*$C613*$G613*M613,$C$3*$C613*$G613*M613),IF($D613="КС",$C$2*$G613*M613,$C$3*$G613*M613))</f>
        <v>0</v>
      </c>
      <c r="Q613" s="20">
        <f t="shared" si="28"/>
        <v>63803.394000000008</v>
      </c>
    </row>
    <row r="614" spans="1:17">
      <c r="A614" s="34">
        <v>150009</v>
      </c>
      <c r="B614" s="22" t="str">
        <f>VLOOKUP(A614,МО!$A$1:$C$68,2,0)</f>
        <v>ГБУЗ  "Ардонская ЦРБ"</v>
      </c>
      <c r="C614" s="23">
        <f>IF(D614="КС",VLOOKUP(A614,МО!$A$1:$C$68,3,0),VLOOKUP(A614,МО!$A$1:$D$68,4,0))</f>
        <v>1</v>
      </c>
      <c r="D614" s="27" t="s">
        <v>495</v>
      </c>
      <c r="E614" s="26">
        <v>20161022</v>
      </c>
      <c r="F614" s="22" t="str">
        <f>VLOOKUP(E614,КСГ!$A$2:$C$427,2,0)</f>
        <v>Анемии, уровень 1</v>
      </c>
      <c r="G614" s="25">
        <f>VLOOKUP(E614,КСГ!$A$2:$C$427,3,0)</f>
        <v>1.1200000000000001</v>
      </c>
      <c r="H614" s="25">
        <f>IF(VLOOKUP($E614,КСГ!$A$2:$D$427,4,0)=0,IF($D614="КС",$C$2*$C614*$G614,$C$3*$C614*$G614),IF($D614="КС",$C$2*$G614,$C$3*$G614))</f>
        <v>19209.624000000003</v>
      </c>
      <c r="I614" s="25" t="str">
        <f>VLOOKUP(E614,КСГ!$A$2:$E$427,5,0)</f>
        <v>Гематология</v>
      </c>
      <c r="J614" s="25">
        <f>VLOOKUP(E614,КСГ!$A$2:$F$427,6,0)</f>
        <v>1.37</v>
      </c>
      <c r="K614" s="26" t="s">
        <v>493</v>
      </c>
      <c r="L614" s="26">
        <v>2</v>
      </c>
      <c r="M614" s="26"/>
      <c r="N614" s="18">
        <f t="shared" si="27"/>
        <v>2</v>
      </c>
      <c r="O614" s="19">
        <f>IF(VLOOKUP($E614,КСГ!$A$2:$D$427,4,0)=0,IF($D614="КС",$C$2*$C614*$G614*L614,$C$3*$C614*$G614*L614),IF($D614="КС",$C$2*$G614*L614,$C$3*$G614*L614))</f>
        <v>38419.248000000007</v>
      </c>
      <c r="P614" s="19">
        <f>IF(VLOOKUP($E614,КСГ!$A$2:$D$427,4,0)=0,IF($D614="КС",$C$2*$C614*$G614*M614,$C$3*$C614*$G614*M614),IF($D614="КС",$C$2*$G614*M614,$C$3*$G614*M614))</f>
        <v>0</v>
      </c>
      <c r="Q614" s="20">
        <f t="shared" si="28"/>
        <v>38419.248000000007</v>
      </c>
    </row>
    <row r="615" spans="1:17">
      <c r="A615" s="34">
        <v>150009</v>
      </c>
      <c r="B615" s="22" t="str">
        <f>VLOOKUP(A615,МО!$A$1:$C$68,2,0)</f>
        <v>ГБУЗ  "Ардонская ЦРБ"</v>
      </c>
      <c r="C615" s="23">
        <f>IF(D615="КС",VLOOKUP(A615,МО!$A$1:$C$68,3,0),VLOOKUP(A615,МО!$A$1:$D$68,4,0))</f>
        <v>1</v>
      </c>
      <c r="D615" s="27" t="s">
        <v>495</v>
      </c>
      <c r="E615" s="26">
        <v>20161028</v>
      </c>
      <c r="F615" s="22" t="str">
        <f>VLOOKUP(E615,КСГ!$A$2:$C$427,2,0)</f>
        <v>Среднетяжелые дерматозы</v>
      </c>
      <c r="G615" s="25">
        <f>VLOOKUP(E615,КСГ!$A$2:$C$427,3,0)</f>
        <v>0.74</v>
      </c>
      <c r="H615" s="25">
        <f>IF(VLOOKUP($E615,КСГ!$A$2:$D$427,4,0)=0,IF($D615="КС",$C$2*$C615*$G615,$C$3*$C615*$G615),IF($D615="КС",$C$2*$G615,$C$3*$G615))</f>
        <v>12692.073</v>
      </c>
      <c r="I615" s="25" t="str">
        <f>VLOOKUP(E615,КСГ!$A$2:$E$427,5,0)</f>
        <v>Дерматология</v>
      </c>
      <c r="J615" s="25">
        <f>VLOOKUP(E615,КСГ!$A$2:$F$427,6,0)</f>
        <v>0.8</v>
      </c>
      <c r="K615" s="26" t="s">
        <v>493</v>
      </c>
      <c r="L615" s="26">
        <v>7</v>
      </c>
      <c r="M615" s="26">
        <v>1</v>
      </c>
      <c r="N615" s="18">
        <f t="shared" si="27"/>
        <v>8</v>
      </c>
      <c r="O615" s="19">
        <f>IF(VLOOKUP($E615,КСГ!$A$2:$D$427,4,0)=0,IF($D615="КС",$C$2*$C615*$G615*L615,$C$3*$C615*$G615*L615),IF($D615="КС",$C$2*$G615*L615,$C$3*$G615*L615))</f>
        <v>88844.510999999999</v>
      </c>
      <c r="P615" s="19">
        <f>IF(VLOOKUP($E615,КСГ!$A$2:$D$427,4,0)=0,IF($D615="КС",$C$2*$C615*$G615*M615,$C$3*$C615*$G615*M615),IF($D615="КС",$C$2*$G615*M615,$C$3*$G615*M615))</f>
        <v>12692.073</v>
      </c>
      <c r="Q615" s="20">
        <f t="shared" si="28"/>
        <v>101536.584</v>
      </c>
    </row>
    <row r="616" spans="1:17" ht="15" customHeight="1">
      <c r="A616" s="34">
        <v>150009</v>
      </c>
      <c r="B616" s="22" t="str">
        <f>VLOOKUP(A616,МО!$A$1:$C$68,2,0)</f>
        <v>ГБУЗ  "Ардонская ЦРБ"</v>
      </c>
      <c r="C616" s="23">
        <f>IF(D616="КС",VLOOKUP(A616,МО!$A$1:$C$68,3,0),VLOOKUP(A616,МО!$A$1:$D$68,4,0))</f>
        <v>1</v>
      </c>
      <c r="D616" s="27" t="s">
        <v>495</v>
      </c>
      <c r="E616" s="26">
        <v>20161028</v>
      </c>
      <c r="F616" s="22" t="str">
        <f>VLOOKUP(E616,КСГ!$A$2:$C$427,2,0)</f>
        <v>Среднетяжелые дерматозы</v>
      </c>
      <c r="G616" s="25">
        <f>VLOOKUP(E616,КСГ!$A$2:$C$427,3,0)</f>
        <v>0.74</v>
      </c>
      <c r="H616" s="25">
        <f>IF(VLOOKUP($E616,КСГ!$A$2:$D$427,4,0)=0,IF($D616="КС",$C$2*$C616*$G616,$C$3*$C616*$G616),IF($D616="КС",$C$2*$G616,$C$3*$G616))</f>
        <v>12692.073</v>
      </c>
      <c r="I616" s="25" t="str">
        <f>VLOOKUP(E616,КСГ!$A$2:$E$427,5,0)</f>
        <v>Дерматология</v>
      </c>
      <c r="J616" s="25">
        <f>VLOOKUP(E616,КСГ!$A$2:$F$427,6,0)</f>
        <v>0.8</v>
      </c>
      <c r="K616" s="26" t="s">
        <v>474</v>
      </c>
      <c r="L616" s="26">
        <v>2</v>
      </c>
      <c r="M616" s="26">
        <v>1</v>
      </c>
      <c r="N616" s="18">
        <f t="shared" si="27"/>
        <v>3</v>
      </c>
      <c r="O616" s="19">
        <f>IF(VLOOKUP($E616,КСГ!$A$2:$D$427,4,0)=0,IF($D616="КС",$C$2*$C616*$G616*L616,$C$3*$C616*$G616*L616),IF($D616="КС",$C$2*$G616*L616,$C$3*$G616*L616))</f>
        <v>25384.146000000001</v>
      </c>
      <c r="P616" s="19">
        <f>IF(VLOOKUP($E616,КСГ!$A$2:$D$427,4,0)=0,IF($D616="КС",$C$2*$C616*$G616*M616,$C$3*$C616*$G616*M616),IF($D616="КС",$C$2*$G616*M616,$C$3*$G616*M616))</f>
        <v>12692.073</v>
      </c>
      <c r="Q616" s="20">
        <f t="shared" si="28"/>
        <v>38076.218999999997</v>
      </c>
    </row>
    <row r="617" spans="1:17" ht="15" customHeight="1">
      <c r="A617" s="34">
        <v>150009</v>
      </c>
      <c r="B617" s="22" t="str">
        <f>VLOOKUP(A617,МО!$A$1:$C$68,2,0)</f>
        <v>ГБУЗ  "Ардонская ЦРБ"</v>
      </c>
      <c r="C617" s="23">
        <f>IF(D617="КС",VLOOKUP(A617,МО!$A$1:$C$68,3,0),VLOOKUP(A617,МО!$A$1:$D$68,4,0))</f>
        <v>1</v>
      </c>
      <c r="D617" s="27" t="s">
        <v>495</v>
      </c>
      <c r="E617" s="26">
        <v>20161028</v>
      </c>
      <c r="F617" s="22" t="str">
        <f>VLOOKUP(E617,КСГ!$A$2:$C$427,2,0)</f>
        <v>Среднетяжелые дерматозы</v>
      </c>
      <c r="G617" s="25">
        <f>VLOOKUP(E617,КСГ!$A$2:$C$427,3,0)</f>
        <v>0.74</v>
      </c>
      <c r="H617" s="25">
        <f>IF(VLOOKUP($E617,КСГ!$A$2:$D$427,4,0)=0,IF($D617="КС",$C$2*$C617*$G617,$C$3*$C617*$G617),IF($D617="КС",$C$2*$G617,$C$3*$G617))</f>
        <v>12692.073</v>
      </c>
      <c r="I617" s="25" t="str">
        <f>VLOOKUP(E617,КСГ!$A$2:$E$427,5,0)</f>
        <v>Дерматология</v>
      </c>
      <c r="J617" s="25">
        <f>VLOOKUP(E617,КСГ!$A$2:$F$427,6,0)</f>
        <v>0.8</v>
      </c>
      <c r="K617" s="26" t="s">
        <v>499</v>
      </c>
      <c r="L617" s="26">
        <v>6</v>
      </c>
      <c r="M617" s="26"/>
      <c r="N617" s="18">
        <f t="shared" si="27"/>
        <v>6</v>
      </c>
      <c r="O617" s="19">
        <f>IF(VLOOKUP($E617,КСГ!$A$2:$D$427,4,0)=0,IF($D617="КС",$C$2*$C617*$G617*L617,$C$3*$C617*$G617*L617),IF($D617="КС",$C$2*$G617*L617,$C$3*$G617*L617))</f>
        <v>76152.437999999995</v>
      </c>
      <c r="P617" s="19">
        <f>IF(VLOOKUP($E617,КСГ!$A$2:$D$427,4,0)=0,IF($D617="КС",$C$2*$C617*$G617*M617,$C$3*$C617*$G617*M617),IF($D617="КС",$C$2*$G617*M617,$C$3*$G617*M617))</f>
        <v>0</v>
      </c>
      <c r="Q617" s="20">
        <f t="shared" si="28"/>
        <v>76152.437999999995</v>
      </c>
    </row>
    <row r="618" spans="1:17" ht="15" customHeight="1">
      <c r="A618" s="34">
        <v>150009</v>
      </c>
      <c r="B618" s="22" t="str">
        <f>VLOOKUP(A618,МО!$A$1:$C$68,2,0)</f>
        <v>ГБУЗ  "Ардонская ЦРБ"</v>
      </c>
      <c r="C618" s="23">
        <f>IF(D618="КС",VLOOKUP(A618,МО!$A$1:$C$68,3,0),VLOOKUP(A618,МО!$A$1:$D$68,4,0))</f>
        <v>1</v>
      </c>
      <c r="D618" s="27" t="s">
        <v>495</v>
      </c>
      <c r="E618" s="26">
        <v>20161029</v>
      </c>
      <c r="F618" s="22" t="str">
        <f>VLOOKUP(E618,КСГ!$A$2:$C$427,2,0)</f>
        <v>Легкие дерматозы</v>
      </c>
      <c r="G618" s="25">
        <f>VLOOKUP(E618,КСГ!$A$2:$C$427,3,0)</f>
        <v>0.18</v>
      </c>
      <c r="H618" s="25">
        <f>IF(VLOOKUP($E618,КСГ!$A$2:$D$427,4,0)=0,IF($D618="КС",$C$2*$C618*$G618,$C$3*$C618*$G618),IF($D618="КС",$C$2*$G618,$C$3*$G618))</f>
        <v>3087.261</v>
      </c>
      <c r="I618" s="25" t="str">
        <f>VLOOKUP(E618,КСГ!$A$2:$E$427,5,0)</f>
        <v>Дерматология</v>
      </c>
      <c r="J618" s="25">
        <f>VLOOKUP(E618,КСГ!$A$2:$F$427,6,0)</f>
        <v>0.8</v>
      </c>
      <c r="K618" s="26" t="s">
        <v>493</v>
      </c>
      <c r="L618" s="26">
        <v>6</v>
      </c>
      <c r="M618" s="26"/>
      <c r="N618" s="18">
        <f t="shared" si="27"/>
        <v>6</v>
      </c>
      <c r="O618" s="19">
        <f>IF(VLOOKUP($E618,КСГ!$A$2:$D$427,4,0)=0,IF($D618="КС",$C$2*$C618*$G618*L618,$C$3*$C618*$G618*L618),IF($D618="КС",$C$2*$G618*L618,$C$3*$G618*L618))</f>
        <v>18523.565999999999</v>
      </c>
      <c r="P618" s="19">
        <f>IF(VLOOKUP($E618,КСГ!$A$2:$D$427,4,0)=0,IF($D618="КС",$C$2*$C618*$G618*M618,$C$3*$C618*$G618*M618),IF($D618="КС",$C$2*$G618*M618,$C$3*$G618*M618))</f>
        <v>0</v>
      </c>
      <c r="Q618" s="20">
        <f t="shared" si="28"/>
        <v>18523.565999999999</v>
      </c>
    </row>
    <row r="619" spans="1:17" ht="30">
      <c r="A619" s="34">
        <v>150009</v>
      </c>
      <c r="B619" s="22" t="str">
        <f>VLOOKUP(A619,МО!$A$1:$C$68,2,0)</f>
        <v>ГБУЗ  "Ардонская ЦРБ"</v>
      </c>
      <c r="C619" s="23">
        <f>IF(D619="КС",VLOOKUP(A619,МО!$A$1:$C$68,3,0),VLOOKUP(A619,МО!$A$1:$D$68,4,0))</f>
        <v>1</v>
      </c>
      <c r="D619" s="27" t="s">
        <v>495</v>
      </c>
      <c r="E619" s="26">
        <v>20161063</v>
      </c>
      <c r="F619" s="22" t="str">
        <f>VLOOKUP(E619,КСГ!$A$2:$C$427,2,0)</f>
        <v>Респираторные инфекции верхних дыхательных путей с осложнениями, взрослые</v>
      </c>
      <c r="G619" s="25">
        <f>VLOOKUP(E619,КСГ!$A$2:$C$427,3,0)</f>
        <v>0.17499999999999999</v>
      </c>
      <c r="H619" s="25">
        <f>IF(VLOOKUP($E619,КСГ!$A$2:$D$427,4,0)=0,IF($D619="КС",$C$2*$C619*$G619,$C$3*$C619*$G619),IF($D619="КС",$C$2*$G619,$C$3*$G619))</f>
        <v>3001.5037499999999</v>
      </c>
      <c r="I619" s="25" t="str">
        <f>VLOOKUP(E619,КСГ!$A$2:$E$427,5,0)</f>
        <v>Инфекционные болезни</v>
      </c>
      <c r="J619" s="25">
        <f>VLOOKUP(E619,КСГ!$A$2:$F$427,6,0)</f>
        <v>0.65</v>
      </c>
      <c r="K619" s="26" t="s">
        <v>493</v>
      </c>
      <c r="L619" s="26">
        <v>2</v>
      </c>
      <c r="M619" s="26"/>
      <c r="N619" s="18">
        <f t="shared" si="27"/>
        <v>2</v>
      </c>
      <c r="O619" s="19">
        <f>IF(VLOOKUP($E619,КСГ!$A$2:$D$427,4,0)=0,IF($D619="КС",$C$2*$C619*$G619*L619,$C$3*$C619*$G619*L619),IF($D619="КС",$C$2*$G619*L619,$C$3*$G619*L619))</f>
        <v>6003.0074999999997</v>
      </c>
      <c r="P619" s="19">
        <f>IF(VLOOKUP($E619,КСГ!$A$2:$D$427,4,0)=0,IF($D619="КС",$C$2*$C619*$G619*M619,$C$3*$C619*$G619*M619),IF($D619="КС",$C$2*$G619*M619,$C$3*$G619*M619))</f>
        <v>0</v>
      </c>
      <c r="Q619" s="20">
        <f t="shared" si="28"/>
        <v>6003.0074999999997</v>
      </c>
    </row>
    <row r="620" spans="1:17" ht="15" customHeight="1">
      <c r="A620" s="34">
        <v>150009</v>
      </c>
      <c r="B620" s="22" t="str">
        <f>VLOOKUP(A620,МО!$A$1:$C$68,2,0)</f>
        <v>ГБУЗ  "Ардонская ЦРБ"</v>
      </c>
      <c r="C620" s="23">
        <f>IF(D620="КС",VLOOKUP(A620,МО!$A$1:$C$68,3,0),VLOOKUP(A620,МО!$A$1:$D$68,4,0))</f>
        <v>1</v>
      </c>
      <c r="D620" s="27" t="s">
        <v>495</v>
      </c>
      <c r="E620" s="26">
        <v>20161064</v>
      </c>
      <c r="F620" s="22" t="str">
        <f>VLOOKUP(E620,КСГ!$A$2:$C$427,2,0)</f>
        <v>Респираторные инфекции верхних дыхательных путей, дети</v>
      </c>
      <c r="G620" s="25">
        <f>VLOOKUP(E620,КСГ!$A$2:$C$427,3,0)</f>
        <v>0.5</v>
      </c>
      <c r="H620" s="25">
        <f>IF(VLOOKUP($E620,КСГ!$A$2:$D$427,4,0)=0,IF($D620="КС",$C$2*$C620*$G620,$C$3*$C620*$G620),IF($D620="КС",$C$2*$G620,$C$3*$G620))</f>
        <v>8575.7250000000004</v>
      </c>
      <c r="I620" s="25" t="str">
        <f>VLOOKUP(E620,КСГ!$A$2:$E$427,5,0)</f>
        <v>Инфекционные болезни</v>
      </c>
      <c r="J620" s="25">
        <f>VLOOKUP(E620,КСГ!$A$2:$F$427,6,0)</f>
        <v>0.65</v>
      </c>
      <c r="K620" s="26" t="s">
        <v>499</v>
      </c>
      <c r="L620" s="26">
        <v>40</v>
      </c>
      <c r="M620" s="26">
        <v>5</v>
      </c>
      <c r="N620" s="18">
        <f t="shared" si="27"/>
        <v>45</v>
      </c>
      <c r="O620" s="19">
        <f>IF(VLOOKUP($E620,КСГ!$A$2:$D$427,4,0)=0,IF($D620="КС",$C$2*$C620*$G620*L620,$C$3*$C620*$G620*L620),IF($D620="КС",$C$2*$G620*L620,$C$3*$G620*L620))</f>
        <v>343029</v>
      </c>
      <c r="P620" s="19">
        <f>IF(VLOOKUP($E620,КСГ!$A$2:$D$427,4,0)=0,IF($D620="КС",$C$2*$C620*$G620*M620,$C$3*$C620*$G620*M620),IF($D620="КС",$C$2*$G620*M620,$C$3*$G620*M620))</f>
        <v>42878.625</v>
      </c>
      <c r="Q620" s="20">
        <f t="shared" si="28"/>
        <v>385907.625</v>
      </c>
    </row>
    <row r="621" spans="1:17" ht="15" customHeight="1">
      <c r="A621" s="34">
        <v>150009</v>
      </c>
      <c r="B621" s="22" t="str">
        <f>VLOOKUP(A621,МО!$A$1:$C$68,2,0)</f>
        <v>ГБУЗ  "Ардонская ЦРБ"</v>
      </c>
      <c r="C621" s="23">
        <f>IF(D621="КС",VLOOKUP(A621,МО!$A$1:$C$68,3,0),VLOOKUP(A621,МО!$A$1:$D$68,4,0))</f>
        <v>1</v>
      </c>
      <c r="D621" s="27" t="s">
        <v>495</v>
      </c>
      <c r="E621" s="26">
        <v>20161066</v>
      </c>
      <c r="F621" s="22" t="str">
        <f>VLOOKUP(E621,КСГ!$A$2:$C$427,2,0)</f>
        <v>Нестабильная стенокардия, инфаркт миокарда, легочная эмболия, уровень 1</v>
      </c>
      <c r="G621" s="25">
        <f>VLOOKUP(E621,КСГ!$A$2:$C$427,3,0)</f>
        <v>1.42</v>
      </c>
      <c r="H621" s="25">
        <f>IF(VLOOKUP($E621,КСГ!$A$2:$D$427,4,0)=0,IF($D621="КС",$C$2*$C621*$G621,$C$3*$C621*$G621),IF($D621="КС",$C$2*$G621,$C$3*$G621))</f>
        <v>24355.059000000001</v>
      </c>
      <c r="I621" s="25" t="str">
        <f>VLOOKUP(E621,КСГ!$A$2:$E$427,5,0)</f>
        <v>Кардиология</v>
      </c>
      <c r="J621" s="25">
        <f>VLOOKUP(E621,КСГ!$A$2:$F$427,6,0)</f>
        <v>1.49</v>
      </c>
      <c r="K621" s="26" t="s">
        <v>493</v>
      </c>
      <c r="L621" s="26">
        <v>50</v>
      </c>
      <c r="M621" s="26">
        <v>6</v>
      </c>
      <c r="N621" s="18">
        <f t="shared" si="27"/>
        <v>56</v>
      </c>
      <c r="O621" s="19">
        <f>IF(VLOOKUP($E621,КСГ!$A$2:$D$427,4,0)=0,IF($D621="КС",$C$2*$C621*$G621*L621,$C$3*$C621*$G621*L621),IF($D621="КС",$C$2*$G621*L621,$C$3*$G621*L621))</f>
        <v>1217752.95</v>
      </c>
      <c r="P621" s="19">
        <f>IF(VLOOKUP($E621,КСГ!$A$2:$D$427,4,0)=0,IF($D621="КС",$C$2*$C621*$G621*M621,$C$3*$C621*$G621*M621),IF($D621="КС",$C$2*$G621*M621,$C$3*$G621*M621))</f>
        <v>146130.35399999999</v>
      </c>
      <c r="Q621" s="20">
        <f t="shared" si="28"/>
        <v>1363883.304</v>
      </c>
    </row>
    <row r="622" spans="1:17" ht="15" customHeight="1">
      <c r="A622" s="34">
        <v>150009</v>
      </c>
      <c r="B622" s="22" t="str">
        <f>VLOOKUP(A622,МО!$A$1:$C$68,2,0)</f>
        <v>ГБУЗ  "Ардонская ЦРБ"</v>
      </c>
      <c r="C622" s="23">
        <f>IF(D622="КС",VLOOKUP(A622,МО!$A$1:$C$68,3,0),VLOOKUP(A622,МО!$A$1:$D$68,4,0))</f>
        <v>1</v>
      </c>
      <c r="D622" s="27" t="s">
        <v>495</v>
      </c>
      <c r="E622" s="26">
        <v>20161073</v>
      </c>
      <c r="F622" s="22" t="str">
        <f>VLOOKUP(E622,КСГ!$A$2:$C$427,2,0)</f>
        <v>Операции на кишечнике и анальной области (уровень 1)</v>
      </c>
      <c r="G622" s="25">
        <f>VLOOKUP(E622,КСГ!$A$2:$C$427,3,0)</f>
        <v>0.84</v>
      </c>
      <c r="H622" s="25">
        <f>IF(VLOOKUP($E622,КСГ!$A$2:$D$427,4,0)=0,IF($D622="КС",$C$2*$C622*$G622,$C$3*$C622*$G622),IF($D622="КС",$C$2*$G622,$C$3*$G622))</f>
        <v>14407.218000000001</v>
      </c>
      <c r="I622" s="25" t="str">
        <f>VLOOKUP(E622,КСГ!$A$2:$E$427,5,0)</f>
        <v>Колопроктология</v>
      </c>
      <c r="J622" s="25">
        <f>VLOOKUP(E622,КСГ!$A$2:$F$427,6,0)</f>
        <v>1.36</v>
      </c>
      <c r="K622" s="26" t="s">
        <v>474</v>
      </c>
      <c r="L622" s="26">
        <v>1</v>
      </c>
      <c r="M622" s="26">
        <v>1</v>
      </c>
      <c r="N622" s="18">
        <f t="shared" si="27"/>
        <v>2</v>
      </c>
      <c r="O622" s="19">
        <f>IF(VLOOKUP($E622,КСГ!$A$2:$D$427,4,0)=0,IF($D622="КС",$C$2*$C622*$G622*L622,$C$3*$C622*$G622*L622),IF($D622="КС",$C$2*$G622*L622,$C$3*$G622*L622))</f>
        <v>14407.218000000001</v>
      </c>
      <c r="P622" s="19">
        <f>IF(VLOOKUP($E622,КСГ!$A$2:$D$427,4,0)=0,IF($D622="КС",$C$2*$C622*$G622*M622,$C$3*$C622*$G622*M622),IF($D622="КС",$C$2*$G622*M622,$C$3*$G622*M622))</f>
        <v>14407.218000000001</v>
      </c>
      <c r="Q622" s="20">
        <f t="shared" si="28"/>
        <v>28814.436000000002</v>
      </c>
    </row>
    <row r="623" spans="1:17" ht="15" customHeight="1">
      <c r="A623" s="34">
        <v>150009</v>
      </c>
      <c r="B623" s="22" t="str">
        <f>VLOOKUP(A623,МО!$A$1:$C$68,2,0)</f>
        <v>ГБУЗ  "Ардонская ЦРБ"</v>
      </c>
      <c r="C623" s="23">
        <f>IF(D623="КС",VLOOKUP(A623,МО!$A$1:$C$68,3,0),VLOOKUP(A623,МО!$A$1:$D$68,4,0))</f>
        <v>1</v>
      </c>
      <c r="D623" s="27" t="s">
        <v>495</v>
      </c>
      <c r="E623" s="26">
        <v>20161073</v>
      </c>
      <c r="F623" s="22" t="str">
        <f>VLOOKUP(E623,КСГ!$A$2:$C$427,2,0)</f>
        <v>Операции на кишечнике и анальной области (уровень 1)</v>
      </c>
      <c r="G623" s="25">
        <f>VLOOKUP(E623,КСГ!$A$2:$C$427,3,0)</f>
        <v>0.84</v>
      </c>
      <c r="H623" s="25">
        <f>IF(VLOOKUP($E623,КСГ!$A$2:$D$427,4,0)=0,IF($D623="КС",$C$2*$C623*$G623,$C$3*$C623*$G623),IF($D623="КС",$C$2*$G623,$C$3*$G623))</f>
        <v>14407.218000000001</v>
      </c>
      <c r="I623" s="25" t="str">
        <f>VLOOKUP(E623,КСГ!$A$2:$E$427,5,0)</f>
        <v>Колопроктология</v>
      </c>
      <c r="J623" s="25">
        <f>VLOOKUP(E623,КСГ!$A$2:$F$427,6,0)</f>
        <v>1.36</v>
      </c>
      <c r="K623" s="26" t="s">
        <v>474</v>
      </c>
      <c r="L623" s="26">
        <v>0</v>
      </c>
      <c r="M623" s="26">
        <v>0</v>
      </c>
      <c r="N623" s="18" t="str">
        <f t="shared" si="27"/>
        <v/>
      </c>
      <c r="O623" s="19">
        <f>IF(VLOOKUP($E623,КСГ!$A$2:$D$427,4,0)=0,IF($D623="КС",$C$2*$C623*$G623*L623,$C$3*$C623*$G623*L623),IF($D623="КС",$C$2*$G623*L623,$C$3*$G623*L623))</f>
        <v>0</v>
      </c>
      <c r="P623" s="19">
        <f>IF(VLOOKUP($E623,КСГ!$A$2:$D$427,4,0)=0,IF($D623="КС",$C$2*$C623*$G623*M623,$C$3*$C623*$G623*M623),IF($D623="КС",$C$2*$G623*M623,$C$3*$G623*M623))</f>
        <v>0</v>
      </c>
      <c r="Q623" s="20">
        <f t="shared" si="28"/>
        <v>0</v>
      </c>
    </row>
    <row r="624" spans="1:17">
      <c r="A624" s="34">
        <v>150009</v>
      </c>
      <c r="B624" s="22" t="str">
        <f>VLOOKUP(A624,МО!$A$1:$C$68,2,0)</f>
        <v>ГБУЗ  "Ардонская ЦРБ"</v>
      </c>
      <c r="C624" s="23">
        <f>IF(D624="КС",VLOOKUP(A624,МО!$A$1:$C$68,3,0),VLOOKUP(A624,МО!$A$1:$D$68,4,0))</f>
        <v>1</v>
      </c>
      <c r="D624" s="27" t="s">
        <v>495</v>
      </c>
      <c r="E624" s="26">
        <v>20161074</v>
      </c>
      <c r="F624" s="22" t="str">
        <f>VLOOKUP(E624,КСГ!$A$2:$C$427,2,0)</f>
        <v>Операции на кишечнике и анальной области (уровень 2)</v>
      </c>
      <c r="G624" s="25">
        <f>VLOOKUP(E624,КСГ!$A$2:$C$427,3,0)</f>
        <v>1.74</v>
      </c>
      <c r="H624" s="25">
        <f>IF(VLOOKUP($E624,КСГ!$A$2:$D$427,4,0)=0,IF($D624="КС",$C$2*$C624*$G624,$C$3*$C624*$G624),IF($D624="КС",$C$2*$G624,$C$3*$G624))</f>
        <v>29843.523000000001</v>
      </c>
      <c r="I624" s="25" t="str">
        <f>VLOOKUP(E624,КСГ!$A$2:$E$427,5,0)</f>
        <v>Колопроктология</v>
      </c>
      <c r="J624" s="25">
        <f>VLOOKUP(E624,КСГ!$A$2:$F$427,6,0)</f>
        <v>1.36</v>
      </c>
      <c r="K624" s="26" t="s">
        <v>474</v>
      </c>
      <c r="L624" s="26">
        <v>4</v>
      </c>
      <c r="M624" s="26">
        <v>1</v>
      </c>
      <c r="N624" s="18">
        <f t="shared" si="27"/>
        <v>5</v>
      </c>
      <c r="O624" s="19">
        <f>IF(VLOOKUP($E624,КСГ!$A$2:$D$427,4,0)=0,IF($D624="КС",$C$2*$C624*$G624*L624,$C$3*$C624*$G624*L624),IF($D624="КС",$C$2*$G624*L624,$C$3*$G624*L624))</f>
        <v>119374.092</v>
      </c>
      <c r="P624" s="19">
        <f>IF(VLOOKUP($E624,КСГ!$A$2:$D$427,4,0)=0,IF($D624="КС",$C$2*$C624*$G624*M624,$C$3*$C624*$G624*M624),IF($D624="КС",$C$2*$G624*M624,$C$3*$G624*M624))</f>
        <v>29843.523000000001</v>
      </c>
      <c r="Q624" s="20">
        <f t="shared" si="28"/>
        <v>149217.61499999999</v>
      </c>
    </row>
    <row r="625" spans="1:17">
      <c r="A625" s="34">
        <v>150009</v>
      </c>
      <c r="B625" s="22" t="str">
        <f>VLOOKUP(A625,МО!$A$1:$C$68,2,0)</f>
        <v>ГБУЗ  "Ардонская ЦРБ"</v>
      </c>
      <c r="C625" s="23">
        <f>IF(D625="КС",VLOOKUP(A625,МО!$A$1:$C$68,3,0),VLOOKUP(A625,МО!$A$1:$D$68,4,0))</f>
        <v>1</v>
      </c>
      <c r="D625" s="27" t="s">
        <v>495</v>
      </c>
      <c r="E625" s="26">
        <v>20161074</v>
      </c>
      <c r="F625" s="22" t="str">
        <f>VLOOKUP(E625,КСГ!$A$2:$C$427,2,0)</f>
        <v>Операции на кишечнике и анальной области (уровень 2)</v>
      </c>
      <c r="G625" s="25">
        <f>VLOOKUP(E625,КСГ!$A$2:$C$427,3,0)</f>
        <v>1.74</v>
      </c>
      <c r="H625" s="25">
        <f>IF(VLOOKUP($E625,КСГ!$A$2:$D$427,4,0)=0,IF($D625="КС",$C$2*$C625*$G625,$C$3*$C625*$G625),IF($D625="КС",$C$2*$G625,$C$3*$G625))</f>
        <v>29843.523000000001</v>
      </c>
      <c r="I625" s="25" t="str">
        <f>VLOOKUP(E625,КСГ!$A$2:$E$427,5,0)</f>
        <v>Колопроктология</v>
      </c>
      <c r="J625" s="25">
        <f>VLOOKUP(E625,КСГ!$A$2:$F$427,6,0)</f>
        <v>1.36</v>
      </c>
      <c r="K625" s="26" t="s">
        <v>474</v>
      </c>
      <c r="L625" s="26">
        <v>0</v>
      </c>
      <c r="M625" s="26">
        <v>0</v>
      </c>
      <c r="N625" s="18" t="str">
        <f t="shared" si="27"/>
        <v/>
      </c>
      <c r="O625" s="19">
        <f>IF(VLOOKUP($E625,КСГ!$A$2:$D$427,4,0)=0,IF($D625="КС",$C$2*$C625*$G625*L625,$C$3*$C625*$G625*L625),IF($D625="КС",$C$2*$G625*L625,$C$3*$G625*L625))</f>
        <v>0</v>
      </c>
      <c r="P625" s="19">
        <f>IF(VLOOKUP($E625,КСГ!$A$2:$D$427,4,0)=0,IF($D625="КС",$C$2*$C625*$G625*M625,$C$3*$C625*$G625*M625),IF($D625="КС",$C$2*$G625*M625,$C$3*$G625*M625))</f>
        <v>0</v>
      </c>
      <c r="Q625" s="20">
        <f t="shared" si="28"/>
        <v>0</v>
      </c>
    </row>
    <row r="626" spans="1:17">
      <c r="A626" s="34">
        <v>150009</v>
      </c>
      <c r="B626" s="22" t="str">
        <f>VLOOKUP(A626,МО!$A$1:$C$68,2,0)</f>
        <v>ГБУЗ  "Ардонская ЦРБ"</v>
      </c>
      <c r="C626" s="23">
        <f>IF(D626="КС",VLOOKUP(A626,МО!$A$1:$C$68,3,0),VLOOKUP(A626,МО!$A$1:$D$68,4,0))</f>
        <v>1</v>
      </c>
      <c r="D626" s="27" t="s">
        <v>495</v>
      </c>
      <c r="E626" s="26">
        <v>20161078</v>
      </c>
      <c r="F626" s="22" t="str">
        <f>VLOOKUP(E626,КСГ!$A$2:$C$427,2,0)</f>
        <v>Дегенеративные болезни нервной системы</v>
      </c>
      <c r="G626" s="25">
        <f>VLOOKUP(E626,КСГ!$A$2:$C$427,3,0)</f>
        <v>0.84</v>
      </c>
      <c r="H626" s="25">
        <f>IF(VLOOKUP($E626,КСГ!$A$2:$D$427,4,0)=0,IF($D626="КС",$C$2*$C626*$G626,$C$3*$C626*$G626),IF($D626="КС",$C$2*$G626,$C$3*$G626))</f>
        <v>14407.218000000001</v>
      </c>
      <c r="I626" s="25" t="str">
        <f>VLOOKUP(E626,КСГ!$A$2:$E$427,5,0)</f>
        <v>Неврология</v>
      </c>
      <c r="J626" s="25">
        <f>VLOOKUP(E626,КСГ!$A$2:$F$427,6,0)</f>
        <v>1.1200000000000001</v>
      </c>
      <c r="K626" s="26" t="s">
        <v>493</v>
      </c>
      <c r="L626" s="26">
        <v>1</v>
      </c>
      <c r="M626" s="26"/>
      <c r="N626" s="18">
        <f t="shared" si="27"/>
        <v>1</v>
      </c>
      <c r="O626" s="19">
        <f>IF(VLOOKUP($E626,КСГ!$A$2:$D$427,4,0)=0,IF($D626="КС",$C$2*$C626*$G626*L626,$C$3*$C626*$G626*L626),IF($D626="КС",$C$2*$G626*L626,$C$3*$G626*L626))</f>
        <v>14407.218000000001</v>
      </c>
      <c r="P626" s="19">
        <f>IF(VLOOKUP($E626,КСГ!$A$2:$D$427,4,0)=0,IF($D626="КС",$C$2*$C626*$G626*M626,$C$3*$C626*$G626*M626),IF($D626="КС",$C$2*$G626*M626,$C$3*$G626*M626))</f>
        <v>0</v>
      </c>
      <c r="Q626" s="20">
        <f t="shared" si="28"/>
        <v>14407.218000000001</v>
      </c>
    </row>
    <row r="627" spans="1:17" ht="15" customHeight="1">
      <c r="A627" s="34">
        <v>150009</v>
      </c>
      <c r="B627" s="22" t="str">
        <f>VLOOKUP(A627,МО!$A$1:$C$68,2,0)</f>
        <v>ГБУЗ  "Ардонская ЦРБ"</v>
      </c>
      <c r="C627" s="23">
        <f>IF(D627="КС",VLOOKUP(A627,МО!$A$1:$C$68,3,0),VLOOKUP(A627,МО!$A$1:$D$68,4,0))</f>
        <v>1</v>
      </c>
      <c r="D627" s="27" t="s">
        <v>495</v>
      </c>
      <c r="E627" s="26">
        <v>20161080</v>
      </c>
      <c r="F627" s="22" t="str">
        <f>VLOOKUP(E627,КСГ!$A$2:$C$427,2,0)</f>
        <v>Эпилепсия, судороги,  уровень 1</v>
      </c>
      <c r="G627" s="25">
        <f>VLOOKUP(E627,КСГ!$A$2:$C$427,3,0)</f>
        <v>0.96</v>
      </c>
      <c r="H627" s="25">
        <f>IF(VLOOKUP($E627,КСГ!$A$2:$D$427,4,0)=0,IF($D627="КС",$C$2*$C627*$G627,$C$3*$C627*$G627),IF($D627="КС",$C$2*$G627,$C$3*$G627))</f>
        <v>16465.392</v>
      </c>
      <c r="I627" s="25" t="str">
        <f>VLOOKUP(E627,КСГ!$A$2:$E$427,5,0)</f>
        <v>Неврология</v>
      </c>
      <c r="J627" s="25">
        <f>VLOOKUP(E627,КСГ!$A$2:$F$427,6,0)</f>
        <v>1.1200000000000001</v>
      </c>
      <c r="K627" s="26" t="s">
        <v>493</v>
      </c>
      <c r="L627" s="26">
        <v>3</v>
      </c>
      <c r="M627" s="26"/>
      <c r="N627" s="18">
        <f t="shared" si="27"/>
        <v>3</v>
      </c>
      <c r="O627" s="19">
        <f>IF(VLOOKUP($E627,КСГ!$A$2:$D$427,4,0)=0,IF($D627="КС",$C$2*$C627*$G627*L627,$C$3*$C627*$G627*L627),IF($D627="КС",$C$2*$G627*L627,$C$3*$G627*L627))</f>
        <v>49396.175999999999</v>
      </c>
      <c r="P627" s="19">
        <f>IF(VLOOKUP($E627,КСГ!$A$2:$D$427,4,0)=0,IF($D627="КС",$C$2*$C627*$G627*M627,$C$3*$C627*$G627*M627),IF($D627="КС",$C$2*$G627*M627,$C$3*$G627*M627))</f>
        <v>0</v>
      </c>
      <c r="Q627" s="20">
        <f t="shared" si="28"/>
        <v>49396.175999999999</v>
      </c>
    </row>
    <row r="628" spans="1:17" ht="15" customHeight="1">
      <c r="A628" s="34">
        <v>150009</v>
      </c>
      <c r="B628" s="22" t="str">
        <f>VLOOKUP(A628,МО!$A$1:$C$68,2,0)</f>
        <v>ГБУЗ  "Ардонская ЦРБ"</v>
      </c>
      <c r="C628" s="23">
        <f>IF(D628="КС",VLOOKUP(A628,МО!$A$1:$C$68,3,0),VLOOKUP(A628,МО!$A$1:$D$68,4,0))</f>
        <v>1</v>
      </c>
      <c r="D628" s="27" t="s">
        <v>495</v>
      </c>
      <c r="E628" s="26">
        <v>20161085</v>
      </c>
      <c r="F628" s="22" t="str">
        <f>VLOOKUP(E628,КСГ!$A$2:$C$427,2,0)</f>
        <v>Другие нарушения нервной системы (уровень 1)</v>
      </c>
      <c r="G628" s="25">
        <f>VLOOKUP(E628,КСГ!$A$2:$C$427,3,0)</f>
        <v>0.74</v>
      </c>
      <c r="H628" s="25">
        <f>IF(VLOOKUP($E628,КСГ!$A$2:$D$427,4,0)=0,IF($D628="КС",$C$2*$C628*$G628,$C$3*$C628*$G628),IF($D628="КС",$C$2*$G628,$C$3*$G628))</f>
        <v>12692.073</v>
      </c>
      <c r="I628" s="25" t="str">
        <f>VLOOKUP(E628,КСГ!$A$2:$E$427,5,0)</f>
        <v>Неврология</v>
      </c>
      <c r="J628" s="25">
        <f>VLOOKUP(E628,КСГ!$A$2:$F$427,6,0)</f>
        <v>1.1200000000000001</v>
      </c>
      <c r="K628" s="26" t="s">
        <v>493</v>
      </c>
      <c r="L628" s="26">
        <v>7</v>
      </c>
      <c r="M628" s="26"/>
      <c r="N628" s="18">
        <f t="shared" si="27"/>
        <v>7</v>
      </c>
      <c r="O628" s="19">
        <f>IF(VLOOKUP($E628,КСГ!$A$2:$D$427,4,0)=0,IF($D628="КС",$C$2*$C628*$G628*L628,$C$3*$C628*$G628*L628),IF($D628="КС",$C$2*$G628*L628,$C$3*$G628*L628))</f>
        <v>88844.510999999999</v>
      </c>
      <c r="P628" s="19">
        <f>IF(VLOOKUP($E628,КСГ!$A$2:$D$427,4,0)=0,IF($D628="КС",$C$2*$C628*$G628*M628,$C$3*$C628*$G628*M628),IF($D628="КС",$C$2*$G628*M628,$C$3*$G628*M628))</f>
        <v>0</v>
      </c>
      <c r="Q628" s="20">
        <f t="shared" si="28"/>
        <v>88844.510999999999</v>
      </c>
    </row>
    <row r="629" spans="1:17" ht="15" customHeight="1">
      <c r="A629" s="34">
        <v>150009</v>
      </c>
      <c r="B629" s="22" t="str">
        <f>VLOOKUP(A629,МО!$A$1:$C$68,2,0)</f>
        <v>ГБУЗ  "Ардонская ЦРБ"</v>
      </c>
      <c r="C629" s="23">
        <f>IF(D629="КС",VLOOKUP(A629,МО!$A$1:$C$68,3,0),VLOOKUP(A629,МО!$A$1:$D$68,4,0))</f>
        <v>1</v>
      </c>
      <c r="D629" s="27" t="s">
        <v>495</v>
      </c>
      <c r="E629" s="26">
        <v>20161087</v>
      </c>
      <c r="F629" s="22" t="str">
        <f>VLOOKUP(E629,КСГ!$A$2:$C$427,2,0)</f>
        <v>Транзиторные ишемические приступы, сосудистые мозговые синдромы</v>
      </c>
      <c r="G629" s="25">
        <f>VLOOKUP(E629,КСГ!$A$2:$C$427,3,0)</f>
        <v>1.1499999999999999</v>
      </c>
      <c r="H629" s="25">
        <f>IF(VLOOKUP($E629,КСГ!$A$2:$D$427,4,0)=0,IF($D629="КС",$C$2*$C629*$G629,$C$3*$C629*$G629),IF($D629="КС",$C$2*$G629,$C$3*$G629))</f>
        <v>19724.1675</v>
      </c>
      <c r="I629" s="25" t="str">
        <f>VLOOKUP(E629,КСГ!$A$2:$E$427,5,0)</f>
        <v>Неврология</v>
      </c>
      <c r="J629" s="25">
        <f>VLOOKUP(E629,КСГ!$A$2:$F$427,6,0)</f>
        <v>1.1200000000000001</v>
      </c>
      <c r="K629" s="26" t="s">
        <v>493</v>
      </c>
      <c r="L629" s="26">
        <v>6</v>
      </c>
      <c r="M629" s="26">
        <v>1</v>
      </c>
      <c r="N629" s="18">
        <f t="shared" si="27"/>
        <v>7</v>
      </c>
      <c r="O629" s="19">
        <f>IF(VLOOKUP($E629,КСГ!$A$2:$D$427,4,0)=0,IF($D629="КС",$C$2*$C629*$G629*L629,$C$3*$C629*$G629*L629),IF($D629="КС",$C$2*$G629*L629,$C$3*$G629*L629))</f>
        <v>118345.005</v>
      </c>
      <c r="P629" s="19">
        <f>IF(VLOOKUP($E629,КСГ!$A$2:$D$427,4,0)=0,IF($D629="КС",$C$2*$C629*$G629*M629,$C$3*$C629*$G629*M629),IF($D629="КС",$C$2*$G629*M629,$C$3*$G629*M629))</f>
        <v>19724.1675</v>
      </c>
      <c r="Q629" s="20">
        <f t="shared" si="28"/>
        <v>138069.17250000002</v>
      </c>
    </row>
    <row r="630" spans="1:17" ht="15" customHeight="1">
      <c r="A630" s="34">
        <v>150009</v>
      </c>
      <c r="B630" s="22" t="str">
        <f>VLOOKUP(A630,МО!$A$1:$C$68,2,0)</f>
        <v>ГБУЗ  "Ардонская ЦРБ"</v>
      </c>
      <c r="C630" s="23">
        <f>IF(D630="КС",VLOOKUP(A630,МО!$A$1:$C$68,3,0),VLOOKUP(A630,МО!$A$1:$D$68,4,0))</f>
        <v>1</v>
      </c>
      <c r="D630" s="27" t="s">
        <v>495</v>
      </c>
      <c r="E630" s="26">
        <v>20161088</v>
      </c>
      <c r="F630" s="22" t="str">
        <f>VLOOKUP(E630,КСГ!$A$2:$C$427,2,0)</f>
        <v>Кровоизлияние в мозг</v>
      </c>
      <c r="G630" s="25">
        <f>VLOOKUP(E630,КСГ!$A$2:$C$427,3,0)</f>
        <v>2.82</v>
      </c>
      <c r="H630" s="25">
        <f>IF(VLOOKUP($E630,КСГ!$A$2:$D$427,4,0)=0,IF($D630="КС",$C$2*$C630*$G630,$C$3*$C630*$G630),IF($D630="КС",$C$2*$G630,$C$3*$G630))</f>
        <v>48367.089</v>
      </c>
      <c r="I630" s="25" t="str">
        <f>VLOOKUP(E630,КСГ!$A$2:$E$427,5,0)</f>
        <v>Неврология</v>
      </c>
      <c r="J630" s="25">
        <f>VLOOKUP(E630,КСГ!$A$2:$F$427,6,0)</f>
        <v>1.1200000000000001</v>
      </c>
      <c r="K630" s="26" t="s">
        <v>493</v>
      </c>
      <c r="L630" s="26">
        <v>2</v>
      </c>
      <c r="M630" s="26"/>
      <c r="N630" s="18">
        <f t="shared" si="27"/>
        <v>2</v>
      </c>
      <c r="O630" s="19">
        <f>IF(VLOOKUP($E630,КСГ!$A$2:$D$427,4,0)=0,IF($D630="КС",$C$2*$C630*$G630*L630,$C$3*$C630*$G630*L630),IF($D630="КС",$C$2*$G630*L630,$C$3*$G630*L630))</f>
        <v>96734.178</v>
      </c>
      <c r="P630" s="19">
        <f>IF(VLOOKUP($E630,КСГ!$A$2:$D$427,4,0)=0,IF($D630="КС",$C$2*$C630*$G630*M630,$C$3*$C630*$G630*M630),IF($D630="КС",$C$2*$G630*M630,$C$3*$G630*M630))</f>
        <v>0</v>
      </c>
      <c r="Q630" s="20">
        <f t="shared" si="28"/>
        <v>96734.178</v>
      </c>
    </row>
    <row r="631" spans="1:17" ht="15" customHeight="1">
      <c r="A631" s="34">
        <v>150009</v>
      </c>
      <c r="B631" s="22" t="str">
        <f>VLOOKUP(A631,МО!$A$1:$C$68,2,0)</f>
        <v>ГБУЗ  "Ардонская ЦРБ"</v>
      </c>
      <c r="C631" s="23">
        <f>IF(D631="КС",VLOOKUP(A631,МО!$A$1:$C$68,3,0),VLOOKUP(A631,МО!$A$1:$D$68,4,0))</f>
        <v>1</v>
      </c>
      <c r="D631" s="27" t="s">
        <v>495</v>
      </c>
      <c r="E631" s="26">
        <v>20161089</v>
      </c>
      <c r="F631" s="22" t="str">
        <f>VLOOKUP(E631,КСГ!$A$2:$C$427,2,0)</f>
        <v>Инфаркт мозга, уровень 1</v>
      </c>
      <c r="G631" s="25">
        <f>VLOOKUP(E631,КСГ!$A$2:$C$427,3,0)</f>
        <v>2.52</v>
      </c>
      <c r="H631" s="25">
        <f>IF(VLOOKUP($E631,КСГ!$A$2:$D$427,4,0)=0,IF($D631="КС",$C$2*$C631*$G631,$C$3*$C631*$G631),IF($D631="КС",$C$2*$G631,$C$3*$G631))</f>
        <v>43221.654000000002</v>
      </c>
      <c r="I631" s="25" t="str">
        <f>VLOOKUP(E631,КСГ!$A$2:$E$427,5,0)</f>
        <v>Неврология</v>
      </c>
      <c r="J631" s="25">
        <f>VLOOKUP(E631,КСГ!$A$2:$F$427,6,0)</f>
        <v>1.1200000000000001</v>
      </c>
      <c r="K631" s="26" t="s">
        <v>493</v>
      </c>
      <c r="L631" s="26">
        <v>8</v>
      </c>
      <c r="M631" s="26">
        <v>1</v>
      </c>
      <c r="N631" s="18">
        <f t="shared" si="27"/>
        <v>9</v>
      </c>
      <c r="O631" s="19">
        <f>IF(VLOOKUP($E631,КСГ!$A$2:$D$427,4,0)=0,IF($D631="КС",$C$2*$C631*$G631*L631,$C$3*$C631*$G631*L631),IF($D631="КС",$C$2*$G631*L631,$C$3*$G631*L631))</f>
        <v>345773.23200000002</v>
      </c>
      <c r="P631" s="19">
        <f>IF(VLOOKUP($E631,КСГ!$A$2:$D$427,4,0)=0,IF($D631="КС",$C$2*$C631*$G631*M631,$C$3*$C631*$G631*M631),IF($D631="КС",$C$2*$G631*M631,$C$3*$G631*M631))</f>
        <v>43221.654000000002</v>
      </c>
      <c r="Q631" s="20">
        <f t="shared" si="28"/>
        <v>388994.886</v>
      </c>
    </row>
    <row r="632" spans="1:17" ht="15" customHeight="1">
      <c r="A632" s="34">
        <v>150009</v>
      </c>
      <c r="B632" s="22" t="str">
        <f>VLOOKUP(A632,МО!$A$1:$C$68,2,0)</f>
        <v>ГБУЗ  "Ардонская ЦРБ"</v>
      </c>
      <c r="C632" s="23">
        <f>IF(D632="КС",VLOOKUP(A632,МО!$A$1:$C$68,3,0),VLOOKUP(A632,МО!$A$1:$D$68,4,0))</f>
        <v>1</v>
      </c>
      <c r="D632" s="27" t="s">
        <v>495</v>
      </c>
      <c r="E632" s="26">
        <v>20161092</v>
      </c>
      <c r="F632" s="22" t="str">
        <f>VLOOKUP(E632,КСГ!$A$2:$C$427,2,0)</f>
        <v>Другие цереброваскулярные болезни</v>
      </c>
      <c r="G632" s="25">
        <f>VLOOKUP(E632,КСГ!$A$2:$C$427,3,0)</f>
        <v>0.82</v>
      </c>
      <c r="H632" s="25">
        <f>IF(VLOOKUP($E632,КСГ!$A$2:$D$427,4,0)=0,IF($D632="КС",$C$2*$C632*$G632,$C$3*$C632*$G632),IF($D632="КС",$C$2*$G632,$C$3*$G632))</f>
        <v>14064.189</v>
      </c>
      <c r="I632" s="25" t="str">
        <f>VLOOKUP(E632,КСГ!$A$2:$E$427,5,0)</f>
        <v>Неврология</v>
      </c>
      <c r="J632" s="25">
        <f>VLOOKUP(E632,КСГ!$A$2:$F$427,6,0)</f>
        <v>1.1200000000000001</v>
      </c>
      <c r="K632" s="26" t="s">
        <v>493</v>
      </c>
      <c r="L632" s="26">
        <v>7</v>
      </c>
      <c r="M632" s="26"/>
      <c r="N632" s="18">
        <f t="shared" si="27"/>
        <v>7</v>
      </c>
      <c r="O632" s="19">
        <f>IF(VLOOKUP($E632,КСГ!$A$2:$D$427,4,0)=0,IF($D632="КС",$C$2*$C632*$G632*L632,$C$3*$C632*$G632*L632),IF($D632="КС",$C$2*$G632*L632,$C$3*$G632*L632))</f>
        <v>98449.323000000004</v>
      </c>
      <c r="P632" s="19">
        <f>IF(VLOOKUP($E632,КСГ!$A$2:$D$427,4,0)=0,IF($D632="КС",$C$2*$C632*$G632*M632,$C$3*$C632*$G632*M632),IF($D632="КС",$C$2*$G632*M632,$C$3*$G632*M632))</f>
        <v>0</v>
      </c>
      <c r="Q632" s="20">
        <f t="shared" si="28"/>
        <v>98449.323000000004</v>
      </c>
    </row>
    <row r="633" spans="1:17" ht="15" customHeight="1">
      <c r="A633" s="34">
        <v>150009</v>
      </c>
      <c r="B633" s="22" t="str">
        <f>VLOOKUP(A633,МО!$A$1:$C$68,2,0)</f>
        <v>ГБУЗ  "Ардонская ЦРБ"</v>
      </c>
      <c r="C633" s="23">
        <f>IF(D633="КС",VLOOKUP(A633,МО!$A$1:$C$68,3,0),VLOOKUP(A633,МО!$A$1:$D$68,4,0))</f>
        <v>1</v>
      </c>
      <c r="D633" s="27" t="s">
        <v>495</v>
      </c>
      <c r="E633" s="26">
        <v>20161093</v>
      </c>
      <c r="F633" s="22" t="str">
        <f>VLOOKUP(E633,КСГ!$A$2:$C$427,2,0)</f>
        <v>Паралитические синдромы, травма спинного мозга (уровень 1)</v>
      </c>
      <c r="G633" s="25">
        <f>VLOOKUP(E633,КСГ!$A$2:$C$427,3,0)</f>
        <v>0.98</v>
      </c>
      <c r="H633" s="25">
        <f>IF(VLOOKUP($E633,КСГ!$A$2:$D$427,4,0)=0,IF($D633="КС",$C$2*$C633*$G633,$C$3*$C633*$G633),IF($D633="КС",$C$2*$G633,$C$3*$G633))</f>
        <v>16808.421000000002</v>
      </c>
      <c r="I633" s="25" t="str">
        <f>VLOOKUP(E633,КСГ!$A$2:$E$427,5,0)</f>
        <v>Нейрохирургия</v>
      </c>
      <c r="J633" s="25">
        <f>VLOOKUP(E633,КСГ!$A$2:$F$427,6,0)</f>
        <v>1.2</v>
      </c>
      <c r="K633" s="26" t="s">
        <v>493</v>
      </c>
      <c r="L633" s="26">
        <v>1</v>
      </c>
      <c r="M633" s="26"/>
      <c r="N633" s="18">
        <f t="shared" si="27"/>
        <v>1</v>
      </c>
      <c r="O633" s="19">
        <f>IF(VLOOKUP($E633,КСГ!$A$2:$D$427,4,0)=0,IF($D633="КС",$C$2*$C633*$G633*L633,$C$3*$C633*$G633*L633),IF($D633="КС",$C$2*$G633*L633,$C$3*$G633*L633))</f>
        <v>16808.421000000002</v>
      </c>
      <c r="P633" s="19">
        <f>IF(VLOOKUP($E633,КСГ!$A$2:$D$427,4,0)=0,IF($D633="КС",$C$2*$C633*$G633*M633,$C$3*$C633*$G633*M633),IF($D633="КС",$C$2*$G633*M633,$C$3*$G633*M633))</f>
        <v>0</v>
      </c>
      <c r="Q633" s="20">
        <f t="shared" si="28"/>
        <v>16808.421000000002</v>
      </c>
    </row>
    <row r="634" spans="1:17">
      <c r="A634" s="34">
        <v>150009</v>
      </c>
      <c r="B634" s="22" t="str">
        <f>VLOOKUP(A634,МО!$A$1:$C$68,2,0)</f>
        <v>ГБУЗ  "Ардонская ЦРБ"</v>
      </c>
      <c r="C634" s="23">
        <f>IF(D634="КС",VLOOKUP(A634,МО!$A$1:$C$68,3,0),VLOOKUP(A634,МО!$A$1:$D$68,4,0))</f>
        <v>1</v>
      </c>
      <c r="D634" s="27" t="s">
        <v>495</v>
      </c>
      <c r="E634" s="26">
        <v>20161093</v>
      </c>
      <c r="F634" s="22" t="str">
        <f>VLOOKUP(E634,КСГ!$A$2:$C$427,2,0)</f>
        <v>Паралитические синдромы, травма спинного мозга (уровень 1)</v>
      </c>
      <c r="G634" s="25">
        <f>VLOOKUP(E634,КСГ!$A$2:$C$427,3,0)</f>
        <v>0.98</v>
      </c>
      <c r="H634" s="25">
        <f>IF(VLOOKUP($E634,КСГ!$A$2:$D$427,4,0)=0,IF($D634="КС",$C$2*$C634*$G634,$C$3*$C634*$G634),IF($D634="КС",$C$2*$G634,$C$3*$G634))</f>
        <v>16808.421000000002</v>
      </c>
      <c r="I634" s="25" t="str">
        <f>VLOOKUP(E634,КСГ!$A$2:$E$427,5,0)</f>
        <v>Нейрохирургия</v>
      </c>
      <c r="J634" s="25">
        <f>VLOOKUP(E634,КСГ!$A$2:$F$427,6,0)</f>
        <v>1.2</v>
      </c>
      <c r="K634" s="26" t="s">
        <v>480</v>
      </c>
      <c r="L634" s="26">
        <v>1</v>
      </c>
      <c r="M634" s="26"/>
      <c r="N634" s="18">
        <f t="shared" si="27"/>
        <v>1</v>
      </c>
      <c r="O634" s="19">
        <f>IF(VLOOKUP($E634,КСГ!$A$2:$D$427,4,0)=0,IF($D634="КС",$C$2*$C634*$G634*L634,$C$3*$C634*$G634*L634),IF($D634="КС",$C$2*$G634*L634,$C$3*$G634*L634))</f>
        <v>16808.421000000002</v>
      </c>
      <c r="P634" s="19">
        <f>IF(VLOOKUP($E634,КСГ!$A$2:$D$427,4,0)=0,IF($D634="КС",$C$2*$C634*$G634*M634,$C$3*$C634*$G634*M634),IF($D634="КС",$C$2*$G634*M634,$C$3*$G634*M634))</f>
        <v>0</v>
      </c>
      <c r="Q634" s="20">
        <f t="shared" si="28"/>
        <v>16808.421000000002</v>
      </c>
    </row>
    <row r="635" spans="1:17">
      <c r="A635" s="34">
        <v>150009</v>
      </c>
      <c r="B635" s="22" t="str">
        <f>VLOOKUP(A635,МО!$A$1:$C$68,2,0)</f>
        <v>ГБУЗ  "Ардонская ЦРБ"</v>
      </c>
      <c r="C635" s="23">
        <f>IF(D635="КС",VLOOKUP(A635,МО!$A$1:$C$68,3,0),VLOOKUP(A635,МО!$A$1:$D$68,4,0))</f>
        <v>1</v>
      </c>
      <c r="D635" s="27" t="s">
        <v>495</v>
      </c>
      <c r="E635" s="26">
        <v>20161095</v>
      </c>
      <c r="F635" s="22" t="str">
        <f>VLOOKUP(E635,КСГ!$A$2:$C$427,2,0)</f>
        <v>Дорсопатии, спондилопатии, остеопатии</v>
      </c>
      <c r="G635" s="25">
        <f>VLOOKUP(E635,КСГ!$A$2:$C$427,3,0)</f>
        <v>0.68</v>
      </c>
      <c r="H635" s="25">
        <f>IF(VLOOKUP($E635,КСГ!$A$2:$D$427,4,0)=0,IF($D635="КС",$C$2*$C635*$G635,$C$3*$C635*$G635),IF($D635="КС",$C$2*$G635,$C$3*$G635))</f>
        <v>11662.986000000001</v>
      </c>
      <c r="I635" s="25" t="str">
        <f>VLOOKUP(E635,КСГ!$A$2:$E$427,5,0)</f>
        <v>Нейрохирургия</v>
      </c>
      <c r="J635" s="25">
        <f>VLOOKUP(E635,КСГ!$A$2:$F$427,6,0)</f>
        <v>1.2</v>
      </c>
      <c r="K635" s="26" t="s">
        <v>480</v>
      </c>
      <c r="L635" s="26">
        <v>7</v>
      </c>
      <c r="M635" s="26"/>
      <c r="N635" s="18">
        <f t="shared" si="27"/>
        <v>7</v>
      </c>
      <c r="O635" s="19">
        <f>IF(VLOOKUP($E635,КСГ!$A$2:$D$427,4,0)=0,IF($D635="КС",$C$2*$C635*$G635*L635,$C$3*$C635*$G635*L635),IF($D635="КС",$C$2*$G635*L635,$C$3*$G635*L635))</f>
        <v>81640.902000000002</v>
      </c>
      <c r="P635" s="19">
        <f>IF(VLOOKUP($E635,КСГ!$A$2:$D$427,4,0)=0,IF($D635="КС",$C$2*$C635*$G635*M635,$C$3*$C635*$G635*M635),IF($D635="КС",$C$2*$G635*M635,$C$3*$G635*M635))</f>
        <v>0</v>
      </c>
      <c r="Q635" s="20">
        <f t="shared" si="28"/>
        <v>81640.902000000002</v>
      </c>
    </row>
    <row r="636" spans="1:17">
      <c r="A636" s="34">
        <v>150009</v>
      </c>
      <c r="B636" s="22" t="str">
        <f>VLOOKUP(A636,МО!$A$1:$C$68,2,0)</f>
        <v>ГБУЗ  "Ардонская ЦРБ"</v>
      </c>
      <c r="C636" s="23">
        <f>IF(D636="КС",VLOOKUP(A636,МО!$A$1:$C$68,3,0),VLOOKUP(A636,МО!$A$1:$D$68,4,0))</f>
        <v>1</v>
      </c>
      <c r="D636" s="27" t="s">
        <v>495</v>
      </c>
      <c r="E636" s="26">
        <v>20161095</v>
      </c>
      <c r="F636" s="22" t="str">
        <f>VLOOKUP(E636,КСГ!$A$2:$C$427,2,0)</f>
        <v>Дорсопатии, спондилопатии, остеопатии</v>
      </c>
      <c r="G636" s="25">
        <f>VLOOKUP(E636,КСГ!$A$2:$C$427,3,0)</f>
        <v>0.68</v>
      </c>
      <c r="H636" s="25">
        <f>IF(VLOOKUP($E636,КСГ!$A$2:$D$427,4,0)=0,IF($D636="КС",$C$2*$C636*$G636,$C$3*$C636*$G636),IF($D636="КС",$C$2*$G636,$C$3*$G636))</f>
        <v>11662.986000000001</v>
      </c>
      <c r="I636" s="25" t="str">
        <f>VLOOKUP(E636,КСГ!$A$2:$E$427,5,0)</f>
        <v>Нейрохирургия</v>
      </c>
      <c r="J636" s="25">
        <f>VLOOKUP(E636,КСГ!$A$2:$F$427,6,0)</f>
        <v>1.2</v>
      </c>
      <c r="K636" s="26" t="s">
        <v>493</v>
      </c>
      <c r="L636" s="26">
        <v>3</v>
      </c>
      <c r="M636" s="26"/>
      <c r="N636" s="18">
        <f t="shared" si="27"/>
        <v>3</v>
      </c>
      <c r="O636" s="19">
        <f>IF(VLOOKUP($E636,КСГ!$A$2:$D$427,4,0)=0,IF($D636="КС",$C$2*$C636*$G636*L636,$C$3*$C636*$G636*L636),IF($D636="КС",$C$2*$G636*L636,$C$3*$G636*L636))</f>
        <v>34988.957999999999</v>
      </c>
      <c r="P636" s="19">
        <f>IF(VLOOKUP($E636,КСГ!$A$2:$D$427,4,0)=0,IF($D636="КС",$C$2*$C636*$G636*M636,$C$3*$C636*$G636*M636),IF($D636="КС",$C$2*$G636*M636,$C$3*$G636*M636))</f>
        <v>0</v>
      </c>
      <c r="Q636" s="20">
        <f t="shared" si="28"/>
        <v>34988.957999999999</v>
      </c>
    </row>
    <row r="637" spans="1:17">
      <c r="A637" s="34">
        <v>150009</v>
      </c>
      <c r="B637" s="22" t="str">
        <f>VLOOKUP(A637,МО!$A$1:$C$68,2,0)</f>
        <v>ГБУЗ  "Ардонская ЦРБ"</v>
      </c>
      <c r="C637" s="23">
        <f>IF(D637="КС",VLOOKUP(A637,МО!$A$1:$C$68,3,0),VLOOKUP(A637,МО!$A$1:$D$68,4,0))</f>
        <v>1</v>
      </c>
      <c r="D637" s="27" t="s">
        <v>495</v>
      </c>
      <c r="E637" s="26">
        <v>20161095</v>
      </c>
      <c r="F637" s="22" t="str">
        <f>VLOOKUP(E637,КСГ!$A$2:$C$427,2,0)</f>
        <v>Дорсопатии, спондилопатии, остеопатии</v>
      </c>
      <c r="G637" s="25">
        <f>VLOOKUP(E637,КСГ!$A$2:$C$427,3,0)</f>
        <v>0.68</v>
      </c>
      <c r="H637" s="25">
        <f>IF(VLOOKUP($E637,КСГ!$A$2:$D$427,4,0)=0,IF($D637="КС",$C$2*$C637*$G637,$C$3*$C637*$G637),IF($D637="КС",$C$2*$G637,$C$3*$G637))</f>
        <v>11662.986000000001</v>
      </c>
      <c r="I637" s="25" t="str">
        <f>VLOOKUP(E637,КСГ!$A$2:$E$427,5,0)</f>
        <v>Нейрохирургия</v>
      </c>
      <c r="J637" s="25">
        <f>VLOOKUP(E637,КСГ!$A$2:$F$427,6,0)</f>
        <v>1.2</v>
      </c>
      <c r="K637" s="26" t="s">
        <v>493</v>
      </c>
      <c r="L637" s="26">
        <v>0</v>
      </c>
      <c r="M637" s="26"/>
      <c r="N637" s="18" t="str">
        <f t="shared" si="27"/>
        <v/>
      </c>
      <c r="O637" s="19">
        <f>IF(VLOOKUP($E637,КСГ!$A$2:$D$427,4,0)=0,IF($D637="КС",$C$2*$C637*$G637*L637,$C$3*$C637*$G637*L637),IF($D637="КС",$C$2*$G637*L637,$C$3*$G637*L637))</f>
        <v>0</v>
      </c>
      <c r="P637" s="19">
        <f>IF(VLOOKUP($E637,КСГ!$A$2:$D$427,4,0)=0,IF($D637="КС",$C$2*$C637*$G637*M637,$C$3*$C637*$G637*M637),IF($D637="КС",$C$2*$G637*M637,$C$3*$G637*M637))</f>
        <v>0</v>
      </c>
      <c r="Q637" s="20">
        <f t="shared" si="28"/>
        <v>0</v>
      </c>
    </row>
    <row r="638" spans="1:17" ht="15" customHeight="1">
      <c r="A638" s="34">
        <v>150009</v>
      </c>
      <c r="B638" s="22" t="str">
        <f>VLOOKUP(A638,МО!$A$1:$C$68,2,0)</f>
        <v>ГБУЗ  "Ардонская ЦРБ"</v>
      </c>
      <c r="C638" s="23">
        <f>IF(D638="КС",VLOOKUP(A638,МО!$A$1:$C$68,3,0),VLOOKUP(A638,МО!$A$1:$D$68,4,0))</f>
        <v>1</v>
      </c>
      <c r="D638" s="27" t="s">
        <v>495</v>
      </c>
      <c r="E638" s="26">
        <v>20161096</v>
      </c>
      <c r="F638" s="22" t="str">
        <f>VLOOKUP(E638,КСГ!$A$2:$C$427,2,0)</f>
        <v>Травмы позвоночника</v>
      </c>
      <c r="G638" s="25">
        <f>VLOOKUP(E638,КСГ!$A$2:$C$427,3,0)</f>
        <v>1.01</v>
      </c>
      <c r="H638" s="25">
        <f>IF(VLOOKUP($E638,КСГ!$A$2:$D$427,4,0)=0,IF($D638="КС",$C$2*$C638*$G638,$C$3*$C638*$G638),IF($D638="КС",$C$2*$G638,$C$3*$G638))</f>
        <v>17322.964500000002</v>
      </c>
      <c r="I638" s="25" t="str">
        <f>VLOOKUP(E638,КСГ!$A$2:$E$427,5,0)</f>
        <v>Нейрохирургия</v>
      </c>
      <c r="J638" s="25">
        <f>VLOOKUP(E638,КСГ!$A$2:$F$427,6,0)</f>
        <v>1.2</v>
      </c>
      <c r="K638" s="26" t="s">
        <v>480</v>
      </c>
      <c r="L638" s="26">
        <v>4</v>
      </c>
      <c r="M638" s="26">
        <v>1</v>
      </c>
      <c r="N638" s="18">
        <f t="shared" si="27"/>
        <v>5</v>
      </c>
      <c r="O638" s="19">
        <f>IF(VLOOKUP($E638,КСГ!$A$2:$D$427,4,0)=0,IF($D638="КС",$C$2*$C638*$G638*L638,$C$3*$C638*$G638*L638),IF($D638="КС",$C$2*$G638*L638,$C$3*$G638*L638))</f>
        <v>69291.858000000007</v>
      </c>
      <c r="P638" s="19">
        <f>IF(VLOOKUP($E638,КСГ!$A$2:$D$427,4,0)=0,IF($D638="КС",$C$2*$C638*$G638*M638,$C$3*$C638*$G638*M638),IF($D638="КС",$C$2*$G638*M638,$C$3*$G638*M638))</f>
        <v>17322.964500000002</v>
      </c>
      <c r="Q638" s="20">
        <f t="shared" si="28"/>
        <v>86614.822500000009</v>
      </c>
    </row>
    <row r="639" spans="1:17" ht="15" customHeight="1">
      <c r="A639" s="34">
        <v>150009</v>
      </c>
      <c r="B639" s="22" t="str">
        <f>VLOOKUP(A639,МО!$A$1:$C$68,2,0)</f>
        <v>ГБУЗ  "Ардонская ЦРБ"</v>
      </c>
      <c r="C639" s="23">
        <f>IF(D639="КС",VLOOKUP(A639,МО!$A$1:$C$68,3,0),VLOOKUP(A639,МО!$A$1:$D$68,4,0))</f>
        <v>1</v>
      </c>
      <c r="D639" s="27" t="s">
        <v>495</v>
      </c>
      <c r="E639" s="26">
        <v>20161097</v>
      </c>
      <c r="F639" s="22" t="str">
        <f>VLOOKUP(E639,КСГ!$A$2:$C$427,2,0)</f>
        <v>Сотрясение головного мозга</v>
      </c>
      <c r="G639" s="25">
        <f>VLOOKUP(E639,КСГ!$A$2:$C$427,3,0)</f>
        <v>0.4</v>
      </c>
      <c r="H639" s="25">
        <f>IF(VLOOKUP($E639,КСГ!$A$2:$D$427,4,0)=0,IF($D639="КС",$C$2*$C639*$G639,$C$3*$C639*$G639),IF($D639="КС",$C$2*$G639,$C$3*$G639))</f>
        <v>6860.5800000000008</v>
      </c>
      <c r="I639" s="25" t="str">
        <f>VLOOKUP(E639,КСГ!$A$2:$E$427,5,0)</f>
        <v>Нейрохирургия</v>
      </c>
      <c r="J639" s="25">
        <f>VLOOKUP(E639,КСГ!$A$2:$F$427,6,0)</f>
        <v>1.2</v>
      </c>
      <c r="K639" s="26" t="s">
        <v>480</v>
      </c>
      <c r="L639" s="26">
        <v>5</v>
      </c>
      <c r="M639" s="26">
        <v>1</v>
      </c>
      <c r="N639" s="18">
        <f t="shared" si="27"/>
        <v>6</v>
      </c>
      <c r="O639" s="19">
        <f>IF(VLOOKUP($E639,КСГ!$A$2:$D$427,4,0)=0,IF($D639="КС",$C$2*$C639*$G639*L639,$C$3*$C639*$G639*L639),IF($D639="КС",$C$2*$G639*L639,$C$3*$G639*L639))</f>
        <v>34302.9</v>
      </c>
      <c r="P639" s="19">
        <f>IF(VLOOKUP($E639,КСГ!$A$2:$D$427,4,0)=0,IF($D639="КС",$C$2*$C639*$G639*M639,$C$3*$C639*$G639*M639),IF($D639="КС",$C$2*$G639*M639,$C$3*$G639*M639))</f>
        <v>6860.5800000000008</v>
      </c>
      <c r="Q639" s="20">
        <f t="shared" si="28"/>
        <v>41163.480000000003</v>
      </c>
    </row>
    <row r="640" spans="1:17" ht="15" customHeight="1">
      <c r="A640" s="34">
        <v>150009</v>
      </c>
      <c r="B640" s="22" t="str">
        <f>VLOOKUP(A640,МО!$A$1:$C$68,2,0)</f>
        <v>ГБУЗ  "Ардонская ЦРБ"</v>
      </c>
      <c r="C640" s="23">
        <f>IF(D640="КС",VLOOKUP(A640,МО!$A$1:$C$68,3,0),VLOOKUP(A640,МО!$A$1:$D$68,4,0))</f>
        <v>1</v>
      </c>
      <c r="D640" s="27" t="s">
        <v>495</v>
      </c>
      <c r="E640" s="26">
        <v>20161098</v>
      </c>
      <c r="F640" s="22" t="str">
        <f>VLOOKUP(E640,КСГ!$A$2:$C$427,2,0)</f>
        <v>Переломы черепа, внутричерепная травма</v>
      </c>
      <c r="G640" s="25">
        <f>VLOOKUP(E640,КСГ!$A$2:$C$427,3,0)</f>
        <v>1.54</v>
      </c>
      <c r="H640" s="25">
        <f>IF(VLOOKUP($E640,КСГ!$A$2:$D$427,4,0)=0,IF($D640="КС",$C$2*$C640*$G640,$C$3*$C640*$G640),IF($D640="КС",$C$2*$G640,$C$3*$G640))</f>
        <v>26413.233</v>
      </c>
      <c r="I640" s="25" t="str">
        <f>VLOOKUP(E640,КСГ!$A$2:$E$427,5,0)</f>
        <v>Нейрохирургия</v>
      </c>
      <c r="J640" s="25">
        <f>VLOOKUP(E640,КСГ!$A$2:$F$427,6,0)</f>
        <v>1.2</v>
      </c>
      <c r="K640" s="26" t="s">
        <v>480</v>
      </c>
      <c r="L640" s="26">
        <v>4</v>
      </c>
      <c r="M640" s="26">
        <v>1</v>
      </c>
      <c r="N640" s="18">
        <f t="shared" si="27"/>
        <v>5</v>
      </c>
      <c r="O640" s="19">
        <f>IF(VLOOKUP($E640,КСГ!$A$2:$D$427,4,0)=0,IF($D640="КС",$C$2*$C640*$G640*L640,$C$3*$C640*$G640*L640),IF($D640="КС",$C$2*$G640*L640,$C$3*$G640*L640))</f>
        <v>105652.932</v>
      </c>
      <c r="P640" s="19">
        <f>IF(VLOOKUP($E640,КСГ!$A$2:$D$427,4,0)=0,IF($D640="КС",$C$2*$C640*$G640*M640,$C$3*$C640*$G640*M640),IF($D640="КС",$C$2*$G640*M640,$C$3*$G640*M640))</f>
        <v>26413.233</v>
      </c>
      <c r="Q640" s="20">
        <f t="shared" si="28"/>
        <v>132066.16500000001</v>
      </c>
    </row>
    <row r="641" spans="1:17" ht="15" customHeight="1">
      <c r="A641" s="34">
        <v>150009</v>
      </c>
      <c r="B641" s="22" t="str">
        <f>VLOOKUP(A641,МО!$A$1:$C$68,2,0)</f>
        <v>ГБУЗ  "Ардонская ЦРБ"</v>
      </c>
      <c r="C641" s="23">
        <f>IF(D641="КС",VLOOKUP(A641,МО!$A$1:$C$68,3,0),VLOOKUP(A641,МО!$A$1:$D$68,4,0))</f>
        <v>1</v>
      </c>
      <c r="D641" s="27" t="s">
        <v>495</v>
      </c>
      <c r="E641" s="26">
        <v>20161112</v>
      </c>
      <c r="F641" s="22" t="str">
        <f>VLOOKUP(E641,КСГ!$A$2:$C$427,2,0)</f>
        <v>Почечная недостаточность</v>
      </c>
      <c r="G641" s="25">
        <f>VLOOKUP(E641,КСГ!$A$2:$C$427,3,0)</f>
        <v>1.66</v>
      </c>
      <c r="H641" s="25">
        <f>IF(VLOOKUP($E641,КСГ!$A$2:$D$427,4,0)=0,IF($D641="КС",$C$2*$C641*$G641,$C$3*$C641*$G641),IF($D641="КС",$C$2*$G641,$C$3*$G641))</f>
        <v>28471.406999999999</v>
      </c>
      <c r="I641" s="25" t="str">
        <f>VLOOKUP(E641,КСГ!$A$2:$E$427,5,0)</f>
        <v>Нефрология (без  диализа)</v>
      </c>
      <c r="J641" s="25">
        <f>VLOOKUP(E641,КСГ!$A$2:$F$427,6,0)</f>
        <v>1.69</v>
      </c>
      <c r="K641" s="26" t="s">
        <v>493</v>
      </c>
      <c r="L641" s="26">
        <v>3</v>
      </c>
      <c r="M641" s="26"/>
      <c r="N641" s="18">
        <f t="shared" si="27"/>
        <v>3</v>
      </c>
      <c r="O641" s="19">
        <f>IF(VLOOKUP($E641,КСГ!$A$2:$D$427,4,0)=0,IF($D641="КС",$C$2*$C641*$G641*L641,$C$3*$C641*$G641*L641),IF($D641="КС",$C$2*$G641*L641,$C$3*$G641*L641))</f>
        <v>85414.22099999999</v>
      </c>
      <c r="P641" s="19">
        <f>IF(VLOOKUP($E641,КСГ!$A$2:$D$427,4,0)=0,IF($D641="КС",$C$2*$C641*$G641*M641,$C$3*$C641*$G641*M641),IF($D641="КС",$C$2*$G641*M641,$C$3*$G641*M641))</f>
        <v>0</v>
      </c>
      <c r="Q641" s="20">
        <f t="shared" si="28"/>
        <v>85414.22099999999</v>
      </c>
    </row>
    <row r="642" spans="1:17" ht="15" customHeight="1">
      <c r="A642" s="34">
        <v>150009</v>
      </c>
      <c r="B642" s="22" t="str">
        <f>VLOOKUP(A642,МО!$A$1:$C$68,2,0)</f>
        <v>ГБУЗ  "Ардонская ЦРБ"</v>
      </c>
      <c r="C642" s="23">
        <f>IF(D642="КС",VLOOKUP(A642,МО!$A$1:$C$68,3,0),VLOOKUP(A642,МО!$A$1:$D$68,4,0))</f>
        <v>1</v>
      </c>
      <c r="D642" s="27" t="s">
        <v>495</v>
      </c>
      <c r="E642" s="26">
        <v>20161112</v>
      </c>
      <c r="F642" s="22" t="str">
        <f>VLOOKUP(E642,КСГ!$A$2:$C$427,2,0)</f>
        <v>Почечная недостаточность</v>
      </c>
      <c r="G642" s="25">
        <f>VLOOKUP(E642,КСГ!$A$2:$C$427,3,0)</f>
        <v>1.66</v>
      </c>
      <c r="H642" s="25">
        <f>IF(VLOOKUP($E642,КСГ!$A$2:$D$427,4,0)=0,IF($D642="КС",$C$2*$C642*$G642,$C$3*$C642*$G642),IF($D642="КС",$C$2*$G642,$C$3*$G642))</f>
        <v>28471.406999999999</v>
      </c>
      <c r="I642" s="25" t="str">
        <f>VLOOKUP(E642,КСГ!$A$2:$E$427,5,0)</f>
        <v>Нефрология (без  диализа)</v>
      </c>
      <c r="J642" s="25">
        <f>VLOOKUP(E642,КСГ!$A$2:$F$427,6,0)</f>
        <v>1.69</v>
      </c>
      <c r="K642" s="26" t="s">
        <v>474</v>
      </c>
      <c r="L642" s="26">
        <v>0</v>
      </c>
      <c r="M642" s="26">
        <v>0</v>
      </c>
      <c r="N642" s="18" t="str">
        <f t="shared" si="27"/>
        <v/>
      </c>
      <c r="O642" s="19">
        <f>IF(VLOOKUP($E642,КСГ!$A$2:$D$427,4,0)=0,IF($D642="КС",$C$2*$C642*$G642*L642,$C$3*$C642*$G642*L642),IF($D642="КС",$C$2*$G642*L642,$C$3*$G642*L642))</f>
        <v>0</v>
      </c>
      <c r="P642" s="19">
        <f>IF(VLOOKUP($E642,КСГ!$A$2:$D$427,4,0)=0,IF($D642="КС",$C$2*$C642*$G642*M642,$C$3*$C642*$G642*M642),IF($D642="КС",$C$2*$G642*M642,$C$3*$G642*M642))</f>
        <v>0</v>
      </c>
      <c r="Q642" s="20">
        <f t="shared" si="28"/>
        <v>0</v>
      </c>
    </row>
    <row r="643" spans="1:17" ht="30">
      <c r="A643" s="34">
        <v>150009</v>
      </c>
      <c r="B643" s="22" t="str">
        <f>VLOOKUP(A643,МО!$A$1:$C$68,2,0)</f>
        <v>ГБУЗ  "Ардонская ЦРБ"</v>
      </c>
      <c r="C643" s="23">
        <f>IF(D643="КС",VLOOKUP(A643,МО!$A$1:$C$68,3,0),VLOOKUP(A643,МО!$A$1:$D$68,4,0))</f>
        <v>1</v>
      </c>
      <c r="D643" s="27" t="s">
        <v>495</v>
      </c>
      <c r="E643" s="26">
        <v>20161114</v>
      </c>
      <c r="F643" s="22" t="str">
        <f>VLOOKUP(E643,КСГ!$A$2:$C$427,2,0)</f>
        <v>Гломерулярные болезни</v>
      </c>
      <c r="G643" s="25">
        <f>VLOOKUP(E643,КСГ!$A$2:$C$427,3,0)</f>
        <v>1.71</v>
      </c>
      <c r="H643" s="25">
        <f>IF(VLOOKUP($E643,КСГ!$A$2:$D$427,4,0)=0,IF($D643="КС",$C$2*$C643*$G643,$C$3*$C643*$G643),IF($D643="КС",$C$2*$G643,$C$3*$G643))</f>
        <v>29328.979500000001</v>
      </c>
      <c r="I643" s="25" t="str">
        <f>VLOOKUP(E643,КСГ!$A$2:$E$427,5,0)</f>
        <v>Нефрология (без  диализа)</v>
      </c>
      <c r="J643" s="25">
        <f>VLOOKUP(E643,КСГ!$A$2:$F$427,6,0)</f>
        <v>1.69</v>
      </c>
      <c r="K643" s="26" t="s">
        <v>493</v>
      </c>
      <c r="L643" s="26">
        <v>1</v>
      </c>
      <c r="M643" s="26"/>
      <c r="N643" s="18">
        <f t="shared" si="27"/>
        <v>1</v>
      </c>
      <c r="O643" s="19">
        <f>IF(VLOOKUP($E643,КСГ!$A$2:$D$427,4,0)=0,IF($D643="КС",$C$2*$C643*$G643*L643,$C$3*$C643*$G643*L643),IF($D643="КС",$C$2*$G643*L643,$C$3*$G643*L643))</f>
        <v>29328.979500000001</v>
      </c>
      <c r="P643" s="19">
        <f>IF(VLOOKUP($E643,КСГ!$A$2:$D$427,4,0)=0,IF($D643="КС",$C$2*$C643*$G643*M643,$C$3*$C643*$G643*M643),IF($D643="КС",$C$2*$G643*M643,$C$3*$G643*M643))</f>
        <v>0</v>
      </c>
      <c r="Q643" s="20">
        <f t="shared" si="28"/>
        <v>29328.979500000001</v>
      </c>
    </row>
    <row r="644" spans="1:17" ht="15" customHeight="1">
      <c r="A644" s="34">
        <v>150009</v>
      </c>
      <c r="B644" s="22" t="str">
        <f>VLOOKUP(A644,МО!$A$1:$C$68,2,0)</f>
        <v>ГБУЗ  "Ардонская ЦРБ"</v>
      </c>
      <c r="C644" s="23">
        <f>IF(D644="КС",VLOOKUP(A644,МО!$A$1:$C$68,3,0),VLOOKUP(A644,МО!$A$1:$D$68,4,0))</f>
        <v>1</v>
      </c>
      <c r="D644" s="27" t="s">
        <v>495</v>
      </c>
      <c r="E644" s="26">
        <v>20161118</v>
      </c>
      <c r="F644" s="22" t="str">
        <f>VLOOKUP(E644,КСГ!$A$2:$C$427,2,0)</f>
        <v>Операции на кишечнике и анальной области при злокачественных новообразованиях (уровень 2)</v>
      </c>
      <c r="G644" s="25">
        <f>VLOOKUP(E644,КСГ!$A$2:$C$427,3,0)</f>
        <v>2.4500000000000002</v>
      </c>
      <c r="H644" s="25">
        <f>IF(VLOOKUP($E644,КСГ!$A$2:$D$427,4,0)=0,IF($D644="КС",$C$2*$C644*$G644,$C$3*$C644*$G644),IF($D644="КС",$C$2*$G644,$C$3*$G644))</f>
        <v>42021.052500000005</v>
      </c>
      <c r="I644" s="25" t="str">
        <f>VLOOKUP(E644,КСГ!$A$2:$E$427,5,0)</f>
        <v>Онкология</v>
      </c>
      <c r="J644" s="25">
        <f>VLOOKUP(E644,КСГ!$A$2:$F$427,6,0)</f>
        <v>2.2400000000000002</v>
      </c>
      <c r="K644" s="26" t="s">
        <v>474</v>
      </c>
      <c r="L644" s="26">
        <v>0</v>
      </c>
      <c r="M644" s="26">
        <v>0</v>
      </c>
      <c r="N644" s="18" t="str">
        <f t="shared" si="27"/>
        <v/>
      </c>
      <c r="O644" s="19">
        <f>IF(VLOOKUP($E644,КСГ!$A$2:$D$427,4,0)=0,IF($D644="КС",$C$2*$C644*$G644*L644,$C$3*$C644*$G644*L644),IF($D644="КС",$C$2*$G644*L644,$C$3*$G644*L644))</f>
        <v>0</v>
      </c>
      <c r="P644" s="19">
        <f>IF(VLOOKUP($E644,КСГ!$A$2:$D$427,4,0)=0,IF($D644="КС",$C$2*$C644*$G644*M644,$C$3*$C644*$G644*M644),IF($D644="КС",$C$2*$G644*M644,$C$3*$G644*M644))</f>
        <v>0</v>
      </c>
      <c r="Q644" s="20">
        <f t="shared" si="28"/>
        <v>0</v>
      </c>
    </row>
    <row r="645" spans="1:17">
      <c r="A645" s="34">
        <v>150009</v>
      </c>
      <c r="B645" s="22" t="str">
        <f>VLOOKUP(A645,МО!$A$1:$C$68,2,0)</f>
        <v>ГБУЗ  "Ардонская ЦРБ"</v>
      </c>
      <c r="C645" s="23">
        <f>IF(D645="КС",VLOOKUP(A645,МО!$A$1:$C$68,3,0),VLOOKUP(A645,МО!$A$1:$D$68,4,0))</f>
        <v>1</v>
      </c>
      <c r="D645" s="27" t="s">
        <v>495</v>
      </c>
      <c r="E645" s="26">
        <v>20161130</v>
      </c>
      <c r="F645" s="22" t="str">
        <f>VLOOKUP(E645,КСГ!$A$2:$C$427,2,0)</f>
        <v>Злокачественное новообразование без специального противоопухолевого лечения</v>
      </c>
      <c r="G645" s="25">
        <f>VLOOKUP(E645,КСГ!$A$2:$C$427,3,0)</f>
        <v>0.5</v>
      </c>
      <c r="H645" s="25">
        <f>IF(VLOOKUP($E645,КСГ!$A$2:$D$427,4,0)=0,IF($D645="КС",$C$2*$C645*$G645,$C$3*$C645*$G645),IF($D645="КС",$C$2*$G645,$C$3*$G645))</f>
        <v>8575.7250000000004</v>
      </c>
      <c r="I645" s="25" t="str">
        <f>VLOOKUP(E645,КСГ!$A$2:$E$427,5,0)</f>
        <v>Онкология</v>
      </c>
      <c r="J645" s="25">
        <f>VLOOKUP(E645,КСГ!$A$2:$F$427,6,0)</f>
        <v>2.2400000000000002</v>
      </c>
      <c r="K645" s="26" t="s">
        <v>493</v>
      </c>
      <c r="L645" s="26">
        <v>2</v>
      </c>
      <c r="M645" s="26"/>
      <c r="N645" s="18">
        <f t="shared" si="27"/>
        <v>2</v>
      </c>
      <c r="O645" s="19">
        <f>IF(VLOOKUP($E645,КСГ!$A$2:$D$427,4,0)=0,IF($D645="КС",$C$2*$C645*$G645*L645,$C$3*$C645*$G645*L645),IF($D645="КС",$C$2*$G645*L645,$C$3*$G645*L645))</f>
        <v>17151.45</v>
      </c>
      <c r="P645" s="19">
        <f>IF(VLOOKUP($E645,КСГ!$A$2:$D$427,4,0)=0,IF($D645="КС",$C$2*$C645*$G645*M645,$C$3*$C645*$G645*M645),IF($D645="КС",$C$2*$G645*M645,$C$3*$G645*M645))</f>
        <v>0</v>
      </c>
      <c r="Q645" s="20">
        <f t="shared" si="28"/>
        <v>17151.45</v>
      </c>
    </row>
    <row r="646" spans="1:17" ht="15" customHeight="1">
      <c r="A646" s="34">
        <v>150009</v>
      </c>
      <c r="B646" s="22" t="str">
        <f>VLOOKUP(A646,МО!$A$1:$C$68,2,0)</f>
        <v>ГБУЗ  "Ардонская ЦРБ"</v>
      </c>
      <c r="C646" s="23">
        <f>IF(D646="КС",VLOOKUP(A646,МО!$A$1:$C$68,3,0),VLOOKUP(A646,МО!$A$1:$D$68,4,0))</f>
        <v>1</v>
      </c>
      <c r="D646" s="27" t="s">
        <v>495</v>
      </c>
      <c r="E646" s="26">
        <v>20161137</v>
      </c>
      <c r="F646" s="22" t="str">
        <f>VLOOKUP(E646,КСГ!$A$2:$C$427,2,0)</f>
        <v>Лекарственная терапия при других злокачественных новообразованиях лимфоидной и кроветворной тканей, взрослые</v>
      </c>
      <c r="G646" s="25">
        <f>VLOOKUP(E646,КСГ!$A$2:$C$427,3,0)</f>
        <v>3.46</v>
      </c>
      <c r="H646" s="25">
        <f>IF(VLOOKUP($E646,КСГ!$A$2:$D$427,4,0)=0,IF($D646="КС",$C$2*$C646*$G646,$C$3*$C646*$G646),IF($D646="КС",$C$2*$G646,$C$3*$G646))</f>
        <v>59344.017</v>
      </c>
      <c r="I646" s="25" t="str">
        <f>VLOOKUP(E646,КСГ!$A$2:$E$427,5,0)</f>
        <v>Онкология</v>
      </c>
      <c r="J646" s="25">
        <f>VLOOKUP(E646,КСГ!$A$2:$F$427,6,0)</f>
        <v>2.2400000000000002</v>
      </c>
      <c r="K646" s="26" t="s">
        <v>474</v>
      </c>
      <c r="L646" s="26">
        <v>0</v>
      </c>
      <c r="M646" s="26"/>
      <c r="N646" s="18" t="str">
        <f t="shared" si="27"/>
        <v/>
      </c>
      <c r="O646" s="19">
        <f>IF(VLOOKUP($E646,КСГ!$A$2:$D$427,4,0)=0,IF($D646="КС",$C$2*$C646*$G646*L646,$C$3*$C646*$G646*L646),IF($D646="КС",$C$2*$G646*L646,$C$3*$G646*L646))</f>
        <v>0</v>
      </c>
      <c r="P646" s="19">
        <f>IF(VLOOKUP($E646,КСГ!$A$2:$D$427,4,0)=0,IF($D646="КС",$C$2*$C646*$G646*M646,$C$3*$C646*$G646*M646),IF($D646="КС",$C$2*$G646*M646,$C$3*$G646*M646))</f>
        <v>0</v>
      </c>
      <c r="Q646" s="20">
        <f t="shared" si="28"/>
        <v>0</v>
      </c>
    </row>
    <row r="647" spans="1:17" ht="15" customHeight="1">
      <c r="A647" s="34">
        <v>150009</v>
      </c>
      <c r="B647" s="22" t="str">
        <f>VLOOKUP(A647,МО!$A$1:$C$68,2,0)</f>
        <v>ГБУЗ  "Ардонская ЦРБ"</v>
      </c>
      <c r="C647" s="23">
        <f>IF(D647="КС",VLOOKUP(A647,МО!$A$1:$C$68,3,0),VLOOKUP(A647,МО!$A$1:$D$68,4,0))</f>
        <v>1</v>
      </c>
      <c r="D647" s="27" t="s">
        <v>495</v>
      </c>
      <c r="E647" s="26">
        <v>20161140</v>
      </c>
      <c r="F647" s="22" t="str">
        <f>VLOOKUP(E647,КСГ!$A$2:$C$427,2,0)</f>
        <v>Лекарственная терапия злокачественных новообразований с применением моноклональных антител, ингибиторов протеинкиназы</v>
      </c>
      <c r="G647" s="25">
        <f>VLOOKUP(E647,КСГ!$A$2:$C$427,3,0)</f>
        <v>7.92</v>
      </c>
      <c r="H647" s="25">
        <f>IF(VLOOKUP($E647,КСГ!$A$2:$D$427,4,0)=0,IF($D647="КС",$C$2*$C647*$G647,$C$3*$C647*$G647),IF($D647="КС",$C$2*$G647,$C$3*$G647))</f>
        <v>135839.484</v>
      </c>
      <c r="I647" s="25" t="str">
        <f>VLOOKUP(E647,КСГ!$A$2:$E$427,5,0)</f>
        <v>Онкология</v>
      </c>
      <c r="J647" s="25">
        <f>VLOOKUP(E647,КСГ!$A$2:$F$427,6,0)</f>
        <v>2.2400000000000002</v>
      </c>
      <c r="K647" s="26" t="s">
        <v>493</v>
      </c>
      <c r="L647" s="26">
        <v>0</v>
      </c>
      <c r="M647" s="26"/>
      <c r="N647" s="18" t="str">
        <f t="shared" si="27"/>
        <v/>
      </c>
      <c r="O647" s="19">
        <f>IF(VLOOKUP($E647,КСГ!$A$2:$D$427,4,0)=0,IF($D647="КС",$C$2*$C647*$G647*L647,$C$3*$C647*$G647*L647),IF($D647="КС",$C$2*$G647*L647,$C$3*$G647*L647))</f>
        <v>0</v>
      </c>
      <c r="P647" s="19">
        <f>IF(VLOOKUP($E647,КСГ!$A$2:$D$427,4,0)=0,IF($D647="КС",$C$2*$C647*$G647*M647,$C$3*$C647*$G647*M647),IF($D647="КС",$C$2*$G647*M647,$C$3*$G647*M647))</f>
        <v>0</v>
      </c>
      <c r="Q647" s="20">
        <f t="shared" si="28"/>
        <v>0</v>
      </c>
    </row>
    <row r="648" spans="1:17" ht="15" customHeight="1">
      <c r="A648" s="34">
        <v>150009</v>
      </c>
      <c r="B648" s="22" t="str">
        <f>VLOOKUP(A648,МО!$A$1:$C$68,2,0)</f>
        <v>ГБУЗ  "Ардонская ЦРБ"</v>
      </c>
      <c r="C648" s="23">
        <f>IF(D648="КС",VLOOKUP(A648,МО!$A$1:$C$68,3,0),VLOOKUP(A648,МО!$A$1:$D$68,4,0))</f>
        <v>1</v>
      </c>
      <c r="D648" s="27" t="s">
        <v>495</v>
      </c>
      <c r="E648" s="26">
        <v>20161169</v>
      </c>
      <c r="F648" s="22" t="str">
        <f>VLOOKUP(E648,КСГ!$A$2:$C$427,2,0)</f>
        <v>Пневмония, плеврит, другие болезни плевры</v>
      </c>
      <c r="G648" s="25">
        <f>VLOOKUP(E648,КСГ!$A$2:$C$427,3,0)</f>
        <v>1.8059999999999998</v>
      </c>
      <c r="H648" s="25">
        <f>IF(VLOOKUP($E648,КСГ!$A$2:$D$427,4,0)=0,IF($D648="КС",$C$2*$C648*$G648,$C$3*$C648*$G648),IF($D648="КС",$C$2*$G648,$C$3*$G648))</f>
        <v>30975.518699999997</v>
      </c>
      <c r="I648" s="25" t="str">
        <f>VLOOKUP(E648,КСГ!$A$2:$E$427,5,0)</f>
        <v>Пульмонология</v>
      </c>
      <c r="J648" s="25">
        <f>VLOOKUP(E648,КСГ!$A$2:$F$427,6,0)</f>
        <v>1.31</v>
      </c>
      <c r="K648" s="26" t="s">
        <v>493</v>
      </c>
      <c r="L648" s="26">
        <v>14</v>
      </c>
      <c r="M648" s="26">
        <v>1</v>
      </c>
      <c r="N648" s="18">
        <f t="shared" si="27"/>
        <v>15</v>
      </c>
      <c r="O648" s="19">
        <f>IF(VLOOKUP($E648,КСГ!$A$2:$D$427,4,0)=0,IF($D648="КС",$C$2*$C648*$G648*L648,$C$3*$C648*$G648*L648),IF($D648="КС",$C$2*$G648*L648,$C$3*$G648*L648))</f>
        <v>433657.26179999998</v>
      </c>
      <c r="P648" s="19">
        <f>IF(VLOOKUP($E648,КСГ!$A$2:$D$427,4,0)=0,IF($D648="КС",$C$2*$C648*$G648*M648,$C$3*$C648*$G648*M648),IF($D648="КС",$C$2*$G648*M648,$C$3*$G648*M648))</f>
        <v>30975.518699999997</v>
      </c>
      <c r="Q648" s="20">
        <f t="shared" si="28"/>
        <v>464632.78049999999</v>
      </c>
    </row>
    <row r="649" spans="1:17">
      <c r="A649" s="34">
        <v>150009</v>
      </c>
      <c r="B649" s="22" t="str">
        <f>VLOOKUP(A649,МО!$A$1:$C$68,2,0)</f>
        <v>ГБУЗ  "Ардонская ЦРБ"</v>
      </c>
      <c r="C649" s="23">
        <f>IF(D649="КС",VLOOKUP(A649,МО!$A$1:$C$68,3,0),VLOOKUP(A649,МО!$A$1:$D$68,4,0))</f>
        <v>1</v>
      </c>
      <c r="D649" s="27" t="s">
        <v>495</v>
      </c>
      <c r="E649" s="26">
        <v>20161169</v>
      </c>
      <c r="F649" s="22" t="str">
        <f>VLOOKUP(E649,КСГ!$A$2:$C$427,2,0)</f>
        <v>Пневмония, плеврит, другие болезни плевры</v>
      </c>
      <c r="G649" s="25">
        <f>VLOOKUP(E649,КСГ!$A$2:$C$427,3,0)</f>
        <v>1.8059999999999998</v>
      </c>
      <c r="H649" s="25">
        <f>IF(VLOOKUP($E649,КСГ!$A$2:$D$427,4,0)=0,IF($D649="КС",$C$2*$C649*$G649,$C$3*$C649*$G649),IF($D649="КС",$C$2*$G649,$C$3*$G649))</f>
        <v>30975.518699999997</v>
      </c>
      <c r="I649" s="25" t="str">
        <f>VLOOKUP(E649,КСГ!$A$2:$E$427,5,0)</f>
        <v>Пульмонология</v>
      </c>
      <c r="J649" s="25">
        <f>VLOOKUP(E649,КСГ!$A$2:$F$427,6,0)</f>
        <v>1.31</v>
      </c>
      <c r="K649" s="26" t="s">
        <v>499</v>
      </c>
      <c r="L649" s="26">
        <v>10</v>
      </c>
      <c r="M649" s="26">
        <v>1</v>
      </c>
      <c r="N649" s="18">
        <f t="shared" ref="N649:N712" si="29">IF(L649+M649&gt;0,L649+M649,"")</f>
        <v>11</v>
      </c>
      <c r="O649" s="19">
        <f>IF(VLOOKUP($E649,КСГ!$A$2:$D$427,4,0)=0,IF($D649="КС",$C$2*$C649*$G649*L649,$C$3*$C649*$G649*L649),IF($D649="КС",$C$2*$G649*L649,$C$3*$G649*L649))</f>
        <v>309755.18699999998</v>
      </c>
      <c r="P649" s="19">
        <f>IF(VLOOKUP($E649,КСГ!$A$2:$D$427,4,0)=0,IF($D649="КС",$C$2*$C649*$G649*M649,$C$3*$C649*$G649*M649),IF($D649="КС",$C$2*$G649*M649,$C$3*$G649*M649))</f>
        <v>30975.518699999997</v>
      </c>
      <c r="Q649" s="20">
        <f t="shared" ref="Q649:Q712" si="30">O649+P649</f>
        <v>340730.70569999999</v>
      </c>
    </row>
    <row r="650" spans="1:17">
      <c r="A650" s="34">
        <v>150009</v>
      </c>
      <c r="B650" s="22" t="str">
        <f>VLOOKUP(A650,МО!$A$1:$C$68,2,0)</f>
        <v>ГБУЗ  "Ардонская ЦРБ"</v>
      </c>
      <c r="C650" s="23">
        <f>IF(D650="КС",VLOOKUP(A650,МО!$A$1:$C$68,3,0),VLOOKUP(A650,МО!$A$1:$D$68,4,0))</f>
        <v>1</v>
      </c>
      <c r="D650" s="27" t="s">
        <v>495</v>
      </c>
      <c r="E650" s="26">
        <v>20161169</v>
      </c>
      <c r="F650" s="22" t="str">
        <f>VLOOKUP(E650,КСГ!$A$2:$C$427,2,0)</f>
        <v>Пневмония, плеврит, другие болезни плевры</v>
      </c>
      <c r="G650" s="25">
        <f>VLOOKUP(E650,КСГ!$A$2:$C$427,3,0)</f>
        <v>1.8059999999999998</v>
      </c>
      <c r="H650" s="25">
        <f>IF(VLOOKUP($E650,КСГ!$A$2:$D$427,4,0)=0,IF($D650="КС",$C$2*$C650*$G650,$C$3*$C650*$G650),IF($D650="КС",$C$2*$G650,$C$3*$G650))</f>
        <v>30975.518699999997</v>
      </c>
      <c r="I650" s="25" t="str">
        <f>VLOOKUP(E650,КСГ!$A$2:$E$427,5,0)</f>
        <v>Пульмонология</v>
      </c>
      <c r="J650" s="25">
        <f>VLOOKUP(E650,КСГ!$A$2:$F$427,6,0)</f>
        <v>1.31</v>
      </c>
      <c r="K650" s="26" t="s">
        <v>474</v>
      </c>
      <c r="L650" s="26">
        <v>0</v>
      </c>
      <c r="M650" s="26">
        <v>0</v>
      </c>
      <c r="N650" s="18" t="str">
        <f t="shared" si="29"/>
        <v/>
      </c>
      <c r="O650" s="19">
        <f>IF(VLOOKUP($E650,КСГ!$A$2:$D$427,4,0)=0,IF($D650="КС",$C$2*$C650*$G650*L650,$C$3*$C650*$G650*L650),IF($D650="КС",$C$2*$G650*L650,$C$3*$G650*L650))</f>
        <v>0</v>
      </c>
      <c r="P650" s="19">
        <f>IF(VLOOKUP($E650,КСГ!$A$2:$D$427,4,0)=0,IF($D650="КС",$C$2*$C650*$G650*M650,$C$3*$C650*$G650*M650),IF($D650="КС",$C$2*$G650*M650,$C$3*$G650*M650))</f>
        <v>0</v>
      </c>
      <c r="Q650" s="20">
        <f t="shared" si="30"/>
        <v>0</v>
      </c>
    </row>
    <row r="651" spans="1:17" ht="15" customHeight="1">
      <c r="A651" s="34">
        <v>150009</v>
      </c>
      <c r="B651" s="22" t="str">
        <f>VLOOKUP(A651,МО!$A$1:$C$68,2,0)</f>
        <v>ГБУЗ  "Ардонская ЦРБ"</v>
      </c>
      <c r="C651" s="23">
        <f>IF(D651="КС",VLOOKUP(A651,МО!$A$1:$C$68,3,0),VLOOKUP(A651,МО!$A$1:$D$68,4,0))</f>
        <v>1</v>
      </c>
      <c r="D651" s="27" t="s">
        <v>495</v>
      </c>
      <c r="E651" s="26">
        <v>20161170</v>
      </c>
      <c r="F651" s="22" t="str">
        <f>VLOOKUP(E651,КСГ!$A$2:$C$427,2,0)</f>
        <v>Астма, взрослые</v>
      </c>
      <c r="G651" s="25">
        <f>VLOOKUP(E651,КСГ!$A$2:$C$427,3,0)</f>
        <v>1.554</v>
      </c>
      <c r="H651" s="25">
        <f>IF(VLOOKUP($E651,КСГ!$A$2:$D$427,4,0)=0,IF($D651="КС",$C$2*$C651*$G651,$C$3*$C651*$G651),IF($D651="КС",$C$2*$G651,$C$3*$G651))</f>
        <v>26653.353300000002</v>
      </c>
      <c r="I651" s="25" t="str">
        <f>VLOOKUP(E651,КСГ!$A$2:$E$427,5,0)</f>
        <v>Пульмонология</v>
      </c>
      <c r="J651" s="25">
        <f>VLOOKUP(E651,КСГ!$A$2:$F$427,6,0)</f>
        <v>1.31</v>
      </c>
      <c r="K651" s="26" t="s">
        <v>493</v>
      </c>
      <c r="L651" s="26">
        <v>12</v>
      </c>
      <c r="M651" s="26">
        <v>1</v>
      </c>
      <c r="N651" s="18">
        <f t="shared" si="29"/>
        <v>13</v>
      </c>
      <c r="O651" s="19">
        <f>IF(VLOOKUP($E651,КСГ!$A$2:$D$427,4,0)=0,IF($D651="КС",$C$2*$C651*$G651*L651,$C$3*$C651*$G651*L651),IF($D651="КС",$C$2*$G651*L651,$C$3*$G651*L651))</f>
        <v>319840.23960000003</v>
      </c>
      <c r="P651" s="19">
        <f>IF(VLOOKUP($E651,КСГ!$A$2:$D$427,4,0)=0,IF($D651="КС",$C$2*$C651*$G651*M651,$C$3*$C651*$G651*M651),IF($D651="КС",$C$2*$G651*M651,$C$3*$G651*M651))</f>
        <v>26653.353300000002</v>
      </c>
      <c r="Q651" s="20">
        <f t="shared" si="30"/>
        <v>346493.59290000005</v>
      </c>
    </row>
    <row r="652" spans="1:17">
      <c r="A652" s="34">
        <v>150009</v>
      </c>
      <c r="B652" s="22" t="str">
        <f>VLOOKUP(A652,МО!$A$1:$C$68,2,0)</f>
        <v>ГБУЗ  "Ардонская ЦРБ"</v>
      </c>
      <c r="C652" s="23">
        <f>IF(D652="КС",VLOOKUP(A652,МО!$A$1:$C$68,3,0),VLOOKUP(A652,МО!$A$1:$D$68,4,0))</f>
        <v>1</v>
      </c>
      <c r="D652" s="27" t="s">
        <v>495</v>
      </c>
      <c r="E652" s="26">
        <v>20161171</v>
      </c>
      <c r="F652" s="22" t="str">
        <f>VLOOKUP(E652,КСГ!$A$2:$C$427,2,0)</f>
        <v>Астма, дети</v>
      </c>
      <c r="G652" s="25">
        <f>VLOOKUP(E652,КСГ!$A$2:$C$427,3,0)</f>
        <v>1.75</v>
      </c>
      <c r="H652" s="25">
        <f>IF(VLOOKUP($E652,КСГ!$A$2:$D$427,4,0)=0,IF($D652="КС",$C$2*$C652*$G652,$C$3*$C652*$G652),IF($D652="КС",$C$2*$G652,$C$3*$G652))</f>
        <v>30015.037500000002</v>
      </c>
      <c r="I652" s="25" t="str">
        <f>VLOOKUP(E652,КСГ!$A$2:$E$427,5,0)</f>
        <v>Пульмонология</v>
      </c>
      <c r="J652" s="25">
        <f>VLOOKUP(E652,КСГ!$A$2:$F$427,6,0)</f>
        <v>1.31</v>
      </c>
      <c r="K652" s="26" t="s">
        <v>499</v>
      </c>
      <c r="L652" s="26">
        <v>1</v>
      </c>
      <c r="M652" s="26"/>
      <c r="N652" s="18">
        <f t="shared" si="29"/>
        <v>1</v>
      </c>
      <c r="O652" s="19">
        <f>IF(VLOOKUP($E652,КСГ!$A$2:$D$427,4,0)=0,IF($D652="КС",$C$2*$C652*$G652*L652,$C$3*$C652*$G652*L652),IF($D652="КС",$C$2*$G652*L652,$C$3*$G652*L652))</f>
        <v>30015.037500000002</v>
      </c>
      <c r="P652" s="19">
        <f>IF(VLOOKUP($E652,КСГ!$A$2:$D$427,4,0)=0,IF($D652="КС",$C$2*$C652*$G652*M652,$C$3*$C652*$G652*M652),IF($D652="КС",$C$2*$G652*M652,$C$3*$G652*M652))</f>
        <v>0</v>
      </c>
      <c r="Q652" s="20">
        <f t="shared" si="30"/>
        <v>30015.037500000002</v>
      </c>
    </row>
    <row r="653" spans="1:17">
      <c r="A653" s="34">
        <v>150009</v>
      </c>
      <c r="B653" s="22" t="str">
        <f>VLOOKUP(A653,МО!$A$1:$C$68,2,0)</f>
        <v>ГБУЗ  "Ардонская ЦРБ"</v>
      </c>
      <c r="C653" s="23">
        <f>IF(D653="КС",VLOOKUP(A653,МО!$A$1:$C$68,3,0),VLOOKUP(A653,МО!$A$1:$D$68,4,0))</f>
        <v>1</v>
      </c>
      <c r="D653" s="27" t="s">
        <v>495</v>
      </c>
      <c r="E653" s="26">
        <v>20161172</v>
      </c>
      <c r="F653" s="22" t="str">
        <f>VLOOKUP(E653,КСГ!$A$2:$C$427,2,0)</f>
        <v>Системные поражения соединительной ткани</v>
      </c>
      <c r="G653" s="25">
        <f>VLOOKUP(E653,КСГ!$A$2:$C$427,3,0)</f>
        <v>1.78</v>
      </c>
      <c r="H653" s="25">
        <f>IF(VLOOKUP($E653,КСГ!$A$2:$D$427,4,0)=0,IF($D653="КС",$C$2*$C653*$G653,$C$3*$C653*$G653),IF($D653="КС",$C$2*$G653,$C$3*$G653))</f>
        <v>30529.581000000002</v>
      </c>
      <c r="I653" s="25" t="str">
        <f>VLOOKUP(E653,КСГ!$A$2:$E$427,5,0)</f>
        <v>Ревматология</v>
      </c>
      <c r="J653" s="25">
        <f>VLOOKUP(E653,КСГ!$A$2:$F$427,6,0)</f>
        <v>1.44</v>
      </c>
      <c r="K653" s="26" t="s">
        <v>493</v>
      </c>
      <c r="L653" s="26">
        <v>1</v>
      </c>
      <c r="M653" s="26"/>
      <c r="N653" s="18">
        <f t="shared" si="29"/>
        <v>1</v>
      </c>
      <c r="O653" s="19">
        <f>IF(VLOOKUP($E653,КСГ!$A$2:$D$427,4,0)=0,IF($D653="КС",$C$2*$C653*$G653*L653,$C$3*$C653*$G653*L653),IF($D653="КС",$C$2*$G653*L653,$C$3*$G653*L653))</f>
        <v>30529.581000000002</v>
      </c>
      <c r="P653" s="19">
        <f>IF(VLOOKUP($E653,КСГ!$A$2:$D$427,4,0)=0,IF($D653="КС",$C$2*$C653*$G653*M653,$C$3*$C653*$G653*M653),IF($D653="КС",$C$2*$G653*M653,$C$3*$G653*M653))</f>
        <v>0</v>
      </c>
      <c r="Q653" s="20">
        <f t="shared" si="30"/>
        <v>30529.581000000002</v>
      </c>
    </row>
    <row r="654" spans="1:17" ht="15" customHeight="1">
      <c r="A654" s="34">
        <v>150009</v>
      </c>
      <c r="B654" s="22" t="str">
        <f>VLOOKUP(A654,МО!$A$1:$C$68,2,0)</f>
        <v>ГБУЗ  "Ардонская ЦРБ"</v>
      </c>
      <c r="C654" s="23">
        <f>IF(D654="КС",VLOOKUP(A654,МО!$A$1:$C$68,3,0),VLOOKUP(A654,МО!$A$1:$D$68,4,0))</f>
        <v>1</v>
      </c>
      <c r="D654" s="27" t="s">
        <v>495</v>
      </c>
      <c r="E654" s="26">
        <v>20161173</v>
      </c>
      <c r="F654" s="22" t="str">
        <f>VLOOKUP(E654,КСГ!$A$2:$C$427,2,0)</f>
        <v>Артропатии и спондилопатии</v>
      </c>
      <c r="G654" s="25">
        <f>VLOOKUP(E654,КСГ!$A$2:$C$427,3,0)</f>
        <v>1.67</v>
      </c>
      <c r="H654" s="25">
        <f>IF(VLOOKUP($E654,КСГ!$A$2:$D$427,4,0)=0,IF($D654="КС",$C$2*$C654*$G654,$C$3*$C654*$G654),IF($D654="КС",$C$2*$G654,$C$3*$G654))</f>
        <v>28642.9215</v>
      </c>
      <c r="I654" s="25" t="str">
        <f>VLOOKUP(E654,КСГ!$A$2:$E$427,5,0)</f>
        <v>Ревматология</v>
      </c>
      <c r="J654" s="25">
        <f>VLOOKUP(E654,КСГ!$A$2:$F$427,6,0)</f>
        <v>1.44</v>
      </c>
      <c r="K654" s="26" t="s">
        <v>480</v>
      </c>
      <c r="L654" s="26">
        <v>1</v>
      </c>
      <c r="M654" s="26"/>
      <c r="N654" s="18">
        <f t="shared" si="29"/>
        <v>1</v>
      </c>
      <c r="O654" s="19">
        <f>IF(VLOOKUP($E654,КСГ!$A$2:$D$427,4,0)=0,IF($D654="КС",$C$2*$C654*$G654*L654,$C$3*$C654*$G654*L654),IF($D654="КС",$C$2*$G654*L654,$C$3*$G654*L654))</f>
        <v>28642.9215</v>
      </c>
      <c r="P654" s="19">
        <f>IF(VLOOKUP($E654,КСГ!$A$2:$D$427,4,0)=0,IF($D654="КС",$C$2*$C654*$G654*M654,$C$3*$C654*$G654*M654),IF($D654="КС",$C$2*$G654*M654,$C$3*$G654*M654))</f>
        <v>0</v>
      </c>
      <c r="Q654" s="20">
        <f t="shared" si="30"/>
        <v>28642.9215</v>
      </c>
    </row>
    <row r="655" spans="1:17" ht="30">
      <c r="A655" s="34">
        <v>150009</v>
      </c>
      <c r="B655" s="22" t="str">
        <f>VLOOKUP(A655,МО!$A$1:$C$68,2,0)</f>
        <v>ГБУЗ  "Ардонская ЦРБ"</v>
      </c>
      <c r="C655" s="23">
        <f>IF(D655="КС",VLOOKUP(A655,МО!$A$1:$C$68,3,0),VLOOKUP(A655,МО!$A$1:$D$68,4,0))</f>
        <v>1</v>
      </c>
      <c r="D655" s="27" t="s">
        <v>495</v>
      </c>
      <c r="E655" s="26">
        <v>20161176</v>
      </c>
      <c r="F655" s="22" t="str">
        <f>VLOOKUP(E655,КСГ!$A$2:$C$427,2,0)</f>
        <v>Флебит и тромбофлебит, варикозное расширение вен нижних конечностей</v>
      </c>
      <c r="G655" s="25">
        <f>VLOOKUP(E655,КСГ!$A$2:$C$427,3,0)</f>
        <v>0.85</v>
      </c>
      <c r="H655" s="25">
        <f>IF(VLOOKUP($E655,КСГ!$A$2:$D$427,4,0)=0,IF($D655="КС",$C$2*$C655*$G655,$C$3*$C655*$G655),IF($D655="КС",$C$2*$G655,$C$3*$G655))</f>
        <v>14578.7325</v>
      </c>
      <c r="I655" s="25" t="str">
        <f>VLOOKUP(E655,КСГ!$A$2:$E$427,5,0)</f>
        <v>Сердечно-сосудистая хирургия</v>
      </c>
      <c r="J655" s="25">
        <f>VLOOKUP(E655,КСГ!$A$2:$F$427,6,0)</f>
        <v>1.18</v>
      </c>
      <c r="K655" s="26" t="s">
        <v>474</v>
      </c>
      <c r="L655" s="26">
        <v>8</v>
      </c>
      <c r="M655" s="26">
        <v>2</v>
      </c>
      <c r="N655" s="18">
        <f t="shared" si="29"/>
        <v>10</v>
      </c>
      <c r="O655" s="19">
        <f>IF(VLOOKUP($E655,КСГ!$A$2:$D$427,4,0)=0,IF($D655="КС",$C$2*$C655*$G655*L655,$C$3*$C655*$G655*L655),IF($D655="КС",$C$2*$G655*L655,$C$3*$G655*L655))</f>
        <v>116629.86</v>
      </c>
      <c r="P655" s="19">
        <f>IF(VLOOKUP($E655,КСГ!$A$2:$D$427,4,0)=0,IF($D655="КС",$C$2*$C655*$G655*M655,$C$3*$C655*$G655*M655),IF($D655="КС",$C$2*$G655*M655,$C$3*$G655*M655))</f>
        <v>29157.465</v>
      </c>
      <c r="Q655" s="20">
        <f t="shared" si="30"/>
        <v>145787.32500000001</v>
      </c>
    </row>
    <row r="656" spans="1:17" ht="30">
      <c r="A656" s="34">
        <v>150009</v>
      </c>
      <c r="B656" s="22" t="str">
        <f>VLOOKUP(A656,МО!$A$1:$C$68,2,0)</f>
        <v>ГБУЗ  "Ардонская ЦРБ"</v>
      </c>
      <c r="C656" s="23">
        <f>IF(D656="КС",VLOOKUP(A656,МО!$A$1:$C$68,3,0),VLOOKUP(A656,МО!$A$1:$D$68,4,0))</f>
        <v>1</v>
      </c>
      <c r="D656" s="27" t="s">
        <v>495</v>
      </c>
      <c r="E656" s="26">
        <v>20161178</v>
      </c>
      <c r="F656" s="22" t="str">
        <f>VLOOKUP(E656,КСГ!$A$2:$C$427,2,0)</f>
        <v>Болезни артерий, артериол и капилляров</v>
      </c>
      <c r="G656" s="25">
        <f>VLOOKUP(E656,КСГ!$A$2:$C$427,3,0)</f>
        <v>1.05</v>
      </c>
      <c r="H656" s="25">
        <f>IF(VLOOKUP($E656,КСГ!$A$2:$D$427,4,0)=0,IF($D656="КС",$C$2*$C656*$G656,$C$3*$C656*$G656),IF($D656="КС",$C$2*$G656,$C$3*$G656))</f>
        <v>18009.022500000003</v>
      </c>
      <c r="I656" s="25" t="str">
        <f>VLOOKUP(E656,КСГ!$A$2:$E$427,5,0)</f>
        <v>Сердечно-сосудистая хирургия</v>
      </c>
      <c r="J656" s="25">
        <f>VLOOKUP(E656,КСГ!$A$2:$F$427,6,0)</f>
        <v>1.18</v>
      </c>
      <c r="K656" s="26" t="s">
        <v>474</v>
      </c>
      <c r="L656" s="26">
        <v>8</v>
      </c>
      <c r="M656" s="26">
        <v>1</v>
      </c>
      <c r="N656" s="18">
        <f t="shared" si="29"/>
        <v>9</v>
      </c>
      <c r="O656" s="19">
        <f>IF(VLOOKUP($E656,КСГ!$A$2:$D$427,4,0)=0,IF($D656="КС",$C$2*$C656*$G656*L656,$C$3*$C656*$G656*L656),IF($D656="КС",$C$2*$G656*L656,$C$3*$G656*L656))</f>
        <v>144072.18000000002</v>
      </c>
      <c r="P656" s="19">
        <f>IF(VLOOKUP($E656,КСГ!$A$2:$D$427,4,0)=0,IF($D656="КС",$C$2*$C656*$G656*M656,$C$3*$C656*$G656*M656),IF($D656="КС",$C$2*$G656*M656,$C$3*$G656*M656))</f>
        <v>18009.022500000003</v>
      </c>
      <c r="Q656" s="20">
        <f t="shared" si="30"/>
        <v>162081.20250000001</v>
      </c>
    </row>
    <row r="657" spans="1:17">
      <c r="A657" s="34">
        <v>150009</v>
      </c>
      <c r="B657" s="22" t="str">
        <f>VLOOKUP(A657,МО!$A$1:$C$68,2,0)</f>
        <v>ГБУЗ  "Ардонская ЦРБ"</v>
      </c>
      <c r="C657" s="23">
        <f>IF(D657="КС",VLOOKUP(A657,МО!$A$1:$C$68,3,0),VLOOKUP(A657,МО!$A$1:$D$68,4,0))</f>
        <v>1</v>
      </c>
      <c r="D657" s="27" t="s">
        <v>495</v>
      </c>
      <c r="E657" s="26">
        <v>20161189</v>
      </c>
      <c r="F657" s="22" t="str">
        <f>VLOOKUP(E657,КСГ!$A$2:$C$427,2,0)</f>
        <v>Болезни пищевода, гастрит, дуоденит, другие болезни желудка и двенадцатиперстной кишки</v>
      </c>
      <c r="G657" s="25">
        <f>VLOOKUP(E657,КСГ!$A$2:$C$427,3,0)</f>
        <v>0.37</v>
      </c>
      <c r="H657" s="25">
        <f>IF(VLOOKUP($E657,КСГ!$A$2:$D$427,4,0)=0,IF($D657="КС",$C$2*$C657*$G657,$C$3*$C657*$G657),IF($D657="КС",$C$2*$G657,$C$3*$G657))</f>
        <v>6346.0365000000002</v>
      </c>
      <c r="I657" s="25" t="str">
        <f>VLOOKUP(E657,КСГ!$A$2:$E$427,5,0)</f>
        <v>Терапия</v>
      </c>
      <c r="J657" s="25">
        <f>VLOOKUP(E657,КСГ!$A$2:$F$427,6,0)</f>
        <v>0.77</v>
      </c>
      <c r="K657" s="26" t="s">
        <v>474</v>
      </c>
      <c r="L657" s="26">
        <v>1</v>
      </c>
      <c r="M657" s="26">
        <v>1</v>
      </c>
      <c r="N657" s="18">
        <f t="shared" si="29"/>
        <v>2</v>
      </c>
      <c r="O657" s="19">
        <f>IF(VLOOKUP($E657,КСГ!$A$2:$D$427,4,0)=0,IF($D657="КС",$C$2*$C657*$G657*L657,$C$3*$C657*$G657*L657),IF($D657="КС",$C$2*$G657*L657,$C$3*$G657*L657))</f>
        <v>6346.0365000000002</v>
      </c>
      <c r="P657" s="19">
        <f>IF(VLOOKUP($E657,КСГ!$A$2:$D$427,4,0)=0,IF($D657="КС",$C$2*$C657*$G657*M657,$C$3*$C657*$G657*M657),IF($D657="КС",$C$2*$G657*M657,$C$3*$G657*M657))</f>
        <v>6346.0365000000002</v>
      </c>
      <c r="Q657" s="20">
        <f t="shared" si="30"/>
        <v>12692.073</v>
      </c>
    </row>
    <row r="658" spans="1:17" ht="16.5" customHeight="1">
      <c r="A658" s="34">
        <v>150009</v>
      </c>
      <c r="B658" s="22" t="str">
        <f>VLOOKUP(A658,МО!$A$1:$C$68,2,0)</f>
        <v>ГБУЗ  "Ардонская ЦРБ"</v>
      </c>
      <c r="C658" s="23">
        <f>IF(D658="КС",VLOOKUP(A658,МО!$A$1:$C$68,3,0),VLOOKUP(A658,МО!$A$1:$D$68,4,0))</f>
        <v>1</v>
      </c>
      <c r="D658" s="27" t="s">
        <v>495</v>
      </c>
      <c r="E658" s="26">
        <v>20161191</v>
      </c>
      <c r="F658" s="22" t="str">
        <f>VLOOKUP(E658,КСГ!$A$2:$C$427,2,0)</f>
        <v>Болезни желчного пузыря</v>
      </c>
      <c r="G658" s="25">
        <f>VLOOKUP(E658,КСГ!$A$2:$C$427,3,0)</f>
        <v>0.72</v>
      </c>
      <c r="H658" s="25">
        <f>IF(VLOOKUP($E658,КСГ!$A$2:$D$427,4,0)=0,IF($D658="КС",$C$2*$C658*$G658,$C$3*$C658*$G658),IF($D658="КС",$C$2*$G658,$C$3*$G658))</f>
        <v>12349.044</v>
      </c>
      <c r="I658" s="25" t="str">
        <f>VLOOKUP(E658,КСГ!$A$2:$E$427,5,0)</f>
        <v>Терапия</v>
      </c>
      <c r="J658" s="25">
        <f>VLOOKUP(E658,КСГ!$A$2:$F$427,6,0)</f>
        <v>0.77</v>
      </c>
      <c r="K658" s="26" t="s">
        <v>474</v>
      </c>
      <c r="L658" s="26">
        <v>0</v>
      </c>
      <c r="M658" s="26">
        <v>0</v>
      </c>
      <c r="N658" s="18" t="str">
        <f t="shared" si="29"/>
        <v/>
      </c>
      <c r="O658" s="19">
        <f>IF(VLOOKUP($E658,КСГ!$A$2:$D$427,4,0)=0,IF($D658="КС",$C$2*$C658*$G658*L658,$C$3*$C658*$G658*L658),IF($D658="КС",$C$2*$G658*L658,$C$3*$G658*L658))</f>
        <v>0</v>
      </c>
      <c r="P658" s="19">
        <f>IF(VLOOKUP($E658,КСГ!$A$2:$D$427,4,0)=0,IF($D658="КС",$C$2*$C658*$G658*M658,$C$3*$C658*$G658*M658),IF($D658="КС",$C$2*$G658*M658,$C$3*$G658*M658))</f>
        <v>0</v>
      </c>
      <c r="Q658" s="20">
        <f t="shared" si="30"/>
        <v>0</v>
      </c>
    </row>
    <row r="659" spans="1:17" ht="15.75" customHeight="1">
      <c r="A659" s="34">
        <v>150009</v>
      </c>
      <c r="B659" s="22" t="str">
        <f>VLOOKUP(A659,МО!$A$1:$C$68,2,0)</f>
        <v>ГБУЗ  "Ардонская ЦРБ"</v>
      </c>
      <c r="C659" s="23">
        <f>IF(D659="КС",VLOOKUP(A659,МО!$A$1:$C$68,3,0),VLOOKUP(A659,МО!$A$1:$D$68,4,0))</f>
        <v>1</v>
      </c>
      <c r="D659" s="27" t="s">
        <v>495</v>
      </c>
      <c r="E659" s="26">
        <v>20161191</v>
      </c>
      <c r="F659" s="22" t="str">
        <f>VLOOKUP(E659,КСГ!$A$2:$C$427,2,0)</f>
        <v>Болезни желчного пузыря</v>
      </c>
      <c r="G659" s="25">
        <f>VLOOKUP(E659,КСГ!$A$2:$C$427,3,0)</f>
        <v>0.72</v>
      </c>
      <c r="H659" s="25">
        <f>IF(VLOOKUP($E659,КСГ!$A$2:$D$427,4,0)=0,IF($D659="КС",$C$2*$C659*$G659,$C$3*$C659*$G659),IF($D659="КС",$C$2*$G659,$C$3*$G659))</f>
        <v>12349.044</v>
      </c>
      <c r="I659" s="25" t="str">
        <f>VLOOKUP(E659,КСГ!$A$2:$E$427,5,0)</f>
        <v>Терапия</v>
      </c>
      <c r="J659" s="25">
        <f>VLOOKUP(E659,КСГ!$A$2:$F$427,6,0)</f>
        <v>0.77</v>
      </c>
      <c r="K659" s="26" t="s">
        <v>493</v>
      </c>
      <c r="L659" s="26">
        <v>1</v>
      </c>
      <c r="M659" s="26"/>
      <c r="N659" s="18">
        <f t="shared" si="29"/>
        <v>1</v>
      </c>
      <c r="O659" s="19">
        <f>IF(VLOOKUP($E659,КСГ!$A$2:$D$427,4,0)=0,IF($D659="КС",$C$2*$C659*$G659*L659,$C$3*$C659*$G659*L659),IF($D659="КС",$C$2*$G659*L659,$C$3*$G659*L659))</f>
        <v>12349.044</v>
      </c>
      <c r="P659" s="19">
        <f>IF(VLOOKUP($E659,КСГ!$A$2:$D$427,4,0)=0,IF($D659="КС",$C$2*$C659*$G659*M659,$C$3*$C659*$G659*M659),IF($D659="КС",$C$2*$G659*M659,$C$3*$G659*M659))</f>
        <v>0</v>
      </c>
      <c r="Q659" s="20">
        <f t="shared" si="30"/>
        <v>12349.044</v>
      </c>
    </row>
    <row r="660" spans="1:17">
      <c r="A660" s="34">
        <v>150009</v>
      </c>
      <c r="B660" s="22" t="str">
        <f>VLOOKUP(A660,МО!$A$1:$C$68,2,0)</f>
        <v>ГБУЗ  "Ардонская ЦРБ"</v>
      </c>
      <c r="C660" s="23">
        <f>IF(D660="КС",VLOOKUP(A660,МО!$A$1:$C$68,3,0),VLOOKUP(A660,МО!$A$1:$D$68,4,0))</f>
        <v>1</v>
      </c>
      <c r="D660" s="27" t="s">
        <v>495</v>
      </c>
      <c r="E660" s="26">
        <v>20161192</v>
      </c>
      <c r="F660" s="22" t="str">
        <f>VLOOKUP(E660,КСГ!$A$2:$C$427,2,0)</f>
        <v>Другие болезни органов пищеварения, взрослые</v>
      </c>
      <c r="G660" s="25">
        <f>VLOOKUP(E660,КСГ!$A$2:$C$427,3,0)</f>
        <v>0.59</v>
      </c>
      <c r="H660" s="25">
        <f>IF(VLOOKUP($E660,КСГ!$A$2:$D$427,4,0)=0,IF($D660="КС",$C$2*$C660*$G660,$C$3*$C660*$G660),IF($D660="КС",$C$2*$G660,$C$3*$G660))</f>
        <v>10119.3555</v>
      </c>
      <c r="I660" s="25" t="str">
        <f>VLOOKUP(E660,КСГ!$A$2:$E$427,5,0)</f>
        <v>Терапия</v>
      </c>
      <c r="J660" s="25">
        <f>VLOOKUP(E660,КСГ!$A$2:$F$427,6,0)</f>
        <v>0.77</v>
      </c>
      <c r="K660" s="26" t="s">
        <v>474</v>
      </c>
      <c r="L660" s="26">
        <v>3</v>
      </c>
      <c r="M660" s="26">
        <v>1</v>
      </c>
      <c r="N660" s="18">
        <f t="shared" si="29"/>
        <v>4</v>
      </c>
      <c r="O660" s="19">
        <f>IF(VLOOKUP($E660,КСГ!$A$2:$D$427,4,0)=0,IF($D660="КС",$C$2*$C660*$G660*L660,$C$3*$C660*$G660*L660),IF($D660="КС",$C$2*$G660*L660,$C$3*$G660*L660))</f>
        <v>30358.066500000001</v>
      </c>
      <c r="P660" s="19">
        <f>IF(VLOOKUP($E660,КСГ!$A$2:$D$427,4,0)=0,IF($D660="КС",$C$2*$C660*$G660*M660,$C$3*$C660*$G660*M660),IF($D660="КС",$C$2*$G660*M660,$C$3*$G660*M660))</f>
        <v>10119.3555</v>
      </c>
      <c r="Q660" s="20">
        <f t="shared" si="30"/>
        <v>40477.421999999999</v>
      </c>
    </row>
    <row r="661" spans="1:17" ht="15" customHeight="1">
      <c r="A661" s="34">
        <v>150009</v>
      </c>
      <c r="B661" s="22" t="str">
        <f>VLOOKUP(A661,МО!$A$1:$C$68,2,0)</f>
        <v>ГБУЗ  "Ардонская ЦРБ"</v>
      </c>
      <c r="C661" s="23">
        <f>IF(D661="КС",VLOOKUP(A661,МО!$A$1:$C$68,3,0),VLOOKUP(A661,МО!$A$1:$D$68,4,0))</f>
        <v>1</v>
      </c>
      <c r="D661" s="27" t="s">
        <v>495</v>
      </c>
      <c r="E661" s="26">
        <v>20161193</v>
      </c>
      <c r="F661" s="22" t="str">
        <f>VLOOKUP(E661,КСГ!$A$2:$C$427,2,0)</f>
        <v>Гипертоническая болезнь в стадии обострения</v>
      </c>
      <c r="G661" s="25">
        <f>VLOOKUP(E661,КСГ!$A$2:$C$427,3,0)</f>
        <v>0.7</v>
      </c>
      <c r="H661" s="25">
        <f>IF(VLOOKUP($E661,КСГ!$A$2:$D$427,4,0)=0,IF($D661="КС",$C$2*$C661*$G661,$C$3*$C661*$G661),IF($D661="КС",$C$2*$G661,$C$3*$G661))</f>
        <v>12006.014999999999</v>
      </c>
      <c r="I661" s="25" t="str">
        <f>VLOOKUP(E661,КСГ!$A$2:$E$427,5,0)</f>
        <v>Терапия</v>
      </c>
      <c r="J661" s="25">
        <f>VLOOKUP(E661,КСГ!$A$2:$F$427,6,0)</f>
        <v>0.77</v>
      </c>
      <c r="K661" s="26" t="s">
        <v>493</v>
      </c>
      <c r="L661" s="26">
        <v>28</v>
      </c>
      <c r="M661" s="26">
        <v>2</v>
      </c>
      <c r="N661" s="18">
        <f t="shared" si="29"/>
        <v>30</v>
      </c>
      <c r="O661" s="19">
        <f>IF(VLOOKUP($E661,КСГ!$A$2:$D$427,4,0)=0,IF($D661="КС",$C$2*$C661*$G661*L661,$C$3*$C661*$G661*L661),IF($D661="КС",$C$2*$G661*L661,$C$3*$G661*L661))</f>
        <v>336168.42</v>
      </c>
      <c r="P661" s="19">
        <f>IF(VLOOKUP($E661,КСГ!$A$2:$D$427,4,0)=0,IF($D661="КС",$C$2*$C661*$G661*M661,$C$3*$C661*$G661*M661),IF($D661="КС",$C$2*$G661*M661,$C$3*$G661*M661))</f>
        <v>24012.03</v>
      </c>
      <c r="Q661" s="20">
        <f t="shared" si="30"/>
        <v>360180.44999999995</v>
      </c>
    </row>
    <row r="662" spans="1:17" ht="15.75" customHeight="1">
      <c r="A662" s="34">
        <v>150009</v>
      </c>
      <c r="B662" s="22" t="str">
        <f>VLOOKUP(A662,МО!$A$1:$C$68,2,0)</f>
        <v>ГБУЗ  "Ардонская ЦРБ"</v>
      </c>
      <c r="C662" s="23">
        <f>IF(D662="КС",VLOOKUP(A662,МО!$A$1:$C$68,3,0),VLOOKUP(A662,МО!$A$1:$D$68,4,0))</f>
        <v>1</v>
      </c>
      <c r="D662" s="27" t="s">
        <v>495</v>
      </c>
      <c r="E662" s="26">
        <v>20161194</v>
      </c>
      <c r="F662" s="22" t="str">
        <f>VLOOKUP(E662,КСГ!$A$2:$C$427,2,0)</f>
        <v>Стенокардия (кроме нестабильной),  хроническая ишемическая болезнь сердца,  уровень 1</v>
      </c>
      <c r="G662" s="25">
        <f>VLOOKUP(E662,КСГ!$A$2:$C$427,3,0)</f>
        <v>0.78</v>
      </c>
      <c r="H662" s="25">
        <f>IF(VLOOKUP($E662,КСГ!$A$2:$D$427,4,0)=0,IF($D662="КС",$C$2*$C662*$G662,$C$3*$C662*$G662),IF($D662="КС",$C$2*$G662,$C$3*$G662))</f>
        <v>13378.131000000001</v>
      </c>
      <c r="I662" s="25" t="str">
        <f>VLOOKUP(E662,КСГ!$A$2:$E$427,5,0)</f>
        <v>Терапия</v>
      </c>
      <c r="J662" s="25">
        <f>VLOOKUP(E662,КСГ!$A$2:$F$427,6,0)</f>
        <v>0.77</v>
      </c>
      <c r="K662" s="26" t="s">
        <v>493</v>
      </c>
      <c r="L662" s="26">
        <v>50</v>
      </c>
      <c r="M662" s="26">
        <v>5</v>
      </c>
      <c r="N662" s="18">
        <f t="shared" si="29"/>
        <v>55</v>
      </c>
      <c r="O662" s="19">
        <f>IF(VLOOKUP($E662,КСГ!$A$2:$D$427,4,0)=0,IF($D662="КС",$C$2*$C662*$G662*L662,$C$3*$C662*$G662*L662),IF($D662="КС",$C$2*$G662*L662,$C$3*$G662*L662))</f>
        <v>668906.55000000005</v>
      </c>
      <c r="P662" s="19">
        <f>IF(VLOOKUP($E662,КСГ!$A$2:$D$427,4,0)=0,IF($D662="КС",$C$2*$C662*$G662*M662,$C$3*$C662*$G662*M662),IF($D662="КС",$C$2*$G662*M662,$C$3*$G662*M662))</f>
        <v>66890.654999999999</v>
      </c>
      <c r="Q662" s="20">
        <f t="shared" si="30"/>
        <v>735797.20500000007</v>
      </c>
    </row>
    <row r="663" spans="1:17" ht="15" customHeight="1">
      <c r="A663" s="34">
        <v>150009</v>
      </c>
      <c r="B663" s="22" t="str">
        <f>VLOOKUP(A663,МО!$A$1:$C$68,2,0)</f>
        <v>ГБУЗ  "Ардонская ЦРБ"</v>
      </c>
      <c r="C663" s="23">
        <f>IF(D663="КС",VLOOKUP(A663,МО!$A$1:$C$68,3,0),VLOOKUP(A663,МО!$A$1:$D$68,4,0))</f>
        <v>1</v>
      </c>
      <c r="D663" s="27" t="s">
        <v>495</v>
      </c>
      <c r="E663" s="26">
        <v>20161196</v>
      </c>
      <c r="F663" s="22" t="str">
        <f>VLOOKUP(E663,КСГ!$A$2:$C$427,2,0)</f>
        <v>Другие болезни сердца, уровень 1</v>
      </c>
      <c r="G663" s="25">
        <f>VLOOKUP(E663,КСГ!$A$2:$C$427,3,0)</f>
        <v>0.78</v>
      </c>
      <c r="H663" s="25">
        <f>IF(VLOOKUP($E663,КСГ!$A$2:$D$427,4,0)=0,IF($D663="КС",$C$2*$C663*$G663,$C$3*$C663*$G663),IF($D663="КС",$C$2*$G663,$C$3*$G663))</f>
        <v>13378.131000000001</v>
      </c>
      <c r="I663" s="25" t="str">
        <f>VLOOKUP(E663,КСГ!$A$2:$E$427,5,0)</f>
        <v>Терапия</v>
      </c>
      <c r="J663" s="25">
        <f>VLOOKUP(E663,КСГ!$A$2:$F$427,6,0)</f>
        <v>0.77</v>
      </c>
      <c r="K663" s="26" t="s">
        <v>493</v>
      </c>
      <c r="L663" s="26">
        <v>8</v>
      </c>
      <c r="M663" s="26"/>
      <c r="N663" s="18">
        <f t="shared" si="29"/>
        <v>8</v>
      </c>
      <c r="O663" s="19">
        <f>IF(VLOOKUP($E663,КСГ!$A$2:$D$427,4,0)=0,IF($D663="КС",$C$2*$C663*$G663*L663,$C$3*$C663*$G663*L663),IF($D663="КС",$C$2*$G663*L663,$C$3*$G663*L663))</f>
        <v>107025.04800000001</v>
      </c>
      <c r="P663" s="19">
        <f>IF(VLOOKUP($E663,КСГ!$A$2:$D$427,4,0)=0,IF($D663="КС",$C$2*$C663*$G663*M663,$C$3*$C663*$G663*M663),IF($D663="КС",$C$2*$G663*M663,$C$3*$G663*M663))</f>
        <v>0</v>
      </c>
      <c r="Q663" s="20">
        <f t="shared" si="30"/>
        <v>107025.04800000001</v>
      </c>
    </row>
    <row r="664" spans="1:17" ht="15" customHeight="1">
      <c r="A664" s="34">
        <v>150009</v>
      </c>
      <c r="B664" s="22" t="str">
        <f>VLOOKUP(A664,МО!$A$1:$C$68,2,0)</f>
        <v>ГБУЗ  "Ардонская ЦРБ"</v>
      </c>
      <c r="C664" s="23">
        <f>IF(D664="КС",VLOOKUP(A664,МО!$A$1:$C$68,3,0),VLOOKUP(A664,МО!$A$1:$D$68,4,0))</f>
        <v>1</v>
      </c>
      <c r="D664" s="27" t="s">
        <v>495</v>
      </c>
      <c r="E664" s="26">
        <v>20161198</v>
      </c>
      <c r="F664" s="22" t="str">
        <f>VLOOKUP(E664,КСГ!$A$2:$C$427,2,0)</f>
        <v>Бронхит необструктивный, симптомы и признаки, относящиеся к органам дыхания</v>
      </c>
      <c r="G664" s="25">
        <f>VLOOKUP(E664,КСГ!$A$2:$C$427,3,0)</f>
        <v>0.75</v>
      </c>
      <c r="H664" s="25">
        <f>IF(VLOOKUP($E664,КСГ!$A$2:$D$427,4,0)=0,IF($D664="КС",$C$2*$C664*$G664,$C$3*$C664*$G664),IF($D664="КС",$C$2*$G664,$C$3*$G664))</f>
        <v>12863.587500000001</v>
      </c>
      <c r="I664" s="25" t="str">
        <f>VLOOKUP(E664,КСГ!$A$2:$E$427,5,0)</f>
        <v>Терапия</v>
      </c>
      <c r="J664" s="25">
        <f>VLOOKUP(E664,КСГ!$A$2:$F$427,6,0)</f>
        <v>0.77</v>
      </c>
      <c r="K664" s="26" t="s">
        <v>499</v>
      </c>
      <c r="L664" s="26">
        <v>80</v>
      </c>
      <c r="M664" s="26">
        <v>4</v>
      </c>
      <c r="N664" s="18">
        <f t="shared" si="29"/>
        <v>84</v>
      </c>
      <c r="O664" s="19">
        <f>IF(VLOOKUP($E664,КСГ!$A$2:$D$427,4,0)=0,IF($D664="КС",$C$2*$C664*$G664*L664,$C$3*$C664*$G664*L664),IF($D664="КС",$C$2*$G664*L664,$C$3*$G664*L664))</f>
        <v>1029087.0000000001</v>
      </c>
      <c r="P664" s="19">
        <f>IF(VLOOKUP($E664,КСГ!$A$2:$D$427,4,0)=0,IF($D664="КС",$C$2*$C664*$G664*M664,$C$3*$C664*$G664*M664),IF($D664="КС",$C$2*$G664*M664,$C$3*$G664*M664))</f>
        <v>51454.350000000006</v>
      </c>
      <c r="Q664" s="20">
        <f t="shared" si="30"/>
        <v>1080541.3500000001</v>
      </c>
    </row>
    <row r="665" spans="1:17">
      <c r="A665" s="34">
        <v>150009</v>
      </c>
      <c r="B665" s="22" t="str">
        <f>VLOOKUP(A665,МО!$A$1:$C$68,2,0)</f>
        <v>ГБУЗ  "Ардонская ЦРБ"</v>
      </c>
      <c r="C665" s="23">
        <f>IF(D665="КС",VLOOKUP(A665,МО!$A$1:$C$68,3,0),VLOOKUP(A665,МО!$A$1:$D$68,4,0))</f>
        <v>1</v>
      </c>
      <c r="D665" s="27" t="s">
        <v>495</v>
      </c>
      <c r="E665" s="26">
        <v>20161198</v>
      </c>
      <c r="F665" s="22" t="str">
        <f>VLOOKUP(E665,КСГ!$A$2:$C$427,2,0)</f>
        <v>Бронхит необструктивный, симптомы и признаки, относящиеся к органам дыхания</v>
      </c>
      <c r="G665" s="25">
        <f>VLOOKUP(E665,КСГ!$A$2:$C$427,3,0)</f>
        <v>0.75</v>
      </c>
      <c r="H665" s="25">
        <f>IF(VLOOKUP($E665,КСГ!$A$2:$D$427,4,0)=0,IF($D665="КС",$C$2*$C665*$G665,$C$3*$C665*$G665),IF($D665="КС",$C$2*$G665,$C$3*$G665))</f>
        <v>12863.587500000001</v>
      </c>
      <c r="I665" s="25" t="str">
        <f>VLOOKUP(E665,КСГ!$A$2:$E$427,5,0)</f>
        <v>Терапия</v>
      </c>
      <c r="J665" s="25">
        <f>VLOOKUP(E665,КСГ!$A$2:$F$427,6,0)</f>
        <v>0.77</v>
      </c>
      <c r="K665" s="26" t="s">
        <v>493</v>
      </c>
      <c r="L665" s="26">
        <v>9</v>
      </c>
      <c r="M665" s="26">
        <v>1</v>
      </c>
      <c r="N665" s="18">
        <f t="shared" si="29"/>
        <v>10</v>
      </c>
      <c r="O665" s="19">
        <f>IF(VLOOKUP($E665,КСГ!$A$2:$D$427,4,0)=0,IF($D665="КС",$C$2*$C665*$G665*L665,$C$3*$C665*$G665*L665),IF($D665="КС",$C$2*$G665*L665,$C$3*$G665*L665))</f>
        <v>115772.28750000001</v>
      </c>
      <c r="P665" s="19">
        <f>IF(VLOOKUP($E665,КСГ!$A$2:$D$427,4,0)=0,IF($D665="КС",$C$2*$C665*$G665*M665,$C$3*$C665*$G665*M665),IF($D665="КС",$C$2*$G665*M665,$C$3*$G665*M665))</f>
        <v>12863.587500000001</v>
      </c>
      <c r="Q665" s="20">
        <f t="shared" si="30"/>
        <v>128635.875</v>
      </c>
    </row>
    <row r="666" spans="1:17">
      <c r="A666" s="34">
        <v>150009</v>
      </c>
      <c r="B666" s="22" t="str">
        <f>VLOOKUP(A666,МО!$A$1:$C$68,2,0)</f>
        <v>ГБУЗ  "Ардонская ЦРБ"</v>
      </c>
      <c r="C666" s="23">
        <f>IF(D666="КС",VLOOKUP(A666,МО!$A$1:$C$68,3,0),VLOOKUP(A666,МО!$A$1:$D$68,4,0))</f>
        <v>1</v>
      </c>
      <c r="D666" s="27" t="s">
        <v>495</v>
      </c>
      <c r="E666" s="26">
        <v>20161199</v>
      </c>
      <c r="F666" s="22" t="str">
        <f>VLOOKUP(E666,КСГ!$A$2:$C$427,2,0)</f>
        <v>ХОБЛ, эмфизема, бронхоэктатическая болезнь</v>
      </c>
      <c r="G666" s="25">
        <f>VLOOKUP(E666,КСГ!$A$2:$C$427,3,0)</f>
        <v>1.246</v>
      </c>
      <c r="H666" s="25">
        <f>IF(VLOOKUP($E666,КСГ!$A$2:$D$427,4,0)=0,IF($D666="КС",$C$2*$C666*$G666,$C$3*$C666*$G666),IF($D666="КС",$C$2*$G666,$C$3*$G666))</f>
        <v>21370.706700000002</v>
      </c>
      <c r="I666" s="25" t="str">
        <f>VLOOKUP(E666,КСГ!$A$2:$E$427,5,0)</f>
        <v>Терапия</v>
      </c>
      <c r="J666" s="25">
        <f>VLOOKUP(E666,КСГ!$A$2:$F$427,6,0)</f>
        <v>0.77</v>
      </c>
      <c r="K666" s="26" t="s">
        <v>493</v>
      </c>
      <c r="L666" s="26">
        <v>6</v>
      </c>
      <c r="M666" s="26">
        <v>1</v>
      </c>
      <c r="N666" s="18">
        <f t="shared" si="29"/>
        <v>7</v>
      </c>
      <c r="O666" s="19">
        <f>IF(VLOOKUP($E666,КСГ!$A$2:$D$427,4,0)=0,IF($D666="КС",$C$2*$C666*$G666*L666,$C$3*$C666*$G666*L666),IF($D666="КС",$C$2*$G666*L666,$C$3*$G666*L666))</f>
        <v>128224.24020000001</v>
      </c>
      <c r="P666" s="19">
        <f>IF(VLOOKUP($E666,КСГ!$A$2:$D$427,4,0)=0,IF($D666="КС",$C$2*$C666*$G666*M666,$C$3*$C666*$G666*M666),IF($D666="КС",$C$2*$G666*M666,$C$3*$G666*M666))</f>
        <v>21370.706700000002</v>
      </c>
      <c r="Q666" s="20">
        <f t="shared" si="30"/>
        <v>149594.94690000001</v>
      </c>
    </row>
    <row r="667" spans="1:17">
      <c r="A667" s="34">
        <v>150009</v>
      </c>
      <c r="B667" s="22" t="str">
        <f>VLOOKUP(A667,МО!$A$1:$C$68,2,0)</f>
        <v>ГБУЗ  "Ардонская ЦРБ"</v>
      </c>
      <c r="C667" s="23">
        <f>IF(D667="КС",VLOOKUP(A667,МО!$A$1:$C$68,3,0),VLOOKUP(A667,МО!$A$1:$D$68,4,0))</f>
        <v>1</v>
      </c>
      <c r="D667" s="27" t="s">
        <v>495</v>
      </c>
      <c r="E667" s="26">
        <v>20161201</v>
      </c>
      <c r="F667" s="22" t="str">
        <f>VLOOKUP(E667,КСГ!$A$2:$C$427,2,0)</f>
        <v>Отравления и другие воздействия внешних причин (уровень 2)</v>
      </c>
      <c r="G667" s="25">
        <f>VLOOKUP(E667,КСГ!$A$2:$C$427,3,0)</f>
        <v>0.63</v>
      </c>
      <c r="H667" s="25">
        <f>IF(VLOOKUP($E667,КСГ!$A$2:$D$427,4,0)=0,IF($D667="КС",$C$2*$C667*$G667,$C$3*$C667*$G667),IF($D667="КС",$C$2*$G667,$C$3*$G667))</f>
        <v>10805.413500000001</v>
      </c>
      <c r="I667" s="25" t="str">
        <f>VLOOKUP(E667,КСГ!$A$2:$E$427,5,0)</f>
        <v>Терапия</v>
      </c>
      <c r="J667" s="25">
        <f>VLOOKUP(E667,КСГ!$A$2:$F$427,6,0)</f>
        <v>0.77</v>
      </c>
      <c r="K667" s="26" t="s">
        <v>493</v>
      </c>
      <c r="L667" s="26">
        <v>5</v>
      </c>
      <c r="M667" s="26"/>
      <c r="N667" s="18">
        <f t="shared" si="29"/>
        <v>5</v>
      </c>
      <c r="O667" s="19">
        <f>IF(VLOOKUP($E667,КСГ!$A$2:$D$427,4,0)=0,IF($D667="КС",$C$2*$C667*$G667*L667,$C$3*$C667*$G667*L667),IF($D667="КС",$C$2*$G667*L667,$C$3*$G667*L667))</f>
        <v>54027.067500000005</v>
      </c>
      <c r="P667" s="19">
        <f>IF(VLOOKUP($E667,КСГ!$A$2:$D$427,4,0)=0,IF($D667="КС",$C$2*$C667*$G667*M667,$C$3*$C667*$G667*M667),IF($D667="КС",$C$2*$G667*M667,$C$3*$G667*M667))</f>
        <v>0</v>
      </c>
      <c r="Q667" s="20">
        <f t="shared" si="30"/>
        <v>54027.067500000005</v>
      </c>
    </row>
    <row r="668" spans="1:17">
      <c r="A668" s="34">
        <v>150009</v>
      </c>
      <c r="B668" s="22" t="str">
        <f>VLOOKUP(A668,МО!$A$1:$C$68,2,0)</f>
        <v>ГБУЗ  "Ардонская ЦРБ"</v>
      </c>
      <c r="C668" s="23">
        <f>IF(D668="КС",VLOOKUP(A668,МО!$A$1:$C$68,3,0),VLOOKUP(A668,МО!$A$1:$D$68,4,0))</f>
        <v>1</v>
      </c>
      <c r="D668" s="27" t="s">
        <v>495</v>
      </c>
      <c r="E668" s="26">
        <v>20161201</v>
      </c>
      <c r="F668" s="22" t="str">
        <f>VLOOKUP(E668,КСГ!$A$2:$C$427,2,0)</f>
        <v>Отравления и другие воздействия внешних причин (уровень 2)</v>
      </c>
      <c r="G668" s="25">
        <f>VLOOKUP(E668,КСГ!$A$2:$C$427,3,0)</f>
        <v>0.63</v>
      </c>
      <c r="H668" s="25">
        <f>IF(VLOOKUP($E668,КСГ!$A$2:$D$427,4,0)=0,IF($D668="КС",$C$2*$C668*$G668,$C$3*$C668*$G668),IF($D668="КС",$C$2*$G668,$C$3*$G668))</f>
        <v>10805.413500000001</v>
      </c>
      <c r="I668" s="25" t="str">
        <f>VLOOKUP(E668,КСГ!$A$2:$E$427,5,0)</f>
        <v>Терапия</v>
      </c>
      <c r="J668" s="25">
        <f>VLOOKUP(E668,КСГ!$A$2:$F$427,6,0)</f>
        <v>0.77</v>
      </c>
      <c r="K668" s="26" t="s">
        <v>499</v>
      </c>
      <c r="L668" s="26">
        <v>1</v>
      </c>
      <c r="M668" s="26"/>
      <c r="N668" s="18">
        <f t="shared" si="29"/>
        <v>1</v>
      </c>
      <c r="O668" s="19">
        <f>IF(VLOOKUP($E668,КСГ!$A$2:$D$427,4,0)=0,IF($D668="КС",$C$2*$C668*$G668*L668,$C$3*$C668*$G668*L668),IF($D668="КС",$C$2*$G668*L668,$C$3*$G668*L668))</f>
        <v>10805.413500000001</v>
      </c>
      <c r="P668" s="19">
        <f>IF(VLOOKUP($E668,КСГ!$A$2:$D$427,4,0)=0,IF($D668="КС",$C$2*$C668*$G668*M668,$C$3*$C668*$G668*M668),IF($D668="КС",$C$2*$G668*M668,$C$3*$G668*M668))</f>
        <v>0</v>
      </c>
      <c r="Q668" s="20">
        <f t="shared" si="30"/>
        <v>10805.413500000001</v>
      </c>
    </row>
    <row r="669" spans="1:17" ht="15" customHeight="1">
      <c r="A669" s="34">
        <v>150009</v>
      </c>
      <c r="B669" s="22" t="str">
        <f>VLOOKUP(A669,МО!$A$1:$C$68,2,0)</f>
        <v>ГБУЗ  "Ардонская ЦРБ"</v>
      </c>
      <c r="C669" s="23">
        <f>IF(D669="КС",VLOOKUP(A669,МО!$A$1:$C$68,3,0),VLOOKUP(A669,МО!$A$1:$D$68,4,0))</f>
        <v>1</v>
      </c>
      <c r="D669" s="27" t="s">
        <v>495</v>
      </c>
      <c r="E669" s="26">
        <v>20161201</v>
      </c>
      <c r="F669" s="22" t="str">
        <f>VLOOKUP(E669,КСГ!$A$2:$C$427,2,0)</f>
        <v>Отравления и другие воздействия внешних причин (уровень 2)</v>
      </c>
      <c r="G669" s="25">
        <f>VLOOKUP(E669,КСГ!$A$2:$C$427,3,0)</f>
        <v>0.63</v>
      </c>
      <c r="H669" s="25">
        <f>IF(VLOOKUP($E669,КСГ!$A$2:$D$427,4,0)=0,IF($D669="КС",$C$2*$C669*$G669,$C$3*$C669*$G669),IF($D669="КС",$C$2*$G669,$C$3*$G669))</f>
        <v>10805.413500000001</v>
      </c>
      <c r="I669" s="25" t="str">
        <f>VLOOKUP(E669,КСГ!$A$2:$E$427,5,0)</f>
        <v>Терапия</v>
      </c>
      <c r="J669" s="25">
        <f>VLOOKUP(E669,КСГ!$A$2:$F$427,6,0)</f>
        <v>0.77</v>
      </c>
      <c r="K669" s="26" t="s">
        <v>480</v>
      </c>
      <c r="L669" s="26">
        <v>1</v>
      </c>
      <c r="M669" s="26"/>
      <c r="N669" s="18">
        <f t="shared" si="29"/>
        <v>1</v>
      </c>
      <c r="O669" s="19">
        <f>IF(VLOOKUP($E669,КСГ!$A$2:$D$427,4,0)=0,IF($D669="КС",$C$2*$C669*$G669*L669,$C$3*$C669*$G669*L669),IF($D669="КС",$C$2*$G669*L669,$C$3*$G669*L669))</f>
        <v>10805.413500000001</v>
      </c>
      <c r="P669" s="19">
        <f>IF(VLOOKUP($E669,КСГ!$A$2:$D$427,4,0)=0,IF($D669="КС",$C$2*$C669*$G669*M669,$C$3*$C669*$G669*M669),IF($D669="КС",$C$2*$G669*M669,$C$3*$G669*M669))</f>
        <v>0</v>
      </c>
      <c r="Q669" s="20">
        <f t="shared" si="30"/>
        <v>10805.413500000001</v>
      </c>
    </row>
    <row r="670" spans="1:17" ht="15" customHeight="1">
      <c r="A670" s="34">
        <v>150009</v>
      </c>
      <c r="B670" s="22" t="str">
        <f>VLOOKUP(A670,МО!$A$1:$C$68,2,0)</f>
        <v>ГБУЗ  "Ардонская ЦРБ"</v>
      </c>
      <c r="C670" s="23">
        <f>IF(D670="КС",VLOOKUP(A670,МО!$A$1:$C$68,3,0),VLOOKUP(A670,МО!$A$1:$D$68,4,0))</f>
        <v>1</v>
      </c>
      <c r="D670" s="27" t="s">
        <v>495</v>
      </c>
      <c r="E670" s="26">
        <v>20161202</v>
      </c>
      <c r="F670" s="22" t="str">
        <f>VLOOKUP(E670,КСГ!$A$2:$C$427,2,0)</f>
        <v>Тубулоинтерстициальные болезни почек, другие болезни мочевой системы</v>
      </c>
      <c r="G670" s="25">
        <f>VLOOKUP(E670,КСГ!$A$2:$C$427,3,0)</f>
        <v>0.86</v>
      </c>
      <c r="H670" s="25">
        <f>IF(VLOOKUP($E670,КСГ!$A$2:$D$427,4,0)=0,IF($D670="КС",$C$2*$C670*$G670,$C$3*$C670*$G670),IF($D670="КС",$C$2*$G670,$C$3*$G670))</f>
        <v>14750.247000000001</v>
      </c>
      <c r="I670" s="25" t="str">
        <f>VLOOKUP(E670,КСГ!$A$2:$E$427,5,0)</f>
        <v>Терапия</v>
      </c>
      <c r="J670" s="25">
        <f>VLOOKUP(E670,КСГ!$A$2:$F$427,6,0)</f>
        <v>0.77</v>
      </c>
      <c r="K670" s="26" t="s">
        <v>493</v>
      </c>
      <c r="L670" s="26">
        <v>9</v>
      </c>
      <c r="M670" s="26">
        <v>0</v>
      </c>
      <c r="N670" s="18">
        <f t="shared" si="29"/>
        <v>9</v>
      </c>
      <c r="O670" s="19">
        <f>IF(VLOOKUP($E670,КСГ!$A$2:$D$427,4,0)=0,IF($D670="КС",$C$2*$C670*$G670*L670,$C$3*$C670*$G670*L670),IF($D670="КС",$C$2*$G670*L670,$C$3*$G670*L670))</f>
        <v>132752.223</v>
      </c>
      <c r="P670" s="19">
        <f>IF(VLOOKUP($E670,КСГ!$A$2:$D$427,4,0)=0,IF($D670="КС",$C$2*$C670*$G670*M670,$C$3*$C670*$G670*M670),IF($D670="КС",$C$2*$G670*M670,$C$3*$G670*M670))</f>
        <v>0</v>
      </c>
      <c r="Q670" s="20">
        <f t="shared" si="30"/>
        <v>132752.223</v>
      </c>
    </row>
    <row r="671" spans="1:17" ht="15" customHeight="1">
      <c r="A671" s="34">
        <v>150009</v>
      </c>
      <c r="B671" s="22" t="str">
        <f>VLOOKUP(A671,МО!$A$1:$C$68,2,0)</f>
        <v>ГБУЗ  "Ардонская ЦРБ"</v>
      </c>
      <c r="C671" s="23">
        <f>IF(D671="КС",VLOOKUP(A671,МО!$A$1:$C$68,3,0),VLOOKUP(A671,МО!$A$1:$D$68,4,0))</f>
        <v>1</v>
      </c>
      <c r="D671" s="27" t="s">
        <v>495</v>
      </c>
      <c r="E671" s="26">
        <v>20161202</v>
      </c>
      <c r="F671" s="22" t="str">
        <f>VLOOKUP(E671,КСГ!$A$2:$C$427,2,0)</f>
        <v>Тубулоинтерстициальные болезни почек, другие болезни мочевой системы</v>
      </c>
      <c r="G671" s="25">
        <f>VLOOKUP(E671,КСГ!$A$2:$C$427,3,0)</f>
        <v>0.86</v>
      </c>
      <c r="H671" s="25">
        <f>IF(VLOOKUP($E671,КСГ!$A$2:$D$427,4,0)=0,IF($D671="КС",$C$2*$C671*$G671,$C$3*$C671*$G671),IF($D671="КС",$C$2*$G671,$C$3*$G671))</f>
        <v>14750.247000000001</v>
      </c>
      <c r="I671" s="25" t="str">
        <f>VLOOKUP(E671,КСГ!$A$2:$E$427,5,0)</f>
        <v>Терапия</v>
      </c>
      <c r="J671" s="25">
        <f>VLOOKUP(E671,КСГ!$A$2:$F$427,6,0)</f>
        <v>0.77</v>
      </c>
      <c r="K671" s="26" t="s">
        <v>474</v>
      </c>
      <c r="L671" s="26">
        <v>0</v>
      </c>
      <c r="M671" s="26">
        <v>0</v>
      </c>
      <c r="N671" s="18" t="str">
        <f t="shared" si="29"/>
        <v/>
      </c>
      <c r="O671" s="19">
        <f>IF(VLOOKUP($E671,КСГ!$A$2:$D$427,4,0)=0,IF($D671="КС",$C$2*$C671*$G671*L671,$C$3*$C671*$G671*L671),IF($D671="КС",$C$2*$G671*L671,$C$3*$G671*L671))</f>
        <v>0</v>
      </c>
      <c r="P671" s="19">
        <f>IF(VLOOKUP($E671,КСГ!$A$2:$D$427,4,0)=0,IF($D671="КС",$C$2*$C671*$G671*M671,$C$3*$C671*$G671*M671),IF($D671="КС",$C$2*$G671*M671,$C$3*$G671*M671))</f>
        <v>0</v>
      </c>
      <c r="Q671" s="20">
        <f t="shared" si="30"/>
        <v>0</v>
      </c>
    </row>
    <row r="672" spans="1:17" ht="15" customHeight="1">
      <c r="A672" s="34">
        <v>150009</v>
      </c>
      <c r="B672" s="22" t="str">
        <f>VLOOKUP(A672,МО!$A$1:$C$68,2,0)</f>
        <v>ГБУЗ  "Ардонская ЦРБ"</v>
      </c>
      <c r="C672" s="23">
        <f>IF(D672="КС",VLOOKUP(A672,МО!$A$1:$C$68,3,0),VLOOKUP(A672,МО!$A$1:$D$68,4,0))</f>
        <v>1</v>
      </c>
      <c r="D672" s="27" t="s">
        <v>495</v>
      </c>
      <c r="E672" s="26">
        <v>20161203</v>
      </c>
      <c r="F672" s="22" t="str">
        <f>VLOOKUP(E672,КСГ!$A$2:$C$427,2,0)</f>
        <v>Камни мочевой системы; симптомы, относящиеся к мочевой системе, взрослые</v>
      </c>
      <c r="G672" s="25">
        <f>VLOOKUP(E672,КСГ!$A$2:$C$427,3,0)</f>
        <v>0.49</v>
      </c>
      <c r="H672" s="25">
        <f>IF(VLOOKUP($E672,КСГ!$A$2:$D$427,4,0)=0,IF($D672="КС",$C$2*$C672*$G672,$C$3*$C672*$G672),IF($D672="КС",$C$2*$G672,$C$3*$G672))</f>
        <v>8404.210500000001</v>
      </c>
      <c r="I672" s="25" t="str">
        <f>VLOOKUP(E672,КСГ!$A$2:$E$427,5,0)</f>
        <v>Терапия</v>
      </c>
      <c r="J672" s="25">
        <f>VLOOKUP(E672,КСГ!$A$2:$F$427,6,0)</f>
        <v>0.77</v>
      </c>
      <c r="K672" s="26" t="s">
        <v>474</v>
      </c>
      <c r="L672" s="26">
        <v>6</v>
      </c>
      <c r="M672" s="26">
        <v>1</v>
      </c>
      <c r="N672" s="18">
        <f t="shared" si="29"/>
        <v>7</v>
      </c>
      <c r="O672" s="19">
        <f>IF(VLOOKUP($E672,КСГ!$A$2:$D$427,4,0)=0,IF($D672="КС",$C$2*$C672*$G672*L672,$C$3*$C672*$G672*L672),IF($D672="КС",$C$2*$G672*L672,$C$3*$G672*L672))</f>
        <v>50425.263000000006</v>
      </c>
      <c r="P672" s="19">
        <f>IF(VLOOKUP($E672,КСГ!$A$2:$D$427,4,0)=0,IF($D672="КС",$C$2*$C672*$G672*M672,$C$3*$C672*$G672*M672),IF($D672="КС",$C$2*$G672*M672,$C$3*$G672*M672))</f>
        <v>8404.210500000001</v>
      </c>
      <c r="Q672" s="20">
        <f t="shared" si="30"/>
        <v>58829.473500000007</v>
      </c>
    </row>
    <row r="673" spans="1:17" ht="30">
      <c r="A673" s="34">
        <v>150009</v>
      </c>
      <c r="B673" s="22" t="str">
        <f>VLOOKUP(A673,МО!$A$1:$C$68,2,0)</f>
        <v>ГБУЗ  "Ардонская ЦРБ"</v>
      </c>
      <c r="C673" s="23">
        <f>IF(D673="КС",VLOOKUP(A673,МО!$A$1:$C$68,3,0),VLOOKUP(A673,МО!$A$1:$D$68,4,0))</f>
        <v>1</v>
      </c>
      <c r="D673" s="27" t="s">
        <v>495</v>
      </c>
      <c r="E673" s="26">
        <v>20161207</v>
      </c>
      <c r="F673" s="22" t="str">
        <f>VLOOKUP(E673,КСГ!$A$2:$C$427,2,0)</f>
        <v>Операции на нижних дыхательных путях и легочной ткани, органах средостения (уровень 2)</v>
      </c>
      <c r="G673" s="25">
        <f>VLOOKUP(E673,КСГ!$A$2:$C$427,3,0)</f>
        <v>1.92</v>
      </c>
      <c r="H673" s="25">
        <f>IF(VLOOKUP($E673,КСГ!$A$2:$D$427,4,0)=0,IF($D673="КС",$C$2*$C673*$G673,$C$3*$C673*$G673),IF($D673="КС",$C$2*$G673,$C$3*$G673))</f>
        <v>32930.784</v>
      </c>
      <c r="I673" s="25" t="str">
        <f>VLOOKUP(E673,КСГ!$A$2:$E$427,5,0)</f>
        <v>Торакальная хирургия</v>
      </c>
      <c r="J673" s="25">
        <f>VLOOKUP(E673,КСГ!$A$2:$F$427,6,0)</f>
        <v>2.09</v>
      </c>
      <c r="K673" s="26" t="s">
        <v>474</v>
      </c>
      <c r="L673" s="26">
        <v>2</v>
      </c>
      <c r="M673" s="26">
        <v>1</v>
      </c>
      <c r="N673" s="18">
        <f t="shared" si="29"/>
        <v>3</v>
      </c>
      <c r="O673" s="19">
        <f>IF(VLOOKUP($E673,КСГ!$A$2:$D$427,4,0)=0,IF($D673="КС",$C$2*$C673*$G673*L673,$C$3*$C673*$G673*L673),IF($D673="КС",$C$2*$G673*L673,$C$3*$G673*L673))</f>
        <v>65861.567999999999</v>
      </c>
      <c r="P673" s="19">
        <f>IF(VLOOKUP($E673,КСГ!$A$2:$D$427,4,0)=0,IF($D673="КС",$C$2*$C673*$G673*M673,$C$3*$C673*$G673*M673),IF($D673="КС",$C$2*$G673*M673,$C$3*$G673*M673))</f>
        <v>32930.784</v>
      </c>
      <c r="Q673" s="20">
        <f t="shared" si="30"/>
        <v>98792.351999999999</v>
      </c>
    </row>
    <row r="674" spans="1:17" ht="15" customHeight="1">
      <c r="A674" s="34">
        <v>150009</v>
      </c>
      <c r="B674" s="22" t="str">
        <f>VLOOKUP(A674,МО!$A$1:$C$68,2,0)</f>
        <v>ГБУЗ  "Ардонская ЦРБ"</v>
      </c>
      <c r="C674" s="23">
        <f>IF(D674="КС",VLOOKUP(A674,МО!$A$1:$C$68,3,0),VLOOKUP(A674,МО!$A$1:$D$68,4,0))</f>
        <v>1</v>
      </c>
      <c r="D674" s="27" t="s">
        <v>495</v>
      </c>
      <c r="E674" s="26">
        <v>20161210</v>
      </c>
      <c r="F674" s="22" t="str">
        <f>VLOOKUP(E674,КСГ!$A$2:$C$427,2,0)</f>
        <v>Приобретенные и врожденные костно-мышечные деформации</v>
      </c>
      <c r="G674" s="25">
        <f>VLOOKUP(E674,КСГ!$A$2:$C$427,3,0)</f>
        <v>0.99</v>
      </c>
      <c r="H674" s="25">
        <f>IF(VLOOKUP($E674,КСГ!$A$2:$D$427,4,0)=0,IF($D674="КС",$C$2*$C674*$G674,$C$3*$C674*$G674),IF($D674="КС",$C$2*$G674,$C$3*$G674))</f>
        <v>16979.9355</v>
      </c>
      <c r="I674" s="25" t="str">
        <f>VLOOKUP(E674,КСГ!$A$2:$E$427,5,0)</f>
        <v>Травматология и ортопедия</v>
      </c>
      <c r="J674" s="25">
        <f>VLOOKUP(E674,КСГ!$A$2:$F$427,6,0)</f>
        <v>1.37</v>
      </c>
      <c r="K674" s="26" t="s">
        <v>480</v>
      </c>
      <c r="L674" s="26">
        <v>1</v>
      </c>
      <c r="M674" s="26"/>
      <c r="N674" s="18">
        <f t="shared" si="29"/>
        <v>1</v>
      </c>
      <c r="O674" s="19">
        <f>IF(VLOOKUP($E674,КСГ!$A$2:$D$427,4,0)=0,IF($D674="КС",$C$2*$C674*$G674*L674,$C$3*$C674*$G674*L674),IF($D674="КС",$C$2*$G674*L674,$C$3*$G674*L674))</f>
        <v>16979.9355</v>
      </c>
      <c r="P674" s="19">
        <f>IF(VLOOKUP($E674,КСГ!$A$2:$D$427,4,0)=0,IF($D674="КС",$C$2*$C674*$G674*M674,$C$3*$C674*$G674*M674),IF($D674="КС",$C$2*$G674*M674,$C$3*$G674*M674))</f>
        <v>0</v>
      </c>
      <c r="Q674" s="20">
        <f t="shared" si="30"/>
        <v>16979.9355</v>
      </c>
    </row>
    <row r="675" spans="1:17" ht="30">
      <c r="A675" s="34">
        <v>150009</v>
      </c>
      <c r="B675" s="22" t="str">
        <f>VLOOKUP(A675,МО!$A$1:$C$68,2,0)</f>
        <v>ГБУЗ  "Ардонская ЦРБ"</v>
      </c>
      <c r="C675" s="23">
        <f>IF(D675="КС",VLOOKUP(A675,МО!$A$1:$C$68,3,0),VLOOKUP(A675,МО!$A$1:$D$68,4,0))</f>
        <v>1</v>
      </c>
      <c r="D675" s="27" t="s">
        <v>495</v>
      </c>
      <c r="E675" s="26">
        <v>20161211</v>
      </c>
      <c r="F675" s="22" t="str">
        <f>VLOOKUP(E675,КСГ!$A$2:$C$427,2,0)</f>
        <v>Переломы шейки бедра и костей таза</v>
      </c>
      <c r="G675" s="25">
        <f>VLOOKUP(E675,КСГ!$A$2:$C$427,3,0)</f>
        <v>1.52</v>
      </c>
      <c r="H675" s="25">
        <f>IF(VLOOKUP($E675,КСГ!$A$2:$D$427,4,0)=0,IF($D675="КС",$C$2*$C675*$G675,$C$3*$C675*$G675),IF($D675="КС",$C$2*$G675,$C$3*$G675))</f>
        <v>26070.204000000002</v>
      </c>
      <c r="I675" s="25" t="str">
        <f>VLOOKUP(E675,КСГ!$A$2:$E$427,5,0)</f>
        <v>Травматология и ортопедия</v>
      </c>
      <c r="J675" s="25">
        <f>VLOOKUP(E675,КСГ!$A$2:$F$427,6,0)</f>
        <v>1.37</v>
      </c>
      <c r="K675" s="26" t="s">
        <v>480</v>
      </c>
      <c r="L675" s="26">
        <v>38</v>
      </c>
      <c r="M675" s="26">
        <v>2</v>
      </c>
      <c r="N675" s="18">
        <f t="shared" si="29"/>
        <v>40</v>
      </c>
      <c r="O675" s="19">
        <f>IF(VLOOKUP($E675,КСГ!$A$2:$D$427,4,0)=0,IF($D675="КС",$C$2*$C675*$G675*L675,$C$3*$C675*$G675*L675),IF($D675="КС",$C$2*$G675*L675,$C$3*$G675*L675))</f>
        <v>990667.75200000009</v>
      </c>
      <c r="P675" s="19">
        <f>IF(VLOOKUP($E675,КСГ!$A$2:$D$427,4,0)=0,IF($D675="КС",$C$2*$C675*$G675*M675,$C$3*$C675*$G675*M675),IF($D675="КС",$C$2*$G675*M675,$C$3*$G675*M675))</f>
        <v>52140.408000000003</v>
      </c>
      <c r="Q675" s="20">
        <f t="shared" si="30"/>
        <v>1042808.1600000001</v>
      </c>
    </row>
    <row r="676" spans="1:17" ht="15" customHeight="1">
      <c r="A676" s="34">
        <v>150009</v>
      </c>
      <c r="B676" s="22" t="str">
        <f>VLOOKUP(A676,МО!$A$1:$C$68,2,0)</f>
        <v>ГБУЗ  "Ардонская ЦРБ"</v>
      </c>
      <c r="C676" s="23">
        <f>IF(D676="КС",VLOOKUP(A676,МО!$A$1:$C$68,3,0),VLOOKUP(A676,МО!$A$1:$D$68,4,0))</f>
        <v>1</v>
      </c>
      <c r="D676" s="27" t="s">
        <v>495</v>
      </c>
      <c r="E676" s="26">
        <v>20161213</v>
      </c>
      <c r="F676" s="22" t="str">
        <f>VLOOKUP(E676,КСГ!$A$2:$C$427,2,0)</f>
        <v>Переломы, вывихи, растяжения области грудной клетки, верхней конечности и стопы</v>
      </c>
      <c r="G676" s="25">
        <f>VLOOKUP(E676,КСГ!$A$2:$C$427,3,0)</f>
        <v>0.56000000000000005</v>
      </c>
      <c r="H676" s="25">
        <f>IF(VLOOKUP($E676,КСГ!$A$2:$D$427,4,0)=0,IF($D676="КС",$C$2*$C676*$G676,$C$3*$C676*$G676),IF($D676="КС",$C$2*$G676,$C$3*$G676))</f>
        <v>9604.8120000000017</v>
      </c>
      <c r="I676" s="25" t="str">
        <f>VLOOKUP(E676,КСГ!$A$2:$E$427,5,0)</f>
        <v>Травматология и ортопедия</v>
      </c>
      <c r="J676" s="25">
        <f>VLOOKUP(E676,КСГ!$A$2:$F$427,6,0)</f>
        <v>1.37</v>
      </c>
      <c r="K676" s="26" t="s">
        <v>480</v>
      </c>
      <c r="L676" s="26">
        <v>0</v>
      </c>
      <c r="M676" s="26"/>
      <c r="N676" s="18" t="str">
        <f t="shared" si="29"/>
        <v/>
      </c>
      <c r="O676" s="19">
        <f>IF(VLOOKUP($E676,КСГ!$A$2:$D$427,4,0)=0,IF($D676="КС",$C$2*$C676*$G676*L676,$C$3*$C676*$G676*L676),IF($D676="КС",$C$2*$G676*L676,$C$3*$G676*L676))</f>
        <v>0</v>
      </c>
      <c r="P676" s="19">
        <f>IF(VLOOKUP($E676,КСГ!$A$2:$D$427,4,0)=0,IF($D676="КС",$C$2*$C676*$G676*M676,$C$3*$C676*$G676*M676),IF($D676="КС",$C$2*$G676*M676,$C$3*$G676*M676))</f>
        <v>0</v>
      </c>
      <c r="Q676" s="20">
        <f t="shared" si="30"/>
        <v>0</v>
      </c>
    </row>
    <row r="677" spans="1:17" ht="30">
      <c r="A677" s="34">
        <v>150009</v>
      </c>
      <c r="B677" s="22" t="str">
        <f>VLOOKUP(A677,МО!$A$1:$C$68,2,0)</f>
        <v>ГБУЗ  "Ардонская ЦРБ"</v>
      </c>
      <c r="C677" s="23">
        <f>IF(D677="КС",VLOOKUP(A677,МО!$A$1:$C$68,3,0),VLOOKUP(A677,МО!$A$1:$D$68,4,0))</f>
        <v>1</v>
      </c>
      <c r="D677" s="27" t="s">
        <v>495</v>
      </c>
      <c r="E677" s="26">
        <v>20161214</v>
      </c>
      <c r="F677" s="22" t="str">
        <f>VLOOKUP(E677,КСГ!$A$2:$C$427,2,0)</f>
        <v>Переломы, вывихи, растяжения области колена и голени</v>
      </c>
      <c r="G677" s="25">
        <f>VLOOKUP(E677,КСГ!$A$2:$C$427,3,0)</f>
        <v>0.74</v>
      </c>
      <c r="H677" s="25">
        <f>IF(VLOOKUP($E677,КСГ!$A$2:$D$427,4,0)=0,IF($D677="КС",$C$2*$C677*$G677,$C$3*$C677*$G677),IF($D677="КС",$C$2*$G677,$C$3*$G677))</f>
        <v>12692.073</v>
      </c>
      <c r="I677" s="25" t="str">
        <f>VLOOKUP(E677,КСГ!$A$2:$E$427,5,0)</f>
        <v>Травматология и ортопедия</v>
      </c>
      <c r="J677" s="25">
        <f>VLOOKUP(E677,КСГ!$A$2:$F$427,6,0)</f>
        <v>1.37</v>
      </c>
      <c r="K677" s="26" t="s">
        <v>480</v>
      </c>
      <c r="L677" s="26">
        <v>11</v>
      </c>
      <c r="M677" s="26"/>
      <c r="N677" s="18">
        <f t="shared" si="29"/>
        <v>11</v>
      </c>
      <c r="O677" s="19">
        <f>IF(VLOOKUP($E677,КСГ!$A$2:$D$427,4,0)=0,IF($D677="КС",$C$2*$C677*$G677*L677,$C$3*$C677*$G677*L677),IF($D677="КС",$C$2*$G677*L677,$C$3*$G677*L677))</f>
        <v>139612.80300000001</v>
      </c>
      <c r="P677" s="19">
        <f>IF(VLOOKUP($E677,КСГ!$A$2:$D$427,4,0)=0,IF($D677="КС",$C$2*$C677*$G677*M677,$C$3*$C677*$G677*M677),IF($D677="КС",$C$2*$G677*M677,$C$3*$G677*M677))</f>
        <v>0</v>
      </c>
      <c r="Q677" s="20">
        <f t="shared" si="30"/>
        <v>139612.80300000001</v>
      </c>
    </row>
    <row r="678" spans="1:17" ht="15" customHeight="1">
      <c r="A678" s="34">
        <v>150009</v>
      </c>
      <c r="B678" s="22" t="str">
        <f>VLOOKUP(A678,МО!$A$1:$C$68,2,0)</f>
        <v>ГБУЗ  "Ардонская ЦРБ"</v>
      </c>
      <c r="C678" s="23">
        <f>IF(D678="КС",VLOOKUP(A678,МО!$A$1:$C$68,3,0),VLOOKUP(A678,МО!$A$1:$D$68,4,0))</f>
        <v>1</v>
      </c>
      <c r="D678" s="27" t="s">
        <v>495</v>
      </c>
      <c r="E678" s="26">
        <v>20161215</v>
      </c>
      <c r="F678" s="22" t="str">
        <f>VLOOKUP(E678,КСГ!$A$2:$C$427,2,0)</f>
        <v>Множественные переломы, травматические ампутации, размозжения и последствия травм</v>
      </c>
      <c r="G678" s="25">
        <f>VLOOKUP(E678,КСГ!$A$2:$C$427,3,0)</f>
        <v>1.44</v>
      </c>
      <c r="H678" s="25">
        <f>IF(VLOOKUP($E678,КСГ!$A$2:$D$427,4,0)=0,IF($D678="КС",$C$2*$C678*$G678,$C$3*$C678*$G678),IF($D678="КС",$C$2*$G678,$C$3*$G678))</f>
        <v>24698.088</v>
      </c>
      <c r="I678" s="25" t="str">
        <f>VLOOKUP(E678,КСГ!$A$2:$E$427,5,0)</f>
        <v>Травматология и ортопедия</v>
      </c>
      <c r="J678" s="25">
        <f>VLOOKUP(E678,КСГ!$A$2:$F$427,6,0)</f>
        <v>1.37</v>
      </c>
      <c r="K678" s="26" t="s">
        <v>480</v>
      </c>
      <c r="L678" s="26">
        <v>0</v>
      </c>
      <c r="M678" s="26"/>
      <c r="N678" s="18" t="str">
        <f t="shared" si="29"/>
        <v/>
      </c>
      <c r="O678" s="19">
        <f>IF(VLOOKUP($E678,КСГ!$A$2:$D$427,4,0)=0,IF($D678="КС",$C$2*$C678*$G678*L678,$C$3*$C678*$G678*L678),IF($D678="КС",$C$2*$G678*L678,$C$3*$G678*L678))</f>
        <v>0</v>
      </c>
      <c r="P678" s="19">
        <f>IF(VLOOKUP($E678,КСГ!$A$2:$D$427,4,0)=0,IF($D678="КС",$C$2*$C678*$G678*M678,$C$3*$C678*$G678*M678),IF($D678="КС",$C$2*$G678*M678,$C$3*$G678*M678))</f>
        <v>0</v>
      </c>
      <c r="Q678" s="20">
        <f t="shared" si="30"/>
        <v>0</v>
      </c>
    </row>
    <row r="679" spans="1:17" ht="15" customHeight="1">
      <c r="A679" s="34">
        <v>150009</v>
      </c>
      <c r="B679" s="22" t="str">
        <f>VLOOKUP(A679,МО!$A$1:$C$68,2,0)</f>
        <v>ГБУЗ  "Ардонская ЦРБ"</v>
      </c>
      <c r="C679" s="23">
        <f>IF(D679="КС",VLOOKUP(A679,МО!$A$1:$C$68,3,0),VLOOKUP(A679,МО!$A$1:$D$68,4,0))</f>
        <v>1</v>
      </c>
      <c r="D679" s="27" t="s">
        <v>495</v>
      </c>
      <c r="E679" s="26">
        <v>20161216</v>
      </c>
      <c r="F679" s="22" t="str">
        <f>VLOOKUP(E679,КСГ!$A$2:$C$427,2,0)</f>
        <v>Тяжелая множественная и сочетанная травма (политравма)</v>
      </c>
      <c r="G679" s="25">
        <f>VLOOKUP(E679,КСГ!$A$2:$C$427,3,0)</f>
        <v>5.54</v>
      </c>
      <c r="H679" s="25">
        <f>IF(VLOOKUP($E679,КСГ!$A$2:$D$427,4,0)=0,IF($D679="КС",$C$2*$C679*$G679,$C$3*$C679*$G679),IF($D679="КС",$C$2*$G679,$C$3*$G679))</f>
        <v>95019.03300000001</v>
      </c>
      <c r="I679" s="25" t="str">
        <f>VLOOKUP(E679,КСГ!$A$2:$E$427,5,0)</f>
        <v>Травматология и ортопедия</v>
      </c>
      <c r="J679" s="25">
        <f>VLOOKUP(E679,КСГ!$A$2:$F$427,6,0)</f>
        <v>1.37</v>
      </c>
      <c r="K679" s="26" t="s">
        <v>480</v>
      </c>
      <c r="L679" s="26">
        <v>1</v>
      </c>
      <c r="M679" s="26"/>
      <c r="N679" s="18">
        <f t="shared" si="29"/>
        <v>1</v>
      </c>
      <c r="O679" s="19">
        <f>IF(VLOOKUP($E679,КСГ!$A$2:$D$427,4,0)=0,IF($D679="КС",$C$2*$C679*$G679*L679,$C$3*$C679*$G679*L679),IF($D679="КС",$C$2*$G679*L679,$C$3*$G679*L679))</f>
        <v>95019.03300000001</v>
      </c>
      <c r="P679" s="19">
        <f>IF(VLOOKUP($E679,КСГ!$A$2:$D$427,4,0)=0,IF($D679="КС",$C$2*$C679*$G679*M679,$C$3*$C679*$G679*M679),IF($D679="КС",$C$2*$G679*M679,$C$3*$G679*M679))</f>
        <v>0</v>
      </c>
      <c r="Q679" s="20">
        <f t="shared" si="30"/>
        <v>95019.03300000001</v>
      </c>
    </row>
    <row r="680" spans="1:17" ht="30">
      <c r="A680" s="34">
        <v>150009</v>
      </c>
      <c r="B680" s="22" t="str">
        <f>VLOOKUP(A680,МО!$A$1:$C$68,2,0)</f>
        <v>ГБУЗ  "Ардонская ЦРБ"</v>
      </c>
      <c r="C680" s="23">
        <f>IF(D680="КС",VLOOKUP(A680,МО!$A$1:$C$68,3,0),VLOOKUP(A680,МО!$A$1:$D$68,4,0))</f>
        <v>1</v>
      </c>
      <c r="D680" s="27" t="s">
        <v>495</v>
      </c>
      <c r="E680" s="26">
        <v>20161218</v>
      </c>
      <c r="F680" s="22" t="str">
        <f>VLOOKUP(E680,КСГ!$A$2:$C$427,2,0)</f>
        <v>Операции на костно-мышечной системе и суставах (уровень 1)</v>
      </c>
      <c r="G680" s="25">
        <f>VLOOKUP(E680,КСГ!$A$2:$C$427,3,0)</f>
        <v>0.79</v>
      </c>
      <c r="H680" s="25">
        <f>IF(VLOOKUP($E680,КСГ!$A$2:$D$427,4,0)=0,IF($D680="КС",$C$2*$C680*$G680,$C$3*$C680*$G680),IF($D680="КС",$C$2*$G680,$C$3*$G680))</f>
        <v>13549.645500000001</v>
      </c>
      <c r="I680" s="25" t="str">
        <f>VLOOKUP(E680,КСГ!$A$2:$E$427,5,0)</f>
        <v>Травматология и ортопедия</v>
      </c>
      <c r="J680" s="25">
        <f>VLOOKUP(E680,КСГ!$A$2:$F$427,6,0)</f>
        <v>1.37</v>
      </c>
      <c r="K680" s="26" t="s">
        <v>480</v>
      </c>
      <c r="L680" s="26">
        <v>65</v>
      </c>
      <c r="M680" s="26">
        <v>5</v>
      </c>
      <c r="N680" s="18">
        <f t="shared" si="29"/>
        <v>70</v>
      </c>
      <c r="O680" s="19">
        <f>IF(VLOOKUP($E680,КСГ!$A$2:$D$427,4,0)=0,IF($D680="КС",$C$2*$C680*$G680*L680,$C$3*$C680*$G680*L680),IF($D680="КС",$C$2*$G680*L680,$C$3*$G680*L680))</f>
        <v>880726.95750000002</v>
      </c>
      <c r="P680" s="19">
        <f>IF(VLOOKUP($E680,КСГ!$A$2:$D$427,4,0)=0,IF($D680="КС",$C$2*$C680*$G680*M680,$C$3*$C680*$G680*M680),IF($D680="КС",$C$2*$G680*M680,$C$3*$G680*M680))</f>
        <v>67748.227500000008</v>
      </c>
      <c r="Q680" s="20">
        <f t="shared" si="30"/>
        <v>948475.18500000006</v>
      </c>
    </row>
    <row r="681" spans="1:17" ht="15.75" customHeight="1">
      <c r="A681" s="34">
        <v>150009</v>
      </c>
      <c r="B681" s="22" t="str">
        <f>VLOOKUP(A681,МО!$A$1:$C$68,2,0)</f>
        <v>ГБУЗ  "Ардонская ЦРБ"</v>
      </c>
      <c r="C681" s="23">
        <f>IF(D681="КС",VLOOKUP(A681,МО!$A$1:$C$68,3,0),VLOOKUP(A681,МО!$A$1:$D$68,4,0))</f>
        <v>1</v>
      </c>
      <c r="D681" s="27" t="s">
        <v>495</v>
      </c>
      <c r="E681" s="26">
        <v>20161218</v>
      </c>
      <c r="F681" s="22" t="str">
        <f>VLOOKUP(E681,КСГ!$A$2:$C$427,2,0)</f>
        <v>Операции на костно-мышечной системе и суставах (уровень 1)</v>
      </c>
      <c r="G681" s="25">
        <f>VLOOKUP(E681,КСГ!$A$2:$C$427,3,0)</f>
        <v>0.79</v>
      </c>
      <c r="H681" s="25">
        <f>IF(VLOOKUP($E681,КСГ!$A$2:$D$427,4,0)=0,IF($D681="КС",$C$2*$C681*$G681,$C$3*$C681*$G681),IF($D681="КС",$C$2*$G681,$C$3*$G681))</f>
        <v>13549.645500000001</v>
      </c>
      <c r="I681" s="25" t="str">
        <f>VLOOKUP(E681,КСГ!$A$2:$E$427,5,0)</f>
        <v>Травматология и ортопедия</v>
      </c>
      <c r="J681" s="25">
        <f>VLOOKUP(E681,КСГ!$A$2:$F$427,6,0)</f>
        <v>1.37</v>
      </c>
      <c r="K681" s="26" t="s">
        <v>474</v>
      </c>
      <c r="L681" s="26">
        <v>0</v>
      </c>
      <c r="M681" s="26">
        <v>0</v>
      </c>
      <c r="N681" s="18" t="str">
        <f t="shared" si="29"/>
        <v/>
      </c>
      <c r="O681" s="19">
        <f>IF(VLOOKUP($E681,КСГ!$A$2:$D$427,4,0)=0,IF($D681="КС",$C$2*$C681*$G681*L681,$C$3*$C681*$G681*L681),IF($D681="КС",$C$2*$G681*L681,$C$3*$G681*L681))</f>
        <v>0</v>
      </c>
      <c r="P681" s="19">
        <f>IF(VLOOKUP($E681,КСГ!$A$2:$D$427,4,0)=0,IF($D681="КС",$C$2*$C681*$G681*M681,$C$3*$C681*$G681*M681),IF($D681="КС",$C$2*$G681*M681,$C$3*$G681*M681))</f>
        <v>0</v>
      </c>
      <c r="Q681" s="20">
        <f t="shared" si="30"/>
        <v>0</v>
      </c>
    </row>
    <row r="682" spans="1:17" ht="30">
      <c r="A682" s="34">
        <v>150009</v>
      </c>
      <c r="B682" s="22" t="str">
        <f>VLOOKUP(A682,МО!$A$1:$C$68,2,0)</f>
        <v>ГБУЗ  "Ардонская ЦРБ"</v>
      </c>
      <c r="C682" s="23">
        <f>IF(D682="КС",VLOOKUP(A682,МО!$A$1:$C$68,3,0),VLOOKUP(A682,МО!$A$1:$D$68,4,0))</f>
        <v>1</v>
      </c>
      <c r="D682" s="27" t="s">
        <v>495</v>
      </c>
      <c r="E682" s="26">
        <v>20161219</v>
      </c>
      <c r="F682" s="22" t="str">
        <f>VLOOKUP(E682,КСГ!$A$2:$C$427,2,0)</f>
        <v>Операции на костно-мышечной системе и суставах (уровень 2)</v>
      </c>
      <c r="G682" s="25">
        <f>VLOOKUP(E682,КСГ!$A$2:$C$427,3,0)</f>
        <v>0.93</v>
      </c>
      <c r="H682" s="25">
        <f>IF(VLOOKUP($E682,КСГ!$A$2:$D$427,4,0)=0,IF($D682="КС",$C$2*$C682*$G682,$C$3*$C682*$G682),IF($D682="КС",$C$2*$G682,$C$3*$G682))</f>
        <v>15950.848500000002</v>
      </c>
      <c r="I682" s="25" t="str">
        <f>VLOOKUP(E682,КСГ!$A$2:$E$427,5,0)</f>
        <v>Травматология и ортопедия</v>
      </c>
      <c r="J682" s="25">
        <f>VLOOKUP(E682,КСГ!$A$2:$F$427,6,0)</f>
        <v>1.37</v>
      </c>
      <c r="K682" s="26" t="s">
        <v>480</v>
      </c>
      <c r="L682" s="26">
        <v>9</v>
      </c>
      <c r="M682" s="26">
        <v>1</v>
      </c>
      <c r="N682" s="18">
        <f t="shared" si="29"/>
        <v>10</v>
      </c>
      <c r="O682" s="19">
        <f>IF(VLOOKUP($E682,КСГ!$A$2:$D$427,4,0)=0,IF($D682="КС",$C$2*$C682*$G682*L682,$C$3*$C682*$G682*L682),IF($D682="КС",$C$2*$G682*L682,$C$3*$G682*L682))</f>
        <v>143557.63650000002</v>
      </c>
      <c r="P682" s="19">
        <f>IF(VLOOKUP($E682,КСГ!$A$2:$D$427,4,0)=0,IF($D682="КС",$C$2*$C682*$G682*M682,$C$3*$C682*$G682*M682),IF($D682="КС",$C$2*$G682*M682,$C$3*$G682*M682))</f>
        <v>15950.848500000002</v>
      </c>
      <c r="Q682" s="20">
        <f t="shared" si="30"/>
        <v>159508.48500000002</v>
      </c>
    </row>
    <row r="683" spans="1:17" ht="30">
      <c r="A683" s="34">
        <v>150009</v>
      </c>
      <c r="B683" s="22" t="str">
        <f>VLOOKUP(A683,МО!$A$1:$C$68,2,0)</f>
        <v>ГБУЗ  "Ардонская ЦРБ"</v>
      </c>
      <c r="C683" s="23">
        <f>IF(D683="КС",VLOOKUP(A683,МО!$A$1:$C$68,3,0),VLOOKUP(A683,МО!$A$1:$D$68,4,0))</f>
        <v>1</v>
      </c>
      <c r="D683" s="27" t="s">
        <v>495</v>
      </c>
      <c r="E683" s="26">
        <v>20161220</v>
      </c>
      <c r="F683" s="22" t="str">
        <f>VLOOKUP(E683,КСГ!$A$2:$C$427,2,0)</f>
        <v>Операции на костно-мышечной системе и суставах (уровень 3)</v>
      </c>
      <c r="G683" s="25">
        <f>VLOOKUP(E683,КСГ!$A$2:$C$427,3,0)</f>
        <v>1.37</v>
      </c>
      <c r="H683" s="25">
        <f>IF(VLOOKUP($E683,КСГ!$A$2:$D$427,4,0)=0,IF($D683="КС",$C$2*$C683*$G683,$C$3*$C683*$G683),IF($D683="КС",$C$2*$G683,$C$3*$G683))</f>
        <v>23497.486500000003</v>
      </c>
      <c r="I683" s="25" t="str">
        <f>VLOOKUP(E683,КСГ!$A$2:$E$427,5,0)</f>
        <v>Травматология и ортопедия</v>
      </c>
      <c r="J683" s="25">
        <f>VLOOKUP(E683,КСГ!$A$2:$F$427,6,0)</f>
        <v>1.37</v>
      </c>
      <c r="K683" s="26" t="s">
        <v>480</v>
      </c>
      <c r="L683" s="26">
        <v>100</v>
      </c>
      <c r="M683" s="26"/>
      <c r="N683" s="18">
        <f t="shared" si="29"/>
        <v>100</v>
      </c>
      <c r="O683" s="19">
        <f>IF(VLOOKUP($E683,КСГ!$A$2:$D$427,4,0)=0,IF($D683="КС",$C$2*$C683*$G683*L683,$C$3*$C683*$G683*L683),IF($D683="КС",$C$2*$G683*L683,$C$3*$G683*L683))</f>
        <v>2349748.6500000004</v>
      </c>
      <c r="P683" s="19">
        <f>IF(VLOOKUP($E683,КСГ!$A$2:$D$427,4,0)=0,IF($D683="КС",$C$2*$C683*$G683*M683,$C$3*$C683*$G683*M683),IF($D683="КС",$C$2*$G683*M683,$C$3*$G683*M683))</f>
        <v>0</v>
      </c>
      <c r="Q683" s="20">
        <f t="shared" si="30"/>
        <v>2349748.6500000004</v>
      </c>
    </row>
    <row r="684" spans="1:17" ht="30">
      <c r="A684" s="34">
        <v>150009</v>
      </c>
      <c r="B684" s="22" t="str">
        <f>VLOOKUP(A684,МО!$A$1:$C$68,2,0)</f>
        <v>ГБУЗ  "Ардонская ЦРБ"</v>
      </c>
      <c r="C684" s="23">
        <f>IF(D684="КС",VLOOKUP(A684,МО!$A$1:$C$68,3,0),VLOOKUP(A684,МО!$A$1:$D$68,4,0))</f>
        <v>1</v>
      </c>
      <c r="D684" s="27" t="s">
        <v>495</v>
      </c>
      <c r="E684" s="26">
        <v>20161220</v>
      </c>
      <c r="F684" s="22" t="str">
        <f>VLOOKUP(E684,КСГ!$A$2:$C$427,2,0)</f>
        <v>Операции на костно-мышечной системе и суставах (уровень 3)</v>
      </c>
      <c r="G684" s="25">
        <f>VLOOKUP(E684,КСГ!$A$2:$C$427,3,0)</f>
        <v>1.37</v>
      </c>
      <c r="H684" s="25">
        <f>IF(VLOOKUP($E684,КСГ!$A$2:$D$427,4,0)=0,IF($D684="КС",$C$2*$C684*$G684,$C$3*$C684*$G684),IF($D684="КС",$C$2*$G684,$C$3*$G684))</f>
        <v>23497.486500000003</v>
      </c>
      <c r="I684" s="25" t="str">
        <f>VLOOKUP(E684,КСГ!$A$2:$E$427,5,0)</f>
        <v>Травматология и ортопедия</v>
      </c>
      <c r="J684" s="25">
        <f>VLOOKUP(E684,КСГ!$A$2:$F$427,6,0)</f>
        <v>1.37</v>
      </c>
      <c r="K684" s="26" t="s">
        <v>474</v>
      </c>
      <c r="L684" s="26">
        <v>0</v>
      </c>
      <c r="M684" s="26">
        <v>0</v>
      </c>
      <c r="N684" s="18" t="str">
        <f t="shared" si="29"/>
        <v/>
      </c>
      <c r="O684" s="19">
        <f>IF(VLOOKUP($E684,КСГ!$A$2:$D$427,4,0)=0,IF($D684="КС",$C$2*$C684*$G684*L684,$C$3*$C684*$G684*L684),IF($D684="КС",$C$2*$G684*L684,$C$3*$G684*L684))</f>
        <v>0</v>
      </c>
      <c r="P684" s="19">
        <f>IF(VLOOKUP($E684,КСГ!$A$2:$D$427,4,0)=0,IF($D684="КС",$C$2*$C684*$G684*M684,$C$3*$C684*$G684*M684),IF($D684="КС",$C$2*$G684*M684,$C$3*$G684*M684))</f>
        <v>0</v>
      </c>
      <c r="Q684" s="20">
        <f t="shared" si="30"/>
        <v>0</v>
      </c>
    </row>
    <row r="685" spans="1:17" ht="30">
      <c r="A685" s="34">
        <v>150009</v>
      </c>
      <c r="B685" s="22" t="str">
        <f>VLOOKUP(A685,МО!$A$1:$C$68,2,0)</f>
        <v>ГБУЗ  "Ардонская ЦРБ"</v>
      </c>
      <c r="C685" s="23">
        <f>IF(D685="КС",VLOOKUP(A685,МО!$A$1:$C$68,3,0),VLOOKUP(A685,МО!$A$1:$D$68,4,0))</f>
        <v>1</v>
      </c>
      <c r="D685" s="27" t="s">
        <v>495</v>
      </c>
      <c r="E685" s="26">
        <v>20161221</v>
      </c>
      <c r="F685" s="22" t="str">
        <f>VLOOKUP(E685,КСГ!$A$2:$C$427,2,0)</f>
        <v>Операции на костно-мышечной системе и суставах (уровень 4)</v>
      </c>
      <c r="G685" s="25">
        <f>VLOOKUP(E685,КСГ!$A$2:$C$427,3,0)</f>
        <v>2.42</v>
      </c>
      <c r="H685" s="25">
        <f>IF(VLOOKUP($E685,КСГ!$A$2:$D$427,4,0)=0,IF($D685="КС",$C$2*$C685*$G685,$C$3*$C685*$G685),IF($D685="КС",$C$2*$G685,$C$3*$G685))</f>
        <v>41506.508999999998</v>
      </c>
      <c r="I685" s="25" t="str">
        <f>VLOOKUP(E685,КСГ!$A$2:$E$427,5,0)</f>
        <v>Травматология и ортопедия</v>
      </c>
      <c r="J685" s="25">
        <f>VLOOKUP(E685,КСГ!$A$2:$F$427,6,0)</f>
        <v>1.37</v>
      </c>
      <c r="K685" s="26" t="s">
        <v>480</v>
      </c>
      <c r="L685" s="26">
        <v>6</v>
      </c>
      <c r="M685" s="26"/>
      <c r="N685" s="18">
        <f t="shared" si="29"/>
        <v>6</v>
      </c>
      <c r="O685" s="19">
        <f>IF(VLOOKUP($E685,КСГ!$A$2:$D$427,4,0)=0,IF($D685="КС",$C$2*$C685*$G685*L685,$C$3*$C685*$G685*L685),IF($D685="КС",$C$2*$G685*L685,$C$3*$G685*L685))</f>
        <v>249039.054</v>
      </c>
      <c r="P685" s="19">
        <f>IF(VLOOKUP($E685,КСГ!$A$2:$D$427,4,0)=0,IF($D685="КС",$C$2*$C685*$G685*M685,$C$3*$C685*$G685*M685),IF($D685="КС",$C$2*$G685*M685,$C$3*$G685*M685))</f>
        <v>0</v>
      </c>
      <c r="Q685" s="20">
        <f t="shared" si="30"/>
        <v>249039.054</v>
      </c>
    </row>
    <row r="686" spans="1:17" ht="30">
      <c r="A686" s="34">
        <v>150009</v>
      </c>
      <c r="B686" s="22" t="str">
        <f>VLOOKUP(A686,МО!$A$1:$C$68,2,0)</f>
        <v>ГБУЗ  "Ардонская ЦРБ"</v>
      </c>
      <c r="C686" s="23">
        <f>IF(D686="КС",VLOOKUP(A686,МО!$A$1:$C$68,3,0),VLOOKUP(A686,МО!$A$1:$D$68,4,0))</f>
        <v>1</v>
      </c>
      <c r="D686" s="27" t="s">
        <v>495</v>
      </c>
      <c r="E686" s="26">
        <v>20161222</v>
      </c>
      <c r="F686" s="22" t="str">
        <f>VLOOKUP(E686,КСГ!$A$2:$C$427,2,0)</f>
        <v>Операции на костно-мышечной системе и суставах (уровень 5)</v>
      </c>
      <c r="G686" s="25">
        <f>VLOOKUP(E686,КСГ!$A$2:$C$427,3,0)</f>
        <v>3.15</v>
      </c>
      <c r="H686" s="25">
        <f>IF(VLOOKUP($E686,КСГ!$A$2:$D$427,4,0)=0,IF($D686="КС",$C$2*$C686*$G686,$C$3*$C686*$G686),IF($D686="КС",$C$2*$G686,$C$3*$G686))</f>
        <v>54027.067499999997</v>
      </c>
      <c r="I686" s="25" t="str">
        <f>VLOOKUP(E686,КСГ!$A$2:$E$427,5,0)</f>
        <v>Травматология и ортопедия</v>
      </c>
      <c r="J686" s="25">
        <f>VLOOKUP(E686,КСГ!$A$2:$F$427,6,0)</f>
        <v>1.37</v>
      </c>
      <c r="K686" s="26" t="s">
        <v>480</v>
      </c>
      <c r="L686" s="26">
        <v>70</v>
      </c>
      <c r="M686" s="26">
        <v>4</v>
      </c>
      <c r="N686" s="18">
        <f t="shared" si="29"/>
        <v>74</v>
      </c>
      <c r="O686" s="19">
        <f>IF(VLOOKUP($E686,КСГ!$A$2:$D$427,4,0)=0,IF($D686="КС",$C$2*$C686*$G686*L686,$C$3*$C686*$G686*L686),IF($D686="КС",$C$2*$G686*L686,$C$3*$G686*L686))</f>
        <v>3781894.7249999996</v>
      </c>
      <c r="P686" s="19">
        <f>IF(VLOOKUP($E686,КСГ!$A$2:$D$427,4,0)=0,IF($D686="КС",$C$2*$C686*$G686*M686,$C$3*$C686*$G686*M686),IF($D686="КС",$C$2*$G686*M686,$C$3*$G686*M686))</f>
        <v>216108.27</v>
      </c>
      <c r="Q686" s="20">
        <f t="shared" si="30"/>
        <v>3998002.9949999996</v>
      </c>
    </row>
    <row r="687" spans="1:17">
      <c r="A687" s="34">
        <v>150009</v>
      </c>
      <c r="B687" s="22" t="str">
        <f>VLOOKUP(A687,МО!$A$1:$C$68,2,0)</f>
        <v>ГБУЗ  "Ардонская ЦРБ"</v>
      </c>
      <c r="C687" s="23">
        <f>IF(D687="КС",VLOOKUP(A687,МО!$A$1:$C$68,3,0),VLOOKUP(A687,МО!$A$1:$D$68,4,0))</f>
        <v>1</v>
      </c>
      <c r="D687" s="27" t="s">
        <v>495</v>
      </c>
      <c r="E687" s="26">
        <v>20161224</v>
      </c>
      <c r="F687" s="22" t="str">
        <f>VLOOKUP(E687,КСГ!$A$2:$C$427,2,0)</f>
        <v>Болезни предстательной железы</v>
      </c>
      <c r="G687" s="25">
        <f>VLOOKUP(E687,КСГ!$A$2:$C$427,3,0)</f>
        <v>0.73</v>
      </c>
      <c r="H687" s="25">
        <f>IF(VLOOKUP($E687,КСГ!$A$2:$D$427,4,0)=0,IF($D687="КС",$C$2*$C687*$G687,$C$3*$C687*$G687),IF($D687="КС",$C$2*$G687,$C$3*$G687))</f>
        <v>12520.558500000001</v>
      </c>
      <c r="I687" s="25" t="str">
        <f>VLOOKUP(E687,КСГ!$A$2:$E$427,5,0)</f>
        <v>Урология</v>
      </c>
      <c r="J687" s="25">
        <f>VLOOKUP(E687,КСГ!$A$2:$F$427,6,0)</f>
        <v>1.2</v>
      </c>
      <c r="K687" s="26" t="s">
        <v>474</v>
      </c>
      <c r="L687" s="26">
        <v>2</v>
      </c>
      <c r="M687" s="26">
        <v>1</v>
      </c>
      <c r="N687" s="18">
        <f t="shared" si="29"/>
        <v>3</v>
      </c>
      <c r="O687" s="19">
        <f>IF(VLOOKUP($E687,КСГ!$A$2:$D$427,4,0)=0,IF($D687="КС",$C$2*$C687*$G687*L687,$C$3*$C687*$G687*L687),IF($D687="КС",$C$2*$G687*L687,$C$3*$G687*L687))</f>
        <v>25041.117000000002</v>
      </c>
      <c r="P687" s="19">
        <f>IF(VLOOKUP($E687,КСГ!$A$2:$D$427,4,0)=0,IF($D687="КС",$C$2*$C687*$G687*M687,$C$3*$C687*$G687*M687),IF($D687="КС",$C$2*$G687*M687,$C$3*$G687*M687))</f>
        <v>12520.558500000001</v>
      </c>
      <c r="Q687" s="20">
        <f t="shared" si="30"/>
        <v>37561.675500000005</v>
      </c>
    </row>
    <row r="688" spans="1:17" ht="15" customHeight="1">
      <c r="A688" s="34">
        <v>150009</v>
      </c>
      <c r="B688" s="22" t="str">
        <f>VLOOKUP(A688,МО!$A$1:$C$68,2,0)</f>
        <v>ГБУЗ  "Ардонская ЦРБ"</v>
      </c>
      <c r="C688" s="23">
        <f>IF(D688="КС",VLOOKUP(A688,МО!$A$1:$C$68,3,0),VLOOKUP(A688,МО!$A$1:$D$68,4,0))</f>
        <v>1</v>
      </c>
      <c r="D688" s="27" t="s">
        <v>495</v>
      </c>
      <c r="E688" s="26">
        <v>20161225</v>
      </c>
      <c r="F688" s="22" t="str">
        <f>VLOOKUP(E688,КСГ!$A$2:$C$427,2,0)</f>
        <v>Другие болезни, врожденные аномалии, повреждения мочевой системы и мужских половых органов</v>
      </c>
      <c r="G688" s="25">
        <f>VLOOKUP(E688,КСГ!$A$2:$C$427,3,0)</f>
        <v>0.67</v>
      </c>
      <c r="H688" s="25">
        <f>IF(VLOOKUP($E688,КСГ!$A$2:$D$427,4,0)=0,IF($D688="КС",$C$2*$C688*$G688,$C$3*$C688*$G688),IF($D688="КС",$C$2*$G688,$C$3*$G688))</f>
        <v>11491.471500000001</v>
      </c>
      <c r="I688" s="25" t="str">
        <f>VLOOKUP(E688,КСГ!$A$2:$E$427,5,0)</f>
        <v>Урология</v>
      </c>
      <c r="J688" s="25">
        <f>VLOOKUP(E688,КСГ!$A$2:$F$427,6,0)</f>
        <v>1.2</v>
      </c>
      <c r="K688" s="26" t="s">
        <v>474</v>
      </c>
      <c r="L688" s="26">
        <v>6</v>
      </c>
      <c r="M688" s="26">
        <v>2</v>
      </c>
      <c r="N688" s="18">
        <f t="shared" si="29"/>
        <v>8</v>
      </c>
      <c r="O688" s="19">
        <f>IF(VLOOKUP($E688,КСГ!$A$2:$D$427,4,0)=0,IF($D688="КС",$C$2*$C688*$G688*L688,$C$3*$C688*$G688*L688),IF($D688="КС",$C$2*$G688*L688,$C$3*$G688*L688))</f>
        <v>68948.829000000012</v>
      </c>
      <c r="P688" s="19">
        <f>IF(VLOOKUP($E688,КСГ!$A$2:$D$427,4,0)=0,IF($D688="КС",$C$2*$C688*$G688*M688,$C$3*$C688*$G688*M688),IF($D688="КС",$C$2*$G688*M688,$C$3*$G688*M688))</f>
        <v>22982.943000000003</v>
      </c>
      <c r="Q688" s="20">
        <f t="shared" si="30"/>
        <v>91931.772000000012</v>
      </c>
    </row>
    <row r="689" spans="1:17" ht="15" customHeight="1">
      <c r="A689" s="34">
        <v>150009</v>
      </c>
      <c r="B689" s="22" t="str">
        <f>VLOOKUP(A689,МО!$A$1:$C$68,2,0)</f>
        <v>ГБУЗ  "Ардонская ЦРБ"</v>
      </c>
      <c r="C689" s="23">
        <f>IF(D689="КС",VLOOKUP(A689,МО!$A$1:$C$68,3,0),VLOOKUP(A689,МО!$A$1:$D$68,4,0))</f>
        <v>1</v>
      </c>
      <c r="D689" s="27" t="s">
        <v>495</v>
      </c>
      <c r="E689" s="26">
        <v>20161225</v>
      </c>
      <c r="F689" s="22" t="str">
        <f>VLOOKUP(E689,КСГ!$A$2:$C$427,2,0)</f>
        <v>Другие болезни, врожденные аномалии, повреждения мочевой системы и мужских половых органов</v>
      </c>
      <c r="G689" s="25">
        <f>VLOOKUP(E689,КСГ!$A$2:$C$427,3,0)</f>
        <v>0.67</v>
      </c>
      <c r="H689" s="25">
        <f>IF(VLOOKUP($E689,КСГ!$A$2:$D$427,4,0)=0,IF($D689="КС",$C$2*$C689*$G689,$C$3*$C689*$G689),IF($D689="КС",$C$2*$G689,$C$3*$G689))</f>
        <v>11491.471500000001</v>
      </c>
      <c r="I689" s="25" t="str">
        <f>VLOOKUP(E689,КСГ!$A$2:$E$427,5,0)</f>
        <v>Урология</v>
      </c>
      <c r="J689" s="25">
        <f>VLOOKUP(E689,КСГ!$A$2:$F$427,6,0)</f>
        <v>1.2</v>
      </c>
      <c r="K689" s="26" t="s">
        <v>493</v>
      </c>
      <c r="L689" s="26">
        <v>1</v>
      </c>
      <c r="M689" s="26"/>
      <c r="N689" s="18">
        <f t="shared" si="29"/>
        <v>1</v>
      </c>
      <c r="O689" s="19">
        <f>IF(VLOOKUP($E689,КСГ!$A$2:$D$427,4,0)=0,IF($D689="КС",$C$2*$C689*$G689*L689,$C$3*$C689*$G689*L689),IF($D689="КС",$C$2*$G689*L689,$C$3*$G689*L689))</f>
        <v>11491.471500000001</v>
      </c>
      <c r="P689" s="19">
        <f>IF(VLOOKUP($E689,КСГ!$A$2:$D$427,4,0)=0,IF($D689="КС",$C$2*$C689*$G689*M689,$C$3*$C689*$G689*M689),IF($D689="КС",$C$2*$G689*M689,$C$3*$G689*M689))</f>
        <v>0</v>
      </c>
      <c r="Q689" s="20">
        <f t="shared" si="30"/>
        <v>11491.471500000001</v>
      </c>
    </row>
    <row r="690" spans="1:17" ht="15" customHeight="1">
      <c r="A690" s="34">
        <v>150009</v>
      </c>
      <c r="B690" s="22" t="str">
        <f>VLOOKUP(A690,МО!$A$1:$C$68,2,0)</f>
        <v>ГБУЗ  "Ардонская ЦРБ"</v>
      </c>
      <c r="C690" s="23">
        <f>IF(D690="КС",VLOOKUP(A690,МО!$A$1:$C$68,3,0),VLOOKUP(A690,МО!$A$1:$D$68,4,0))</f>
        <v>1</v>
      </c>
      <c r="D690" s="27" t="s">
        <v>495</v>
      </c>
      <c r="E690" s="26">
        <v>20161226</v>
      </c>
      <c r="F690" s="22" t="str">
        <f>VLOOKUP(E690,КСГ!$A$2:$C$427,2,0)</f>
        <v>Операции на мужских половых органах, взрослые (уровень  1)</v>
      </c>
      <c r="G690" s="25">
        <f>VLOOKUP(E690,КСГ!$A$2:$C$427,3,0)</f>
        <v>1.2</v>
      </c>
      <c r="H690" s="25">
        <f>IF(VLOOKUP($E690,КСГ!$A$2:$D$427,4,0)=0,IF($D690="КС",$C$2*$C690*$G690,$C$3*$C690*$G690),IF($D690="КС",$C$2*$G690,$C$3*$G690))</f>
        <v>20581.740000000002</v>
      </c>
      <c r="I690" s="25" t="str">
        <f>VLOOKUP(E690,КСГ!$A$2:$E$427,5,0)</f>
        <v>Урология</v>
      </c>
      <c r="J690" s="25">
        <f>VLOOKUP(E690,КСГ!$A$2:$F$427,6,0)</f>
        <v>1.2</v>
      </c>
      <c r="K690" s="26" t="s">
        <v>474</v>
      </c>
      <c r="L690" s="26">
        <v>1</v>
      </c>
      <c r="M690" s="26">
        <v>0</v>
      </c>
      <c r="N690" s="18">
        <f t="shared" si="29"/>
        <v>1</v>
      </c>
      <c r="O690" s="19">
        <f>IF(VLOOKUP($E690,КСГ!$A$2:$D$427,4,0)=0,IF($D690="КС",$C$2*$C690*$G690*L690,$C$3*$C690*$G690*L690),IF($D690="КС",$C$2*$G690*L690,$C$3*$G690*L690))</f>
        <v>20581.740000000002</v>
      </c>
      <c r="P690" s="19">
        <f>IF(VLOOKUP($E690,КСГ!$A$2:$D$427,4,0)=0,IF($D690="КС",$C$2*$C690*$G690*M690,$C$3*$C690*$G690*M690),IF($D690="КС",$C$2*$G690*M690,$C$3*$G690*M690))</f>
        <v>0</v>
      </c>
      <c r="Q690" s="20">
        <f t="shared" si="30"/>
        <v>20581.740000000002</v>
      </c>
    </row>
    <row r="691" spans="1:17">
      <c r="A691" s="34">
        <v>150009</v>
      </c>
      <c r="B691" s="22" t="str">
        <f>VLOOKUP(A691,МО!$A$1:$C$68,2,0)</f>
        <v>ГБУЗ  "Ардонская ЦРБ"</v>
      </c>
      <c r="C691" s="23">
        <f>IF(D691="КС",VLOOKUP(A691,МО!$A$1:$C$68,3,0),VLOOKUP(A691,МО!$A$1:$D$68,4,0))</f>
        <v>1</v>
      </c>
      <c r="D691" s="27" t="s">
        <v>495</v>
      </c>
      <c r="E691" s="26">
        <v>20161232</v>
      </c>
      <c r="F691" s="22" t="str">
        <f>VLOOKUP(E691,КСГ!$A$2:$C$427,2,0)</f>
        <v>Операции на почке и мочевыделительной системе, взрослые (уровень 3)</v>
      </c>
      <c r="G691" s="25">
        <f>VLOOKUP(E691,КСГ!$A$2:$C$427,3,0)</f>
        <v>1.62</v>
      </c>
      <c r="H691" s="25">
        <f>IF(VLOOKUP($E691,КСГ!$A$2:$D$427,4,0)=0,IF($D691="КС",$C$2*$C691*$G691,$C$3*$C691*$G691),IF($D691="КС",$C$2*$G691,$C$3*$G691))</f>
        <v>27785.349000000002</v>
      </c>
      <c r="I691" s="25" t="str">
        <f>VLOOKUP(E691,КСГ!$A$2:$E$427,5,0)</f>
        <v>Урология</v>
      </c>
      <c r="J691" s="25">
        <f>VLOOKUP(E691,КСГ!$A$2:$F$427,6,0)</f>
        <v>1.2</v>
      </c>
      <c r="K691" s="26" t="s">
        <v>474</v>
      </c>
      <c r="L691" s="26">
        <v>0</v>
      </c>
      <c r="M691" s="26">
        <v>0</v>
      </c>
      <c r="N691" s="18" t="str">
        <f t="shared" si="29"/>
        <v/>
      </c>
      <c r="O691" s="19">
        <f>IF(VLOOKUP($E691,КСГ!$A$2:$D$427,4,0)=0,IF($D691="КС",$C$2*$C691*$G691*L691,$C$3*$C691*$G691*L691),IF($D691="КС",$C$2*$G691*L691,$C$3*$G691*L691))</f>
        <v>0</v>
      </c>
      <c r="P691" s="19">
        <f>IF(VLOOKUP($E691,КСГ!$A$2:$D$427,4,0)=0,IF($D691="КС",$C$2*$C691*$G691*M691,$C$3*$C691*$G691*M691),IF($D691="КС",$C$2*$G691*M691,$C$3*$G691*M691))</f>
        <v>0</v>
      </c>
      <c r="Q691" s="20">
        <f t="shared" si="30"/>
        <v>0</v>
      </c>
    </row>
    <row r="692" spans="1:17" ht="15" customHeight="1">
      <c r="A692" s="34">
        <v>150009</v>
      </c>
      <c r="B692" s="22" t="str">
        <f>VLOOKUP(A692,МО!$A$1:$C$68,2,0)</f>
        <v>ГБУЗ  "Ардонская ЦРБ"</v>
      </c>
      <c r="C692" s="23">
        <f>IF(D692="КС",VLOOKUP(A692,МО!$A$1:$C$68,3,0),VLOOKUP(A692,МО!$A$1:$D$68,4,0))</f>
        <v>1</v>
      </c>
      <c r="D692" s="27" t="s">
        <v>495</v>
      </c>
      <c r="E692" s="26">
        <v>20161237</v>
      </c>
      <c r="F692" s="22" t="str">
        <f>VLOOKUP(E692,КСГ!$A$2:$C$427,2,0)</f>
        <v>Операции на коже, подкожной клетчатке, придатках кожи (уровень 1)</v>
      </c>
      <c r="G692" s="25">
        <f>VLOOKUP(E692,КСГ!$A$2:$C$427,3,0)</f>
        <v>0.27500000000000002</v>
      </c>
      <c r="H692" s="25">
        <f>IF(VLOOKUP($E692,КСГ!$A$2:$D$427,4,0)=0,IF($D692="КС",$C$2*$C692*$G692,$C$3*$C692*$G692),IF($D692="КС",$C$2*$G692,$C$3*$G692))</f>
        <v>4716.6487500000003</v>
      </c>
      <c r="I692" s="25" t="str">
        <f>VLOOKUP(E692,КСГ!$A$2:$E$427,5,0)</f>
        <v>Хирургия</v>
      </c>
      <c r="J692" s="25">
        <f>VLOOKUP(E692,КСГ!$A$2:$F$427,6,0)</f>
        <v>0.9</v>
      </c>
      <c r="K692" s="26" t="s">
        <v>474</v>
      </c>
      <c r="L692" s="26">
        <v>3</v>
      </c>
      <c r="M692" s="26">
        <v>2</v>
      </c>
      <c r="N692" s="18">
        <f t="shared" si="29"/>
        <v>5</v>
      </c>
      <c r="O692" s="19">
        <f>IF(VLOOKUP($E692,КСГ!$A$2:$D$427,4,0)=0,IF($D692="КС",$C$2*$C692*$G692*L692,$C$3*$C692*$G692*L692),IF($D692="КС",$C$2*$G692*L692,$C$3*$G692*L692))</f>
        <v>14149.946250000001</v>
      </c>
      <c r="P692" s="19">
        <f>IF(VLOOKUP($E692,КСГ!$A$2:$D$427,4,0)=0,IF($D692="КС",$C$2*$C692*$G692*M692,$C$3*$C692*$G692*M692),IF($D692="КС",$C$2*$G692*M692,$C$3*$G692*M692))</f>
        <v>9433.2975000000006</v>
      </c>
      <c r="Q692" s="20">
        <f t="shared" si="30"/>
        <v>23583.243750000001</v>
      </c>
    </row>
    <row r="693" spans="1:17" ht="15" customHeight="1">
      <c r="A693" s="34">
        <v>150009</v>
      </c>
      <c r="B693" s="22" t="str">
        <f>VLOOKUP(A693,МО!$A$1:$C$68,2,0)</f>
        <v>ГБУЗ  "Ардонская ЦРБ"</v>
      </c>
      <c r="C693" s="23">
        <f>IF(D693="КС",VLOOKUP(A693,МО!$A$1:$C$68,3,0),VLOOKUP(A693,МО!$A$1:$D$68,4,0))</f>
        <v>1</v>
      </c>
      <c r="D693" s="27" t="s">
        <v>495</v>
      </c>
      <c r="E693" s="26">
        <v>20161238</v>
      </c>
      <c r="F693" s="22" t="str">
        <f>VLOOKUP(E693,КСГ!$A$2:$C$427,2,0)</f>
        <v>Операции на коже, подкожной клетчатке, придатках кожи (уровень 2)</v>
      </c>
      <c r="G693" s="25">
        <f>VLOOKUP(E693,КСГ!$A$2:$C$427,3,0)</f>
        <v>0.71</v>
      </c>
      <c r="H693" s="25">
        <f>IF(VLOOKUP($E693,КСГ!$A$2:$D$427,4,0)=0,IF($D693="КС",$C$2*$C693*$G693,$C$3*$C693*$G693),IF($D693="КС",$C$2*$G693,$C$3*$G693))</f>
        <v>12177.529500000001</v>
      </c>
      <c r="I693" s="25" t="str">
        <f>VLOOKUP(E693,КСГ!$A$2:$E$427,5,0)</f>
        <v>Хирургия</v>
      </c>
      <c r="J693" s="25">
        <f>VLOOKUP(E693,КСГ!$A$2:$F$427,6,0)</f>
        <v>0.9</v>
      </c>
      <c r="K693" s="26" t="s">
        <v>480</v>
      </c>
      <c r="L693" s="26">
        <v>7</v>
      </c>
      <c r="M693" s="26">
        <v>1</v>
      </c>
      <c r="N693" s="18">
        <f t="shared" si="29"/>
        <v>8</v>
      </c>
      <c r="O693" s="19">
        <f>IF(VLOOKUP($E693,КСГ!$A$2:$D$427,4,0)=0,IF($D693="КС",$C$2*$C693*$G693*L693,$C$3*$C693*$G693*L693),IF($D693="КС",$C$2*$G693*L693,$C$3*$G693*L693))</f>
        <v>85242.7065</v>
      </c>
      <c r="P693" s="19">
        <f>IF(VLOOKUP($E693,КСГ!$A$2:$D$427,4,0)=0,IF($D693="КС",$C$2*$C693*$G693*M693,$C$3*$C693*$G693*M693),IF($D693="КС",$C$2*$G693*M693,$C$3*$G693*M693))</f>
        <v>12177.529500000001</v>
      </c>
      <c r="Q693" s="20">
        <f t="shared" si="30"/>
        <v>97420.236000000004</v>
      </c>
    </row>
    <row r="694" spans="1:17" ht="15" customHeight="1">
      <c r="A694" s="34">
        <v>150009</v>
      </c>
      <c r="B694" s="22" t="str">
        <f>VLOOKUP(A694,МО!$A$1:$C$68,2,0)</f>
        <v>ГБУЗ  "Ардонская ЦРБ"</v>
      </c>
      <c r="C694" s="23">
        <f>IF(D694="КС",VLOOKUP(A694,МО!$A$1:$C$68,3,0),VLOOKUP(A694,МО!$A$1:$D$68,4,0))</f>
        <v>1</v>
      </c>
      <c r="D694" s="27" t="s">
        <v>495</v>
      </c>
      <c r="E694" s="26">
        <v>20161239</v>
      </c>
      <c r="F694" s="22" t="str">
        <f>VLOOKUP(E694,КСГ!$A$2:$C$427,2,0)</f>
        <v>Операции на коже, подкожной клетчатке, придатках кожи (уровень 3)</v>
      </c>
      <c r="G694" s="25">
        <f>VLOOKUP(E694,КСГ!$A$2:$C$427,3,0)</f>
        <v>1.38</v>
      </c>
      <c r="H694" s="25">
        <f>IF(VLOOKUP($E694,КСГ!$A$2:$D$427,4,0)=0,IF($D694="КС",$C$2*$C694*$G694,$C$3*$C694*$G694),IF($D694="КС",$C$2*$G694,$C$3*$G694))</f>
        <v>23669.001</v>
      </c>
      <c r="I694" s="25" t="str">
        <f>VLOOKUP(E694,КСГ!$A$2:$E$427,5,0)</f>
        <v>Хирургия</v>
      </c>
      <c r="J694" s="25">
        <f>VLOOKUP(E694,КСГ!$A$2:$F$427,6,0)</f>
        <v>0.9</v>
      </c>
      <c r="K694" s="26" t="s">
        <v>474</v>
      </c>
      <c r="L694" s="26">
        <v>4</v>
      </c>
      <c r="M694" s="26">
        <v>1</v>
      </c>
      <c r="N694" s="18">
        <f t="shared" si="29"/>
        <v>5</v>
      </c>
      <c r="O694" s="19">
        <f>IF(VLOOKUP($E694,КСГ!$A$2:$D$427,4,0)=0,IF($D694="КС",$C$2*$C694*$G694*L694,$C$3*$C694*$G694*L694),IF($D694="КС",$C$2*$G694*L694,$C$3*$G694*L694))</f>
        <v>94676.004000000001</v>
      </c>
      <c r="P694" s="19">
        <f>IF(VLOOKUP($E694,КСГ!$A$2:$D$427,4,0)=0,IF($D694="КС",$C$2*$C694*$G694*M694,$C$3*$C694*$G694*M694),IF($D694="КС",$C$2*$G694*M694,$C$3*$G694*M694))</f>
        <v>23669.001</v>
      </c>
      <c r="Q694" s="20">
        <f t="shared" si="30"/>
        <v>118345.005</v>
      </c>
    </row>
    <row r="695" spans="1:17">
      <c r="A695" s="34">
        <v>150009</v>
      </c>
      <c r="B695" s="22" t="str">
        <f>VLOOKUP(A695,МО!$A$1:$C$68,2,0)</f>
        <v>ГБУЗ  "Ардонская ЦРБ"</v>
      </c>
      <c r="C695" s="23">
        <f>IF(D695="КС",VLOOKUP(A695,МО!$A$1:$C$68,3,0),VLOOKUP(A695,МО!$A$1:$D$68,4,0))</f>
        <v>1</v>
      </c>
      <c r="D695" s="27" t="s">
        <v>495</v>
      </c>
      <c r="E695" s="26">
        <v>20161240</v>
      </c>
      <c r="F695" s="22" t="str">
        <f>VLOOKUP(E695,КСГ!$A$2:$C$427,2,0)</f>
        <v>Операции на коже, подкожной клетчатке, придатках кожи (уровень 4)</v>
      </c>
      <c r="G695" s="25">
        <f>VLOOKUP(E695,КСГ!$A$2:$C$427,3,0)</f>
        <v>2.41</v>
      </c>
      <c r="H695" s="25">
        <f>IF(VLOOKUP($E695,КСГ!$A$2:$D$427,4,0)=0,IF($D695="КС",$C$2*$C695*$G695,$C$3*$C695*$G695),IF($D695="КС",$C$2*$G695,$C$3*$G695))</f>
        <v>41334.994500000001</v>
      </c>
      <c r="I695" s="25" t="str">
        <f>VLOOKUP(E695,КСГ!$A$2:$E$427,5,0)</f>
        <v>Хирургия</v>
      </c>
      <c r="J695" s="25">
        <f>VLOOKUP(E695,КСГ!$A$2:$F$427,6,0)</f>
        <v>0.9</v>
      </c>
      <c r="K695" s="26" t="s">
        <v>480</v>
      </c>
      <c r="L695" s="26">
        <v>1</v>
      </c>
      <c r="M695" s="26"/>
      <c r="N695" s="18">
        <f t="shared" si="29"/>
        <v>1</v>
      </c>
      <c r="O695" s="19">
        <f>IF(VLOOKUP($E695,КСГ!$A$2:$D$427,4,0)=0,IF($D695="КС",$C$2*$C695*$G695*L695,$C$3*$C695*$G695*L695),IF($D695="КС",$C$2*$G695*L695,$C$3*$G695*L695))</f>
        <v>41334.994500000001</v>
      </c>
      <c r="P695" s="19">
        <f>IF(VLOOKUP($E695,КСГ!$A$2:$D$427,4,0)=0,IF($D695="КС",$C$2*$C695*$G695*M695,$C$3*$C695*$G695*M695),IF($D695="КС",$C$2*$G695*M695,$C$3*$G695*M695))</f>
        <v>0</v>
      </c>
      <c r="Q695" s="20">
        <f t="shared" si="30"/>
        <v>41334.994500000001</v>
      </c>
    </row>
    <row r="696" spans="1:17" ht="15" customHeight="1">
      <c r="A696" s="34">
        <v>150009</v>
      </c>
      <c r="B696" s="22" t="str">
        <f>VLOOKUP(A696,МО!$A$1:$C$68,2,0)</f>
        <v>ГБУЗ  "Ардонская ЦРБ"</v>
      </c>
      <c r="C696" s="23">
        <f>IF(D696="КС",VLOOKUP(A696,МО!$A$1:$C$68,3,0),VLOOKUP(A696,МО!$A$1:$D$68,4,0))</f>
        <v>1</v>
      </c>
      <c r="D696" s="27" t="s">
        <v>495</v>
      </c>
      <c r="E696" s="26">
        <v>20161247</v>
      </c>
      <c r="F696" s="22" t="str">
        <f>VLOOKUP(E696,КСГ!$A$2:$C$427,2,0)</f>
        <v>Артрозы, другие поражения суставов, болезни мягких тканей</v>
      </c>
      <c r="G696" s="25">
        <f>VLOOKUP(E696,КСГ!$A$2:$C$427,3,0)</f>
        <v>0.76</v>
      </c>
      <c r="H696" s="25">
        <f>IF(VLOOKUP($E696,КСГ!$A$2:$D$427,4,0)=0,IF($D696="КС",$C$2*$C696*$G696,$C$3*$C696*$G696),IF($D696="КС",$C$2*$G696,$C$3*$G696))</f>
        <v>13035.102000000001</v>
      </c>
      <c r="I696" s="25" t="str">
        <f>VLOOKUP(E696,КСГ!$A$2:$E$427,5,0)</f>
        <v>Хирургия</v>
      </c>
      <c r="J696" s="25">
        <f>VLOOKUP(E696,КСГ!$A$2:$F$427,6,0)</f>
        <v>0.9</v>
      </c>
      <c r="K696" s="26" t="s">
        <v>480</v>
      </c>
      <c r="L696" s="26">
        <v>0</v>
      </c>
      <c r="M696" s="26">
        <v>0</v>
      </c>
      <c r="N696" s="18" t="str">
        <f t="shared" si="29"/>
        <v/>
      </c>
      <c r="O696" s="19">
        <f>IF(VLOOKUP($E696,КСГ!$A$2:$D$427,4,0)=0,IF($D696="КС",$C$2*$C696*$G696*L696,$C$3*$C696*$G696*L696),IF($D696="КС",$C$2*$G696*L696,$C$3*$G696*L696))</f>
        <v>0</v>
      </c>
      <c r="P696" s="19">
        <f>IF(VLOOKUP($E696,КСГ!$A$2:$D$427,4,0)=0,IF($D696="КС",$C$2*$C696*$G696*M696,$C$3*$C696*$G696*M696),IF($D696="КС",$C$2*$G696*M696,$C$3*$G696*M696))</f>
        <v>0</v>
      </c>
      <c r="Q696" s="20">
        <f t="shared" si="30"/>
        <v>0</v>
      </c>
    </row>
    <row r="697" spans="1:17" ht="15" customHeight="1">
      <c r="A697" s="34">
        <v>150009</v>
      </c>
      <c r="B697" s="22" t="str">
        <f>VLOOKUP(A697,МО!$A$1:$C$68,2,0)</f>
        <v>ГБУЗ  "Ардонская ЦРБ"</v>
      </c>
      <c r="C697" s="23">
        <f>IF(D697="КС",VLOOKUP(A697,МО!$A$1:$C$68,3,0),VLOOKUP(A697,МО!$A$1:$D$68,4,0))</f>
        <v>1</v>
      </c>
      <c r="D697" s="27" t="s">
        <v>495</v>
      </c>
      <c r="E697" s="26">
        <v>20161247</v>
      </c>
      <c r="F697" s="22" t="str">
        <f>VLOOKUP(E697,КСГ!$A$2:$C$427,2,0)</f>
        <v>Артрозы, другие поражения суставов, болезни мягких тканей</v>
      </c>
      <c r="G697" s="25">
        <f>VLOOKUP(E697,КСГ!$A$2:$C$427,3,0)</f>
        <v>0.76</v>
      </c>
      <c r="H697" s="25">
        <f>IF(VLOOKUP($E697,КСГ!$A$2:$D$427,4,0)=0,IF($D697="КС",$C$2*$C697*$G697,$C$3*$C697*$G697),IF($D697="КС",$C$2*$G697,$C$3*$G697))</f>
        <v>13035.102000000001</v>
      </c>
      <c r="I697" s="25" t="str">
        <f>VLOOKUP(E697,КСГ!$A$2:$E$427,5,0)</f>
        <v>Хирургия</v>
      </c>
      <c r="J697" s="25">
        <f>VLOOKUP(E697,КСГ!$A$2:$F$427,6,0)</f>
        <v>0.9</v>
      </c>
      <c r="K697" s="26" t="s">
        <v>474</v>
      </c>
      <c r="L697" s="26">
        <v>10</v>
      </c>
      <c r="M697" s="26">
        <v>3</v>
      </c>
      <c r="N697" s="18">
        <f t="shared" si="29"/>
        <v>13</v>
      </c>
      <c r="O697" s="19">
        <f>IF(VLOOKUP($E697,КСГ!$A$2:$D$427,4,0)=0,IF($D697="КС",$C$2*$C697*$G697*L697,$C$3*$C697*$G697*L697),IF($D697="КС",$C$2*$G697*L697,$C$3*$G697*L697))</f>
        <v>130351.02</v>
      </c>
      <c r="P697" s="19">
        <f>IF(VLOOKUP($E697,КСГ!$A$2:$D$427,4,0)=0,IF($D697="КС",$C$2*$C697*$G697*M697,$C$3*$C697*$G697*M697),IF($D697="КС",$C$2*$G697*M697,$C$3*$G697*M697))</f>
        <v>39105.306000000004</v>
      </c>
      <c r="Q697" s="20">
        <f t="shared" si="30"/>
        <v>169456.326</v>
      </c>
    </row>
    <row r="698" spans="1:17" ht="15" customHeight="1">
      <c r="A698" s="34">
        <v>150009</v>
      </c>
      <c r="B698" s="22" t="str">
        <f>VLOOKUP(A698,МО!$A$1:$C$68,2,0)</f>
        <v>ГБУЗ  "Ардонская ЦРБ"</v>
      </c>
      <c r="C698" s="23">
        <f>IF(D698="КС",VLOOKUP(A698,МО!$A$1:$C$68,3,0),VLOOKUP(A698,МО!$A$1:$D$68,4,0))</f>
        <v>1</v>
      </c>
      <c r="D698" s="27" t="s">
        <v>495</v>
      </c>
      <c r="E698" s="26">
        <v>20161248</v>
      </c>
      <c r="F698" s="22" t="str">
        <f>VLOOKUP(E698,КСГ!$A$2:$C$427,2,0)</f>
        <v>Остеомиелит, уровень 1</v>
      </c>
      <c r="G698" s="25">
        <f>VLOOKUP(E698,КСГ!$A$2:$C$427,3,0)</f>
        <v>2.42</v>
      </c>
      <c r="H698" s="25">
        <f>IF(VLOOKUP($E698,КСГ!$A$2:$D$427,4,0)=0,IF($D698="КС",$C$2*$C698*$G698,$C$3*$C698*$G698),IF($D698="КС",$C$2*$G698,$C$3*$G698))</f>
        <v>41506.508999999998</v>
      </c>
      <c r="I698" s="25" t="str">
        <f>VLOOKUP(E698,КСГ!$A$2:$E$427,5,0)</f>
        <v>Хирургия</v>
      </c>
      <c r="J698" s="25">
        <f>VLOOKUP(E698,КСГ!$A$2:$F$427,6,0)</f>
        <v>0.9</v>
      </c>
      <c r="K698" s="26" t="s">
        <v>480</v>
      </c>
      <c r="L698" s="26">
        <v>5</v>
      </c>
      <c r="M698" s="26">
        <v>1</v>
      </c>
      <c r="N698" s="18">
        <f t="shared" si="29"/>
        <v>6</v>
      </c>
      <c r="O698" s="19">
        <f>IF(VLOOKUP($E698,КСГ!$A$2:$D$427,4,0)=0,IF($D698="КС",$C$2*$C698*$G698*L698,$C$3*$C698*$G698*L698),IF($D698="КС",$C$2*$G698*L698,$C$3*$G698*L698))</f>
        <v>207532.54499999998</v>
      </c>
      <c r="P698" s="19">
        <f>IF(VLOOKUP($E698,КСГ!$A$2:$D$427,4,0)=0,IF($D698="КС",$C$2*$C698*$G698*M698,$C$3*$C698*$G698*M698),IF($D698="КС",$C$2*$G698*M698,$C$3*$G698*M698))</f>
        <v>41506.508999999998</v>
      </c>
      <c r="Q698" s="20">
        <f t="shared" si="30"/>
        <v>249039.05399999997</v>
      </c>
    </row>
    <row r="699" spans="1:17" ht="15" customHeight="1">
      <c r="A699" s="34">
        <v>150009</v>
      </c>
      <c r="B699" s="22" t="str">
        <f>VLOOKUP(A699,МО!$A$1:$C$68,2,0)</f>
        <v>ГБУЗ  "Ардонская ЦРБ"</v>
      </c>
      <c r="C699" s="23">
        <f>IF(D699="КС",VLOOKUP(A699,МО!$A$1:$C$68,3,0),VLOOKUP(A699,МО!$A$1:$D$68,4,0))</f>
        <v>1</v>
      </c>
      <c r="D699" s="27" t="s">
        <v>495</v>
      </c>
      <c r="E699" s="26">
        <v>20161253</v>
      </c>
      <c r="F699" s="22" t="str">
        <f>VLOOKUP(E699,КСГ!$A$2:$C$427,2,0)</f>
        <v>Открытые раны, поверхностные, другие и неуточненные травмы</v>
      </c>
      <c r="G699" s="25">
        <f>VLOOKUP(E699,КСГ!$A$2:$C$427,3,0)</f>
        <v>0.37</v>
      </c>
      <c r="H699" s="25">
        <f>IF(VLOOKUP($E699,КСГ!$A$2:$D$427,4,0)=0,IF($D699="КС",$C$2*$C699*$G699,$C$3*$C699*$G699),IF($D699="КС",$C$2*$G699,$C$3*$G699))</f>
        <v>6346.0365000000002</v>
      </c>
      <c r="I699" s="25" t="str">
        <f>VLOOKUP(E699,КСГ!$A$2:$E$427,5,0)</f>
        <v>Хирургия</v>
      </c>
      <c r="J699" s="25">
        <f>VLOOKUP(E699,КСГ!$A$2:$F$427,6,0)</f>
        <v>0.9</v>
      </c>
      <c r="K699" s="26" t="s">
        <v>480</v>
      </c>
      <c r="L699" s="26">
        <v>0</v>
      </c>
      <c r="M699" s="26">
        <v>0</v>
      </c>
      <c r="N699" s="18" t="str">
        <f t="shared" si="29"/>
        <v/>
      </c>
      <c r="O699" s="19">
        <f>IF(VLOOKUP($E699,КСГ!$A$2:$D$427,4,0)=0,IF($D699="КС",$C$2*$C699*$G699*L699,$C$3*$C699*$G699*L699),IF($D699="КС",$C$2*$G699*L699,$C$3*$G699*L699))</f>
        <v>0</v>
      </c>
      <c r="P699" s="19">
        <f>IF(VLOOKUP($E699,КСГ!$A$2:$D$427,4,0)=0,IF($D699="КС",$C$2*$C699*$G699*M699,$C$3*$C699*$G699*M699),IF($D699="КС",$C$2*$G699*M699,$C$3*$G699*M699))</f>
        <v>0</v>
      </c>
      <c r="Q699" s="20">
        <f t="shared" si="30"/>
        <v>0</v>
      </c>
    </row>
    <row r="700" spans="1:17" ht="15" customHeight="1">
      <c r="A700" s="34">
        <v>150009</v>
      </c>
      <c r="B700" s="22" t="str">
        <f>VLOOKUP(A700,МО!$A$1:$C$68,2,0)</f>
        <v>ГБУЗ  "Ардонская ЦРБ"</v>
      </c>
      <c r="C700" s="23">
        <f>IF(D700="КС",VLOOKUP(A700,МО!$A$1:$C$68,3,0),VLOOKUP(A700,МО!$A$1:$D$68,4,0))</f>
        <v>1</v>
      </c>
      <c r="D700" s="27" t="s">
        <v>495</v>
      </c>
      <c r="E700" s="26">
        <v>20161253</v>
      </c>
      <c r="F700" s="22" t="str">
        <f>VLOOKUP(E700,КСГ!$A$2:$C$427,2,0)</f>
        <v>Открытые раны, поверхностные, другие и неуточненные травмы</v>
      </c>
      <c r="G700" s="25">
        <f>VLOOKUP(E700,КСГ!$A$2:$C$427,3,0)</f>
        <v>0.37</v>
      </c>
      <c r="H700" s="25">
        <f>IF(VLOOKUP($E700,КСГ!$A$2:$D$427,4,0)=0,IF($D700="КС",$C$2*$C700*$G700,$C$3*$C700*$G700),IF($D700="КС",$C$2*$G700,$C$3*$G700))</f>
        <v>6346.0365000000002</v>
      </c>
      <c r="I700" s="25" t="str">
        <f>VLOOKUP(E700,КСГ!$A$2:$E$427,5,0)</f>
        <v>Хирургия</v>
      </c>
      <c r="J700" s="25">
        <f>VLOOKUP(E700,КСГ!$A$2:$F$427,6,0)</f>
        <v>0.9</v>
      </c>
      <c r="K700" s="26" t="s">
        <v>474</v>
      </c>
      <c r="L700" s="26">
        <v>4</v>
      </c>
      <c r="M700" s="26">
        <v>1</v>
      </c>
      <c r="N700" s="18">
        <f t="shared" si="29"/>
        <v>5</v>
      </c>
      <c r="O700" s="19">
        <f>IF(VLOOKUP($E700,КСГ!$A$2:$D$427,4,0)=0,IF($D700="КС",$C$2*$C700*$G700*L700,$C$3*$C700*$G700*L700),IF($D700="КС",$C$2*$G700*L700,$C$3*$G700*L700))</f>
        <v>25384.146000000001</v>
      </c>
      <c r="P700" s="19">
        <f>IF(VLOOKUP($E700,КСГ!$A$2:$D$427,4,0)=0,IF($D700="КС",$C$2*$C700*$G700*M700,$C$3*$C700*$G700*M700),IF($D700="КС",$C$2*$G700*M700,$C$3*$G700*M700))</f>
        <v>6346.0365000000002</v>
      </c>
      <c r="Q700" s="20">
        <f t="shared" si="30"/>
        <v>31730.182500000003</v>
      </c>
    </row>
    <row r="701" spans="1:17" ht="30">
      <c r="A701" s="34">
        <v>150009</v>
      </c>
      <c r="B701" s="22" t="str">
        <f>VLOOKUP(A701,МО!$A$1:$C$68,2,0)</f>
        <v>ГБУЗ  "Ардонская ЦРБ"</v>
      </c>
      <c r="C701" s="23">
        <f>IF(D701="КС",VLOOKUP(A701,МО!$A$1:$C$68,3,0),VLOOKUP(A701,МО!$A$1:$D$68,4,0))</f>
        <v>1</v>
      </c>
      <c r="D701" s="27" t="s">
        <v>495</v>
      </c>
      <c r="E701" s="26">
        <v>20161263</v>
      </c>
      <c r="F701" s="22" t="str">
        <f>VLOOKUP(E701,КСГ!$A$2:$C$427,2,0)</f>
        <v>Операции на пищеводе, желудке, двенадцатиперстной кишке (уровень 2)</v>
      </c>
      <c r="G701" s="25">
        <f>VLOOKUP(E701,КСГ!$A$2:$C$427,3,0)</f>
        <v>2.73</v>
      </c>
      <c r="H701" s="25">
        <f>IF(VLOOKUP($E701,КСГ!$A$2:$D$427,4,0)=0,IF($D701="КС",$C$2*$C701*$G701,$C$3*$C701*$G701),IF($D701="КС",$C$2*$G701,$C$3*$G701))</f>
        <v>46823.458500000001</v>
      </c>
      <c r="I701" s="25" t="str">
        <f>VLOOKUP(E701,КСГ!$A$2:$E$427,5,0)</f>
        <v>Хирургия (абдоминальная)</v>
      </c>
      <c r="J701" s="25">
        <f>VLOOKUP(E701,КСГ!$A$2:$F$427,6,0)</f>
        <v>1.2</v>
      </c>
      <c r="K701" s="26" t="s">
        <v>474</v>
      </c>
      <c r="L701" s="26">
        <v>1</v>
      </c>
      <c r="M701" s="26">
        <v>1</v>
      </c>
      <c r="N701" s="18">
        <f t="shared" si="29"/>
        <v>2</v>
      </c>
      <c r="O701" s="19">
        <f>IF(VLOOKUP($E701,КСГ!$A$2:$D$427,4,0)=0,IF($D701="КС",$C$2*$C701*$G701*L701,$C$3*$C701*$G701*L701),IF($D701="КС",$C$2*$G701*L701,$C$3*$G701*L701))</f>
        <v>46823.458500000001</v>
      </c>
      <c r="P701" s="19">
        <f>IF(VLOOKUP($E701,КСГ!$A$2:$D$427,4,0)=0,IF($D701="КС",$C$2*$C701*$G701*M701,$C$3*$C701*$G701*M701),IF($D701="КС",$C$2*$G701*M701,$C$3*$G701*M701))</f>
        <v>46823.458500000001</v>
      </c>
      <c r="Q701" s="20">
        <f t="shared" si="30"/>
        <v>93646.917000000001</v>
      </c>
    </row>
    <row r="702" spans="1:17" ht="15" customHeight="1">
      <c r="A702" s="34">
        <v>150009</v>
      </c>
      <c r="B702" s="22" t="str">
        <f>VLOOKUP(A702,МО!$A$1:$C$68,2,0)</f>
        <v>ГБУЗ  "Ардонская ЦРБ"</v>
      </c>
      <c r="C702" s="23">
        <f>IF(D702="КС",VLOOKUP(A702,МО!$A$1:$C$68,3,0),VLOOKUP(A702,МО!$A$1:$D$68,4,0))</f>
        <v>1</v>
      </c>
      <c r="D702" s="27" t="s">
        <v>495</v>
      </c>
      <c r="E702" s="26">
        <v>20161265</v>
      </c>
      <c r="F702" s="22" t="str">
        <f>VLOOKUP(E702,КСГ!$A$2:$C$427,2,0)</f>
        <v>Аппендэктомия, уровень 1, взрослые</v>
      </c>
      <c r="G702" s="25">
        <f>VLOOKUP(E702,КСГ!$A$2:$C$427,3,0)</f>
        <v>0.73</v>
      </c>
      <c r="H702" s="25">
        <f>IF(VLOOKUP($E702,КСГ!$A$2:$D$427,4,0)=0,IF($D702="КС",$C$2*$C702*$G702,$C$3*$C702*$G702),IF($D702="КС",$C$2*$G702,$C$3*$G702))</f>
        <v>12520.558500000001</v>
      </c>
      <c r="I702" s="25" t="str">
        <f>VLOOKUP(E702,КСГ!$A$2:$E$427,5,0)</f>
        <v>Хирургия (абдоминальная)</v>
      </c>
      <c r="J702" s="25">
        <f>VLOOKUP(E702,КСГ!$A$2:$F$427,6,0)</f>
        <v>1.2</v>
      </c>
      <c r="K702" s="26" t="s">
        <v>474</v>
      </c>
      <c r="L702" s="26">
        <v>8</v>
      </c>
      <c r="M702" s="26">
        <v>1</v>
      </c>
      <c r="N702" s="18">
        <f t="shared" si="29"/>
        <v>9</v>
      </c>
      <c r="O702" s="19">
        <f>IF(VLOOKUP($E702,КСГ!$A$2:$D$427,4,0)=0,IF($D702="КС",$C$2*$C702*$G702*L702,$C$3*$C702*$G702*L702),IF($D702="КС",$C$2*$G702*L702,$C$3*$G702*L702))</f>
        <v>100164.46800000001</v>
      </c>
      <c r="P702" s="19">
        <f>IF(VLOOKUP($E702,КСГ!$A$2:$D$427,4,0)=0,IF($D702="КС",$C$2*$C702*$G702*M702,$C$3*$C702*$G702*M702),IF($D702="КС",$C$2*$G702*M702,$C$3*$G702*M702))</f>
        <v>12520.558500000001</v>
      </c>
      <c r="Q702" s="20">
        <f t="shared" si="30"/>
        <v>112685.02650000001</v>
      </c>
    </row>
    <row r="703" spans="1:17" ht="30">
      <c r="A703" s="34">
        <v>150009</v>
      </c>
      <c r="B703" s="22" t="str">
        <f>VLOOKUP(A703,МО!$A$1:$C$68,2,0)</f>
        <v>ГБУЗ  "Ардонская ЦРБ"</v>
      </c>
      <c r="C703" s="23">
        <f>IF(D703="КС",VLOOKUP(A703,МО!$A$1:$C$68,3,0),VLOOKUP(A703,МО!$A$1:$D$68,4,0))</f>
        <v>1</v>
      </c>
      <c r="D703" s="27" t="s">
        <v>495</v>
      </c>
      <c r="E703" s="26">
        <v>20161267</v>
      </c>
      <c r="F703" s="22" t="str">
        <f>VLOOKUP(E703,КСГ!$A$2:$C$427,2,0)</f>
        <v>Операции по поводу грыж, взрослые (уровень 1)</v>
      </c>
      <c r="G703" s="25">
        <f>VLOOKUP(E703,КСГ!$A$2:$C$427,3,0)</f>
        <v>0.86</v>
      </c>
      <c r="H703" s="25">
        <f>IF(VLOOKUP($E703,КСГ!$A$2:$D$427,4,0)=0,IF($D703="КС",$C$2*$C703*$G703,$C$3*$C703*$G703),IF($D703="КС",$C$2*$G703,$C$3*$G703))</f>
        <v>14750.247000000001</v>
      </c>
      <c r="I703" s="25" t="str">
        <f>VLOOKUP(E703,КСГ!$A$2:$E$427,5,0)</f>
        <v>Хирургия (абдоминальная)</v>
      </c>
      <c r="J703" s="25">
        <f>VLOOKUP(E703,КСГ!$A$2:$F$427,6,0)</f>
        <v>1.2</v>
      </c>
      <c r="K703" s="26" t="s">
        <v>474</v>
      </c>
      <c r="L703" s="26">
        <v>8</v>
      </c>
      <c r="M703" s="26">
        <v>1</v>
      </c>
      <c r="N703" s="18">
        <f t="shared" si="29"/>
        <v>9</v>
      </c>
      <c r="O703" s="19">
        <f>IF(VLOOKUP($E703,КСГ!$A$2:$D$427,4,0)=0,IF($D703="КС",$C$2*$C703*$G703*L703,$C$3*$C703*$G703*L703),IF($D703="КС",$C$2*$G703*L703,$C$3*$G703*L703))</f>
        <v>118001.97600000001</v>
      </c>
      <c r="P703" s="19">
        <f>IF(VLOOKUP($E703,КСГ!$A$2:$D$427,4,0)=0,IF($D703="КС",$C$2*$C703*$G703*M703,$C$3*$C703*$G703*M703),IF($D703="КС",$C$2*$G703*M703,$C$3*$G703*M703))</f>
        <v>14750.247000000001</v>
      </c>
      <c r="Q703" s="20">
        <f t="shared" si="30"/>
        <v>132752.223</v>
      </c>
    </row>
    <row r="704" spans="1:17" ht="30">
      <c r="A704" s="34">
        <v>150009</v>
      </c>
      <c r="B704" s="22" t="str">
        <f>VLOOKUP(A704,МО!$A$1:$C$68,2,0)</f>
        <v>ГБУЗ  "Ардонская ЦРБ"</v>
      </c>
      <c r="C704" s="23">
        <f>IF(D704="КС",VLOOKUP(A704,МО!$A$1:$C$68,3,0),VLOOKUP(A704,МО!$A$1:$D$68,4,0))</f>
        <v>1</v>
      </c>
      <c r="D704" s="27" t="s">
        <v>495</v>
      </c>
      <c r="E704" s="26">
        <v>20161270</v>
      </c>
      <c r="F704" s="22" t="str">
        <f>VLOOKUP(E704,КСГ!$A$2:$C$427,2,0)</f>
        <v>Другие операции на органах брюшной полости (уровень 1)</v>
      </c>
      <c r="G704" s="25">
        <f>VLOOKUP(E704,КСГ!$A$2:$C$427,3,0)</f>
        <v>1.1299999999999999</v>
      </c>
      <c r="H704" s="25">
        <f>IF(VLOOKUP($E704,КСГ!$A$2:$D$427,4,0)=0,IF($D704="КС",$C$2*$C704*$G704,$C$3*$C704*$G704),IF($D704="КС",$C$2*$G704,$C$3*$G704))</f>
        <v>19381.138499999997</v>
      </c>
      <c r="I704" s="25" t="str">
        <f>VLOOKUP(E704,КСГ!$A$2:$E$427,5,0)</f>
        <v>Хирургия (абдоминальная)</v>
      </c>
      <c r="J704" s="25">
        <f>VLOOKUP(E704,КСГ!$A$2:$F$427,6,0)</f>
        <v>1.2</v>
      </c>
      <c r="K704" s="26" t="s">
        <v>474</v>
      </c>
      <c r="L704" s="26">
        <v>4</v>
      </c>
      <c r="M704" s="26">
        <v>1</v>
      </c>
      <c r="N704" s="18">
        <f t="shared" si="29"/>
        <v>5</v>
      </c>
      <c r="O704" s="19">
        <f>IF(VLOOKUP($E704,КСГ!$A$2:$D$427,4,0)=0,IF($D704="КС",$C$2*$C704*$G704*L704,$C$3*$C704*$G704*L704),IF($D704="КС",$C$2*$G704*L704,$C$3*$G704*L704))</f>
        <v>77524.553999999989</v>
      </c>
      <c r="P704" s="19">
        <f>IF(VLOOKUP($E704,КСГ!$A$2:$D$427,4,0)=0,IF($D704="КС",$C$2*$C704*$G704*M704,$C$3*$C704*$G704*M704),IF($D704="КС",$C$2*$G704*M704,$C$3*$G704*M704))</f>
        <v>19381.138499999997</v>
      </c>
      <c r="Q704" s="20">
        <f t="shared" si="30"/>
        <v>96905.69249999999</v>
      </c>
    </row>
    <row r="705" spans="1:17" ht="30">
      <c r="A705" s="34">
        <v>150010</v>
      </c>
      <c r="B705" s="22" t="str">
        <f>VLOOKUP(A705,МО!$A$1:$C$68,2,0)</f>
        <v>ГБУЗ  "Ирафская ЦРБ"</v>
      </c>
      <c r="C705" s="23">
        <f>IF(D705="КС",VLOOKUP(A705,МО!$A$1:$C$68,3,0),VLOOKUP(A705,МО!$A$1:$D$68,4,0))</f>
        <v>1</v>
      </c>
      <c r="D705" s="27" t="s">
        <v>495</v>
      </c>
      <c r="E705" s="11">
        <v>20161016</v>
      </c>
      <c r="F705" s="22" t="str">
        <f>VLOOKUP(E705,КСГ!$A$2:$C$427,2,0)</f>
        <v>Ангионевротический отек, анафилактический шок</v>
      </c>
      <c r="G705" s="25">
        <f>VLOOKUP(E705,КСГ!$A$2:$C$427,3,0)</f>
        <v>0.27</v>
      </c>
      <c r="H705" s="25">
        <f>IF(VLOOKUP($E705,КСГ!$A$2:$D$427,4,0)=0,IF($D705="КС",$C$2*$C705*$G705,$C$3*$C705*$G705),IF($D705="КС",$C$2*$G705,$C$3*$G705))</f>
        <v>4630.8915000000006</v>
      </c>
      <c r="I705" s="25" t="str">
        <f>VLOOKUP(E705,КСГ!$A$2:$E$427,5,0)</f>
        <v>Аллергология и иммунология</v>
      </c>
      <c r="J705" s="25">
        <f>VLOOKUP(E705,КСГ!$A$2:$F$427,6,0)</f>
        <v>0.34</v>
      </c>
      <c r="K705" s="26" t="s">
        <v>474</v>
      </c>
      <c r="L705" s="26">
        <v>1</v>
      </c>
      <c r="M705" s="26">
        <v>0</v>
      </c>
      <c r="N705" s="18">
        <f t="shared" si="29"/>
        <v>1</v>
      </c>
      <c r="O705" s="19">
        <f>IF(VLOOKUP($E705,КСГ!$A$2:$D$427,4,0)=0,IF($D705="КС",$C$2*$C705*$G705*L705,$C$3*$C705*$G705*L705),IF($D705="КС",$C$2*$G705*L705,$C$3*$G705*L705))</f>
        <v>4630.8915000000006</v>
      </c>
      <c r="P705" s="19">
        <f>IF(VLOOKUP($E705,КСГ!$A$2:$D$427,4,0)=0,IF($D705="КС",$C$2*$C705*$G705*M705,$C$3*$C705*$G705*M705),IF($D705="КС",$C$2*$G705*M705,$C$3*$G705*M705))</f>
        <v>0</v>
      </c>
      <c r="Q705" s="20">
        <f t="shared" si="30"/>
        <v>4630.8915000000006</v>
      </c>
    </row>
    <row r="706" spans="1:17" ht="15" customHeight="1">
      <c r="A706" s="34">
        <v>150010</v>
      </c>
      <c r="B706" s="22" t="str">
        <f>VLOOKUP(A706,МО!$A$1:$C$68,2,0)</f>
        <v>ГБУЗ  "Ирафская ЦРБ"</v>
      </c>
      <c r="C706" s="23">
        <f>IF(D706="КС",VLOOKUP(A706,МО!$A$1:$C$68,3,0),VLOOKUP(A706,МО!$A$1:$D$68,4,0))</f>
        <v>1</v>
      </c>
      <c r="D706" s="27" t="s">
        <v>495</v>
      </c>
      <c r="E706" s="11">
        <v>20161017</v>
      </c>
      <c r="F706" s="22" t="str">
        <f>VLOOKUP(E706,КСГ!$A$2:$C$427,2,0)</f>
        <v>Язва желудка и двенадцатиперстной кишки</v>
      </c>
      <c r="G706" s="25">
        <f>VLOOKUP(E706,КСГ!$A$2:$C$427,3,0)</f>
        <v>0.89</v>
      </c>
      <c r="H706" s="25">
        <f>IF(VLOOKUP($E706,КСГ!$A$2:$D$427,4,0)=0,IF($D706="КС",$C$2*$C706*$G706,$C$3*$C706*$G706),IF($D706="КС",$C$2*$G706,$C$3*$G706))</f>
        <v>15264.790500000001</v>
      </c>
      <c r="I706" s="25" t="str">
        <f>VLOOKUP(E706,КСГ!$A$2:$E$427,5,0)</f>
        <v>Гастроэнтерология</v>
      </c>
      <c r="J706" s="25">
        <f>VLOOKUP(E706,КСГ!$A$2:$F$427,6,0)</f>
        <v>1.04</v>
      </c>
      <c r="K706" s="26" t="s">
        <v>474</v>
      </c>
      <c r="L706" s="26">
        <v>4</v>
      </c>
      <c r="M706" s="26">
        <v>1</v>
      </c>
      <c r="N706" s="18">
        <f t="shared" si="29"/>
        <v>5</v>
      </c>
      <c r="O706" s="19">
        <f>IF(VLOOKUP($E706,КСГ!$A$2:$D$427,4,0)=0,IF($D706="КС",$C$2*$C706*$G706*L706,$C$3*$C706*$G706*L706),IF($D706="КС",$C$2*$G706*L706,$C$3*$G706*L706))</f>
        <v>61059.162000000004</v>
      </c>
      <c r="P706" s="19">
        <f>IF(VLOOKUP($E706,КСГ!$A$2:$D$427,4,0)=0,IF($D706="КС",$C$2*$C706*$G706*M706,$C$3*$C706*$G706*M706),IF($D706="КС",$C$2*$G706*M706,$C$3*$G706*M706))</f>
        <v>15264.790500000001</v>
      </c>
      <c r="Q706" s="20">
        <f t="shared" si="30"/>
        <v>76323.952499999999</v>
      </c>
    </row>
    <row r="707" spans="1:17" ht="14.25" customHeight="1">
      <c r="A707" s="34">
        <v>150010</v>
      </c>
      <c r="B707" s="22" t="str">
        <f>VLOOKUP(A707,МО!$A$1:$C$68,2,0)</f>
        <v>ГБУЗ  "Ирафская ЦРБ"</v>
      </c>
      <c r="C707" s="23">
        <f>IF(D707="КС",VLOOKUP(A707,МО!$A$1:$C$68,3,0),VLOOKUP(A707,МО!$A$1:$D$68,4,0))</f>
        <v>1</v>
      </c>
      <c r="D707" s="27" t="s">
        <v>495</v>
      </c>
      <c r="E707" s="11">
        <v>20161017</v>
      </c>
      <c r="F707" s="22" t="str">
        <f>VLOOKUP(E707,КСГ!$A$2:$C$427,2,0)</f>
        <v>Язва желудка и двенадцатиперстной кишки</v>
      </c>
      <c r="G707" s="25">
        <f>VLOOKUP(E707,КСГ!$A$2:$C$427,3,0)</f>
        <v>0.89</v>
      </c>
      <c r="H707" s="25">
        <f>IF(VLOOKUP($E707,КСГ!$A$2:$D$427,4,0)=0,IF($D707="КС",$C$2*$C707*$G707,$C$3*$C707*$G707),IF($D707="КС",$C$2*$G707,$C$3*$G707))</f>
        <v>15264.790500000001</v>
      </c>
      <c r="I707" s="25" t="str">
        <f>VLOOKUP(E707,КСГ!$A$2:$E$427,5,0)</f>
        <v>Гастроэнтерология</v>
      </c>
      <c r="J707" s="25">
        <f>VLOOKUP(E707,КСГ!$A$2:$F$427,6,0)</f>
        <v>1.04</v>
      </c>
      <c r="K707" s="26" t="s">
        <v>493</v>
      </c>
      <c r="L707" s="26">
        <v>3</v>
      </c>
      <c r="M707" s="26">
        <v>0</v>
      </c>
      <c r="N707" s="18">
        <f t="shared" si="29"/>
        <v>3</v>
      </c>
      <c r="O707" s="19">
        <f>IF(VLOOKUP($E707,КСГ!$A$2:$D$427,4,0)=0,IF($D707="КС",$C$2*$C707*$G707*L707,$C$3*$C707*$G707*L707),IF($D707="КС",$C$2*$G707*L707,$C$3*$G707*L707))</f>
        <v>45794.371500000001</v>
      </c>
      <c r="P707" s="19">
        <f>IF(VLOOKUP($E707,КСГ!$A$2:$D$427,4,0)=0,IF($D707="КС",$C$2*$C707*$G707*M707,$C$3*$C707*$G707*M707),IF($D707="КС",$C$2*$G707*M707,$C$3*$G707*M707))</f>
        <v>0</v>
      </c>
      <c r="Q707" s="20">
        <f t="shared" si="30"/>
        <v>45794.371500000001</v>
      </c>
    </row>
    <row r="708" spans="1:17" ht="15" customHeight="1">
      <c r="A708" s="34">
        <v>150010</v>
      </c>
      <c r="B708" s="22" t="str">
        <f>VLOOKUP(A708,МО!$A$1:$C$68,2,0)</f>
        <v>ГБУЗ  "Ирафская ЦРБ"</v>
      </c>
      <c r="C708" s="23">
        <f>IF(D708="КС",VLOOKUP(A708,МО!$A$1:$C$68,3,0),VLOOKUP(A708,МО!$A$1:$D$68,4,0))</f>
        <v>1</v>
      </c>
      <c r="D708" s="27" t="s">
        <v>495</v>
      </c>
      <c r="E708" s="11">
        <v>20161019</v>
      </c>
      <c r="F708" s="22" t="str">
        <f>VLOOKUP(E708,КСГ!$A$2:$C$427,2,0)</f>
        <v>Болезни печени, невирусные (уровень 1)</v>
      </c>
      <c r="G708" s="25">
        <f>VLOOKUP(E708,КСГ!$A$2:$C$427,3,0)</f>
        <v>0.86</v>
      </c>
      <c r="H708" s="25">
        <f>IF(VLOOKUP($E708,КСГ!$A$2:$D$427,4,0)=0,IF($D708="КС",$C$2*$C708*$G708,$C$3*$C708*$G708),IF($D708="КС",$C$2*$G708,$C$3*$G708))</f>
        <v>14750.247000000001</v>
      </c>
      <c r="I708" s="25" t="str">
        <f>VLOOKUP(E708,КСГ!$A$2:$E$427,5,0)</f>
        <v>Гастроэнтерология</v>
      </c>
      <c r="J708" s="25">
        <f>VLOOKUP(E708,КСГ!$A$2:$F$427,6,0)</f>
        <v>1.04</v>
      </c>
      <c r="K708" s="26" t="s">
        <v>493</v>
      </c>
      <c r="L708" s="26">
        <v>9</v>
      </c>
      <c r="M708" s="26">
        <v>1</v>
      </c>
      <c r="N708" s="18">
        <f t="shared" si="29"/>
        <v>10</v>
      </c>
      <c r="O708" s="19">
        <f>IF(VLOOKUP($E708,КСГ!$A$2:$D$427,4,0)=0,IF($D708="КС",$C$2*$C708*$G708*L708,$C$3*$C708*$G708*L708),IF($D708="КС",$C$2*$G708*L708,$C$3*$G708*L708))</f>
        <v>132752.223</v>
      </c>
      <c r="P708" s="19">
        <f>IF(VLOOKUP($E708,КСГ!$A$2:$D$427,4,0)=0,IF($D708="КС",$C$2*$C708*$G708*M708,$C$3*$C708*$G708*M708),IF($D708="КС",$C$2*$G708*M708,$C$3*$G708*M708))</f>
        <v>14750.247000000001</v>
      </c>
      <c r="Q708" s="20">
        <f t="shared" si="30"/>
        <v>147502.47</v>
      </c>
    </row>
    <row r="709" spans="1:17">
      <c r="A709" s="34">
        <v>150010</v>
      </c>
      <c r="B709" s="22" t="str">
        <f>VLOOKUP(A709,МО!$A$1:$C$68,2,0)</f>
        <v>ГБУЗ  "Ирафская ЦРБ"</v>
      </c>
      <c r="C709" s="23">
        <f>IF(D709="КС",VLOOKUP(A709,МО!$A$1:$C$68,3,0),VLOOKUP(A709,МО!$A$1:$D$68,4,0))</f>
        <v>1</v>
      </c>
      <c r="D709" s="27" t="s">
        <v>495</v>
      </c>
      <c r="E709" s="11">
        <v>20161020</v>
      </c>
      <c r="F709" s="22" t="str">
        <f>VLOOKUP(E709,КСГ!$A$2:$C$427,2,0)</f>
        <v>Болезни печени, невирусные (уровень 2)</v>
      </c>
      <c r="G709" s="25">
        <f>VLOOKUP(E709,КСГ!$A$2:$C$427,3,0)</f>
        <v>1.21</v>
      </c>
      <c r="H709" s="25">
        <f>IF(VLOOKUP($E709,КСГ!$A$2:$D$427,4,0)=0,IF($D709="КС",$C$2*$C709*$G709,$C$3*$C709*$G709),IF($D709="КС",$C$2*$G709,$C$3*$G709))</f>
        <v>20753.254499999999</v>
      </c>
      <c r="I709" s="25" t="str">
        <f>VLOOKUP(E709,КСГ!$A$2:$E$427,5,0)</f>
        <v>Гастроэнтерология</v>
      </c>
      <c r="J709" s="25">
        <f>VLOOKUP(E709,КСГ!$A$2:$F$427,6,0)</f>
        <v>1.04</v>
      </c>
      <c r="K709" s="26" t="s">
        <v>493</v>
      </c>
      <c r="L709" s="26">
        <v>4</v>
      </c>
      <c r="M709" s="26">
        <v>0</v>
      </c>
      <c r="N709" s="18">
        <f t="shared" si="29"/>
        <v>4</v>
      </c>
      <c r="O709" s="19">
        <f>IF(VLOOKUP($E709,КСГ!$A$2:$D$427,4,0)=0,IF($D709="КС",$C$2*$C709*$G709*L709,$C$3*$C709*$G709*L709),IF($D709="КС",$C$2*$G709*L709,$C$3*$G709*L709))</f>
        <v>83013.017999999996</v>
      </c>
      <c r="P709" s="19">
        <f>IF(VLOOKUP($E709,КСГ!$A$2:$D$427,4,0)=0,IF($D709="КС",$C$2*$C709*$G709*M709,$C$3*$C709*$G709*M709),IF($D709="КС",$C$2*$G709*M709,$C$3*$G709*M709))</f>
        <v>0</v>
      </c>
      <c r="Q709" s="20">
        <f t="shared" si="30"/>
        <v>83013.017999999996</v>
      </c>
    </row>
    <row r="710" spans="1:17">
      <c r="A710" s="34">
        <v>150010</v>
      </c>
      <c r="B710" s="22" t="str">
        <f>VLOOKUP(A710,МО!$A$1:$C$68,2,0)</f>
        <v>ГБУЗ  "Ирафская ЦРБ"</v>
      </c>
      <c r="C710" s="23">
        <f>IF(D710="КС",VLOOKUP(A710,МО!$A$1:$C$68,3,0),VLOOKUP(A710,МО!$A$1:$D$68,4,0))</f>
        <v>1</v>
      </c>
      <c r="D710" s="27" t="s">
        <v>495</v>
      </c>
      <c r="E710" s="11">
        <v>20161021</v>
      </c>
      <c r="F710" s="22" t="str">
        <f>VLOOKUP(E710,КСГ!$A$2:$C$427,2,0)</f>
        <v>Болезни поджелудочной железы</v>
      </c>
      <c r="G710" s="25">
        <f>VLOOKUP(E710,КСГ!$A$2:$C$427,3,0)</f>
        <v>0.93</v>
      </c>
      <c r="H710" s="25">
        <f>IF(VLOOKUP($E710,КСГ!$A$2:$D$427,4,0)=0,IF($D710="КС",$C$2*$C710*$G710,$C$3*$C710*$G710),IF($D710="КС",$C$2*$G710,$C$3*$G710))</f>
        <v>15950.848500000002</v>
      </c>
      <c r="I710" s="25" t="str">
        <f>VLOOKUP(E710,КСГ!$A$2:$E$427,5,0)</f>
        <v>Гастроэнтерология</v>
      </c>
      <c r="J710" s="25">
        <f>VLOOKUP(E710,КСГ!$A$2:$F$427,6,0)</f>
        <v>1.04</v>
      </c>
      <c r="K710" s="26" t="s">
        <v>474</v>
      </c>
      <c r="L710" s="26">
        <v>4</v>
      </c>
      <c r="M710" s="26">
        <v>0</v>
      </c>
      <c r="N710" s="18">
        <f t="shared" si="29"/>
        <v>4</v>
      </c>
      <c r="O710" s="19">
        <f>IF(VLOOKUP($E710,КСГ!$A$2:$D$427,4,0)=0,IF($D710="КС",$C$2*$C710*$G710*L710,$C$3*$C710*$G710*L710),IF($D710="КС",$C$2*$G710*L710,$C$3*$G710*L710))</f>
        <v>63803.394000000008</v>
      </c>
      <c r="P710" s="19">
        <f>IF(VLOOKUP($E710,КСГ!$A$2:$D$427,4,0)=0,IF($D710="КС",$C$2*$C710*$G710*M710,$C$3*$C710*$G710*M710),IF($D710="КС",$C$2*$G710*M710,$C$3*$G710*M710))</f>
        <v>0</v>
      </c>
      <c r="Q710" s="20">
        <f t="shared" si="30"/>
        <v>63803.394000000008</v>
      </c>
    </row>
    <row r="711" spans="1:17" ht="15.75" customHeight="1">
      <c r="A711" s="34">
        <v>150010</v>
      </c>
      <c r="B711" s="22" t="str">
        <f>VLOOKUP(A711,МО!$A$1:$C$68,2,0)</f>
        <v>ГБУЗ  "Ирафская ЦРБ"</v>
      </c>
      <c r="C711" s="23">
        <f>IF(D711="КС",VLOOKUP(A711,МО!$A$1:$C$68,3,0),VLOOKUP(A711,МО!$A$1:$D$68,4,0))</f>
        <v>1</v>
      </c>
      <c r="D711" s="27" t="s">
        <v>495</v>
      </c>
      <c r="E711" s="11">
        <v>20161022</v>
      </c>
      <c r="F711" s="22" t="str">
        <f>VLOOKUP(E711,КСГ!$A$2:$C$427,2,0)</f>
        <v>Анемии, уровень 1</v>
      </c>
      <c r="G711" s="25">
        <f>VLOOKUP(E711,КСГ!$A$2:$C$427,3,0)</f>
        <v>1.1200000000000001</v>
      </c>
      <c r="H711" s="25">
        <f>IF(VLOOKUP($E711,КСГ!$A$2:$D$427,4,0)=0,IF($D711="КС",$C$2*$C711*$G711,$C$3*$C711*$G711),IF($D711="КС",$C$2*$G711,$C$3*$G711))</f>
        <v>19209.624000000003</v>
      </c>
      <c r="I711" s="25" t="str">
        <f>VLOOKUP(E711,КСГ!$A$2:$E$427,5,0)</f>
        <v>Гематология</v>
      </c>
      <c r="J711" s="25">
        <f>VLOOKUP(E711,КСГ!$A$2:$F$427,6,0)</f>
        <v>1.37</v>
      </c>
      <c r="K711" s="26" t="s">
        <v>493</v>
      </c>
      <c r="L711" s="26">
        <v>2</v>
      </c>
      <c r="M711" s="26">
        <v>0</v>
      </c>
      <c r="N711" s="18">
        <f t="shared" si="29"/>
        <v>2</v>
      </c>
      <c r="O711" s="19">
        <f>IF(VLOOKUP($E711,КСГ!$A$2:$D$427,4,0)=0,IF($D711="КС",$C$2*$C711*$G711*L711,$C$3*$C711*$G711*L711),IF($D711="КС",$C$2*$G711*L711,$C$3*$G711*L711))</f>
        <v>38419.248000000007</v>
      </c>
      <c r="P711" s="19">
        <f>IF(VLOOKUP($E711,КСГ!$A$2:$D$427,4,0)=0,IF($D711="КС",$C$2*$C711*$G711*M711,$C$3*$C711*$G711*M711),IF($D711="КС",$C$2*$G711*M711,$C$3*$G711*M711))</f>
        <v>0</v>
      </c>
      <c r="Q711" s="20">
        <f t="shared" si="30"/>
        <v>38419.248000000007</v>
      </c>
    </row>
    <row r="712" spans="1:17">
      <c r="A712" s="34">
        <v>150010</v>
      </c>
      <c r="B712" s="22" t="str">
        <f>VLOOKUP(A712,МО!$A$1:$C$68,2,0)</f>
        <v>ГБУЗ  "Ирафская ЦРБ"</v>
      </c>
      <c r="C712" s="23">
        <f>IF(D712="КС",VLOOKUP(A712,МО!$A$1:$C$68,3,0),VLOOKUP(A712,МО!$A$1:$D$68,4,0))</f>
        <v>1</v>
      </c>
      <c r="D712" s="27" t="s">
        <v>495</v>
      </c>
      <c r="E712" s="11">
        <v>20161022</v>
      </c>
      <c r="F712" s="22" t="str">
        <f>VLOOKUP(E712,КСГ!$A$2:$C$427,2,0)</f>
        <v>Анемии, уровень 1</v>
      </c>
      <c r="G712" s="25">
        <f>VLOOKUP(E712,КСГ!$A$2:$C$427,3,0)</f>
        <v>1.1200000000000001</v>
      </c>
      <c r="H712" s="25">
        <f>IF(VLOOKUP($E712,КСГ!$A$2:$D$427,4,0)=0,IF($D712="КС",$C$2*$C712*$G712,$C$3*$C712*$G712),IF($D712="КС",$C$2*$G712,$C$3*$G712))</f>
        <v>19209.624000000003</v>
      </c>
      <c r="I712" s="25" t="str">
        <f>VLOOKUP(E712,КСГ!$A$2:$E$427,5,0)</f>
        <v>Гематология</v>
      </c>
      <c r="J712" s="25">
        <f>VLOOKUP(E712,КСГ!$A$2:$F$427,6,0)</f>
        <v>1.37</v>
      </c>
      <c r="K712" s="26" t="s">
        <v>499</v>
      </c>
      <c r="L712" s="26">
        <v>0</v>
      </c>
      <c r="M712" s="26">
        <v>0</v>
      </c>
      <c r="N712" s="18" t="str">
        <f t="shared" si="29"/>
        <v/>
      </c>
      <c r="O712" s="19">
        <f>IF(VLOOKUP($E712,КСГ!$A$2:$D$427,4,0)=0,IF($D712="КС",$C$2*$C712*$G712*L712,$C$3*$C712*$G712*L712),IF($D712="КС",$C$2*$G712*L712,$C$3*$G712*L712))</f>
        <v>0</v>
      </c>
      <c r="P712" s="19">
        <f>IF(VLOOKUP($E712,КСГ!$A$2:$D$427,4,0)=0,IF($D712="КС",$C$2*$C712*$G712*M712,$C$3*$C712*$G712*M712),IF($D712="КС",$C$2*$G712*M712,$C$3*$G712*M712))</f>
        <v>0</v>
      </c>
      <c r="Q712" s="20">
        <f t="shared" si="30"/>
        <v>0</v>
      </c>
    </row>
    <row r="713" spans="1:17">
      <c r="A713" s="34">
        <v>150010</v>
      </c>
      <c r="B713" s="22" t="str">
        <f>VLOOKUP(A713,МО!$A$1:$C$68,2,0)</f>
        <v>ГБУЗ  "Ирафская ЦРБ"</v>
      </c>
      <c r="C713" s="23">
        <f>IF(D713="КС",VLOOKUP(A713,МО!$A$1:$C$68,3,0),VLOOKUP(A713,МО!$A$1:$D$68,4,0))</f>
        <v>1</v>
      </c>
      <c r="D713" s="27" t="s">
        <v>495</v>
      </c>
      <c r="E713" s="11">
        <v>20161025</v>
      </c>
      <c r="F713" s="22" t="str">
        <f>VLOOKUP(E713,КСГ!$A$2:$C$427,2,0)</f>
        <v>Нарушения свертываемости крови</v>
      </c>
      <c r="G713" s="25">
        <f>VLOOKUP(E713,КСГ!$A$2:$C$427,3,0)</f>
        <v>1.04</v>
      </c>
      <c r="H713" s="25">
        <f>IF(VLOOKUP($E713,КСГ!$A$2:$D$427,4,0)=0,IF($D713="КС",$C$2*$C713*$G713,$C$3*$C713*$G713),IF($D713="КС",$C$2*$G713,$C$3*$G713))</f>
        <v>17837.508000000002</v>
      </c>
      <c r="I713" s="25" t="str">
        <f>VLOOKUP(E713,КСГ!$A$2:$E$427,5,0)</f>
        <v>Гематология</v>
      </c>
      <c r="J713" s="25">
        <f>VLOOKUP(E713,КСГ!$A$2:$F$427,6,0)</f>
        <v>1.37</v>
      </c>
      <c r="K713" s="26" t="s">
        <v>493</v>
      </c>
      <c r="L713" s="26">
        <v>0</v>
      </c>
      <c r="M713" s="26">
        <v>0</v>
      </c>
      <c r="N713" s="18" t="str">
        <f t="shared" ref="N713:N767" si="31">IF(L713+M713&gt;0,L713+M713,"")</f>
        <v/>
      </c>
      <c r="O713" s="19">
        <f>IF(VLOOKUP($E713,КСГ!$A$2:$D$427,4,0)=0,IF($D713="КС",$C$2*$C713*$G713*L713,$C$3*$C713*$G713*L713),IF($D713="КС",$C$2*$G713*L713,$C$3*$G713*L713))</f>
        <v>0</v>
      </c>
      <c r="P713" s="19">
        <f>IF(VLOOKUP($E713,КСГ!$A$2:$D$427,4,0)=0,IF($D713="КС",$C$2*$C713*$G713*M713,$C$3*$C713*$G713*M713),IF($D713="КС",$C$2*$G713*M713,$C$3*$G713*M713))</f>
        <v>0</v>
      </c>
      <c r="Q713" s="20">
        <f t="shared" ref="Q713:Q767" si="32">O713+P713</f>
        <v>0</v>
      </c>
    </row>
    <row r="714" spans="1:17">
      <c r="A714" s="34">
        <v>150010</v>
      </c>
      <c r="B714" s="22" t="str">
        <f>VLOOKUP(A714,МО!$A$1:$C$68,2,0)</f>
        <v>ГБУЗ  "Ирафская ЦРБ"</v>
      </c>
      <c r="C714" s="23">
        <f>IF(D714="КС",VLOOKUP(A714,МО!$A$1:$C$68,3,0),VLOOKUP(A714,МО!$A$1:$D$68,4,0))</f>
        <v>1</v>
      </c>
      <c r="D714" s="27" t="s">
        <v>495</v>
      </c>
      <c r="E714" s="11">
        <v>20161026</v>
      </c>
      <c r="F714" s="22" t="str">
        <f>VLOOKUP(E714,КСГ!$A$2:$C$427,2,0)</f>
        <v>Другие болезни крови и кроветворных органов</v>
      </c>
      <c r="G714" s="25">
        <f>VLOOKUP(E714,КСГ!$A$2:$C$427,3,0)</f>
        <v>1.0900000000000001</v>
      </c>
      <c r="H714" s="25">
        <f>IF(VLOOKUP($E714,КСГ!$A$2:$D$427,4,0)=0,IF($D714="КС",$C$2*$C714*$G714,$C$3*$C714*$G714),IF($D714="КС",$C$2*$G714,$C$3*$G714))</f>
        <v>18695.080500000004</v>
      </c>
      <c r="I714" s="25" t="str">
        <f>VLOOKUP(E714,КСГ!$A$2:$E$427,5,0)</f>
        <v>Гематология</v>
      </c>
      <c r="J714" s="25">
        <f>VLOOKUP(E714,КСГ!$A$2:$F$427,6,0)</f>
        <v>1.37</v>
      </c>
      <c r="K714" s="26" t="s">
        <v>493</v>
      </c>
      <c r="L714" s="26">
        <v>0</v>
      </c>
      <c r="M714" s="26">
        <v>0</v>
      </c>
      <c r="N714" s="18" t="str">
        <f t="shared" si="31"/>
        <v/>
      </c>
      <c r="O714" s="19">
        <f>IF(VLOOKUP($E714,КСГ!$A$2:$D$427,4,0)=0,IF($D714="КС",$C$2*$C714*$G714*L714,$C$3*$C714*$G714*L714),IF($D714="КС",$C$2*$G714*L714,$C$3*$G714*L714))</f>
        <v>0</v>
      </c>
      <c r="P714" s="19">
        <f>IF(VLOOKUP($E714,КСГ!$A$2:$D$427,4,0)=0,IF($D714="КС",$C$2*$C714*$G714*M714,$C$3*$C714*$G714*M714),IF($D714="КС",$C$2*$G714*M714,$C$3*$G714*M714))</f>
        <v>0</v>
      </c>
      <c r="Q714" s="20">
        <f t="shared" si="32"/>
        <v>0</v>
      </c>
    </row>
    <row r="715" spans="1:17" ht="15" customHeight="1">
      <c r="A715" s="34">
        <v>150010</v>
      </c>
      <c r="B715" s="22" t="str">
        <f>VLOOKUP(A715,МО!$A$1:$C$68,2,0)</f>
        <v>ГБУЗ  "Ирафская ЦРБ"</v>
      </c>
      <c r="C715" s="23">
        <f>IF(D715="КС",VLOOKUP(A715,МО!$A$1:$C$68,3,0),VLOOKUP(A715,МО!$A$1:$D$68,4,0))</f>
        <v>1</v>
      </c>
      <c r="D715" s="27" t="s">
        <v>495</v>
      </c>
      <c r="E715" s="11">
        <v>20161055</v>
      </c>
      <c r="F715" s="22" t="str">
        <f>VLOOKUP(E715,КСГ!$A$2:$C$427,2,0)</f>
        <v>Кишечные инфекции, взрослые</v>
      </c>
      <c r="G715" s="25">
        <f>VLOOKUP(E715,КСГ!$A$2:$C$427,3,0)</f>
        <v>0.57999999999999996</v>
      </c>
      <c r="H715" s="25">
        <f>IF(VLOOKUP($E715,КСГ!$A$2:$D$427,4,0)=0,IF($D715="КС",$C$2*$C715*$G715,$C$3*$C715*$G715),IF($D715="КС",$C$2*$G715,$C$3*$G715))</f>
        <v>9947.8410000000003</v>
      </c>
      <c r="I715" s="25" t="str">
        <f>VLOOKUP(E715,КСГ!$A$2:$E$427,5,0)</f>
        <v>Инфекционные болезни</v>
      </c>
      <c r="J715" s="25">
        <f>VLOOKUP(E715,КСГ!$A$2:$F$427,6,0)</f>
        <v>0.65</v>
      </c>
      <c r="K715" s="26" t="s">
        <v>509</v>
      </c>
      <c r="L715" s="26">
        <v>12</v>
      </c>
      <c r="M715" s="26">
        <v>4</v>
      </c>
      <c r="N715" s="18">
        <f t="shared" si="31"/>
        <v>16</v>
      </c>
      <c r="O715" s="19">
        <f>IF(VLOOKUP($E715,КСГ!$A$2:$D$427,4,0)=0,IF($D715="КС",$C$2*$C715*$G715*L715,$C$3*$C715*$G715*L715),IF($D715="КС",$C$2*$G715*L715,$C$3*$G715*L715))</f>
        <v>119374.092</v>
      </c>
      <c r="P715" s="19">
        <f>IF(VLOOKUP($E715,КСГ!$A$2:$D$427,4,0)=0,IF($D715="КС",$C$2*$C715*$G715*M715,$C$3*$C715*$G715*M715),IF($D715="КС",$C$2*$G715*M715,$C$3*$G715*M715))</f>
        <v>39791.364000000001</v>
      </c>
      <c r="Q715" s="20">
        <f t="shared" si="32"/>
        <v>159165.45600000001</v>
      </c>
    </row>
    <row r="716" spans="1:17" ht="16.5" customHeight="1">
      <c r="A716" s="34">
        <v>150010</v>
      </c>
      <c r="B716" s="22" t="str">
        <f>VLOOKUP(A716,МО!$A$1:$C$68,2,0)</f>
        <v>ГБУЗ  "Ирафская ЦРБ"</v>
      </c>
      <c r="C716" s="23">
        <f>IF(D716="КС",VLOOKUP(A716,МО!$A$1:$C$68,3,0),VLOOKUP(A716,МО!$A$1:$D$68,4,0))</f>
        <v>1</v>
      </c>
      <c r="D716" s="27" t="s">
        <v>495</v>
      </c>
      <c r="E716" s="11">
        <v>20161056</v>
      </c>
      <c r="F716" s="22" t="str">
        <f>VLOOKUP(E716,КСГ!$A$2:$C$427,2,0)</f>
        <v>Кишечные инфекции, дети</v>
      </c>
      <c r="G716" s="25">
        <f>VLOOKUP(E716,КСГ!$A$2:$C$427,3,0)</f>
        <v>0.62</v>
      </c>
      <c r="H716" s="25">
        <f>IF(VLOOKUP($E716,КСГ!$A$2:$D$427,4,0)=0,IF($D716="КС",$C$2*$C716*$G716,$C$3*$C716*$G716),IF($D716="КС",$C$2*$G716,$C$3*$G716))</f>
        <v>10633.899000000001</v>
      </c>
      <c r="I716" s="25" t="str">
        <f>VLOOKUP(E716,КСГ!$A$2:$E$427,5,0)</f>
        <v>Инфекционные болезни</v>
      </c>
      <c r="J716" s="25">
        <f>VLOOKUP(E716,КСГ!$A$2:$F$427,6,0)</f>
        <v>0.65</v>
      </c>
      <c r="K716" s="26" t="s">
        <v>509</v>
      </c>
      <c r="L716" s="26">
        <v>12</v>
      </c>
      <c r="M716" s="26">
        <v>2</v>
      </c>
      <c r="N716" s="18">
        <f t="shared" si="31"/>
        <v>14</v>
      </c>
      <c r="O716" s="19">
        <f>IF(VLOOKUP($E716,КСГ!$A$2:$D$427,4,0)=0,IF($D716="КС",$C$2*$C716*$G716*L716,$C$3*$C716*$G716*L716),IF($D716="КС",$C$2*$G716*L716,$C$3*$G716*L716))</f>
        <v>127606.78800000002</v>
      </c>
      <c r="P716" s="19">
        <f>IF(VLOOKUP($E716,КСГ!$A$2:$D$427,4,0)=0,IF($D716="КС",$C$2*$C716*$G716*M716,$C$3*$C716*$G716*M716),IF($D716="КС",$C$2*$G716*M716,$C$3*$G716*M716))</f>
        <v>21267.798000000003</v>
      </c>
      <c r="Q716" s="20">
        <f t="shared" si="32"/>
        <v>148874.58600000001</v>
      </c>
    </row>
    <row r="717" spans="1:17" ht="15" customHeight="1">
      <c r="A717" s="34">
        <v>150010</v>
      </c>
      <c r="B717" s="22" t="str">
        <f>VLOOKUP(A717,МО!$A$1:$C$68,2,0)</f>
        <v>ГБУЗ  "Ирафская ЦРБ"</v>
      </c>
      <c r="C717" s="23">
        <f>IF(D717="КС",VLOOKUP(A717,МО!$A$1:$C$68,3,0),VLOOKUP(A717,МО!$A$1:$D$68,4,0))</f>
        <v>1</v>
      </c>
      <c r="D717" s="27" t="s">
        <v>495</v>
      </c>
      <c r="E717" s="11">
        <v>20161058</v>
      </c>
      <c r="F717" s="22" t="str">
        <f>VLOOKUP(E717,КСГ!$A$2:$C$427,2,0)</f>
        <v>Вирусный гепатит хронический</v>
      </c>
      <c r="G717" s="25">
        <f>VLOOKUP(E717,КСГ!$A$2:$C$427,3,0)</f>
        <v>1.27</v>
      </c>
      <c r="H717" s="25">
        <f>IF(VLOOKUP($E717,КСГ!$A$2:$D$427,4,0)=0,IF($D717="КС",$C$2*$C717*$G717,$C$3*$C717*$G717),IF($D717="КС",$C$2*$G717,$C$3*$G717))</f>
        <v>21782.341500000002</v>
      </c>
      <c r="I717" s="25" t="str">
        <f>VLOOKUP(E717,КСГ!$A$2:$E$427,5,0)</f>
        <v>Инфекционные болезни</v>
      </c>
      <c r="J717" s="25">
        <f>VLOOKUP(E717,КСГ!$A$2:$F$427,6,0)</f>
        <v>0.65</v>
      </c>
      <c r="K717" s="26" t="s">
        <v>509</v>
      </c>
      <c r="L717" s="26">
        <v>9</v>
      </c>
      <c r="M717" s="26">
        <v>1</v>
      </c>
      <c r="N717" s="18">
        <f t="shared" si="31"/>
        <v>10</v>
      </c>
      <c r="O717" s="19">
        <f>IF(VLOOKUP($E717,КСГ!$A$2:$D$427,4,0)=0,IF($D717="КС",$C$2*$C717*$G717*L717,$C$3*$C717*$G717*L717),IF($D717="КС",$C$2*$G717*L717,$C$3*$G717*L717))</f>
        <v>196041.07350000003</v>
      </c>
      <c r="P717" s="19">
        <f>IF(VLOOKUP($E717,КСГ!$A$2:$D$427,4,0)=0,IF($D717="КС",$C$2*$C717*$G717*M717,$C$3*$C717*$G717*M717),IF($D717="КС",$C$2*$G717*M717,$C$3*$G717*M717))</f>
        <v>21782.341500000002</v>
      </c>
      <c r="Q717" s="20">
        <f t="shared" si="32"/>
        <v>217823.41500000004</v>
      </c>
    </row>
    <row r="718" spans="1:17" ht="30">
      <c r="A718" s="34">
        <v>150010</v>
      </c>
      <c r="B718" s="22" t="str">
        <f>VLOOKUP(A718,МО!$A$1:$C$68,2,0)</f>
        <v>ГБУЗ  "Ирафская ЦРБ"</v>
      </c>
      <c r="C718" s="23">
        <f>IF(D718="КС",VLOOKUP(A718,МО!$A$1:$C$68,3,0),VLOOKUP(A718,МО!$A$1:$D$68,4,0))</f>
        <v>1</v>
      </c>
      <c r="D718" s="27" t="s">
        <v>495</v>
      </c>
      <c r="E718" s="11">
        <v>20161061</v>
      </c>
      <c r="F718" s="22" t="str">
        <f>VLOOKUP(E718,КСГ!$A$2:$C$427,2,0)</f>
        <v>Другие инфекционные и паразитарные болезни, взрослые</v>
      </c>
      <c r="G718" s="25">
        <f>VLOOKUP(E718,КСГ!$A$2:$C$427,3,0)</f>
        <v>1.18</v>
      </c>
      <c r="H718" s="25">
        <f>IF(VLOOKUP($E718,КСГ!$A$2:$D$427,4,0)=0,IF($D718="КС",$C$2*$C718*$G718,$C$3*$C718*$G718),IF($D718="КС",$C$2*$G718,$C$3*$G718))</f>
        <v>20238.710999999999</v>
      </c>
      <c r="I718" s="25" t="str">
        <f>VLOOKUP(E718,КСГ!$A$2:$E$427,5,0)</f>
        <v>Инфекционные болезни</v>
      </c>
      <c r="J718" s="25">
        <f>VLOOKUP(E718,КСГ!$A$2:$F$427,6,0)</f>
        <v>0.65</v>
      </c>
      <c r="K718" s="26" t="s">
        <v>509</v>
      </c>
      <c r="L718" s="26">
        <v>13</v>
      </c>
      <c r="M718" s="26">
        <v>2</v>
      </c>
      <c r="N718" s="18">
        <f t="shared" si="31"/>
        <v>15</v>
      </c>
      <c r="O718" s="19">
        <f>IF(VLOOKUP($E718,КСГ!$A$2:$D$427,4,0)=0,IF($D718="КС",$C$2*$C718*$G718*L718,$C$3*$C718*$G718*L718),IF($D718="КС",$C$2*$G718*L718,$C$3*$G718*L718))</f>
        <v>263103.24300000002</v>
      </c>
      <c r="P718" s="19">
        <f>IF(VLOOKUP($E718,КСГ!$A$2:$D$427,4,0)=0,IF($D718="КС",$C$2*$C718*$G718*M718,$C$3*$C718*$G718*M718),IF($D718="КС",$C$2*$G718*M718,$C$3*$G718*M718))</f>
        <v>40477.421999999999</v>
      </c>
      <c r="Q718" s="20">
        <f t="shared" si="32"/>
        <v>303580.66500000004</v>
      </c>
    </row>
    <row r="719" spans="1:17" ht="30">
      <c r="A719" s="34">
        <v>150010</v>
      </c>
      <c r="B719" s="22" t="str">
        <f>VLOOKUP(A719,МО!$A$1:$C$68,2,0)</f>
        <v>ГБУЗ  "Ирафская ЦРБ"</v>
      </c>
      <c r="C719" s="23">
        <f>IF(D719="КС",VLOOKUP(A719,МО!$A$1:$C$68,3,0),VLOOKUP(A719,МО!$A$1:$D$68,4,0))</f>
        <v>1</v>
      </c>
      <c r="D719" s="27" t="s">
        <v>495</v>
      </c>
      <c r="E719" s="11">
        <v>20161062</v>
      </c>
      <c r="F719" s="22" t="str">
        <f>VLOOKUP(E719,КСГ!$A$2:$C$427,2,0)</f>
        <v>Другие инфекционные и паразитарные болезни, дети</v>
      </c>
      <c r="G719" s="25">
        <f>VLOOKUP(E719,КСГ!$A$2:$C$427,3,0)</f>
        <v>0.98</v>
      </c>
      <c r="H719" s="25">
        <f>IF(VLOOKUP($E719,КСГ!$A$2:$D$427,4,0)=0,IF($D719="КС",$C$2*$C719*$G719,$C$3*$C719*$G719),IF($D719="КС",$C$2*$G719,$C$3*$G719))</f>
        <v>16808.421000000002</v>
      </c>
      <c r="I719" s="25" t="str">
        <f>VLOOKUP(E719,КСГ!$A$2:$E$427,5,0)</f>
        <v>Инфекционные болезни</v>
      </c>
      <c r="J719" s="25">
        <f>VLOOKUP(E719,КСГ!$A$2:$F$427,6,0)</f>
        <v>0.65</v>
      </c>
      <c r="K719" s="26" t="s">
        <v>509</v>
      </c>
      <c r="L719" s="26">
        <v>4</v>
      </c>
      <c r="M719" s="26">
        <v>1</v>
      </c>
      <c r="N719" s="18">
        <f t="shared" si="31"/>
        <v>5</v>
      </c>
      <c r="O719" s="19">
        <f>IF(VLOOKUP($E719,КСГ!$A$2:$D$427,4,0)=0,IF($D719="КС",$C$2*$C719*$G719*L719,$C$3*$C719*$G719*L719),IF($D719="КС",$C$2*$G719*L719,$C$3*$G719*L719))</f>
        <v>67233.684000000008</v>
      </c>
      <c r="P719" s="19">
        <f>IF(VLOOKUP($E719,КСГ!$A$2:$D$427,4,0)=0,IF($D719="КС",$C$2*$C719*$G719*M719,$C$3*$C719*$G719*M719),IF($D719="КС",$C$2*$G719*M719,$C$3*$G719*M719))</f>
        <v>16808.421000000002</v>
      </c>
      <c r="Q719" s="20">
        <f t="shared" si="32"/>
        <v>84042.10500000001</v>
      </c>
    </row>
    <row r="720" spans="1:17" ht="15.75" customHeight="1">
      <c r="A720" s="34">
        <v>150010</v>
      </c>
      <c r="B720" s="22" t="str">
        <f>VLOOKUP(A720,МО!$A$1:$C$68,2,0)</f>
        <v>ГБУЗ  "Ирафская ЦРБ"</v>
      </c>
      <c r="C720" s="23">
        <f>IF(D720="КС",VLOOKUP(A720,МО!$A$1:$C$68,3,0),VLOOKUP(A720,МО!$A$1:$D$68,4,0))</f>
        <v>1</v>
      </c>
      <c r="D720" s="27" t="s">
        <v>495</v>
      </c>
      <c r="E720" s="11">
        <v>20161064</v>
      </c>
      <c r="F720" s="22" t="str">
        <f>VLOOKUP(E720,КСГ!$A$2:$C$427,2,0)</f>
        <v>Респираторные инфекции верхних дыхательных путей, дети</v>
      </c>
      <c r="G720" s="25">
        <f>VLOOKUP(E720,КСГ!$A$2:$C$427,3,0)</f>
        <v>0.5</v>
      </c>
      <c r="H720" s="25">
        <f>IF(VLOOKUP($E720,КСГ!$A$2:$D$427,4,0)=0,IF($D720="КС",$C$2*$C720*$G720,$C$3*$C720*$G720),IF($D720="КС",$C$2*$G720,$C$3*$G720))</f>
        <v>8575.7250000000004</v>
      </c>
      <c r="I720" s="25" t="str">
        <f>VLOOKUP(E720,КСГ!$A$2:$E$427,5,0)</f>
        <v>Инфекционные болезни</v>
      </c>
      <c r="J720" s="25">
        <f>VLOOKUP(E720,КСГ!$A$2:$F$427,6,0)</f>
        <v>0.65</v>
      </c>
      <c r="K720" s="26" t="s">
        <v>499</v>
      </c>
      <c r="L720" s="26">
        <v>63</v>
      </c>
      <c r="M720" s="26">
        <v>2</v>
      </c>
      <c r="N720" s="18">
        <f t="shared" si="31"/>
        <v>65</v>
      </c>
      <c r="O720" s="19">
        <f>IF(VLOOKUP($E720,КСГ!$A$2:$D$427,4,0)=0,IF($D720="КС",$C$2*$C720*$G720*L720,$C$3*$C720*$G720*L720),IF($D720="КС",$C$2*$G720*L720,$C$3*$G720*L720))</f>
        <v>540270.67500000005</v>
      </c>
      <c r="P720" s="19">
        <f>IF(VLOOKUP($E720,КСГ!$A$2:$D$427,4,0)=0,IF($D720="КС",$C$2*$C720*$G720*M720,$C$3*$C720*$G720*M720),IF($D720="КС",$C$2*$G720*M720,$C$3*$G720*M720))</f>
        <v>17151.45</v>
      </c>
      <c r="Q720" s="20">
        <f t="shared" si="32"/>
        <v>557422.125</v>
      </c>
    </row>
    <row r="721" spans="1:17" ht="14.25" customHeight="1">
      <c r="A721" s="34">
        <v>150010</v>
      </c>
      <c r="B721" s="22" t="str">
        <f>VLOOKUP(A721,МО!$A$1:$C$68,2,0)</f>
        <v>ГБУЗ  "Ирафская ЦРБ"</v>
      </c>
      <c r="C721" s="23">
        <f>IF(D721="КС",VLOOKUP(A721,МО!$A$1:$C$68,3,0),VLOOKUP(A721,МО!$A$1:$D$68,4,0))</f>
        <v>1</v>
      </c>
      <c r="D721" s="27" t="s">
        <v>495</v>
      </c>
      <c r="E721" s="11">
        <v>20161066</v>
      </c>
      <c r="F721" s="22" t="str">
        <f>VLOOKUP(E721,КСГ!$A$2:$C$427,2,0)</f>
        <v>Нестабильная стенокардия, инфаркт миокарда, легочная эмболия, уровень 1</v>
      </c>
      <c r="G721" s="25">
        <f>VLOOKUP(E721,КСГ!$A$2:$C$427,3,0)</f>
        <v>1.42</v>
      </c>
      <c r="H721" s="25">
        <f>IF(VLOOKUP($E721,КСГ!$A$2:$D$427,4,0)=0,IF($D721="КС",$C$2*$C721*$G721,$C$3*$C721*$G721),IF($D721="КС",$C$2*$G721,$C$3*$G721))</f>
        <v>24355.059000000001</v>
      </c>
      <c r="I721" s="25" t="str">
        <f>VLOOKUP(E721,КСГ!$A$2:$E$427,5,0)</f>
        <v>Кардиология</v>
      </c>
      <c r="J721" s="25">
        <f>VLOOKUP(E721,КСГ!$A$2:$F$427,6,0)</f>
        <v>1.49</v>
      </c>
      <c r="K721" s="26" t="s">
        <v>493</v>
      </c>
      <c r="L721" s="26">
        <v>10</v>
      </c>
      <c r="M721" s="26">
        <v>0</v>
      </c>
      <c r="N721" s="18">
        <f t="shared" si="31"/>
        <v>10</v>
      </c>
      <c r="O721" s="19">
        <f>IF(VLOOKUP($E721,КСГ!$A$2:$D$427,4,0)=0,IF($D721="КС",$C$2*$C721*$G721*L721,$C$3*$C721*$G721*L721),IF($D721="КС",$C$2*$G721*L721,$C$3*$G721*L721))</f>
        <v>243550.59000000003</v>
      </c>
      <c r="P721" s="19">
        <f>IF(VLOOKUP($E721,КСГ!$A$2:$D$427,4,0)=0,IF($D721="КС",$C$2*$C721*$G721*M721,$C$3*$C721*$G721*M721),IF($D721="КС",$C$2*$G721*M721,$C$3*$G721*M721))</f>
        <v>0</v>
      </c>
      <c r="Q721" s="20">
        <f t="shared" si="32"/>
        <v>243550.59000000003</v>
      </c>
    </row>
    <row r="722" spans="1:17" ht="14.25" customHeight="1">
      <c r="A722" s="34">
        <v>150010</v>
      </c>
      <c r="B722" s="22" t="str">
        <f>VLOOKUP(A722,МО!$A$1:$C$68,2,0)</f>
        <v>ГБУЗ  "Ирафская ЦРБ"</v>
      </c>
      <c r="C722" s="23">
        <f>IF(D722="КС",VLOOKUP(A722,МО!$A$1:$C$68,3,0),VLOOKUP(A722,МО!$A$1:$D$68,4,0))</f>
        <v>1</v>
      </c>
      <c r="D722" s="27" t="s">
        <v>495</v>
      </c>
      <c r="E722" s="11">
        <v>20161069</v>
      </c>
      <c r="F722" s="22" t="str">
        <f>VLOOKUP(E722,КСГ!$A$2:$C$427,2,0)</f>
        <v>Нарушения ритма и проводимости, уровень 1</v>
      </c>
      <c r="G722" s="25">
        <f>VLOOKUP(E722,КСГ!$A$2:$C$427,3,0)</f>
        <v>1.1200000000000001</v>
      </c>
      <c r="H722" s="25">
        <f>IF(VLOOKUP($E722,КСГ!$A$2:$D$427,4,0)=0,IF($D722="КС",$C$2*$C722*$G722,$C$3*$C722*$G722),IF($D722="КС",$C$2*$G722,$C$3*$G722))</f>
        <v>19209.624000000003</v>
      </c>
      <c r="I722" s="25" t="str">
        <f>VLOOKUP(E722,КСГ!$A$2:$E$427,5,0)</f>
        <v>Кардиология</v>
      </c>
      <c r="J722" s="25">
        <f>VLOOKUP(E722,КСГ!$A$2:$F$427,6,0)</f>
        <v>1.49</v>
      </c>
      <c r="K722" s="26" t="s">
        <v>493</v>
      </c>
      <c r="L722" s="26">
        <v>9</v>
      </c>
      <c r="M722" s="26">
        <v>1</v>
      </c>
      <c r="N722" s="18">
        <f t="shared" si="31"/>
        <v>10</v>
      </c>
      <c r="O722" s="19">
        <f>IF(VLOOKUP($E722,КСГ!$A$2:$D$427,4,0)=0,IF($D722="КС",$C$2*$C722*$G722*L722,$C$3*$C722*$G722*L722),IF($D722="КС",$C$2*$G722*L722,$C$3*$G722*L722))</f>
        <v>172886.61600000004</v>
      </c>
      <c r="P722" s="19">
        <f>IF(VLOOKUP($E722,КСГ!$A$2:$D$427,4,0)=0,IF($D722="КС",$C$2*$C722*$G722*M722,$C$3*$C722*$G722*M722),IF($D722="КС",$C$2*$G722*M722,$C$3*$G722*M722))</f>
        <v>19209.624000000003</v>
      </c>
      <c r="Q722" s="20">
        <f t="shared" si="32"/>
        <v>192096.24000000005</v>
      </c>
    </row>
    <row r="723" spans="1:17" ht="15.75" customHeight="1">
      <c r="A723" s="34">
        <v>150010</v>
      </c>
      <c r="B723" s="22" t="str">
        <f>VLOOKUP(A723,МО!$A$1:$C$68,2,0)</f>
        <v>ГБУЗ  "Ирафская ЦРБ"</v>
      </c>
      <c r="C723" s="23">
        <f>IF(D723="КС",VLOOKUP(A723,МО!$A$1:$C$68,3,0),VLOOKUP(A723,МО!$A$1:$D$68,4,0))</f>
        <v>1</v>
      </c>
      <c r="D723" s="27" t="s">
        <v>495</v>
      </c>
      <c r="E723" s="11">
        <v>20161078</v>
      </c>
      <c r="F723" s="22" t="str">
        <f>VLOOKUP(E723,КСГ!$A$2:$C$427,2,0)</f>
        <v>Дегенеративные болезни нервной системы</v>
      </c>
      <c r="G723" s="25">
        <f>VLOOKUP(E723,КСГ!$A$2:$C$427,3,0)</f>
        <v>0.84</v>
      </c>
      <c r="H723" s="25">
        <f>IF(VLOOKUP($E723,КСГ!$A$2:$D$427,4,0)=0,IF($D723="КС",$C$2*$C723*$G723,$C$3*$C723*$G723),IF($D723="КС",$C$2*$G723,$C$3*$G723))</f>
        <v>14407.218000000001</v>
      </c>
      <c r="I723" s="25" t="str">
        <f>VLOOKUP(E723,КСГ!$A$2:$E$427,5,0)</f>
        <v>Неврология</v>
      </c>
      <c r="J723" s="25">
        <f>VLOOKUP(E723,КСГ!$A$2:$F$427,6,0)</f>
        <v>1.1200000000000001</v>
      </c>
      <c r="K723" s="26" t="s">
        <v>493</v>
      </c>
      <c r="L723" s="26">
        <v>4</v>
      </c>
      <c r="M723" s="26">
        <v>0</v>
      </c>
      <c r="N723" s="18">
        <f t="shared" si="31"/>
        <v>4</v>
      </c>
      <c r="O723" s="19">
        <f>IF(VLOOKUP($E723,КСГ!$A$2:$D$427,4,0)=0,IF($D723="КС",$C$2*$C723*$G723*L723,$C$3*$C723*$G723*L723),IF($D723="КС",$C$2*$G723*L723,$C$3*$G723*L723))</f>
        <v>57628.872000000003</v>
      </c>
      <c r="P723" s="19">
        <f>IF(VLOOKUP($E723,КСГ!$A$2:$D$427,4,0)=0,IF($D723="КС",$C$2*$C723*$G723*M723,$C$3*$C723*$G723*M723),IF($D723="КС",$C$2*$G723*M723,$C$3*$G723*M723))</f>
        <v>0</v>
      </c>
      <c r="Q723" s="20">
        <f t="shared" si="32"/>
        <v>57628.872000000003</v>
      </c>
    </row>
    <row r="724" spans="1:17" ht="15.75" customHeight="1">
      <c r="A724" s="34">
        <v>150010</v>
      </c>
      <c r="B724" s="22" t="str">
        <f>VLOOKUP(A724,МО!$A$1:$C$68,2,0)</f>
        <v>ГБУЗ  "Ирафская ЦРБ"</v>
      </c>
      <c r="C724" s="23">
        <f>IF(D724="КС",VLOOKUP(A724,МО!$A$1:$C$68,3,0),VLOOKUP(A724,МО!$A$1:$D$68,4,0))</f>
        <v>1</v>
      </c>
      <c r="D724" s="27" t="s">
        <v>495</v>
      </c>
      <c r="E724" s="11">
        <v>20161082</v>
      </c>
      <c r="F724" s="22" t="str">
        <f>VLOOKUP(E724,КСГ!$A$2:$C$427,2,0)</f>
        <v>Расстройства периферической нервной системы</v>
      </c>
      <c r="G724" s="25">
        <f>VLOOKUP(E724,КСГ!$A$2:$C$427,3,0)</f>
        <v>1.02</v>
      </c>
      <c r="H724" s="25">
        <f>IF(VLOOKUP($E724,КСГ!$A$2:$D$427,4,0)=0,IF($D724="КС",$C$2*$C724*$G724,$C$3*$C724*$G724),IF($D724="КС",$C$2*$G724,$C$3*$G724))</f>
        <v>17494.478999999999</v>
      </c>
      <c r="I724" s="25" t="str">
        <f>VLOOKUP(E724,КСГ!$A$2:$E$427,5,0)</f>
        <v>Неврология</v>
      </c>
      <c r="J724" s="25">
        <f>VLOOKUP(E724,КСГ!$A$2:$F$427,6,0)</f>
        <v>1.1200000000000001</v>
      </c>
      <c r="K724" s="26" t="s">
        <v>493</v>
      </c>
      <c r="L724" s="26">
        <v>10</v>
      </c>
      <c r="M724" s="26">
        <v>2</v>
      </c>
      <c r="N724" s="18">
        <f t="shared" si="31"/>
        <v>12</v>
      </c>
      <c r="O724" s="19">
        <f>IF(VLOOKUP($E724,КСГ!$A$2:$D$427,4,0)=0,IF($D724="КС",$C$2*$C724*$G724*L724,$C$3*$C724*$G724*L724),IF($D724="КС",$C$2*$G724*L724,$C$3*$G724*L724))</f>
        <v>174944.78999999998</v>
      </c>
      <c r="P724" s="19">
        <f>IF(VLOOKUP($E724,КСГ!$A$2:$D$427,4,0)=0,IF($D724="КС",$C$2*$C724*$G724*M724,$C$3*$C724*$G724*M724),IF($D724="КС",$C$2*$G724*M724,$C$3*$G724*M724))</f>
        <v>34988.957999999999</v>
      </c>
      <c r="Q724" s="20">
        <f t="shared" si="32"/>
        <v>209933.74799999996</v>
      </c>
    </row>
    <row r="725" spans="1:17">
      <c r="A725" s="34">
        <v>150010</v>
      </c>
      <c r="B725" s="22" t="str">
        <f>VLOOKUP(A725,МО!$A$1:$C$68,2,0)</f>
        <v>ГБУЗ  "Ирафская ЦРБ"</v>
      </c>
      <c r="C725" s="23">
        <f>IF(D725="КС",VLOOKUP(A725,МО!$A$1:$C$68,3,0),VLOOKUP(A725,МО!$A$1:$D$68,4,0))</f>
        <v>1</v>
      </c>
      <c r="D725" s="27" t="s">
        <v>495</v>
      </c>
      <c r="E725" s="11">
        <v>20161085</v>
      </c>
      <c r="F725" s="22" t="str">
        <f>VLOOKUP(E725,КСГ!$A$2:$C$427,2,0)</f>
        <v>Другие нарушения нервной системы (уровень 1)</v>
      </c>
      <c r="G725" s="25">
        <f>VLOOKUP(E725,КСГ!$A$2:$C$427,3,0)</f>
        <v>0.74</v>
      </c>
      <c r="H725" s="25">
        <f>IF(VLOOKUP($E725,КСГ!$A$2:$D$427,4,0)=0,IF($D725="КС",$C$2*$C725*$G725,$C$3*$C725*$G725),IF($D725="КС",$C$2*$G725,$C$3*$G725))</f>
        <v>12692.073</v>
      </c>
      <c r="I725" s="25" t="str">
        <f>VLOOKUP(E725,КСГ!$A$2:$E$427,5,0)</f>
        <v>Неврология</v>
      </c>
      <c r="J725" s="25">
        <f>VLOOKUP(E725,КСГ!$A$2:$F$427,6,0)</f>
        <v>1.1200000000000001</v>
      </c>
      <c r="K725" s="26" t="s">
        <v>493</v>
      </c>
      <c r="L725" s="26">
        <v>7</v>
      </c>
      <c r="M725" s="26">
        <v>0</v>
      </c>
      <c r="N725" s="18">
        <f t="shared" si="31"/>
        <v>7</v>
      </c>
      <c r="O725" s="19">
        <f>IF(VLOOKUP($E725,КСГ!$A$2:$D$427,4,0)=0,IF($D725="КС",$C$2*$C725*$G725*L725,$C$3*$C725*$G725*L725),IF($D725="КС",$C$2*$G725*L725,$C$3*$G725*L725))</f>
        <v>88844.510999999999</v>
      </c>
      <c r="P725" s="19">
        <f>IF(VLOOKUP($E725,КСГ!$A$2:$D$427,4,0)=0,IF($D725="КС",$C$2*$C725*$G725*M725,$C$3*$C725*$G725*M725),IF($D725="КС",$C$2*$G725*M725,$C$3*$G725*M725))</f>
        <v>0</v>
      </c>
      <c r="Q725" s="20">
        <f t="shared" si="32"/>
        <v>88844.510999999999</v>
      </c>
    </row>
    <row r="726" spans="1:17" ht="15" customHeight="1">
      <c r="A726" s="34">
        <v>150010</v>
      </c>
      <c r="B726" s="22" t="str">
        <f>VLOOKUP(A726,МО!$A$1:$C$68,2,0)</f>
        <v>ГБУЗ  "Ирафская ЦРБ"</v>
      </c>
      <c r="C726" s="23">
        <f>IF(D726="КС",VLOOKUP(A726,МО!$A$1:$C$68,3,0),VLOOKUP(A726,МО!$A$1:$D$68,4,0))</f>
        <v>1</v>
      </c>
      <c r="D726" s="27" t="s">
        <v>495</v>
      </c>
      <c r="E726" s="11">
        <v>20161088</v>
      </c>
      <c r="F726" s="22" t="str">
        <f>VLOOKUP(E726,КСГ!$A$2:$C$427,2,0)</f>
        <v>Кровоизлияние в мозг</v>
      </c>
      <c r="G726" s="25">
        <f>VLOOKUP(E726,КСГ!$A$2:$C$427,3,0)</f>
        <v>2.82</v>
      </c>
      <c r="H726" s="25">
        <f>IF(VLOOKUP($E726,КСГ!$A$2:$D$427,4,0)=0,IF($D726="КС",$C$2*$C726*$G726,$C$3*$C726*$G726),IF($D726="КС",$C$2*$G726,$C$3*$G726))</f>
        <v>48367.089</v>
      </c>
      <c r="I726" s="25" t="str">
        <f>VLOOKUP(E726,КСГ!$A$2:$E$427,5,0)</f>
        <v>Неврология</v>
      </c>
      <c r="J726" s="25">
        <f>VLOOKUP(E726,КСГ!$A$2:$F$427,6,0)</f>
        <v>1.1200000000000001</v>
      </c>
      <c r="K726" s="26" t="s">
        <v>493</v>
      </c>
      <c r="L726" s="26">
        <v>15</v>
      </c>
      <c r="M726" s="26">
        <v>0</v>
      </c>
      <c r="N726" s="18">
        <f t="shared" si="31"/>
        <v>15</v>
      </c>
      <c r="O726" s="19">
        <f>IF(VLOOKUP($E726,КСГ!$A$2:$D$427,4,0)=0,IF($D726="КС",$C$2*$C726*$G726*L726,$C$3*$C726*$G726*L726),IF($D726="КС",$C$2*$G726*L726,$C$3*$G726*L726))</f>
        <v>725506.33499999996</v>
      </c>
      <c r="P726" s="19">
        <f>IF(VLOOKUP($E726,КСГ!$A$2:$D$427,4,0)=0,IF($D726="КС",$C$2*$C726*$G726*M726,$C$3*$C726*$G726*M726),IF($D726="КС",$C$2*$G726*M726,$C$3*$G726*M726))</f>
        <v>0</v>
      </c>
      <c r="Q726" s="20">
        <f t="shared" si="32"/>
        <v>725506.33499999996</v>
      </c>
    </row>
    <row r="727" spans="1:17" ht="16.5" customHeight="1">
      <c r="A727" s="34">
        <v>150010</v>
      </c>
      <c r="B727" s="22" t="str">
        <f>VLOOKUP(A727,МО!$A$1:$C$68,2,0)</f>
        <v>ГБУЗ  "Ирафская ЦРБ"</v>
      </c>
      <c r="C727" s="23">
        <f>IF(D727="КС",VLOOKUP(A727,МО!$A$1:$C$68,3,0),VLOOKUP(A727,МО!$A$1:$D$68,4,0))</f>
        <v>1</v>
      </c>
      <c r="D727" s="27" t="s">
        <v>495</v>
      </c>
      <c r="E727" s="11">
        <v>20161089</v>
      </c>
      <c r="F727" s="22" t="str">
        <f>VLOOKUP(E727,КСГ!$A$2:$C$427,2,0)</f>
        <v>Инфаркт мозга, уровень 1</v>
      </c>
      <c r="G727" s="25">
        <f>VLOOKUP(E727,КСГ!$A$2:$C$427,3,0)</f>
        <v>2.52</v>
      </c>
      <c r="H727" s="25">
        <f>IF(VLOOKUP($E727,КСГ!$A$2:$D$427,4,0)=0,IF($D727="КС",$C$2*$C727*$G727,$C$3*$C727*$G727),IF($D727="КС",$C$2*$G727,$C$3*$G727))</f>
        <v>43221.654000000002</v>
      </c>
      <c r="I727" s="25" t="str">
        <f>VLOOKUP(E727,КСГ!$A$2:$E$427,5,0)</f>
        <v>Неврология</v>
      </c>
      <c r="J727" s="25">
        <f>VLOOKUP(E727,КСГ!$A$2:$F$427,6,0)</f>
        <v>1.1200000000000001</v>
      </c>
      <c r="K727" s="26" t="s">
        <v>493</v>
      </c>
      <c r="L727" s="26">
        <v>3</v>
      </c>
      <c r="M727" s="26">
        <v>0</v>
      </c>
      <c r="N727" s="18">
        <f t="shared" si="31"/>
        <v>3</v>
      </c>
      <c r="O727" s="19">
        <f>IF(VLOOKUP($E727,КСГ!$A$2:$D$427,4,0)=0,IF($D727="КС",$C$2*$C727*$G727*L727,$C$3*$C727*$G727*L727),IF($D727="КС",$C$2*$G727*L727,$C$3*$G727*L727))</f>
        <v>129664.962</v>
      </c>
      <c r="P727" s="19">
        <f>IF(VLOOKUP($E727,КСГ!$A$2:$D$427,4,0)=0,IF($D727="КС",$C$2*$C727*$G727*M727,$C$3*$C727*$G727*M727),IF($D727="КС",$C$2*$G727*M727,$C$3*$G727*M727))</f>
        <v>0</v>
      </c>
      <c r="Q727" s="20">
        <f t="shared" si="32"/>
        <v>129664.962</v>
      </c>
    </row>
    <row r="728" spans="1:17">
      <c r="A728" s="34">
        <v>150010</v>
      </c>
      <c r="B728" s="22" t="str">
        <f>VLOOKUP(A728,МО!$A$1:$C$68,2,0)</f>
        <v>ГБУЗ  "Ирафская ЦРБ"</v>
      </c>
      <c r="C728" s="23">
        <f>IF(D728="КС",VLOOKUP(A728,МО!$A$1:$C$68,3,0),VLOOKUP(A728,МО!$A$1:$D$68,4,0))</f>
        <v>1</v>
      </c>
      <c r="D728" s="27" t="s">
        <v>495</v>
      </c>
      <c r="E728" s="11">
        <v>20161092</v>
      </c>
      <c r="F728" s="22" t="str">
        <f>VLOOKUP(E728,КСГ!$A$2:$C$427,2,0)</f>
        <v>Другие цереброваскулярные болезни</v>
      </c>
      <c r="G728" s="25">
        <f>VLOOKUP(E728,КСГ!$A$2:$C$427,3,0)</f>
        <v>0.82</v>
      </c>
      <c r="H728" s="25">
        <f>IF(VLOOKUP($E728,КСГ!$A$2:$D$427,4,0)=0,IF($D728="КС",$C$2*$C728*$G728,$C$3*$C728*$G728),IF($D728="КС",$C$2*$G728,$C$3*$G728))</f>
        <v>14064.189</v>
      </c>
      <c r="I728" s="25" t="str">
        <f>VLOOKUP(E728,КСГ!$A$2:$E$427,5,0)</f>
        <v>Неврология</v>
      </c>
      <c r="J728" s="25">
        <f>VLOOKUP(E728,КСГ!$A$2:$F$427,6,0)</f>
        <v>1.1200000000000001</v>
      </c>
      <c r="K728" s="26" t="s">
        <v>493</v>
      </c>
      <c r="L728" s="26">
        <v>10</v>
      </c>
      <c r="M728" s="26">
        <v>2</v>
      </c>
      <c r="N728" s="18">
        <f t="shared" si="31"/>
        <v>12</v>
      </c>
      <c r="O728" s="19">
        <f>IF(VLOOKUP($E728,КСГ!$A$2:$D$427,4,0)=0,IF($D728="КС",$C$2*$C728*$G728*L728,$C$3*$C728*$G728*L728),IF($D728="КС",$C$2*$G728*L728,$C$3*$G728*L728))</f>
        <v>140641.89000000001</v>
      </c>
      <c r="P728" s="19">
        <f>IF(VLOOKUP($E728,КСГ!$A$2:$D$427,4,0)=0,IF($D728="КС",$C$2*$C728*$G728*M728,$C$3*$C728*$G728*M728),IF($D728="КС",$C$2*$G728*M728,$C$3*$G728*M728))</f>
        <v>28128.378000000001</v>
      </c>
      <c r="Q728" s="20">
        <f t="shared" si="32"/>
        <v>168770.26800000001</v>
      </c>
    </row>
    <row r="729" spans="1:17">
      <c r="A729" s="34">
        <v>150010</v>
      </c>
      <c r="B729" s="22" t="str">
        <f>VLOOKUP(A729,МО!$A$1:$C$68,2,0)</f>
        <v>ГБУЗ  "Ирафская ЦРБ"</v>
      </c>
      <c r="C729" s="23">
        <f>IF(D729="КС",VLOOKUP(A729,МО!$A$1:$C$68,3,0),VLOOKUP(A729,МО!$A$1:$D$68,4,0))</f>
        <v>1</v>
      </c>
      <c r="D729" s="27" t="s">
        <v>495</v>
      </c>
      <c r="E729" s="11">
        <v>20161096</v>
      </c>
      <c r="F729" s="22" t="str">
        <f>VLOOKUP(E729,КСГ!$A$2:$C$427,2,0)</f>
        <v>Травмы позвоночника</v>
      </c>
      <c r="G729" s="25">
        <f>VLOOKUP(E729,КСГ!$A$2:$C$427,3,0)</f>
        <v>1.01</v>
      </c>
      <c r="H729" s="25">
        <f>IF(VLOOKUP($E729,КСГ!$A$2:$D$427,4,0)=0,IF($D729="КС",$C$2*$C729*$G729,$C$3*$C729*$G729),IF($D729="КС",$C$2*$G729,$C$3*$G729))</f>
        <v>17322.964500000002</v>
      </c>
      <c r="I729" s="25" t="str">
        <f>VLOOKUP(E729,КСГ!$A$2:$E$427,5,0)</f>
        <v>Нейрохирургия</v>
      </c>
      <c r="J729" s="25">
        <f>VLOOKUP(E729,КСГ!$A$2:$F$427,6,0)</f>
        <v>1.2</v>
      </c>
      <c r="K729" s="26" t="s">
        <v>474</v>
      </c>
      <c r="L729" s="26">
        <v>2</v>
      </c>
      <c r="M729" s="26">
        <v>0</v>
      </c>
      <c r="N729" s="18">
        <f t="shared" si="31"/>
        <v>2</v>
      </c>
      <c r="O729" s="19">
        <f>IF(VLOOKUP($E729,КСГ!$A$2:$D$427,4,0)=0,IF($D729="КС",$C$2*$C729*$G729*L729,$C$3*$C729*$G729*L729),IF($D729="КС",$C$2*$G729*L729,$C$3*$G729*L729))</f>
        <v>34645.929000000004</v>
      </c>
      <c r="P729" s="19">
        <f>IF(VLOOKUP($E729,КСГ!$A$2:$D$427,4,0)=0,IF($D729="КС",$C$2*$C729*$G729*M729,$C$3*$C729*$G729*M729),IF($D729="КС",$C$2*$G729*M729,$C$3*$G729*M729))</f>
        <v>0</v>
      </c>
      <c r="Q729" s="20">
        <f t="shared" si="32"/>
        <v>34645.929000000004</v>
      </c>
    </row>
    <row r="730" spans="1:17">
      <c r="A730" s="34">
        <v>150010</v>
      </c>
      <c r="B730" s="22" t="str">
        <f>VLOOKUP(A730,МО!$A$1:$C$68,2,0)</f>
        <v>ГБУЗ  "Ирафская ЦРБ"</v>
      </c>
      <c r="C730" s="23">
        <f>IF(D730="КС",VLOOKUP(A730,МО!$A$1:$C$68,3,0),VLOOKUP(A730,МО!$A$1:$D$68,4,0))</f>
        <v>1</v>
      </c>
      <c r="D730" s="27" t="s">
        <v>495</v>
      </c>
      <c r="E730" s="11">
        <v>20161097</v>
      </c>
      <c r="F730" s="22" t="str">
        <f>VLOOKUP(E730,КСГ!$A$2:$C$427,2,0)</f>
        <v>Сотрясение головного мозга</v>
      </c>
      <c r="G730" s="25">
        <f>VLOOKUP(E730,КСГ!$A$2:$C$427,3,0)</f>
        <v>0.4</v>
      </c>
      <c r="H730" s="25">
        <f>IF(VLOOKUP($E730,КСГ!$A$2:$D$427,4,0)=0,IF($D730="КС",$C$2*$C730*$G730,$C$3*$C730*$G730),IF($D730="КС",$C$2*$G730,$C$3*$G730))</f>
        <v>6860.5800000000008</v>
      </c>
      <c r="I730" s="25" t="str">
        <f>VLOOKUP(E730,КСГ!$A$2:$E$427,5,0)</f>
        <v>Нейрохирургия</v>
      </c>
      <c r="J730" s="25">
        <f>VLOOKUP(E730,КСГ!$A$2:$F$427,6,0)</f>
        <v>1.2</v>
      </c>
      <c r="K730" s="26" t="s">
        <v>474</v>
      </c>
      <c r="L730" s="26">
        <v>3</v>
      </c>
      <c r="M730" s="26">
        <v>0</v>
      </c>
      <c r="N730" s="18">
        <f t="shared" si="31"/>
        <v>3</v>
      </c>
      <c r="O730" s="19">
        <f>IF(VLOOKUP($E730,КСГ!$A$2:$D$427,4,0)=0,IF($D730="КС",$C$2*$C730*$G730*L730,$C$3*$C730*$G730*L730),IF($D730="КС",$C$2*$G730*L730,$C$3*$G730*L730))</f>
        <v>20581.740000000002</v>
      </c>
      <c r="P730" s="19">
        <f>IF(VLOOKUP($E730,КСГ!$A$2:$D$427,4,0)=0,IF($D730="КС",$C$2*$C730*$G730*M730,$C$3*$C730*$G730*M730),IF($D730="КС",$C$2*$G730*M730,$C$3*$G730*M730))</f>
        <v>0</v>
      </c>
      <c r="Q730" s="20">
        <f t="shared" si="32"/>
        <v>20581.740000000002</v>
      </c>
    </row>
    <row r="731" spans="1:17">
      <c r="A731" s="34">
        <v>150010</v>
      </c>
      <c r="B731" s="22" t="str">
        <f>VLOOKUP(A731,МО!$A$1:$C$68,2,0)</f>
        <v>ГБУЗ  "Ирафская ЦРБ"</v>
      </c>
      <c r="C731" s="23">
        <f>IF(D731="КС",VLOOKUP(A731,МО!$A$1:$C$68,3,0),VLOOKUP(A731,МО!$A$1:$D$68,4,0))</f>
        <v>1</v>
      </c>
      <c r="D731" s="27" t="s">
        <v>495</v>
      </c>
      <c r="E731" s="11">
        <v>20161098</v>
      </c>
      <c r="F731" s="22" t="str">
        <f>VLOOKUP(E731,КСГ!$A$2:$C$427,2,0)</f>
        <v>Переломы черепа, внутричерепная травма</v>
      </c>
      <c r="G731" s="25">
        <f>VLOOKUP(E731,КСГ!$A$2:$C$427,3,0)</f>
        <v>1.54</v>
      </c>
      <c r="H731" s="25">
        <f>IF(VLOOKUP($E731,КСГ!$A$2:$D$427,4,0)=0,IF($D731="КС",$C$2*$C731*$G731,$C$3*$C731*$G731),IF($D731="КС",$C$2*$G731,$C$3*$G731))</f>
        <v>26413.233</v>
      </c>
      <c r="I731" s="25" t="str">
        <f>VLOOKUP(E731,КСГ!$A$2:$E$427,5,0)</f>
        <v>Нейрохирургия</v>
      </c>
      <c r="J731" s="25">
        <f>VLOOKUP(E731,КСГ!$A$2:$F$427,6,0)</f>
        <v>1.2</v>
      </c>
      <c r="K731" s="26" t="s">
        <v>474</v>
      </c>
      <c r="L731" s="26">
        <v>0</v>
      </c>
      <c r="M731" s="26">
        <v>0</v>
      </c>
      <c r="N731" s="18" t="str">
        <f t="shared" si="31"/>
        <v/>
      </c>
      <c r="O731" s="19">
        <f>IF(VLOOKUP($E731,КСГ!$A$2:$D$427,4,0)=0,IF($D731="КС",$C$2*$C731*$G731*L731,$C$3*$C731*$G731*L731),IF($D731="КС",$C$2*$G731*L731,$C$3*$G731*L731))</f>
        <v>0</v>
      </c>
      <c r="P731" s="19">
        <f>IF(VLOOKUP($E731,КСГ!$A$2:$D$427,4,0)=0,IF($D731="КС",$C$2*$C731*$G731*M731,$C$3*$C731*$G731*M731),IF($D731="КС",$C$2*$G731*M731,$C$3*$G731*M731))</f>
        <v>0</v>
      </c>
      <c r="Q731" s="20">
        <f t="shared" si="32"/>
        <v>0</v>
      </c>
    </row>
    <row r="732" spans="1:17" ht="30">
      <c r="A732" s="34">
        <v>150010</v>
      </c>
      <c r="B732" s="22" t="str">
        <f>VLOOKUP(A732,МО!$A$1:$C$68,2,0)</f>
        <v>ГБУЗ  "Ирафская ЦРБ"</v>
      </c>
      <c r="C732" s="23">
        <f>IF(D732="КС",VLOOKUP(A732,МО!$A$1:$C$68,3,0),VLOOKUP(A732,МО!$A$1:$D$68,4,0))</f>
        <v>1</v>
      </c>
      <c r="D732" s="27" t="s">
        <v>495</v>
      </c>
      <c r="E732" s="11">
        <v>20161112</v>
      </c>
      <c r="F732" s="22" t="str">
        <f>VLOOKUP(E732,КСГ!$A$2:$C$427,2,0)</f>
        <v>Почечная недостаточность</v>
      </c>
      <c r="G732" s="25">
        <f>VLOOKUP(E732,КСГ!$A$2:$C$427,3,0)</f>
        <v>1.66</v>
      </c>
      <c r="H732" s="25">
        <f>IF(VLOOKUP($E732,КСГ!$A$2:$D$427,4,0)=0,IF($D732="КС",$C$2*$C732*$G732,$C$3*$C732*$G732),IF($D732="КС",$C$2*$G732,$C$3*$G732))</f>
        <v>28471.406999999999</v>
      </c>
      <c r="I732" s="25" t="str">
        <f>VLOOKUP(E732,КСГ!$A$2:$E$427,5,0)</f>
        <v>Нефрология (без  диализа)</v>
      </c>
      <c r="J732" s="25">
        <f>VLOOKUP(E732,КСГ!$A$2:$F$427,6,0)</f>
        <v>1.69</v>
      </c>
      <c r="K732" s="26" t="s">
        <v>493</v>
      </c>
      <c r="L732" s="26">
        <v>0</v>
      </c>
      <c r="M732" s="26">
        <v>0</v>
      </c>
      <c r="N732" s="18" t="str">
        <f t="shared" si="31"/>
        <v/>
      </c>
      <c r="O732" s="19">
        <f>IF(VLOOKUP($E732,КСГ!$A$2:$D$427,4,0)=0,IF($D732="КС",$C$2*$C732*$G732*L732,$C$3*$C732*$G732*L732),IF($D732="КС",$C$2*$G732*L732,$C$3*$G732*L732))</f>
        <v>0</v>
      </c>
      <c r="P732" s="19">
        <f>IF(VLOOKUP($E732,КСГ!$A$2:$D$427,4,0)=0,IF($D732="КС",$C$2*$C732*$G732*M732,$C$3*$C732*$G732*M732),IF($D732="КС",$C$2*$G732*M732,$C$3*$G732*M732))</f>
        <v>0</v>
      </c>
      <c r="Q732" s="20">
        <f t="shared" si="32"/>
        <v>0</v>
      </c>
    </row>
    <row r="733" spans="1:17" ht="15" customHeight="1">
      <c r="A733" s="34">
        <v>150010</v>
      </c>
      <c r="B733" s="22" t="str">
        <f>VLOOKUP(A733,МО!$A$1:$C$68,2,0)</f>
        <v>ГБУЗ  "Ирафская ЦРБ"</v>
      </c>
      <c r="C733" s="23">
        <f>IF(D733="КС",VLOOKUP(A733,МО!$A$1:$C$68,3,0),VLOOKUP(A733,МО!$A$1:$D$68,4,0))</f>
        <v>1</v>
      </c>
      <c r="D733" s="27" t="s">
        <v>495</v>
      </c>
      <c r="E733" s="11">
        <v>20161114</v>
      </c>
      <c r="F733" s="22" t="str">
        <f>VLOOKUP(E733,КСГ!$A$2:$C$427,2,0)</f>
        <v>Гломерулярные болезни</v>
      </c>
      <c r="G733" s="25">
        <f>VLOOKUP(E733,КСГ!$A$2:$C$427,3,0)</f>
        <v>1.71</v>
      </c>
      <c r="H733" s="25">
        <f>IF(VLOOKUP($E733,КСГ!$A$2:$D$427,4,0)=0,IF($D733="КС",$C$2*$C733*$G733,$C$3*$C733*$G733),IF($D733="КС",$C$2*$G733,$C$3*$G733))</f>
        <v>29328.979500000001</v>
      </c>
      <c r="I733" s="25" t="str">
        <f>VLOOKUP(E733,КСГ!$A$2:$E$427,5,0)</f>
        <v>Нефрология (без  диализа)</v>
      </c>
      <c r="J733" s="25">
        <f>VLOOKUP(E733,КСГ!$A$2:$F$427,6,0)</f>
        <v>1.69</v>
      </c>
      <c r="K733" s="26" t="s">
        <v>493</v>
      </c>
      <c r="L733" s="26">
        <v>0</v>
      </c>
      <c r="M733" s="26">
        <v>0</v>
      </c>
      <c r="N733" s="18" t="str">
        <f t="shared" si="31"/>
        <v/>
      </c>
      <c r="O733" s="19">
        <f>IF(VLOOKUP($E733,КСГ!$A$2:$D$427,4,0)=0,IF($D733="КС",$C$2*$C733*$G733*L733,$C$3*$C733*$G733*L733),IF($D733="КС",$C$2*$G733*L733,$C$3*$G733*L733))</f>
        <v>0</v>
      </c>
      <c r="P733" s="19">
        <f>IF(VLOOKUP($E733,КСГ!$A$2:$D$427,4,0)=0,IF($D733="КС",$C$2*$C733*$G733*M733,$C$3*$C733*$G733*M733),IF($D733="КС",$C$2*$G733*M733,$C$3*$G733*M733))</f>
        <v>0</v>
      </c>
      <c r="Q733" s="20">
        <f t="shared" si="32"/>
        <v>0</v>
      </c>
    </row>
    <row r="734" spans="1:17">
      <c r="A734" s="34">
        <v>150010</v>
      </c>
      <c r="B734" s="22" t="str">
        <f>VLOOKUP(A734,МО!$A$1:$C$68,2,0)</f>
        <v>ГБУЗ  "Ирафская ЦРБ"</v>
      </c>
      <c r="C734" s="23">
        <f>IF(D734="КС",VLOOKUP(A734,МО!$A$1:$C$68,3,0),VLOOKUP(A734,МО!$A$1:$D$68,4,0))</f>
        <v>1</v>
      </c>
      <c r="D734" s="27" t="s">
        <v>495</v>
      </c>
      <c r="E734" s="11">
        <v>20161169</v>
      </c>
      <c r="F734" s="22" t="str">
        <f>VLOOKUP(E734,КСГ!$A$2:$C$427,2,0)</f>
        <v>Пневмония, плеврит, другие болезни плевры</v>
      </c>
      <c r="G734" s="25">
        <f>VLOOKUP(E734,КСГ!$A$2:$C$427,3,0)</f>
        <v>1.8059999999999998</v>
      </c>
      <c r="H734" s="25">
        <f>IF(VLOOKUP($E734,КСГ!$A$2:$D$427,4,0)=0,IF($D734="КС",$C$2*$C734*$G734,$C$3*$C734*$G734),IF($D734="КС",$C$2*$G734,$C$3*$G734))</f>
        <v>30975.518699999997</v>
      </c>
      <c r="I734" s="25" t="str">
        <f>VLOOKUP(E734,КСГ!$A$2:$E$427,5,0)</f>
        <v>Пульмонология</v>
      </c>
      <c r="J734" s="25">
        <f>VLOOKUP(E734,КСГ!$A$2:$F$427,6,0)</f>
        <v>1.31</v>
      </c>
      <c r="K734" s="26" t="s">
        <v>499</v>
      </c>
      <c r="L734" s="26">
        <v>15</v>
      </c>
      <c r="M734" s="26">
        <v>0</v>
      </c>
      <c r="N734" s="18">
        <f t="shared" si="31"/>
        <v>15</v>
      </c>
      <c r="O734" s="19">
        <f>IF(VLOOKUP($E734,КСГ!$A$2:$D$427,4,0)=0,IF($D734="КС",$C$2*$C734*$G734*L734,$C$3*$C734*$G734*L734),IF($D734="КС",$C$2*$G734*L734,$C$3*$G734*L734))</f>
        <v>464632.78049999994</v>
      </c>
      <c r="P734" s="19">
        <f>IF(VLOOKUP($E734,КСГ!$A$2:$D$427,4,0)=0,IF($D734="КС",$C$2*$C734*$G734*M734,$C$3*$C734*$G734*M734),IF($D734="КС",$C$2*$G734*M734,$C$3*$G734*M734))</f>
        <v>0</v>
      </c>
      <c r="Q734" s="20">
        <f t="shared" si="32"/>
        <v>464632.78049999994</v>
      </c>
    </row>
    <row r="735" spans="1:17">
      <c r="A735" s="34">
        <v>150010</v>
      </c>
      <c r="B735" s="22" t="str">
        <f>VLOOKUP(A735,МО!$A$1:$C$68,2,0)</f>
        <v>ГБУЗ  "Ирафская ЦРБ"</v>
      </c>
      <c r="C735" s="23">
        <f>IF(D735="КС",VLOOKUP(A735,МО!$A$1:$C$68,3,0),VLOOKUP(A735,МО!$A$1:$D$68,4,0))</f>
        <v>1</v>
      </c>
      <c r="D735" s="27" t="s">
        <v>495</v>
      </c>
      <c r="E735" s="11">
        <v>20161169</v>
      </c>
      <c r="F735" s="22" t="str">
        <f>VLOOKUP(E735,КСГ!$A$2:$C$427,2,0)</f>
        <v>Пневмония, плеврит, другие болезни плевры</v>
      </c>
      <c r="G735" s="25">
        <f>VLOOKUP(E735,КСГ!$A$2:$C$427,3,0)</f>
        <v>1.8059999999999998</v>
      </c>
      <c r="H735" s="25">
        <f>IF(VLOOKUP($E735,КСГ!$A$2:$D$427,4,0)=0,IF($D735="КС",$C$2*$C735*$G735,$C$3*$C735*$G735),IF($D735="КС",$C$2*$G735,$C$3*$G735))</f>
        <v>30975.518699999997</v>
      </c>
      <c r="I735" s="25" t="str">
        <f>VLOOKUP(E735,КСГ!$A$2:$E$427,5,0)</f>
        <v>Пульмонология</v>
      </c>
      <c r="J735" s="25">
        <f>VLOOKUP(E735,КСГ!$A$2:$F$427,6,0)</f>
        <v>1.31</v>
      </c>
      <c r="K735" s="26" t="s">
        <v>493</v>
      </c>
      <c r="L735" s="26">
        <v>15</v>
      </c>
      <c r="M735" s="26">
        <v>0</v>
      </c>
      <c r="N735" s="18">
        <f t="shared" si="31"/>
        <v>15</v>
      </c>
      <c r="O735" s="19">
        <f>IF(VLOOKUP($E735,КСГ!$A$2:$D$427,4,0)=0,IF($D735="КС",$C$2*$C735*$G735*L735,$C$3*$C735*$G735*L735),IF($D735="КС",$C$2*$G735*L735,$C$3*$G735*L735))</f>
        <v>464632.78049999994</v>
      </c>
      <c r="P735" s="19">
        <f>IF(VLOOKUP($E735,КСГ!$A$2:$D$427,4,0)=0,IF($D735="КС",$C$2*$C735*$G735*M735,$C$3*$C735*$G735*M735),IF($D735="КС",$C$2*$G735*M735,$C$3*$G735*M735))</f>
        <v>0</v>
      </c>
      <c r="Q735" s="20">
        <f t="shared" si="32"/>
        <v>464632.78049999994</v>
      </c>
    </row>
    <row r="736" spans="1:17" ht="15" customHeight="1">
      <c r="A736" s="34">
        <v>150010</v>
      </c>
      <c r="B736" s="22" t="str">
        <f>VLOOKUP(A736,МО!$A$1:$C$68,2,0)</f>
        <v>ГБУЗ  "Ирафская ЦРБ"</v>
      </c>
      <c r="C736" s="23">
        <f>IF(D736="КС",VLOOKUP(A736,МО!$A$1:$C$68,3,0),VLOOKUP(A736,МО!$A$1:$D$68,4,0))</f>
        <v>1</v>
      </c>
      <c r="D736" s="27" t="s">
        <v>495</v>
      </c>
      <c r="E736" s="11">
        <v>20161170</v>
      </c>
      <c r="F736" s="22" t="str">
        <f>VLOOKUP(E736,КСГ!$A$2:$C$427,2,0)</f>
        <v>Астма, взрослые</v>
      </c>
      <c r="G736" s="25">
        <f>VLOOKUP(E736,КСГ!$A$2:$C$427,3,0)</f>
        <v>1.554</v>
      </c>
      <c r="H736" s="25">
        <f>IF(VLOOKUP($E736,КСГ!$A$2:$D$427,4,0)=0,IF($D736="КС",$C$2*$C736*$G736,$C$3*$C736*$G736),IF($D736="КС",$C$2*$G736,$C$3*$G736))</f>
        <v>26653.353300000002</v>
      </c>
      <c r="I736" s="25" t="str">
        <f>VLOOKUP(E736,КСГ!$A$2:$E$427,5,0)</f>
        <v>Пульмонология</v>
      </c>
      <c r="J736" s="25">
        <f>VLOOKUP(E736,КСГ!$A$2:$F$427,6,0)</f>
        <v>1.31</v>
      </c>
      <c r="K736" s="26" t="s">
        <v>493</v>
      </c>
      <c r="L736" s="26">
        <v>4</v>
      </c>
      <c r="M736" s="26">
        <v>1</v>
      </c>
      <c r="N736" s="18">
        <f t="shared" si="31"/>
        <v>5</v>
      </c>
      <c r="O736" s="19">
        <f>IF(VLOOKUP($E736,КСГ!$A$2:$D$427,4,0)=0,IF($D736="КС",$C$2*$C736*$G736*L736,$C$3*$C736*$G736*L736),IF($D736="КС",$C$2*$G736*L736,$C$3*$G736*L736))</f>
        <v>106613.41320000001</v>
      </c>
      <c r="P736" s="19">
        <f>IF(VLOOKUP($E736,КСГ!$A$2:$D$427,4,0)=0,IF($D736="КС",$C$2*$C736*$G736*M736,$C$3*$C736*$G736*M736),IF($D736="КС",$C$2*$G736*M736,$C$3*$G736*M736))</f>
        <v>26653.353300000002</v>
      </c>
      <c r="Q736" s="20">
        <f t="shared" si="32"/>
        <v>133266.76650000003</v>
      </c>
    </row>
    <row r="737" spans="1:17" ht="18" customHeight="1">
      <c r="A737" s="34">
        <v>150010</v>
      </c>
      <c r="B737" s="22" t="str">
        <f>VLOOKUP(A737,МО!$A$1:$C$68,2,0)</f>
        <v>ГБУЗ  "Ирафская ЦРБ"</v>
      </c>
      <c r="C737" s="23">
        <f>IF(D737="КС",VLOOKUP(A737,МО!$A$1:$C$68,3,0),VLOOKUP(A737,МО!$A$1:$D$68,4,0))</f>
        <v>1</v>
      </c>
      <c r="D737" s="27" t="s">
        <v>495</v>
      </c>
      <c r="E737" s="11">
        <v>20161172</v>
      </c>
      <c r="F737" s="22" t="str">
        <f>VLOOKUP(E737,КСГ!$A$2:$C$427,2,0)</f>
        <v>Системные поражения соединительной ткани</v>
      </c>
      <c r="G737" s="25">
        <f>VLOOKUP(E737,КСГ!$A$2:$C$427,3,0)</f>
        <v>1.78</v>
      </c>
      <c r="H737" s="25">
        <f>IF(VLOOKUP($E737,КСГ!$A$2:$D$427,4,0)=0,IF($D737="КС",$C$2*$C737*$G737,$C$3*$C737*$G737),IF($D737="КС",$C$2*$G737,$C$3*$G737))</f>
        <v>30529.581000000002</v>
      </c>
      <c r="I737" s="25" t="str">
        <f>VLOOKUP(E737,КСГ!$A$2:$E$427,5,0)</f>
        <v>Ревматология</v>
      </c>
      <c r="J737" s="25">
        <f>VLOOKUP(E737,КСГ!$A$2:$F$427,6,0)</f>
        <v>1.44</v>
      </c>
      <c r="K737" s="26" t="s">
        <v>493</v>
      </c>
      <c r="L737" s="26">
        <v>2</v>
      </c>
      <c r="M737" s="26">
        <v>0</v>
      </c>
      <c r="N737" s="18">
        <f t="shared" si="31"/>
        <v>2</v>
      </c>
      <c r="O737" s="19">
        <f>IF(VLOOKUP($E737,КСГ!$A$2:$D$427,4,0)=0,IF($D737="КС",$C$2*$C737*$G737*L737,$C$3*$C737*$G737*L737),IF($D737="КС",$C$2*$G737*L737,$C$3*$G737*L737))</f>
        <v>61059.162000000004</v>
      </c>
      <c r="P737" s="19">
        <f>IF(VLOOKUP($E737,КСГ!$A$2:$D$427,4,0)=0,IF($D737="КС",$C$2*$C737*$G737*M737,$C$3*$C737*$G737*M737),IF($D737="КС",$C$2*$G737*M737,$C$3*$G737*M737))</f>
        <v>0</v>
      </c>
      <c r="Q737" s="20">
        <f t="shared" si="32"/>
        <v>61059.162000000004</v>
      </c>
    </row>
    <row r="738" spans="1:17" ht="15.75" customHeight="1">
      <c r="A738" s="34">
        <v>150010</v>
      </c>
      <c r="B738" s="22" t="str">
        <f>VLOOKUP(A738,МО!$A$1:$C$68,2,0)</f>
        <v>ГБУЗ  "Ирафская ЦРБ"</v>
      </c>
      <c r="C738" s="23">
        <f>IF(D738="КС",VLOOKUP(A738,МО!$A$1:$C$68,3,0),VLOOKUP(A738,МО!$A$1:$D$68,4,0))</f>
        <v>1</v>
      </c>
      <c r="D738" s="27" t="s">
        <v>495</v>
      </c>
      <c r="E738" s="11">
        <v>20161173</v>
      </c>
      <c r="F738" s="22" t="str">
        <f>VLOOKUP(E738,КСГ!$A$2:$C$427,2,0)</f>
        <v>Артропатии и спондилопатии</v>
      </c>
      <c r="G738" s="25">
        <f>VLOOKUP(E738,КСГ!$A$2:$C$427,3,0)</f>
        <v>1.67</v>
      </c>
      <c r="H738" s="25">
        <f>IF(VLOOKUP($E738,КСГ!$A$2:$D$427,4,0)=0,IF($D738="КС",$C$2*$C738*$G738,$C$3*$C738*$G738),IF($D738="КС",$C$2*$G738,$C$3*$G738))</f>
        <v>28642.9215</v>
      </c>
      <c r="I738" s="25" t="str">
        <f>VLOOKUP(E738,КСГ!$A$2:$E$427,5,0)</f>
        <v>Ревматология</v>
      </c>
      <c r="J738" s="25">
        <f>VLOOKUP(E738,КСГ!$A$2:$F$427,6,0)</f>
        <v>1.44</v>
      </c>
      <c r="K738" s="26" t="s">
        <v>493</v>
      </c>
      <c r="L738" s="26">
        <v>5</v>
      </c>
      <c r="M738" s="26">
        <v>0</v>
      </c>
      <c r="N738" s="18">
        <f t="shared" si="31"/>
        <v>5</v>
      </c>
      <c r="O738" s="19">
        <f>IF(VLOOKUP($E738,КСГ!$A$2:$D$427,4,0)=0,IF($D738="КС",$C$2*$C738*$G738*L738,$C$3*$C738*$G738*L738),IF($D738="КС",$C$2*$G738*L738,$C$3*$G738*L738))</f>
        <v>143214.60750000001</v>
      </c>
      <c r="P738" s="19">
        <f>IF(VLOOKUP($E738,КСГ!$A$2:$D$427,4,0)=0,IF($D738="КС",$C$2*$C738*$G738*M738,$C$3*$C738*$G738*M738),IF($D738="КС",$C$2*$G738*M738,$C$3*$G738*M738))</f>
        <v>0</v>
      </c>
      <c r="Q738" s="20">
        <f t="shared" si="32"/>
        <v>143214.60750000001</v>
      </c>
    </row>
    <row r="739" spans="1:17" ht="15" customHeight="1">
      <c r="A739" s="34">
        <v>150010</v>
      </c>
      <c r="B739" s="22" t="str">
        <f>VLOOKUP(A739,МО!$A$1:$C$68,2,0)</f>
        <v>ГБУЗ  "Ирафская ЦРБ"</v>
      </c>
      <c r="C739" s="23">
        <f>IF(D739="КС",VLOOKUP(A739,МО!$A$1:$C$68,3,0),VLOOKUP(A739,МО!$A$1:$D$68,4,0))</f>
        <v>1</v>
      </c>
      <c r="D739" s="27" t="s">
        <v>495</v>
      </c>
      <c r="E739" s="11">
        <v>20161174</v>
      </c>
      <c r="F739" s="22" t="str">
        <f>VLOOKUP(E739,КСГ!$A$2:$C$427,2,0)</f>
        <v>Ревматические болезни сердца (уровень 1)</v>
      </c>
      <c r="G739" s="25">
        <f>VLOOKUP(E739,КСГ!$A$2:$C$427,3,0)</f>
        <v>0.87</v>
      </c>
      <c r="H739" s="25">
        <f>IF(VLOOKUP($E739,КСГ!$A$2:$D$427,4,0)=0,IF($D739="КС",$C$2*$C739*$G739,$C$3*$C739*$G739),IF($D739="КС",$C$2*$G739,$C$3*$G739))</f>
        <v>14921.761500000001</v>
      </c>
      <c r="I739" s="25" t="str">
        <f>VLOOKUP(E739,КСГ!$A$2:$E$427,5,0)</f>
        <v>Ревматология</v>
      </c>
      <c r="J739" s="25">
        <f>VLOOKUP(E739,КСГ!$A$2:$F$427,6,0)</f>
        <v>1.44</v>
      </c>
      <c r="K739" s="26" t="s">
        <v>493</v>
      </c>
      <c r="L739" s="26">
        <v>2</v>
      </c>
      <c r="M739" s="26">
        <v>0</v>
      </c>
      <c r="N739" s="18">
        <f t="shared" si="31"/>
        <v>2</v>
      </c>
      <c r="O739" s="19">
        <f>IF(VLOOKUP($E739,КСГ!$A$2:$D$427,4,0)=0,IF($D739="КС",$C$2*$C739*$G739*L739,$C$3*$C739*$G739*L739),IF($D739="КС",$C$2*$G739*L739,$C$3*$G739*L739))</f>
        <v>29843.523000000001</v>
      </c>
      <c r="P739" s="19">
        <f>IF(VLOOKUP($E739,КСГ!$A$2:$D$427,4,0)=0,IF($D739="КС",$C$2*$C739*$G739*M739,$C$3*$C739*$G739*M739),IF($D739="КС",$C$2*$G739*M739,$C$3*$G739*M739))</f>
        <v>0</v>
      </c>
      <c r="Q739" s="20">
        <f t="shared" si="32"/>
        <v>29843.523000000001</v>
      </c>
    </row>
    <row r="740" spans="1:17" ht="30">
      <c r="A740" s="34">
        <v>150010</v>
      </c>
      <c r="B740" s="22" t="str">
        <f>VLOOKUP(A740,МО!$A$1:$C$68,2,0)</f>
        <v>ГБУЗ  "Ирафская ЦРБ"</v>
      </c>
      <c r="C740" s="23">
        <f>IF(D740="КС",VLOOKUP(A740,МО!$A$1:$C$68,3,0),VLOOKUP(A740,МО!$A$1:$D$68,4,0))</f>
        <v>1</v>
      </c>
      <c r="D740" s="27" t="s">
        <v>495</v>
      </c>
      <c r="E740" s="11">
        <v>20161176</v>
      </c>
      <c r="F740" s="22" t="str">
        <f>VLOOKUP(E740,КСГ!$A$2:$C$427,2,0)</f>
        <v>Флебит и тромбофлебит, варикозное расширение вен нижних конечностей</v>
      </c>
      <c r="G740" s="25">
        <f>VLOOKUP(E740,КСГ!$A$2:$C$427,3,0)</f>
        <v>0.85</v>
      </c>
      <c r="H740" s="25">
        <f>IF(VLOOKUP($E740,КСГ!$A$2:$D$427,4,0)=0,IF($D740="КС",$C$2*$C740*$G740,$C$3*$C740*$G740),IF($D740="КС",$C$2*$G740,$C$3*$G740))</f>
        <v>14578.7325</v>
      </c>
      <c r="I740" s="25" t="str">
        <f>VLOOKUP(E740,КСГ!$A$2:$E$427,5,0)</f>
        <v>Сердечно-сосудистая хирургия</v>
      </c>
      <c r="J740" s="25">
        <f>VLOOKUP(E740,КСГ!$A$2:$F$427,6,0)</f>
        <v>1.18</v>
      </c>
      <c r="K740" s="26" t="s">
        <v>474</v>
      </c>
      <c r="L740" s="26">
        <v>5</v>
      </c>
      <c r="M740" s="26">
        <v>0</v>
      </c>
      <c r="N740" s="18">
        <f t="shared" si="31"/>
        <v>5</v>
      </c>
      <c r="O740" s="19">
        <f>IF(VLOOKUP($E740,КСГ!$A$2:$D$427,4,0)=0,IF($D740="КС",$C$2*$C740*$G740*L740,$C$3*$C740*$G740*L740),IF($D740="КС",$C$2*$G740*L740,$C$3*$G740*L740))</f>
        <v>72893.662500000006</v>
      </c>
      <c r="P740" s="19">
        <f>IF(VLOOKUP($E740,КСГ!$A$2:$D$427,4,0)=0,IF($D740="КС",$C$2*$C740*$G740*M740,$C$3*$C740*$G740*M740),IF($D740="КС",$C$2*$G740*M740,$C$3*$G740*M740))</f>
        <v>0</v>
      </c>
      <c r="Q740" s="20">
        <f t="shared" si="32"/>
        <v>72893.662500000006</v>
      </c>
    </row>
    <row r="741" spans="1:17" ht="14.25" customHeight="1">
      <c r="A741" s="34">
        <v>150010</v>
      </c>
      <c r="B741" s="22" t="str">
        <f>VLOOKUP(A741,МО!$A$1:$C$68,2,0)</f>
        <v>ГБУЗ  "Ирафская ЦРБ"</v>
      </c>
      <c r="C741" s="23">
        <f>IF(D741="КС",VLOOKUP(A741,МО!$A$1:$C$68,3,0),VLOOKUP(A741,МО!$A$1:$D$68,4,0))</f>
        <v>1</v>
      </c>
      <c r="D741" s="27" t="s">
        <v>495</v>
      </c>
      <c r="E741" s="11">
        <v>20161178</v>
      </c>
      <c r="F741" s="22" t="str">
        <f>VLOOKUP(E741,КСГ!$A$2:$C$427,2,0)</f>
        <v>Болезни артерий, артериол и капилляров</v>
      </c>
      <c r="G741" s="25">
        <f>VLOOKUP(E741,КСГ!$A$2:$C$427,3,0)</f>
        <v>1.05</v>
      </c>
      <c r="H741" s="25">
        <f>IF(VLOOKUP($E741,КСГ!$A$2:$D$427,4,0)=0,IF($D741="КС",$C$2*$C741*$G741,$C$3*$C741*$G741),IF($D741="КС",$C$2*$G741,$C$3*$G741))</f>
        <v>18009.022500000003</v>
      </c>
      <c r="I741" s="25" t="str">
        <f>VLOOKUP(E741,КСГ!$A$2:$E$427,5,0)</f>
        <v>Сердечно-сосудистая хирургия</v>
      </c>
      <c r="J741" s="25">
        <f>VLOOKUP(E741,КСГ!$A$2:$F$427,6,0)</f>
        <v>1.18</v>
      </c>
      <c r="K741" s="26" t="s">
        <v>474</v>
      </c>
      <c r="L741" s="26">
        <v>5</v>
      </c>
      <c r="M741" s="26">
        <v>0</v>
      </c>
      <c r="N741" s="18">
        <f t="shared" si="31"/>
        <v>5</v>
      </c>
      <c r="O741" s="19">
        <f>IF(VLOOKUP($E741,КСГ!$A$2:$D$427,4,0)=0,IF($D741="КС",$C$2*$C741*$G741*L741,$C$3*$C741*$G741*L741),IF($D741="КС",$C$2*$G741*L741,$C$3*$G741*L741))</f>
        <v>90045.112500000017</v>
      </c>
      <c r="P741" s="19">
        <f>IF(VLOOKUP($E741,КСГ!$A$2:$D$427,4,0)=0,IF($D741="КС",$C$2*$C741*$G741*M741,$C$3*$C741*$G741*M741),IF($D741="КС",$C$2*$G741*M741,$C$3*$G741*M741))</f>
        <v>0</v>
      </c>
      <c r="Q741" s="20">
        <f t="shared" si="32"/>
        <v>90045.112500000017</v>
      </c>
    </row>
    <row r="742" spans="1:17">
      <c r="A742" s="34">
        <v>150010</v>
      </c>
      <c r="B742" s="22" t="str">
        <f>VLOOKUP(A742,МО!$A$1:$C$68,2,0)</f>
        <v>ГБУЗ  "Ирафская ЦРБ"</v>
      </c>
      <c r="C742" s="23">
        <f>IF(D742="КС",VLOOKUP(A742,МО!$A$1:$C$68,3,0),VLOOKUP(A742,МО!$A$1:$D$68,4,0))</f>
        <v>1</v>
      </c>
      <c r="D742" s="27" t="s">
        <v>495</v>
      </c>
      <c r="E742" s="11">
        <v>20161189</v>
      </c>
      <c r="F742" s="22" t="str">
        <f>VLOOKUP(E742,КСГ!$A$2:$C$427,2,0)</f>
        <v>Болезни пищевода, гастрит, дуоденит, другие болезни желудка и двенадцатиперстной кишки</v>
      </c>
      <c r="G742" s="25">
        <f>VLOOKUP(E742,КСГ!$A$2:$C$427,3,0)</f>
        <v>0.37</v>
      </c>
      <c r="H742" s="25">
        <f>IF(VLOOKUP($E742,КСГ!$A$2:$D$427,4,0)=0,IF($D742="КС",$C$2*$C742*$G742,$C$3*$C742*$G742),IF($D742="КС",$C$2*$G742,$C$3*$G742))</f>
        <v>6346.0365000000002</v>
      </c>
      <c r="I742" s="25" t="str">
        <f>VLOOKUP(E742,КСГ!$A$2:$E$427,5,0)</f>
        <v>Терапия</v>
      </c>
      <c r="J742" s="25">
        <f>VLOOKUP(E742,КСГ!$A$2:$F$427,6,0)</f>
        <v>0.77</v>
      </c>
      <c r="K742" s="26" t="s">
        <v>493</v>
      </c>
      <c r="L742" s="26">
        <v>16</v>
      </c>
      <c r="M742" s="26">
        <v>0</v>
      </c>
      <c r="N742" s="18">
        <f t="shared" si="31"/>
        <v>16</v>
      </c>
      <c r="O742" s="19">
        <f>IF(VLOOKUP($E742,КСГ!$A$2:$D$427,4,0)=0,IF($D742="КС",$C$2*$C742*$G742*L742,$C$3*$C742*$G742*L742),IF($D742="КС",$C$2*$G742*L742,$C$3*$G742*L742))</f>
        <v>101536.584</v>
      </c>
      <c r="P742" s="19">
        <f>IF(VLOOKUP($E742,КСГ!$A$2:$D$427,4,0)=0,IF($D742="КС",$C$2*$C742*$G742*M742,$C$3*$C742*$G742*M742),IF($D742="КС",$C$2*$G742*M742,$C$3*$G742*M742))</f>
        <v>0</v>
      </c>
      <c r="Q742" s="20">
        <f t="shared" si="32"/>
        <v>101536.584</v>
      </c>
    </row>
    <row r="743" spans="1:17">
      <c r="A743" s="34">
        <v>150010</v>
      </c>
      <c r="B743" s="22" t="str">
        <f>VLOOKUP(A743,МО!$A$1:$C$68,2,0)</f>
        <v>ГБУЗ  "Ирафская ЦРБ"</v>
      </c>
      <c r="C743" s="23">
        <f>IF(D743="КС",VLOOKUP(A743,МО!$A$1:$C$68,3,0),VLOOKUP(A743,МО!$A$1:$D$68,4,0))</f>
        <v>1</v>
      </c>
      <c r="D743" s="27" t="s">
        <v>495</v>
      </c>
      <c r="E743" s="11">
        <v>20161191</v>
      </c>
      <c r="F743" s="22" t="str">
        <f>VLOOKUP(E743,КСГ!$A$2:$C$427,2,0)</f>
        <v>Болезни желчного пузыря</v>
      </c>
      <c r="G743" s="25">
        <f>VLOOKUP(E743,КСГ!$A$2:$C$427,3,0)</f>
        <v>0.72</v>
      </c>
      <c r="H743" s="25">
        <f>IF(VLOOKUP($E743,КСГ!$A$2:$D$427,4,0)=0,IF($D743="КС",$C$2*$C743*$G743,$C$3*$C743*$G743),IF($D743="КС",$C$2*$G743,$C$3*$G743))</f>
        <v>12349.044</v>
      </c>
      <c r="I743" s="25" t="str">
        <f>VLOOKUP(E743,КСГ!$A$2:$E$427,5,0)</f>
        <v>Терапия</v>
      </c>
      <c r="J743" s="25">
        <f>VLOOKUP(E743,КСГ!$A$2:$F$427,6,0)</f>
        <v>0.77</v>
      </c>
      <c r="K743" s="26" t="s">
        <v>474</v>
      </c>
      <c r="L743" s="26">
        <v>6</v>
      </c>
      <c r="M743" s="26">
        <v>0</v>
      </c>
      <c r="N743" s="18">
        <f t="shared" si="31"/>
        <v>6</v>
      </c>
      <c r="O743" s="19">
        <f>IF(VLOOKUP($E743,КСГ!$A$2:$D$427,4,0)=0,IF($D743="КС",$C$2*$C743*$G743*L743,$C$3*$C743*$G743*L743),IF($D743="КС",$C$2*$G743*L743,$C$3*$G743*L743))</f>
        <v>74094.263999999996</v>
      </c>
      <c r="P743" s="19">
        <f>IF(VLOOKUP($E743,КСГ!$A$2:$D$427,4,0)=0,IF($D743="КС",$C$2*$C743*$G743*M743,$C$3*$C743*$G743*M743),IF($D743="КС",$C$2*$G743*M743,$C$3*$G743*M743))</f>
        <v>0</v>
      </c>
      <c r="Q743" s="20">
        <f t="shared" si="32"/>
        <v>74094.263999999996</v>
      </c>
    </row>
    <row r="744" spans="1:17" ht="15" customHeight="1">
      <c r="A744" s="34">
        <v>150010</v>
      </c>
      <c r="B744" s="22" t="str">
        <f>VLOOKUP(A744,МО!$A$1:$C$68,2,0)</f>
        <v>ГБУЗ  "Ирафская ЦРБ"</v>
      </c>
      <c r="C744" s="23">
        <f>IF(D744="КС",VLOOKUP(A744,МО!$A$1:$C$68,3,0),VLOOKUP(A744,МО!$A$1:$D$68,4,0))</f>
        <v>1</v>
      </c>
      <c r="D744" s="27" t="s">
        <v>495</v>
      </c>
      <c r="E744" s="11">
        <v>20161191</v>
      </c>
      <c r="F744" s="22" t="str">
        <f>VLOOKUP(E744,КСГ!$A$2:$C$427,2,0)</f>
        <v>Болезни желчного пузыря</v>
      </c>
      <c r="G744" s="25">
        <f>VLOOKUP(E744,КСГ!$A$2:$C$427,3,0)</f>
        <v>0.72</v>
      </c>
      <c r="H744" s="25">
        <f>IF(VLOOKUP($E744,КСГ!$A$2:$D$427,4,0)=0,IF($D744="КС",$C$2*$C744*$G744,$C$3*$C744*$G744),IF($D744="КС",$C$2*$G744,$C$3*$G744))</f>
        <v>12349.044</v>
      </c>
      <c r="I744" s="25" t="str">
        <f>VLOOKUP(E744,КСГ!$A$2:$E$427,5,0)</f>
        <v>Терапия</v>
      </c>
      <c r="J744" s="25">
        <f>VLOOKUP(E744,КСГ!$A$2:$F$427,6,0)</f>
        <v>0.77</v>
      </c>
      <c r="K744" s="26" t="s">
        <v>493</v>
      </c>
      <c r="L744" s="26">
        <v>17</v>
      </c>
      <c r="M744" s="26">
        <v>0</v>
      </c>
      <c r="N744" s="18">
        <f t="shared" si="31"/>
        <v>17</v>
      </c>
      <c r="O744" s="19">
        <f>IF(VLOOKUP($E744,КСГ!$A$2:$D$427,4,0)=0,IF($D744="КС",$C$2*$C744*$G744*L744,$C$3*$C744*$G744*L744),IF($D744="КС",$C$2*$G744*L744,$C$3*$G744*L744))</f>
        <v>209933.74799999999</v>
      </c>
      <c r="P744" s="19">
        <f>IF(VLOOKUP($E744,КСГ!$A$2:$D$427,4,0)=0,IF($D744="КС",$C$2*$C744*$G744*M744,$C$3*$C744*$G744*M744),IF($D744="КС",$C$2*$G744*M744,$C$3*$G744*M744))</f>
        <v>0</v>
      </c>
      <c r="Q744" s="20">
        <f t="shared" si="32"/>
        <v>209933.74799999999</v>
      </c>
    </row>
    <row r="745" spans="1:17">
      <c r="A745" s="34">
        <v>150010</v>
      </c>
      <c r="B745" s="22" t="str">
        <f>VLOOKUP(A745,МО!$A$1:$C$68,2,0)</f>
        <v>ГБУЗ  "Ирафская ЦРБ"</v>
      </c>
      <c r="C745" s="23">
        <f>IF(D745="КС",VLOOKUP(A745,МО!$A$1:$C$68,3,0),VLOOKUP(A745,МО!$A$1:$D$68,4,0))</f>
        <v>1</v>
      </c>
      <c r="D745" s="27" t="s">
        <v>495</v>
      </c>
      <c r="E745" s="11">
        <v>20161192</v>
      </c>
      <c r="F745" s="22" t="str">
        <f>VLOOKUP(E745,КСГ!$A$2:$C$427,2,0)</f>
        <v>Другие болезни органов пищеварения, взрослые</v>
      </c>
      <c r="G745" s="25">
        <f>VLOOKUP(E745,КСГ!$A$2:$C$427,3,0)</f>
        <v>0.59</v>
      </c>
      <c r="H745" s="25">
        <f>IF(VLOOKUP($E745,КСГ!$A$2:$D$427,4,0)=0,IF($D745="КС",$C$2*$C745*$G745,$C$3*$C745*$G745),IF($D745="КС",$C$2*$G745,$C$3*$G745))</f>
        <v>10119.3555</v>
      </c>
      <c r="I745" s="25" t="str">
        <f>VLOOKUP(E745,КСГ!$A$2:$E$427,5,0)</f>
        <v>Терапия</v>
      </c>
      <c r="J745" s="25">
        <f>VLOOKUP(E745,КСГ!$A$2:$F$427,6,0)</f>
        <v>0.77</v>
      </c>
      <c r="K745" s="26" t="s">
        <v>493</v>
      </c>
      <c r="L745" s="26">
        <v>17</v>
      </c>
      <c r="M745" s="26">
        <v>0</v>
      </c>
      <c r="N745" s="18">
        <f t="shared" si="31"/>
        <v>17</v>
      </c>
      <c r="O745" s="19">
        <f>IF(VLOOKUP($E745,КСГ!$A$2:$D$427,4,0)=0,IF($D745="КС",$C$2*$C745*$G745*L745,$C$3*$C745*$G745*L745),IF($D745="КС",$C$2*$G745*L745,$C$3*$G745*L745))</f>
        <v>172029.0435</v>
      </c>
      <c r="P745" s="19">
        <f>IF(VLOOKUP($E745,КСГ!$A$2:$D$427,4,0)=0,IF($D745="КС",$C$2*$C745*$G745*M745,$C$3*$C745*$G745*M745),IF($D745="КС",$C$2*$G745*M745,$C$3*$G745*M745))</f>
        <v>0</v>
      </c>
      <c r="Q745" s="20">
        <f t="shared" si="32"/>
        <v>172029.0435</v>
      </c>
    </row>
    <row r="746" spans="1:17">
      <c r="A746" s="34">
        <v>150010</v>
      </c>
      <c r="B746" s="22" t="str">
        <f>VLOOKUP(A746,МО!$A$1:$C$68,2,0)</f>
        <v>ГБУЗ  "Ирафская ЦРБ"</v>
      </c>
      <c r="C746" s="23">
        <f>IF(D746="КС",VLOOKUP(A746,МО!$A$1:$C$68,3,0),VLOOKUP(A746,МО!$A$1:$D$68,4,0))</f>
        <v>1</v>
      </c>
      <c r="D746" s="27" t="s">
        <v>495</v>
      </c>
      <c r="E746" s="11">
        <v>20161193</v>
      </c>
      <c r="F746" s="22" t="str">
        <f>VLOOKUP(E746,КСГ!$A$2:$C$427,2,0)</f>
        <v>Гипертоническая болезнь в стадии обострения</v>
      </c>
      <c r="G746" s="25">
        <f>VLOOKUP(E746,КСГ!$A$2:$C$427,3,0)</f>
        <v>0.7</v>
      </c>
      <c r="H746" s="25">
        <f>IF(VLOOKUP($E746,КСГ!$A$2:$D$427,4,0)=0,IF($D746="КС",$C$2*$C746*$G746,$C$3*$C746*$G746),IF($D746="КС",$C$2*$G746,$C$3*$G746))</f>
        <v>12006.014999999999</v>
      </c>
      <c r="I746" s="25" t="str">
        <f>VLOOKUP(E746,КСГ!$A$2:$E$427,5,0)</f>
        <v>Терапия</v>
      </c>
      <c r="J746" s="25">
        <f>VLOOKUP(E746,КСГ!$A$2:$F$427,6,0)</f>
        <v>0.77</v>
      </c>
      <c r="K746" s="26" t="s">
        <v>493</v>
      </c>
      <c r="L746" s="26">
        <v>18</v>
      </c>
      <c r="M746" s="26">
        <v>0</v>
      </c>
      <c r="N746" s="18">
        <f t="shared" si="31"/>
        <v>18</v>
      </c>
      <c r="O746" s="19">
        <f>IF(VLOOKUP($E746,КСГ!$A$2:$D$427,4,0)=0,IF($D746="КС",$C$2*$C746*$G746*L746,$C$3*$C746*$G746*L746),IF($D746="КС",$C$2*$G746*L746,$C$3*$G746*L746))</f>
        <v>216108.27</v>
      </c>
      <c r="P746" s="19">
        <f>IF(VLOOKUP($E746,КСГ!$A$2:$D$427,4,0)=0,IF($D746="КС",$C$2*$C746*$G746*M746,$C$3*$C746*$G746*M746),IF($D746="КС",$C$2*$G746*M746,$C$3*$G746*M746))</f>
        <v>0</v>
      </c>
      <c r="Q746" s="20">
        <f t="shared" si="32"/>
        <v>216108.27</v>
      </c>
    </row>
    <row r="747" spans="1:17" ht="15" customHeight="1">
      <c r="A747" s="34">
        <v>150010</v>
      </c>
      <c r="B747" s="22" t="str">
        <f>VLOOKUP(A747,МО!$A$1:$C$68,2,0)</f>
        <v>ГБУЗ  "Ирафская ЦРБ"</v>
      </c>
      <c r="C747" s="23">
        <f>IF(D747="КС",VLOOKUP(A747,МО!$A$1:$C$68,3,0),VLOOKUP(A747,МО!$A$1:$D$68,4,0))</f>
        <v>1</v>
      </c>
      <c r="D747" s="27" t="s">
        <v>495</v>
      </c>
      <c r="E747" s="11">
        <v>20161194</v>
      </c>
      <c r="F747" s="22" t="str">
        <f>VLOOKUP(E747,КСГ!$A$2:$C$427,2,0)</f>
        <v>Стенокардия (кроме нестабильной),  хроническая ишемическая болезнь сердца,  уровень 1</v>
      </c>
      <c r="G747" s="25">
        <f>VLOOKUP(E747,КСГ!$A$2:$C$427,3,0)</f>
        <v>0.78</v>
      </c>
      <c r="H747" s="25">
        <f>IF(VLOOKUP($E747,КСГ!$A$2:$D$427,4,0)=0,IF($D747="КС",$C$2*$C747*$G747,$C$3*$C747*$G747),IF($D747="КС",$C$2*$G747,$C$3*$G747))</f>
        <v>13378.131000000001</v>
      </c>
      <c r="I747" s="25" t="str">
        <f>VLOOKUP(E747,КСГ!$A$2:$E$427,5,0)</f>
        <v>Терапия</v>
      </c>
      <c r="J747" s="25">
        <f>VLOOKUP(E747,КСГ!$A$2:$F$427,6,0)</f>
        <v>0.77</v>
      </c>
      <c r="K747" s="26" t="s">
        <v>493</v>
      </c>
      <c r="L747" s="26">
        <v>25</v>
      </c>
      <c r="M747" s="26">
        <v>0</v>
      </c>
      <c r="N747" s="18">
        <f t="shared" si="31"/>
        <v>25</v>
      </c>
      <c r="O747" s="19">
        <f>IF(VLOOKUP($E747,КСГ!$A$2:$D$427,4,0)=0,IF($D747="КС",$C$2*$C747*$G747*L747,$C$3*$C747*$G747*L747),IF($D747="КС",$C$2*$G747*L747,$C$3*$G747*L747))</f>
        <v>334453.27500000002</v>
      </c>
      <c r="P747" s="19">
        <f>IF(VLOOKUP($E747,КСГ!$A$2:$D$427,4,0)=0,IF($D747="КС",$C$2*$C747*$G747*M747,$C$3*$C747*$G747*M747),IF($D747="КС",$C$2*$G747*M747,$C$3*$G747*M747))</f>
        <v>0</v>
      </c>
      <c r="Q747" s="20">
        <f t="shared" si="32"/>
        <v>334453.27500000002</v>
      </c>
    </row>
    <row r="748" spans="1:17" ht="13.5" customHeight="1">
      <c r="A748" s="34">
        <v>150010</v>
      </c>
      <c r="B748" s="22" t="str">
        <f>VLOOKUP(A748,МО!$A$1:$C$68,2,0)</f>
        <v>ГБУЗ  "Ирафская ЦРБ"</v>
      </c>
      <c r="C748" s="23">
        <f>IF(D748="КС",VLOOKUP(A748,МО!$A$1:$C$68,3,0),VLOOKUP(A748,МО!$A$1:$D$68,4,0))</f>
        <v>1</v>
      </c>
      <c r="D748" s="27" t="s">
        <v>495</v>
      </c>
      <c r="E748" s="11">
        <v>20161196</v>
      </c>
      <c r="F748" s="22" t="str">
        <f>VLOOKUP(E748,КСГ!$A$2:$C$427,2,0)</f>
        <v>Другие болезни сердца, уровень 1</v>
      </c>
      <c r="G748" s="25">
        <f>VLOOKUP(E748,КСГ!$A$2:$C$427,3,0)</f>
        <v>0.78</v>
      </c>
      <c r="H748" s="25">
        <f>IF(VLOOKUP($E748,КСГ!$A$2:$D$427,4,0)=0,IF($D748="КС",$C$2*$C748*$G748,$C$3*$C748*$G748),IF($D748="КС",$C$2*$G748,$C$3*$G748))</f>
        <v>13378.131000000001</v>
      </c>
      <c r="I748" s="25" t="str">
        <f>VLOOKUP(E748,КСГ!$A$2:$E$427,5,0)</f>
        <v>Терапия</v>
      </c>
      <c r="J748" s="25">
        <f>VLOOKUP(E748,КСГ!$A$2:$F$427,6,0)</f>
        <v>0.77</v>
      </c>
      <c r="K748" s="26" t="s">
        <v>493</v>
      </c>
      <c r="L748" s="26">
        <v>13</v>
      </c>
      <c r="M748" s="26">
        <v>0</v>
      </c>
      <c r="N748" s="18">
        <f t="shared" si="31"/>
        <v>13</v>
      </c>
      <c r="O748" s="19">
        <f>IF(VLOOKUP($E748,КСГ!$A$2:$D$427,4,0)=0,IF($D748="КС",$C$2*$C748*$G748*L748,$C$3*$C748*$G748*L748),IF($D748="КС",$C$2*$G748*L748,$C$3*$G748*L748))</f>
        <v>173915.70300000001</v>
      </c>
      <c r="P748" s="19">
        <f>IF(VLOOKUP($E748,КСГ!$A$2:$D$427,4,0)=0,IF($D748="КС",$C$2*$C748*$G748*M748,$C$3*$C748*$G748*M748),IF($D748="КС",$C$2*$G748*M748,$C$3*$G748*M748))</f>
        <v>0</v>
      </c>
      <c r="Q748" s="20">
        <f t="shared" si="32"/>
        <v>173915.70300000001</v>
      </c>
    </row>
    <row r="749" spans="1:17">
      <c r="A749" s="34">
        <v>150010</v>
      </c>
      <c r="B749" s="22" t="str">
        <f>VLOOKUP(A749,МО!$A$1:$C$68,2,0)</f>
        <v>ГБУЗ  "Ирафская ЦРБ"</v>
      </c>
      <c r="C749" s="23">
        <f>IF(D749="КС",VLOOKUP(A749,МО!$A$1:$C$68,3,0),VLOOKUP(A749,МО!$A$1:$D$68,4,0))</f>
        <v>1</v>
      </c>
      <c r="D749" s="27" t="s">
        <v>495</v>
      </c>
      <c r="E749" s="11">
        <v>20161198</v>
      </c>
      <c r="F749" s="22" t="str">
        <f>VLOOKUP(E749,КСГ!$A$2:$C$427,2,0)</f>
        <v>Бронхит необструктивный, симптомы и признаки, относящиеся к органам дыхания</v>
      </c>
      <c r="G749" s="25">
        <f>VLOOKUP(E749,КСГ!$A$2:$C$427,3,0)</f>
        <v>0.75</v>
      </c>
      <c r="H749" s="25">
        <f>IF(VLOOKUP($E749,КСГ!$A$2:$D$427,4,0)=0,IF($D749="КС",$C$2*$C749*$G749,$C$3*$C749*$G749),IF($D749="КС",$C$2*$G749,$C$3*$G749))</f>
        <v>12863.587500000001</v>
      </c>
      <c r="I749" s="25" t="str">
        <f>VLOOKUP(E749,КСГ!$A$2:$E$427,5,0)</f>
        <v>Терапия</v>
      </c>
      <c r="J749" s="25">
        <f>VLOOKUP(E749,КСГ!$A$2:$F$427,6,0)</f>
        <v>0.77</v>
      </c>
      <c r="K749" s="26" t="s">
        <v>493</v>
      </c>
      <c r="L749" s="26">
        <v>13</v>
      </c>
      <c r="M749" s="26">
        <v>2</v>
      </c>
      <c r="N749" s="18">
        <f t="shared" si="31"/>
        <v>15</v>
      </c>
      <c r="O749" s="19">
        <f>IF(VLOOKUP($E749,КСГ!$A$2:$D$427,4,0)=0,IF($D749="КС",$C$2*$C749*$G749*L749,$C$3*$C749*$G749*L749),IF($D749="КС",$C$2*$G749*L749,$C$3*$G749*L749))</f>
        <v>167226.63750000001</v>
      </c>
      <c r="P749" s="19">
        <f>IF(VLOOKUP($E749,КСГ!$A$2:$D$427,4,0)=0,IF($D749="КС",$C$2*$C749*$G749*M749,$C$3*$C749*$G749*M749),IF($D749="КС",$C$2*$G749*M749,$C$3*$G749*M749))</f>
        <v>25727.175000000003</v>
      </c>
      <c r="Q749" s="20">
        <f t="shared" si="32"/>
        <v>192953.8125</v>
      </c>
    </row>
    <row r="750" spans="1:17">
      <c r="A750" s="34">
        <v>150010</v>
      </c>
      <c r="B750" s="22" t="str">
        <f>VLOOKUP(A750,МО!$A$1:$C$68,2,0)</f>
        <v>ГБУЗ  "Ирафская ЦРБ"</v>
      </c>
      <c r="C750" s="23">
        <f>IF(D750="КС",VLOOKUP(A750,МО!$A$1:$C$68,3,0),VLOOKUP(A750,МО!$A$1:$D$68,4,0))</f>
        <v>1</v>
      </c>
      <c r="D750" s="27" t="s">
        <v>495</v>
      </c>
      <c r="E750" s="11">
        <v>20161198</v>
      </c>
      <c r="F750" s="22" t="str">
        <f>VLOOKUP(E750,КСГ!$A$2:$C$427,2,0)</f>
        <v>Бронхит необструктивный, симптомы и признаки, относящиеся к органам дыхания</v>
      </c>
      <c r="G750" s="25">
        <f>VLOOKUP(E750,КСГ!$A$2:$C$427,3,0)</f>
        <v>0.75</v>
      </c>
      <c r="H750" s="25">
        <f>IF(VLOOKUP($E750,КСГ!$A$2:$D$427,4,0)=0,IF($D750="КС",$C$2*$C750*$G750,$C$3*$C750*$G750),IF($D750="КС",$C$2*$G750,$C$3*$G750))</f>
        <v>12863.587500000001</v>
      </c>
      <c r="I750" s="25" t="str">
        <f>VLOOKUP(E750,КСГ!$A$2:$E$427,5,0)</f>
        <v>Терапия</v>
      </c>
      <c r="J750" s="25">
        <f>VLOOKUP(E750,КСГ!$A$2:$F$427,6,0)</f>
        <v>0.77</v>
      </c>
      <c r="K750" s="26" t="s">
        <v>499</v>
      </c>
      <c r="L750" s="26">
        <v>15</v>
      </c>
      <c r="M750" s="26">
        <v>0</v>
      </c>
      <c r="N750" s="18">
        <f t="shared" si="31"/>
        <v>15</v>
      </c>
      <c r="O750" s="19">
        <f>IF(VLOOKUP($E750,КСГ!$A$2:$D$427,4,0)=0,IF($D750="КС",$C$2*$C750*$G750*L750,$C$3*$C750*$G750*L750),IF($D750="КС",$C$2*$G750*L750,$C$3*$G750*L750))</f>
        <v>192953.81250000003</v>
      </c>
      <c r="P750" s="19">
        <f>IF(VLOOKUP($E750,КСГ!$A$2:$D$427,4,0)=0,IF($D750="КС",$C$2*$C750*$G750*M750,$C$3*$C750*$G750*M750),IF($D750="КС",$C$2*$G750*M750,$C$3*$G750*M750))</f>
        <v>0</v>
      </c>
      <c r="Q750" s="20">
        <f t="shared" si="32"/>
        <v>192953.81250000003</v>
      </c>
    </row>
    <row r="751" spans="1:17">
      <c r="A751" s="34">
        <v>150010</v>
      </c>
      <c r="B751" s="22" t="str">
        <f>VLOOKUP(A751,МО!$A$1:$C$68,2,0)</f>
        <v>ГБУЗ  "Ирафская ЦРБ"</v>
      </c>
      <c r="C751" s="23">
        <f>IF(D751="КС",VLOOKUP(A751,МО!$A$1:$C$68,3,0),VLOOKUP(A751,МО!$A$1:$D$68,4,0))</f>
        <v>1</v>
      </c>
      <c r="D751" s="27" t="s">
        <v>495</v>
      </c>
      <c r="E751" s="11">
        <v>20161199</v>
      </c>
      <c r="F751" s="22" t="str">
        <f>VLOOKUP(E751,КСГ!$A$2:$C$427,2,0)</f>
        <v>ХОБЛ, эмфизема, бронхоэктатическая болезнь</v>
      </c>
      <c r="G751" s="25">
        <f>VLOOKUP(E751,КСГ!$A$2:$C$427,3,0)</f>
        <v>1.246</v>
      </c>
      <c r="H751" s="25">
        <f>IF(VLOOKUP($E751,КСГ!$A$2:$D$427,4,0)=0,IF($D751="КС",$C$2*$C751*$G751,$C$3*$C751*$G751),IF($D751="КС",$C$2*$G751,$C$3*$G751))</f>
        <v>21370.706700000002</v>
      </c>
      <c r="I751" s="25" t="str">
        <f>VLOOKUP(E751,КСГ!$A$2:$E$427,5,0)</f>
        <v>Терапия</v>
      </c>
      <c r="J751" s="25">
        <f>VLOOKUP(E751,КСГ!$A$2:$F$427,6,0)</f>
        <v>0.77</v>
      </c>
      <c r="K751" s="26" t="s">
        <v>499</v>
      </c>
      <c r="L751" s="26">
        <v>0</v>
      </c>
      <c r="M751" s="26">
        <v>0</v>
      </c>
      <c r="N751" s="18" t="str">
        <f t="shared" si="31"/>
        <v/>
      </c>
      <c r="O751" s="19">
        <f>IF(VLOOKUP($E751,КСГ!$A$2:$D$427,4,0)=0,IF($D751="КС",$C$2*$C751*$G751*L751,$C$3*$C751*$G751*L751),IF($D751="КС",$C$2*$G751*L751,$C$3*$G751*L751))</f>
        <v>0</v>
      </c>
      <c r="P751" s="19">
        <f>IF(VLOOKUP($E751,КСГ!$A$2:$D$427,4,0)=0,IF($D751="КС",$C$2*$C751*$G751*M751,$C$3*$C751*$G751*M751),IF($D751="КС",$C$2*$G751*M751,$C$3*$G751*M751))</f>
        <v>0</v>
      </c>
      <c r="Q751" s="20">
        <f t="shared" si="32"/>
        <v>0</v>
      </c>
    </row>
    <row r="752" spans="1:17">
      <c r="A752" s="34">
        <v>150010</v>
      </c>
      <c r="B752" s="22" t="str">
        <f>VLOOKUP(A752,МО!$A$1:$C$68,2,0)</f>
        <v>ГБУЗ  "Ирафская ЦРБ"</v>
      </c>
      <c r="C752" s="23">
        <f>IF(D752="КС",VLOOKUP(A752,МО!$A$1:$C$68,3,0),VLOOKUP(A752,МО!$A$1:$D$68,4,0))</f>
        <v>1</v>
      </c>
      <c r="D752" s="27" t="s">
        <v>495</v>
      </c>
      <c r="E752" s="11">
        <v>20161199</v>
      </c>
      <c r="F752" s="22" t="str">
        <f>VLOOKUP(E752,КСГ!$A$2:$C$427,2,0)</f>
        <v>ХОБЛ, эмфизема, бронхоэктатическая болезнь</v>
      </c>
      <c r="G752" s="25">
        <f>VLOOKUP(E752,КСГ!$A$2:$C$427,3,0)</f>
        <v>1.246</v>
      </c>
      <c r="H752" s="25">
        <f>IF(VLOOKUP($E752,КСГ!$A$2:$D$427,4,0)=0,IF($D752="КС",$C$2*$C752*$G752,$C$3*$C752*$G752),IF($D752="КС",$C$2*$G752,$C$3*$G752))</f>
        <v>21370.706700000002</v>
      </c>
      <c r="I752" s="25" t="str">
        <f>VLOOKUP(E752,КСГ!$A$2:$E$427,5,0)</f>
        <v>Терапия</v>
      </c>
      <c r="J752" s="25">
        <f>VLOOKUP(E752,КСГ!$A$2:$F$427,6,0)</f>
        <v>0.77</v>
      </c>
      <c r="K752" s="26" t="s">
        <v>493</v>
      </c>
      <c r="L752" s="26">
        <v>9</v>
      </c>
      <c r="M752" s="26">
        <v>0</v>
      </c>
      <c r="N752" s="18">
        <f t="shared" si="31"/>
        <v>9</v>
      </c>
      <c r="O752" s="19">
        <f>IF(VLOOKUP($E752,КСГ!$A$2:$D$427,4,0)=0,IF($D752="КС",$C$2*$C752*$G752*L752,$C$3*$C752*$G752*L752),IF($D752="КС",$C$2*$G752*L752,$C$3*$G752*L752))</f>
        <v>192336.36030000003</v>
      </c>
      <c r="P752" s="19">
        <f>IF(VLOOKUP($E752,КСГ!$A$2:$D$427,4,0)=0,IF($D752="КС",$C$2*$C752*$G752*M752,$C$3*$C752*$G752*M752),IF($D752="КС",$C$2*$G752*M752,$C$3*$G752*M752))</f>
        <v>0</v>
      </c>
      <c r="Q752" s="20">
        <f t="shared" si="32"/>
        <v>192336.36030000003</v>
      </c>
    </row>
    <row r="753" spans="1:17">
      <c r="A753" s="34">
        <v>150010</v>
      </c>
      <c r="B753" s="22" t="str">
        <f>VLOOKUP(A753,МО!$A$1:$C$68,2,0)</f>
        <v>ГБУЗ  "Ирафская ЦРБ"</v>
      </c>
      <c r="C753" s="23">
        <f>IF(D753="КС",VLOOKUP(A753,МО!$A$1:$C$68,3,0),VLOOKUP(A753,МО!$A$1:$D$68,4,0))</f>
        <v>1</v>
      </c>
      <c r="D753" s="27" t="s">
        <v>495</v>
      </c>
      <c r="E753" s="11">
        <v>20161200</v>
      </c>
      <c r="F753" s="22" t="str">
        <f>VLOOKUP(E753,КСГ!$A$2:$C$427,2,0)</f>
        <v>Отравления и другие воздействия внешних причин (уровень 1)</v>
      </c>
      <c r="G753" s="25">
        <f>VLOOKUP(E753,КСГ!$A$2:$C$427,3,0)</f>
        <v>0.27</v>
      </c>
      <c r="H753" s="25">
        <f>IF(VLOOKUP($E753,КСГ!$A$2:$D$427,4,0)=0,IF($D753="КС",$C$2*$C753*$G753,$C$3*$C753*$G753),IF($D753="КС",$C$2*$G753,$C$3*$G753))</f>
        <v>4630.8915000000006</v>
      </c>
      <c r="I753" s="25" t="str">
        <f>VLOOKUP(E753,КСГ!$A$2:$E$427,5,0)</f>
        <v>Терапия</v>
      </c>
      <c r="J753" s="25">
        <f>VLOOKUP(E753,КСГ!$A$2:$F$427,6,0)</f>
        <v>0.77</v>
      </c>
      <c r="K753" s="26" t="s">
        <v>493</v>
      </c>
      <c r="L753" s="26">
        <v>13</v>
      </c>
      <c r="M753" s="26"/>
      <c r="N753" s="18">
        <f t="shared" si="31"/>
        <v>13</v>
      </c>
      <c r="O753" s="19">
        <f>IF(VLOOKUP($E753,КСГ!$A$2:$D$427,4,0)=0,IF($D753="КС",$C$2*$C753*$G753*L753,$C$3*$C753*$G753*L753),IF($D753="КС",$C$2*$G753*L753,$C$3*$G753*L753))</f>
        <v>60201.589500000009</v>
      </c>
      <c r="P753" s="19">
        <f>IF(VLOOKUP($E753,КСГ!$A$2:$D$427,4,0)=0,IF($D753="КС",$C$2*$C753*$G753*M753,$C$3*$C753*$G753*M753),IF($D753="КС",$C$2*$G753*M753,$C$3*$G753*M753))</f>
        <v>0</v>
      </c>
      <c r="Q753" s="20">
        <f t="shared" si="32"/>
        <v>60201.589500000009</v>
      </c>
    </row>
    <row r="754" spans="1:17">
      <c r="A754" s="34">
        <v>150010</v>
      </c>
      <c r="B754" s="22" t="str">
        <f>VLOOKUP(A754,МО!$A$1:$C$68,2,0)</f>
        <v>ГБУЗ  "Ирафская ЦРБ"</v>
      </c>
      <c r="C754" s="23">
        <f>IF(D754="КС",VLOOKUP(A754,МО!$A$1:$C$68,3,0),VLOOKUP(A754,МО!$A$1:$D$68,4,0))</f>
        <v>1</v>
      </c>
      <c r="D754" s="27" t="s">
        <v>495</v>
      </c>
      <c r="E754" s="11">
        <v>20161202</v>
      </c>
      <c r="F754" s="22" t="str">
        <f>VLOOKUP(E754,КСГ!$A$2:$C$427,2,0)</f>
        <v>Тубулоинтерстициальные болезни почек, другие болезни мочевой системы</v>
      </c>
      <c r="G754" s="25">
        <f>VLOOKUP(E754,КСГ!$A$2:$C$427,3,0)</f>
        <v>0.86</v>
      </c>
      <c r="H754" s="25">
        <f>IF(VLOOKUP($E754,КСГ!$A$2:$D$427,4,0)=0,IF($D754="КС",$C$2*$C754*$G754,$C$3*$C754*$G754),IF($D754="КС",$C$2*$G754,$C$3*$G754))</f>
        <v>14750.247000000001</v>
      </c>
      <c r="I754" s="25" t="str">
        <f>VLOOKUP(E754,КСГ!$A$2:$E$427,5,0)</f>
        <v>Терапия</v>
      </c>
      <c r="J754" s="25">
        <f>VLOOKUP(E754,КСГ!$A$2:$F$427,6,0)</f>
        <v>0.77</v>
      </c>
      <c r="K754" s="26" t="s">
        <v>493</v>
      </c>
      <c r="L754" s="26">
        <v>13</v>
      </c>
      <c r="M754" s="26">
        <v>0</v>
      </c>
      <c r="N754" s="18">
        <f t="shared" si="31"/>
        <v>13</v>
      </c>
      <c r="O754" s="19">
        <f>IF(VLOOKUP($E754,КСГ!$A$2:$D$427,4,0)=0,IF($D754="КС",$C$2*$C754*$G754*L754,$C$3*$C754*$G754*L754),IF($D754="КС",$C$2*$G754*L754,$C$3*$G754*L754))</f>
        <v>191753.21100000001</v>
      </c>
      <c r="P754" s="19">
        <f>IF(VLOOKUP($E754,КСГ!$A$2:$D$427,4,0)=0,IF($D754="КС",$C$2*$C754*$G754*M754,$C$3*$C754*$G754*M754),IF($D754="КС",$C$2*$G754*M754,$C$3*$G754*M754))</f>
        <v>0</v>
      </c>
      <c r="Q754" s="20">
        <f t="shared" si="32"/>
        <v>191753.21100000001</v>
      </c>
    </row>
    <row r="755" spans="1:17">
      <c r="A755" s="34">
        <v>150010</v>
      </c>
      <c r="B755" s="22" t="str">
        <f>VLOOKUP(A755,МО!$A$1:$C$68,2,0)</f>
        <v>ГБУЗ  "Ирафская ЦРБ"</v>
      </c>
      <c r="C755" s="23">
        <f>IF(D755="КС",VLOOKUP(A755,МО!$A$1:$C$68,3,0),VLOOKUP(A755,МО!$A$1:$D$68,4,0))</f>
        <v>1</v>
      </c>
      <c r="D755" s="27" t="s">
        <v>495</v>
      </c>
      <c r="E755" s="11">
        <v>20161203</v>
      </c>
      <c r="F755" s="22" t="str">
        <f>VLOOKUP(E755,КСГ!$A$2:$C$427,2,0)</f>
        <v>Камни мочевой системы; симптомы, относящиеся к мочевой системе, взрослые</v>
      </c>
      <c r="G755" s="25">
        <f>VLOOKUP(E755,КСГ!$A$2:$C$427,3,0)</f>
        <v>0.49</v>
      </c>
      <c r="H755" s="25">
        <f>IF(VLOOKUP($E755,КСГ!$A$2:$D$427,4,0)=0,IF($D755="КС",$C$2*$C755*$G755,$C$3*$C755*$G755),IF($D755="КС",$C$2*$G755,$C$3*$G755))</f>
        <v>8404.210500000001</v>
      </c>
      <c r="I755" s="25" t="str">
        <f>VLOOKUP(E755,КСГ!$A$2:$E$427,5,0)</f>
        <v>Терапия</v>
      </c>
      <c r="J755" s="25">
        <f>VLOOKUP(E755,КСГ!$A$2:$F$427,6,0)</f>
        <v>0.77</v>
      </c>
      <c r="K755" s="26" t="s">
        <v>474</v>
      </c>
      <c r="L755" s="26">
        <v>5</v>
      </c>
      <c r="M755" s="26">
        <v>0</v>
      </c>
      <c r="N755" s="18">
        <f t="shared" si="31"/>
        <v>5</v>
      </c>
      <c r="O755" s="19">
        <f>IF(VLOOKUP($E755,КСГ!$A$2:$D$427,4,0)=0,IF($D755="КС",$C$2*$C755*$G755*L755,$C$3*$C755*$G755*L755),IF($D755="КС",$C$2*$G755*L755,$C$3*$G755*L755))</f>
        <v>42021.052500000005</v>
      </c>
      <c r="P755" s="19">
        <f>IF(VLOOKUP($E755,КСГ!$A$2:$D$427,4,0)=0,IF($D755="КС",$C$2*$C755*$G755*M755,$C$3*$C755*$G755*M755),IF($D755="КС",$C$2*$G755*M755,$C$3*$G755*M755))</f>
        <v>0</v>
      </c>
      <c r="Q755" s="20">
        <f t="shared" si="32"/>
        <v>42021.052500000005</v>
      </c>
    </row>
    <row r="756" spans="1:17" ht="30">
      <c r="A756" s="34">
        <v>150010</v>
      </c>
      <c r="B756" s="22" t="str">
        <f>VLOOKUP(A756,МО!$A$1:$C$68,2,0)</f>
        <v>ГБУЗ  "Ирафская ЦРБ"</v>
      </c>
      <c r="C756" s="23">
        <f>IF(D756="КС",VLOOKUP(A756,МО!$A$1:$C$68,3,0),VLOOKUP(A756,МО!$A$1:$D$68,4,0))</f>
        <v>1</v>
      </c>
      <c r="D756" s="27" t="s">
        <v>495</v>
      </c>
      <c r="E756" s="11">
        <v>20161218</v>
      </c>
      <c r="F756" s="22" t="str">
        <f>VLOOKUP(E756,КСГ!$A$2:$C$427,2,0)</f>
        <v>Операции на костно-мышечной системе и суставах (уровень 1)</v>
      </c>
      <c r="G756" s="25">
        <f>VLOOKUP(E756,КСГ!$A$2:$C$427,3,0)</f>
        <v>0.79</v>
      </c>
      <c r="H756" s="25">
        <f>IF(VLOOKUP($E756,КСГ!$A$2:$D$427,4,0)=0,IF($D756="КС",$C$2*$C756*$G756,$C$3*$C756*$G756),IF($D756="КС",$C$2*$G756,$C$3*$G756))</f>
        <v>13549.645500000001</v>
      </c>
      <c r="I756" s="25" t="str">
        <f>VLOOKUP(E756,КСГ!$A$2:$E$427,5,0)</f>
        <v>Травматология и ортопедия</v>
      </c>
      <c r="J756" s="25">
        <f>VLOOKUP(E756,КСГ!$A$2:$F$427,6,0)</f>
        <v>1.37</v>
      </c>
      <c r="K756" s="26" t="s">
        <v>474</v>
      </c>
      <c r="L756" s="26">
        <v>0</v>
      </c>
      <c r="M756" s="26">
        <v>0</v>
      </c>
      <c r="N756" s="18" t="str">
        <f t="shared" si="31"/>
        <v/>
      </c>
      <c r="O756" s="19">
        <f>IF(VLOOKUP($E756,КСГ!$A$2:$D$427,4,0)=0,IF($D756="КС",$C$2*$C756*$G756*L756,$C$3*$C756*$G756*L756),IF($D756="КС",$C$2*$G756*L756,$C$3*$G756*L756))</f>
        <v>0</v>
      </c>
      <c r="P756" s="19">
        <f>IF(VLOOKUP($E756,КСГ!$A$2:$D$427,4,0)=0,IF($D756="КС",$C$2*$C756*$G756*M756,$C$3*$C756*$G756*M756),IF($D756="КС",$C$2*$G756*M756,$C$3*$G756*M756))</f>
        <v>0</v>
      </c>
      <c r="Q756" s="20">
        <f t="shared" si="32"/>
        <v>0</v>
      </c>
    </row>
    <row r="757" spans="1:17">
      <c r="A757" s="34">
        <v>150010</v>
      </c>
      <c r="B757" s="22" t="str">
        <f>VLOOKUP(A757,МО!$A$1:$C$68,2,0)</f>
        <v>ГБУЗ  "Ирафская ЦРБ"</v>
      </c>
      <c r="C757" s="23">
        <f>IF(D757="КС",VLOOKUP(A757,МО!$A$1:$C$68,3,0),VLOOKUP(A757,МО!$A$1:$D$68,4,0))</f>
        <v>1</v>
      </c>
      <c r="D757" s="27" t="s">
        <v>495</v>
      </c>
      <c r="E757" s="11">
        <v>20161223</v>
      </c>
      <c r="F757" s="22" t="str">
        <f>VLOOKUP(E757,КСГ!$A$2:$C$427,2,0)</f>
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</c>
      <c r="G757" s="25">
        <f>VLOOKUP(E757,КСГ!$A$2:$C$427,3,0)</f>
        <v>0.64</v>
      </c>
      <c r="H757" s="25">
        <f>IF(VLOOKUP($E757,КСГ!$A$2:$D$427,4,0)=0,IF($D757="КС",$C$2*$C757*$G757,$C$3*$C757*$G757),IF($D757="КС",$C$2*$G757,$C$3*$G757))</f>
        <v>10976.928</v>
      </c>
      <c r="I757" s="25" t="str">
        <f>VLOOKUP(E757,КСГ!$A$2:$E$427,5,0)</f>
        <v>Урология</v>
      </c>
      <c r="J757" s="25">
        <f>VLOOKUP(E757,КСГ!$A$2:$F$427,6,0)</f>
        <v>1.2</v>
      </c>
      <c r="K757" s="26" t="s">
        <v>474</v>
      </c>
      <c r="L757" s="26">
        <v>1</v>
      </c>
      <c r="M757" s="26">
        <v>0</v>
      </c>
      <c r="N757" s="18">
        <f t="shared" si="31"/>
        <v>1</v>
      </c>
      <c r="O757" s="19">
        <f>IF(VLOOKUP($E757,КСГ!$A$2:$D$427,4,0)=0,IF($D757="КС",$C$2*$C757*$G757*L757,$C$3*$C757*$G757*L757),IF($D757="КС",$C$2*$G757*L757,$C$3*$G757*L757))</f>
        <v>10976.928</v>
      </c>
      <c r="P757" s="19">
        <f>IF(VLOOKUP($E757,КСГ!$A$2:$D$427,4,0)=0,IF($D757="КС",$C$2*$C757*$G757*M757,$C$3*$C757*$G757*M757),IF($D757="КС",$C$2*$G757*M757,$C$3*$G757*M757))</f>
        <v>0</v>
      </c>
      <c r="Q757" s="20">
        <f t="shared" si="32"/>
        <v>10976.928</v>
      </c>
    </row>
    <row r="758" spans="1:17">
      <c r="A758" s="34">
        <v>150010</v>
      </c>
      <c r="B758" s="22" t="str">
        <f>VLOOKUP(A758,МО!$A$1:$C$68,2,0)</f>
        <v>ГБУЗ  "Ирафская ЦРБ"</v>
      </c>
      <c r="C758" s="23">
        <f>IF(D758="КС",VLOOKUP(A758,МО!$A$1:$C$68,3,0),VLOOKUP(A758,МО!$A$1:$D$68,4,0))</f>
        <v>1</v>
      </c>
      <c r="D758" s="27" t="s">
        <v>495</v>
      </c>
      <c r="E758" s="11">
        <v>20161224</v>
      </c>
      <c r="F758" s="22" t="str">
        <f>VLOOKUP(E758,КСГ!$A$2:$C$427,2,0)</f>
        <v>Болезни предстательной железы</v>
      </c>
      <c r="G758" s="25">
        <f>VLOOKUP(E758,КСГ!$A$2:$C$427,3,0)</f>
        <v>0.73</v>
      </c>
      <c r="H758" s="25">
        <f>IF(VLOOKUP($E758,КСГ!$A$2:$D$427,4,0)=0,IF($D758="КС",$C$2*$C758*$G758,$C$3*$C758*$G758),IF($D758="КС",$C$2*$G758,$C$3*$G758))</f>
        <v>12520.558500000001</v>
      </c>
      <c r="I758" s="25" t="str">
        <f>VLOOKUP(E758,КСГ!$A$2:$E$427,5,0)</f>
        <v>Урология</v>
      </c>
      <c r="J758" s="25">
        <f>VLOOKUP(E758,КСГ!$A$2:$F$427,6,0)</f>
        <v>1.2</v>
      </c>
      <c r="K758" s="26" t="s">
        <v>474</v>
      </c>
      <c r="L758" s="26">
        <v>2</v>
      </c>
      <c r="M758" s="26">
        <v>0</v>
      </c>
      <c r="N758" s="18">
        <f t="shared" si="31"/>
        <v>2</v>
      </c>
      <c r="O758" s="19">
        <f>IF(VLOOKUP($E758,КСГ!$A$2:$D$427,4,0)=0,IF($D758="КС",$C$2*$C758*$G758*L758,$C$3*$C758*$G758*L758),IF($D758="КС",$C$2*$G758*L758,$C$3*$G758*L758))</f>
        <v>25041.117000000002</v>
      </c>
      <c r="P758" s="19">
        <f>IF(VLOOKUP($E758,КСГ!$A$2:$D$427,4,0)=0,IF($D758="КС",$C$2*$C758*$G758*M758,$C$3*$C758*$G758*M758),IF($D758="КС",$C$2*$G758*M758,$C$3*$G758*M758))</f>
        <v>0</v>
      </c>
      <c r="Q758" s="20">
        <f t="shared" si="32"/>
        <v>25041.117000000002</v>
      </c>
    </row>
    <row r="759" spans="1:17" ht="15" customHeight="1">
      <c r="A759" s="34">
        <v>150010</v>
      </c>
      <c r="B759" s="22" t="str">
        <f>VLOOKUP(A759,МО!$A$1:$C$68,2,0)</f>
        <v>ГБУЗ  "Ирафская ЦРБ"</v>
      </c>
      <c r="C759" s="23">
        <f>IF(D759="КС",VLOOKUP(A759,МО!$A$1:$C$68,3,0),VLOOKUP(A759,МО!$A$1:$D$68,4,0))</f>
        <v>1</v>
      </c>
      <c r="D759" s="27" t="s">
        <v>495</v>
      </c>
      <c r="E759" s="11">
        <v>20161225</v>
      </c>
      <c r="F759" s="22" t="str">
        <f>VLOOKUP(E759,КСГ!$A$2:$C$427,2,0)</f>
        <v>Другие болезни, врожденные аномалии, повреждения мочевой системы и мужских половых органов</v>
      </c>
      <c r="G759" s="25">
        <f>VLOOKUP(E759,КСГ!$A$2:$C$427,3,0)</f>
        <v>0.67</v>
      </c>
      <c r="H759" s="25">
        <f>IF(VLOOKUP($E759,КСГ!$A$2:$D$427,4,0)=0,IF($D759="КС",$C$2*$C759*$G759,$C$3*$C759*$G759),IF($D759="КС",$C$2*$G759,$C$3*$G759))</f>
        <v>11491.471500000001</v>
      </c>
      <c r="I759" s="25" t="str">
        <f>VLOOKUP(E759,КСГ!$A$2:$E$427,5,0)</f>
        <v>Урология</v>
      </c>
      <c r="J759" s="25">
        <f>VLOOKUP(E759,КСГ!$A$2:$F$427,6,0)</f>
        <v>1.2</v>
      </c>
      <c r="K759" s="26" t="s">
        <v>474</v>
      </c>
      <c r="L759" s="26">
        <v>2</v>
      </c>
      <c r="M759" s="26">
        <v>0</v>
      </c>
      <c r="N759" s="18">
        <f t="shared" si="31"/>
        <v>2</v>
      </c>
      <c r="O759" s="19">
        <f>IF(VLOOKUP($E759,КСГ!$A$2:$D$427,4,0)=0,IF($D759="КС",$C$2*$C759*$G759*L759,$C$3*$C759*$G759*L759),IF($D759="КС",$C$2*$G759*L759,$C$3*$G759*L759))</f>
        <v>22982.943000000003</v>
      </c>
      <c r="P759" s="19">
        <f>IF(VLOOKUP($E759,КСГ!$A$2:$D$427,4,0)=0,IF($D759="КС",$C$2*$C759*$G759*M759,$C$3*$C759*$G759*M759),IF($D759="КС",$C$2*$G759*M759,$C$3*$G759*M759))</f>
        <v>0</v>
      </c>
      <c r="Q759" s="20">
        <f t="shared" si="32"/>
        <v>22982.943000000003</v>
      </c>
    </row>
    <row r="760" spans="1:17">
      <c r="A760" s="34">
        <v>150010</v>
      </c>
      <c r="B760" s="22" t="str">
        <f>VLOOKUP(A760,МО!$A$1:$C$68,2,0)</f>
        <v>ГБУЗ  "Ирафская ЦРБ"</v>
      </c>
      <c r="C760" s="23">
        <f>IF(D760="КС",VLOOKUP(A760,МО!$A$1:$C$68,3,0),VLOOKUP(A760,МО!$A$1:$D$68,4,0))</f>
        <v>1</v>
      </c>
      <c r="D760" s="27" t="s">
        <v>495</v>
      </c>
      <c r="E760" s="11">
        <v>20161226</v>
      </c>
      <c r="F760" s="22" t="str">
        <f>VLOOKUP(E760,КСГ!$A$2:$C$427,2,0)</f>
        <v>Операции на мужских половых органах, взрослые (уровень  1)</v>
      </c>
      <c r="G760" s="25">
        <f>VLOOKUP(E760,КСГ!$A$2:$C$427,3,0)</f>
        <v>1.2</v>
      </c>
      <c r="H760" s="25">
        <f>IF(VLOOKUP($E760,КСГ!$A$2:$D$427,4,0)=0,IF($D760="КС",$C$2*$C760*$G760,$C$3*$C760*$G760),IF($D760="КС",$C$2*$G760,$C$3*$G760))</f>
        <v>20581.740000000002</v>
      </c>
      <c r="I760" s="25" t="str">
        <f>VLOOKUP(E760,КСГ!$A$2:$E$427,5,0)</f>
        <v>Урология</v>
      </c>
      <c r="J760" s="25">
        <f>VLOOKUP(E760,КСГ!$A$2:$F$427,6,0)</f>
        <v>1.2</v>
      </c>
      <c r="K760" s="26" t="s">
        <v>474</v>
      </c>
      <c r="L760" s="26">
        <v>2</v>
      </c>
      <c r="M760" s="26">
        <v>0</v>
      </c>
      <c r="N760" s="18">
        <f t="shared" si="31"/>
        <v>2</v>
      </c>
      <c r="O760" s="19">
        <f>IF(VLOOKUP($E760,КСГ!$A$2:$D$427,4,0)=0,IF($D760="КС",$C$2*$C760*$G760*L760,$C$3*$C760*$G760*L760),IF($D760="КС",$C$2*$G760*L760,$C$3*$G760*L760))</f>
        <v>41163.480000000003</v>
      </c>
      <c r="P760" s="19">
        <f>IF(VLOOKUP($E760,КСГ!$A$2:$D$427,4,0)=0,IF($D760="КС",$C$2*$C760*$G760*M760,$C$3*$C760*$G760*M760),IF($D760="КС",$C$2*$G760*M760,$C$3*$G760*M760))</f>
        <v>0</v>
      </c>
      <c r="Q760" s="20">
        <f t="shared" si="32"/>
        <v>41163.480000000003</v>
      </c>
    </row>
    <row r="761" spans="1:17">
      <c r="A761" s="34">
        <v>150010</v>
      </c>
      <c r="B761" s="22" t="str">
        <f>VLOOKUP(A761,МО!$A$1:$C$68,2,0)</f>
        <v>ГБУЗ  "Ирафская ЦРБ"</v>
      </c>
      <c r="C761" s="23">
        <f>IF(D761="КС",VLOOKUP(A761,МО!$A$1:$C$68,3,0),VLOOKUP(A761,МО!$A$1:$D$68,4,0))</f>
        <v>1</v>
      </c>
      <c r="D761" s="27" t="s">
        <v>495</v>
      </c>
      <c r="E761" s="11">
        <v>20161236</v>
      </c>
      <c r="F761" s="22" t="str">
        <f>VLOOKUP(E761,КСГ!$A$2:$C$427,2,0)</f>
        <v>Болезни лимфатических сосудов и лимфатических узлов</v>
      </c>
      <c r="G761" s="25">
        <f>VLOOKUP(E761,КСГ!$A$2:$C$427,3,0)</f>
        <v>0.61</v>
      </c>
      <c r="H761" s="25">
        <f>IF(VLOOKUP($E761,КСГ!$A$2:$D$427,4,0)=0,IF($D761="КС",$C$2*$C761*$G761,$C$3*$C761*$G761),IF($D761="КС",$C$2*$G761,$C$3*$G761))</f>
        <v>10462.3845</v>
      </c>
      <c r="I761" s="25" t="str">
        <f>VLOOKUP(E761,КСГ!$A$2:$E$427,5,0)</f>
        <v>Хирургия</v>
      </c>
      <c r="J761" s="25">
        <f>VLOOKUP(E761,КСГ!$A$2:$F$427,6,0)</f>
        <v>0.9</v>
      </c>
      <c r="K761" s="26" t="s">
        <v>474</v>
      </c>
      <c r="L761" s="26">
        <v>0</v>
      </c>
      <c r="M761" s="26">
        <v>0</v>
      </c>
      <c r="N761" s="18" t="str">
        <f t="shared" si="31"/>
        <v/>
      </c>
      <c r="O761" s="19">
        <f>IF(VLOOKUP($E761,КСГ!$A$2:$D$427,4,0)=0,IF($D761="КС",$C$2*$C761*$G761*L761,$C$3*$C761*$G761*L761),IF($D761="КС",$C$2*$G761*L761,$C$3*$G761*L761))</f>
        <v>0</v>
      </c>
      <c r="P761" s="19">
        <f>IF(VLOOKUP($E761,КСГ!$A$2:$D$427,4,0)=0,IF($D761="КС",$C$2*$C761*$G761*M761,$C$3*$C761*$G761*M761),IF($D761="КС",$C$2*$G761*M761,$C$3*$G761*M761))</f>
        <v>0</v>
      </c>
      <c r="Q761" s="20">
        <f t="shared" si="32"/>
        <v>0</v>
      </c>
    </row>
    <row r="762" spans="1:17" ht="15" customHeight="1">
      <c r="A762" s="34">
        <v>150010</v>
      </c>
      <c r="B762" s="22" t="str">
        <f>VLOOKUP(A762,МО!$A$1:$C$68,2,0)</f>
        <v>ГБУЗ  "Ирафская ЦРБ"</v>
      </c>
      <c r="C762" s="23">
        <f>IF(D762="КС",VLOOKUP(A762,МО!$A$1:$C$68,3,0),VLOOKUP(A762,МО!$A$1:$D$68,4,0))</f>
        <v>1</v>
      </c>
      <c r="D762" s="27" t="s">
        <v>495</v>
      </c>
      <c r="E762" s="11">
        <v>20161237</v>
      </c>
      <c r="F762" s="22" t="str">
        <f>VLOOKUP(E762,КСГ!$A$2:$C$427,2,0)</f>
        <v>Операции на коже, подкожной клетчатке, придатках кожи (уровень 1)</v>
      </c>
      <c r="G762" s="25">
        <f>VLOOKUP(E762,КСГ!$A$2:$C$427,3,0)</f>
        <v>0.27500000000000002</v>
      </c>
      <c r="H762" s="25">
        <f>IF(VLOOKUP($E762,КСГ!$A$2:$D$427,4,0)=0,IF($D762="КС",$C$2*$C762*$G762,$C$3*$C762*$G762),IF($D762="КС",$C$2*$G762,$C$3*$G762))</f>
        <v>4716.6487500000003</v>
      </c>
      <c r="I762" s="25" t="str">
        <f>VLOOKUP(E762,КСГ!$A$2:$E$427,5,0)</f>
        <v>Хирургия</v>
      </c>
      <c r="J762" s="25">
        <f>VLOOKUP(E762,КСГ!$A$2:$F$427,6,0)</f>
        <v>0.9</v>
      </c>
      <c r="K762" s="26" t="s">
        <v>474</v>
      </c>
      <c r="L762" s="26">
        <v>5</v>
      </c>
      <c r="M762" s="26">
        <v>0</v>
      </c>
      <c r="N762" s="18">
        <f t="shared" si="31"/>
        <v>5</v>
      </c>
      <c r="O762" s="19">
        <f>IF(VLOOKUP($E762,КСГ!$A$2:$D$427,4,0)=0,IF($D762="КС",$C$2*$C762*$G762*L762,$C$3*$C762*$G762*L762),IF($D762="КС",$C$2*$G762*L762,$C$3*$G762*L762))</f>
        <v>23583.243750000001</v>
      </c>
      <c r="P762" s="19">
        <f>IF(VLOOKUP($E762,КСГ!$A$2:$D$427,4,0)=0,IF($D762="КС",$C$2*$C762*$G762*M762,$C$3*$C762*$G762*M762),IF($D762="КС",$C$2*$G762*M762,$C$3*$G762*M762))</f>
        <v>0</v>
      </c>
      <c r="Q762" s="20">
        <f t="shared" si="32"/>
        <v>23583.243750000001</v>
      </c>
    </row>
    <row r="763" spans="1:17" ht="15" customHeight="1">
      <c r="A763" s="34">
        <v>150010</v>
      </c>
      <c r="B763" s="22" t="str">
        <f>VLOOKUP(A763,МО!$A$1:$C$68,2,0)</f>
        <v>ГБУЗ  "Ирафская ЦРБ"</v>
      </c>
      <c r="C763" s="23">
        <f>IF(D763="КС",VLOOKUP(A763,МО!$A$1:$C$68,3,0),VLOOKUP(A763,МО!$A$1:$D$68,4,0))</f>
        <v>1</v>
      </c>
      <c r="D763" s="27" t="s">
        <v>495</v>
      </c>
      <c r="E763" s="11">
        <v>20161247</v>
      </c>
      <c r="F763" s="22" t="str">
        <f>VLOOKUP(E763,КСГ!$A$2:$C$427,2,0)</f>
        <v>Артрозы, другие поражения суставов, болезни мягких тканей</v>
      </c>
      <c r="G763" s="25">
        <f>VLOOKUP(E763,КСГ!$A$2:$C$427,3,0)</f>
        <v>0.76</v>
      </c>
      <c r="H763" s="25">
        <f>IF(VLOOKUP($E763,КСГ!$A$2:$D$427,4,0)=0,IF($D763="КС",$C$2*$C763*$G763,$C$3*$C763*$G763),IF($D763="КС",$C$2*$G763,$C$3*$G763))</f>
        <v>13035.102000000001</v>
      </c>
      <c r="I763" s="25" t="str">
        <f>VLOOKUP(E763,КСГ!$A$2:$E$427,5,0)</f>
        <v>Хирургия</v>
      </c>
      <c r="J763" s="25">
        <f>VLOOKUP(E763,КСГ!$A$2:$F$427,6,0)</f>
        <v>0.9</v>
      </c>
      <c r="K763" s="26" t="s">
        <v>474</v>
      </c>
      <c r="L763" s="26">
        <v>7</v>
      </c>
      <c r="M763" s="26">
        <v>0</v>
      </c>
      <c r="N763" s="18">
        <f t="shared" si="31"/>
        <v>7</v>
      </c>
      <c r="O763" s="19">
        <f>IF(VLOOKUP($E763,КСГ!$A$2:$D$427,4,0)=0,IF($D763="КС",$C$2*$C763*$G763*L763,$C$3*$C763*$G763*L763),IF($D763="КС",$C$2*$G763*L763,$C$3*$G763*L763))</f>
        <v>91245.714000000007</v>
      </c>
      <c r="P763" s="19">
        <f>IF(VLOOKUP($E763,КСГ!$A$2:$D$427,4,0)=0,IF($D763="КС",$C$2*$C763*$G763*M763,$C$3*$C763*$G763*M763),IF($D763="КС",$C$2*$G763*M763,$C$3*$G763*M763))</f>
        <v>0</v>
      </c>
      <c r="Q763" s="20">
        <f t="shared" si="32"/>
        <v>91245.714000000007</v>
      </c>
    </row>
    <row r="764" spans="1:17">
      <c r="A764" s="34">
        <v>150010</v>
      </c>
      <c r="B764" s="22" t="str">
        <f>VLOOKUP(A764,МО!$A$1:$C$68,2,0)</f>
        <v>ГБУЗ  "Ирафская ЦРБ"</v>
      </c>
      <c r="C764" s="23">
        <f>IF(D764="КС",VLOOKUP(A764,МО!$A$1:$C$68,3,0),VLOOKUP(A764,МО!$A$1:$D$68,4,0))</f>
        <v>1</v>
      </c>
      <c r="D764" s="27" t="s">
        <v>495</v>
      </c>
      <c r="E764" s="11">
        <v>20161247</v>
      </c>
      <c r="F764" s="22" t="str">
        <f>VLOOKUP(E764,КСГ!$A$2:$C$427,2,0)</f>
        <v>Артрозы, другие поражения суставов, болезни мягких тканей</v>
      </c>
      <c r="G764" s="25">
        <f>VLOOKUP(E764,КСГ!$A$2:$C$427,3,0)</f>
        <v>0.76</v>
      </c>
      <c r="H764" s="25">
        <f>IF(VLOOKUP($E764,КСГ!$A$2:$D$427,4,0)=0,IF($D764="КС",$C$2*$C764*$G764,$C$3*$C764*$G764),IF($D764="КС",$C$2*$G764,$C$3*$G764))</f>
        <v>13035.102000000001</v>
      </c>
      <c r="I764" s="25" t="str">
        <f>VLOOKUP(E764,КСГ!$A$2:$E$427,5,0)</f>
        <v>Хирургия</v>
      </c>
      <c r="J764" s="25">
        <f>VLOOKUP(E764,КСГ!$A$2:$F$427,6,0)</f>
        <v>0.9</v>
      </c>
      <c r="K764" s="26" t="s">
        <v>474</v>
      </c>
      <c r="L764" s="26">
        <v>0</v>
      </c>
      <c r="M764" s="26">
        <v>0</v>
      </c>
      <c r="N764" s="18" t="str">
        <f t="shared" si="31"/>
        <v/>
      </c>
      <c r="O764" s="19">
        <f>IF(VLOOKUP($E764,КСГ!$A$2:$D$427,4,0)=0,IF($D764="КС",$C$2*$C764*$G764*L764,$C$3*$C764*$G764*L764),IF($D764="КС",$C$2*$G764*L764,$C$3*$G764*L764))</f>
        <v>0</v>
      </c>
      <c r="P764" s="19">
        <f>IF(VLOOKUP($E764,КСГ!$A$2:$D$427,4,0)=0,IF($D764="КС",$C$2*$C764*$G764*M764,$C$3*$C764*$G764*M764),IF($D764="КС",$C$2*$G764*M764,$C$3*$G764*M764))</f>
        <v>0</v>
      </c>
      <c r="Q764" s="20">
        <f t="shared" si="32"/>
        <v>0</v>
      </c>
    </row>
    <row r="765" spans="1:17" ht="15" customHeight="1">
      <c r="A765" s="34">
        <v>150010</v>
      </c>
      <c r="B765" s="22" t="str">
        <f>VLOOKUP(A765,МО!$A$1:$C$68,2,0)</f>
        <v>ГБУЗ  "Ирафская ЦРБ"</v>
      </c>
      <c r="C765" s="23">
        <f>IF(D765="КС",VLOOKUP(A765,МО!$A$1:$C$68,3,0),VLOOKUP(A765,МО!$A$1:$D$68,4,0))</f>
        <v>1</v>
      </c>
      <c r="D765" s="27" t="s">
        <v>495</v>
      </c>
      <c r="E765" s="11">
        <v>20161253</v>
      </c>
      <c r="F765" s="22" t="str">
        <f>VLOOKUP(E765,КСГ!$A$2:$C$427,2,0)</f>
        <v>Открытые раны, поверхностные, другие и неуточненные травмы</v>
      </c>
      <c r="G765" s="25">
        <f>VLOOKUP(E765,КСГ!$A$2:$C$427,3,0)</f>
        <v>0.37</v>
      </c>
      <c r="H765" s="25">
        <f>IF(VLOOKUP($E765,КСГ!$A$2:$D$427,4,0)=0,IF($D765="КС",$C$2*$C765*$G765,$C$3*$C765*$G765),IF($D765="КС",$C$2*$G765,$C$3*$G765))</f>
        <v>6346.0365000000002</v>
      </c>
      <c r="I765" s="25" t="str">
        <f>VLOOKUP(E765,КСГ!$A$2:$E$427,5,0)</f>
        <v>Хирургия</v>
      </c>
      <c r="J765" s="25">
        <f>VLOOKUP(E765,КСГ!$A$2:$F$427,6,0)</f>
        <v>0.9</v>
      </c>
      <c r="K765" s="26" t="s">
        <v>474</v>
      </c>
      <c r="L765" s="26">
        <v>2</v>
      </c>
      <c r="M765" s="26">
        <v>0</v>
      </c>
      <c r="N765" s="18">
        <f t="shared" si="31"/>
        <v>2</v>
      </c>
      <c r="O765" s="19">
        <f>IF(VLOOKUP($E765,КСГ!$A$2:$D$427,4,0)=0,IF($D765="КС",$C$2*$C765*$G765*L765,$C$3*$C765*$G765*L765),IF($D765="КС",$C$2*$G765*L765,$C$3*$G765*L765))</f>
        <v>12692.073</v>
      </c>
      <c r="P765" s="19">
        <f>IF(VLOOKUP($E765,КСГ!$A$2:$D$427,4,0)=0,IF($D765="КС",$C$2*$C765*$G765*M765,$C$3*$C765*$G765*M765),IF($D765="КС",$C$2*$G765*M765,$C$3*$G765*M765))</f>
        <v>0</v>
      </c>
      <c r="Q765" s="20">
        <f t="shared" si="32"/>
        <v>12692.073</v>
      </c>
    </row>
    <row r="766" spans="1:17" ht="30">
      <c r="A766" s="34">
        <v>150010</v>
      </c>
      <c r="B766" s="22" t="str">
        <f>VLOOKUP(A766,МО!$A$1:$C$68,2,0)</f>
        <v>ГБУЗ  "Ирафская ЦРБ"</v>
      </c>
      <c r="C766" s="23">
        <f>IF(D766="КС",VLOOKUP(A766,МО!$A$1:$C$68,3,0),VLOOKUP(A766,МО!$A$1:$D$68,4,0))</f>
        <v>1</v>
      </c>
      <c r="D766" s="27" t="s">
        <v>495</v>
      </c>
      <c r="E766" s="11">
        <v>20161255</v>
      </c>
      <c r="F766" s="22" t="str">
        <f>VLOOKUP(E766,КСГ!$A$2:$C$427,2,0)</f>
        <v>Операции на желчном пузыре и желчевыводящих путях (уровень 1)</v>
      </c>
      <c r="G766" s="25">
        <f>VLOOKUP(E766,КСГ!$A$2:$C$427,3,0)</f>
        <v>1.1499999999999999</v>
      </c>
      <c r="H766" s="25">
        <f>IF(VLOOKUP($E766,КСГ!$A$2:$D$427,4,0)=0,IF($D766="КС",$C$2*$C766*$G766,$C$3*$C766*$G766),IF($D766="КС",$C$2*$G766,$C$3*$G766))</f>
        <v>19724.1675</v>
      </c>
      <c r="I766" s="25" t="str">
        <f>VLOOKUP(E766,КСГ!$A$2:$E$427,5,0)</f>
        <v>Хирургия (абдоминальная)</v>
      </c>
      <c r="J766" s="25">
        <f>VLOOKUP(E766,КСГ!$A$2:$F$427,6,0)</f>
        <v>1.2</v>
      </c>
      <c r="K766" s="26" t="s">
        <v>474</v>
      </c>
      <c r="L766" s="26">
        <v>0</v>
      </c>
      <c r="M766" s="26">
        <v>0</v>
      </c>
      <c r="N766" s="18" t="str">
        <f t="shared" si="31"/>
        <v/>
      </c>
      <c r="O766" s="19">
        <f>IF(VLOOKUP($E766,КСГ!$A$2:$D$427,4,0)=0,IF($D766="КС",$C$2*$C766*$G766*L766,$C$3*$C766*$G766*L766),IF($D766="КС",$C$2*$G766*L766,$C$3*$G766*L766))</f>
        <v>0</v>
      </c>
      <c r="P766" s="19">
        <f>IF(VLOOKUP($E766,КСГ!$A$2:$D$427,4,0)=0,IF($D766="КС",$C$2*$C766*$G766*M766,$C$3*$C766*$G766*M766),IF($D766="КС",$C$2*$G766*M766,$C$3*$G766*M766))</f>
        <v>0</v>
      </c>
      <c r="Q766" s="20">
        <f t="shared" si="32"/>
        <v>0</v>
      </c>
    </row>
    <row r="767" spans="1:17" ht="30">
      <c r="A767" s="34">
        <v>150010</v>
      </c>
      <c r="B767" s="22" t="str">
        <f>VLOOKUP(A767,МО!$A$1:$C$68,2,0)</f>
        <v>ГБУЗ  "Ирафская ЦРБ"</v>
      </c>
      <c r="C767" s="23">
        <f>IF(D767="КС",VLOOKUP(A767,МО!$A$1:$C$68,3,0),VLOOKUP(A767,МО!$A$1:$D$68,4,0))</f>
        <v>1</v>
      </c>
      <c r="D767" s="27" t="s">
        <v>495</v>
      </c>
      <c r="E767" s="11">
        <v>20161259</v>
      </c>
      <c r="F767" s="22" t="str">
        <f>VLOOKUP(E767,КСГ!$A$2:$C$427,2,0)</f>
        <v>Операции на печени и поджелудочной железе (уровень 1)</v>
      </c>
      <c r="G767" s="25">
        <f>VLOOKUP(E767,КСГ!$A$2:$C$427,3,0)</f>
        <v>2.42</v>
      </c>
      <c r="H767" s="25">
        <f>IF(VLOOKUP($E767,КСГ!$A$2:$D$427,4,0)=0,IF($D767="КС",$C$2*$C767*$G767,$C$3*$C767*$G767),IF($D767="КС",$C$2*$G767,$C$3*$G767))</f>
        <v>41506.508999999998</v>
      </c>
      <c r="I767" s="25" t="str">
        <f>VLOOKUP(E767,КСГ!$A$2:$E$427,5,0)</f>
        <v>Хирургия (абдоминальная)</v>
      </c>
      <c r="J767" s="25">
        <f>VLOOKUP(E767,КСГ!$A$2:$F$427,6,0)</f>
        <v>1.2</v>
      </c>
      <c r="K767" s="26" t="s">
        <v>474</v>
      </c>
      <c r="L767" s="26">
        <v>1</v>
      </c>
      <c r="M767" s="26">
        <v>0</v>
      </c>
      <c r="N767" s="18">
        <f t="shared" si="31"/>
        <v>1</v>
      </c>
      <c r="O767" s="19">
        <f>IF(VLOOKUP($E767,КСГ!$A$2:$D$427,4,0)=0,IF($D767="КС",$C$2*$C767*$G767*L767,$C$3*$C767*$G767*L767),IF($D767="КС",$C$2*$G767*L767,$C$3*$G767*L767))</f>
        <v>41506.508999999998</v>
      </c>
      <c r="P767" s="19">
        <f>IF(VLOOKUP($E767,КСГ!$A$2:$D$427,4,0)=0,IF($D767="КС",$C$2*$C767*$G767*M767,$C$3*$C767*$G767*M767),IF($D767="КС",$C$2*$G767*M767,$C$3*$G767*M767))</f>
        <v>0</v>
      </c>
      <c r="Q767" s="20">
        <f t="shared" si="32"/>
        <v>41506.508999999998</v>
      </c>
    </row>
    <row r="768" spans="1:17" ht="30">
      <c r="A768" s="34">
        <v>150012</v>
      </c>
      <c r="B768" s="22" t="str">
        <f>VLOOKUP(A768,МО!$A$1:$C$68,2,0)</f>
        <v>ГБУЗ "Кировская ЦРБ"</v>
      </c>
      <c r="C768" s="23">
        <f>IF(D768="КС",VLOOKUP(A768,МО!$A$1:$C$68,3,0),VLOOKUP(A768,МО!$A$1:$D$68,4,0))</f>
        <v>1</v>
      </c>
      <c r="D768" s="27" t="s">
        <v>495</v>
      </c>
      <c r="E768" s="26">
        <v>20161002</v>
      </c>
      <c r="F768" s="22" t="str">
        <f>VLOOKUP(E768,КСГ!$A$2:$C$427,2,0)</f>
        <v>Осложнения, связанные с беременностью</v>
      </c>
      <c r="G768" s="25">
        <f>VLOOKUP(E768,КСГ!$A$2:$C$427,3,0)</f>
        <v>0.93</v>
      </c>
      <c r="H768" s="25">
        <f>IF(VLOOKUP($E768,КСГ!$A$2:$D$427,4,0)=0,IF($D768="КС",$C$2*$C768*$G768,$C$3*$C768*$G768),IF($D768="КС",$C$2*$G768,$C$3*$G768))</f>
        <v>15950.848500000002</v>
      </c>
      <c r="I768" s="25" t="str">
        <f>VLOOKUP(E768,КСГ!$A$2:$E$427,5,0)</f>
        <v>Акушерство и гинекология</v>
      </c>
      <c r="J768" s="25">
        <f>VLOOKUP(E768,КСГ!$A$2:$F$427,6,0)</f>
        <v>0.8</v>
      </c>
      <c r="K768" s="26" t="s">
        <v>470</v>
      </c>
      <c r="L768" s="26">
        <v>35</v>
      </c>
      <c r="M768" s="26">
        <v>5</v>
      </c>
      <c r="N768" s="18">
        <f t="shared" ref="N768:N831" si="33">IF(L768+M768&gt;0,L768+M768,"")</f>
        <v>40</v>
      </c>
      <c r="O768" s="19">
        <f>IF(VLOOKUP($E768,КСГ!$A$2:$D$427,4,0)=0,IF($D768="КС",$C$2*$C768*$G768*L768,$C$3*$C768*$G768*L768),IF($D768="КС",$C$2*$G768*L768,$C$3*$G768*L768))</f>
        <v>558279.69750000001</v>
      </c>
      <c r="P768" s="19">
        <f>IF(VLOOKUP($E768,КСГ!$A$2:$D$427,4,0)=0,IF($D768="КС",$C$2*$C768*$G768*M768,$C$3*$C768*$G768*M768),IF($D768="КС",$C$2*$G768*M768,$C$3*$G768*M768))</f>
        <v>79754.242500000008</v>
      </c>
      <c r="Q768" s="20">
        <f t="shared" ref="Q768:Q831" si="34">O768+P768</f>
        <v>638033.94000000006</v>
      </c>
    </row>
    <row r="769" spans="1:17" ht="15" customHeight="1">
      <c r="A769" s="34">
        <v>150012</v>
      </c>
      <c r="B769" s="22" t="str">
        <f>VLOOKUP(A769,МО!$A$1:$C$68,2,0)</f>
        <v>ГБУЗ "Кировская ЦРБ"</v>
      </c>
      <c r="C769" s="23">
        <f>IF(D769="КС",VLOOKUP(A769,МО!$A$1:$C$68,3,0),VLOOKUP(A769,МО!$A$1:$D$68,4,0))</f>
        <v>1</v>
      </c>
      <c r="D769" s="27" t="s">
        <v>495</v>
      </c>
      <c r="E769" s="26">
        <v>20161002</v>
      </c>
      <c r="F769" s="22" t="str">
        <f>VLOOKUP(E769,КСГ!$A$2:$C$427,2,0)</f>
        <v>Осложнения, связанные с беременностью</v>
      </c>
      <c r="G769" s="25">
        <f>VLOOKUP(E769,КСГ!$A$2:$C$427,3,0)</f>
        <v>0.93</v>
      </c>
      <c r="H769" s="25">
        <f>IF(VLOOKUP($E769,КСГ!$A$2:$D$427,4,0)=0,IF($D769="КС",$C$2*$C769*$G769,$C$3*$C769*$G769),IF($D769="КС",$C$2*$G769,$C$3*$G769))</f>
        <v>15950.848500000002</v>
      </c>
      <c r="I769" s="25" t="str">
        <f>VLOOKUP(E769,КСГ!$A$2:$E$427,5,0)</f>
        <v>Акушерство и гинекология</v>
      </c>
      <c r="J769" s="25">
        <f>VLOOKUP(E769,КСГ!$A$2:$F$427,6,0)</f>
        <v>0.8</v>
      </c>
      <c r="K769" s="26" t="s">
        <v>471</v>
      </c>
      <c r="L769" s="26">
        <v>35</v>
      </c>
      <c r="M769" s="26">
        <v>5</v>
      </c>
      <c r="N769" s="18">
        <f t="shared" si="33"/>
        <v>40</v>
      </c>
      <c r="O769" s="19">
        <f>IF(VLOOKUP($E769,КСГ!$A$2:$D$427,4,0)=0,IF($D769="КС",$C$2*$C769*$G769*L769,$C$3*$C769*$G769*L769),IF($D769="КС",$C$2*$G769*L769,$C$3*$G769*L769))</f>
        <v>558279.69750000001</v>
      </c>
      <c r="P769" s="19">
        <f>IF(VLOOKUP($E769,КСГ!$A$2:$D$427,4,0)=0,IF($D769="КС",$C$2*$C769*$G769*M769,$C$3*$C769*$G769*M769),IF($D769="КС",$C$2*$G769*M769,$C$3*$G769*M769))</f>
        <v>79754.242500000008</v>
      </c>
      <c r="Q769" s="20">
        <f t="shared" si="34"/>
        <v>638033.94000000006</v>
      </c>
    </row>
    <row r="770" spans="1:17" ht="16.5" customHeight="1">
      <c r="A770" s="34">
        <v>150012</v>
      </c>
      <c r="B770" s="22" t="str">
        <f>VLOOKUP(A770,МО!$A$1:$C$68,2,0)</f>
        <v>ГБУЗ "Кировская ЦРБ"</v>
      </c>
      <c r="C770" s="23">
        <f>IF(D770="КС",VLOOKUP(A770,МО!$A$1:$C$68,3,0),VLOOKUP(A770,МО!$A$1:$D$68,4,0))</f>
        <v>1</v>
      </c>
      <c r="D770" s="27" t="s">
        <v>495</v>
      </c>
      <c r="E770" s="26">
        <v>20161003</v>
      </c>
      <c r="F770" s="22" t="str">
        <f>VLOOKUP(E770,КСГ!$A$2:$C$427,2,0)</f>
        <v>Беременность, закончившаяся абортивным исходом</v>
      </c>
      <c r="G770" s="25">
        <f>VLOOKUP(E770,КСГ!$A$2:$C$427,3,0)</f>
        <v>0.28000000000000003</v>
      </c>
      <c r="H770" s="25">
        <f>IF(VLOOKUP($E770,КСГ!$A$2:$D$427,4,0)=0,IF($D770="КС",$C$2*$C770*$G770,$C$3*$C770*$G770),IF($D770="КС",$C$2*$G770,$C$3*$G770))</f>
        <v>4802.4060000000009</v>
      </c>
      <c r="I770" s="25" t="str">
        <f>VLOOKUP(E770,КСГ!$A$2:$E$427,5,0)</f>
        <v>Акушерство и гинекология</v>
      </c>
      <c r="J770" s="25">
        <f>VLOOKUP(E770,КСГ!$A$2:$F$427,6,0)</f>
        <v>0.8</v>
      </c>
      <c r="K770" s="26" t="s">
        <v>470</v>
      </c>
      <c r="L770" s="26">
        <v>8</v>
      </c>
      <c r="M770" s="26">
        <v>2</v>
      </c>
      <c r="N770" s="18">
        <f t="shared" si="33"/>
        <v>10</v>
      </c>
      <c r="O770" s="19">
        <f>IF(VLOOKUP($E770,КСГ!$A$2:$D$427,4,0)=0,IF($D770="КС",$C$2*$C770*$G770*L770,$C$3*$C770*$G770*L770),IF($D770="КС",$C$2*$G770*L770,$C$3*$G770*L770))</f>
        <v>38419.248000000007</v>
      </c>
      <c r="P770" s="19">
        <f>IF(VLOOKUP($E770,КСГ!$A$2:$D$427,4,0)=0,IF($D770="КС",$C$2*$C770*$G770*M770,$C$3*$C770*$G770*M770),IF($D770="КС",$C$2*$G770*M770,$C$3*$G770*M770))</f>
        <v>9604.8120000000017</v>
      </c>
      <c r="Q770" s="20">
        <f t="shared" si="34"/>
        <v>48024.060000000012</v>
      </c>
    </row>
    <row r="771" spans="1:17" ht="30">
      <c r="A771" s="34">
        <v>150012</v>
      </c>
      <c r="B771" s="22" t="str">
        <f>VLOOKUP(A771,МО!$A$1:$C$68,2,0)</f>
        <v>ГБУЗ "Кировская ЦРБ"</v>
      </c>
      <c r="C771" s="23">
        <f>IF(D771="КС",VLOOKUP(A771,МО!$A$1:$C$68,3,0),VLOOKUP(A771,МО!$A$1:$D$68,4,0))</f>
        <v>1</v>
      </c>
      <c r="D771" s="27" t="s">
        <v>495</v>
      </c>
      <c r="E771" s="26">
        <v>20161004</v>
      </c>
      <c r="F771" s="22" t="str">
        <f>VLOOKUP(E771,КСГ!$A$2:$C$427,2,0)</f>
        <v>Родоразрешение</v>
      </c>
      <c r="G771" s="25">
        <f>VLOOKUP(E771,КСГ!$A$2:$C$427,3,0)</f>
        <v>0.98</v>
      </c>
      <c r="H771" s="25">
        <f>IF(VLOOKUP($E771,КСГ!$A$2:$D$427,4,0)=0,IF($D771="КС",$C$2*$C771*$G771,$C$3*$C771*$G771),IF($D771="КС",$C$2*$G771,$C$3*$G771))</f>
        <v>16808.421000000002</v>
      </c>
      <c r="I771" s="25" t="str">
        <f>VLOOKUP(E771,КСГ!$A$2:$E$427,5,0)</f>
        <v>Акушерство и гинекология</v>
      </c>
      <c r="J771" s="25">
        <f>VLOOKUP(E771,КСГ!$A$2:$F$427,6,0)</f>
        <v>0.8</v>
      </c>
      <c r="K771" s="26" t="s">
        <v>472</v>
      </c>
      <c r="L771" s="26">
        <v>40</v>
      </c>
      <c r="M771" s="26">
        <v>5</v>
      </c>
      <c r="N771" s="18">
        <f t="shared" si="33"/>
        <v>45</v>
      </c>
      <c r="O771" s="19">
        <f>IF(VLOOKUP($E771,КСГ!$A$2:$D$427,4,0)=0,IF($D771="КС",$C$2*$C771*$G771*L771,$C$3*$C771*$G771*L771),IF($D771="КС",$C$2*$G771*L771,$C$3*$G771*L771))</f>
        <v>672336.84000000008</v>
      </c>
      <c r="P771" s="19">
        <f>IF(VLOOKUP($E771,КСГ!$A$2:$D$427,4,0)=0,IF($D771="КС",$C$2*$C771*$G771*M771,$C$3*$C771*$G771*M771),IF($D771="КС",$C$2*$G771*M771,$C$3*$G771*M771))</f>
        <v>84042.10500000001</v>
      </c>
      <c r="Q771" s="20">
        <f t="shared" si="34"/>
        <v>756378.94500000007</v>
      </c>
    </row>
    <row r="772" spans="1:17" ht="15.75" customHeight="1">
      <c r="A772" s="34">
        <v>150012</v>
      </c>
      <c r="B772" s="22" t="str">
        <f>VLOOKUP(A772,МО!$A$1:$C$68,2,0)</f>
        <v>ГБУЗ "Кировская ЦРБ"</v>
      </c>
      <c r="C772" s="23">
        <f>IF(D772="КС",VLOOKUP(A772,МО!$A$1:$C$68,3,0),VLOOKUP(A772,МО!$A$1:$D$68,4,0))</f>
        <v>1</v>
      </c>
      <c r="D772" s="27" t="s">
        <v>495</v>
      </c>
      <c r="E772" s="26">
        <v>20161005</v>
      </c>
      <c r="F772" s="22" t="str">
        <f>VLOOKUP(E772,КСГ!$A$2:$C$427,2,0)</f>
        <v>Кесарево сечение</v>
      </c>
      <c r="G772" s="25">
        <f>VLOOKUP(E772,КСГ!$A$2:$C$427,3,0)</f>
        <v>1.01</v>
      </c>
      <c r="H772" s="25">
        <f>IF(VLOOKUP($E772,КСГ!$A$2:$D$427,4,0)=0,IF($D772="КС",$C$2*$C772*$G772,$C$3*$C772*$G772),IF($D772="КС",$C$2*$G772,$C$3*$G772))</f>
        <v>17322.964500000002</v>
      </c>
      <c r="I772" s="25" t="str">
        <f>VLOOKUP(E772,КСГ!$A$2:$E$427,5,0)</f>
        <v>Акушерство и гинекология</v>
      </c>
      <c r="J772" s="25">
        <f>VLOOKUP(E772,КСГ!$A$2:$F$427,6,0)</f>
        <v>0.8</v>
      </c>
      <c r="K772" s="26" t="s">
        <v>472</v>
      </c>
      <c r="L772" s="26">
        <v>3</v>
      </c>
      <c r="M772" s="26">
        <v>0</v>
      </c>
      <c r="N772" s="18">
        <f t="shared" si="33"/>
        <v>3</v>
      </c>
      <c r="O772" s="19">
        <f>IF(VLOOKUP($E772,КСГ!$A$2:$D$427,4,0)=0,IF($D772="КС",$C$2*$C772*$G772*L772,$C$3*$C772*$G772*L772),IF($D772="КС",$C$2*$G772*L772,$C$3*$G772*L772))</f>
        <v>51968.893500000006</v>
      </c>
      <c r="P772" s="19">
        <f>IF(VLOOKUP($E772,КСГ!$A$2:$D$427,4,0)=0,IF($D772="КС",$C$2*$C772*$G772*M772,$C$3*$C772*$G772*M772),IF($D772="КС",$C$2*$G772*M772,$C$3*$G772*M772))</f>
        <v>0</v>
      </c>
      <c r="Q772" s="20">
        <f t="shared" si="34"/>
        <v>51968.893500000006</v>
      </c>
    </row>
    <row r="773" spans="1:17" ht="30">
      <c r="A773" s="34">
        <v>150012</v>
      </c>
      <c r="B773" s="22" t="str">
        <f>VLOOKUP(A773,МО!$A$1:$C$68,2,0)</f>
        <v>ГБУЗ "Кировская ЦРБ"</v>
      </c>
      <c r="C773" s="23">
        <f>IF(D773="КС",VLOOKUP(A773,МО!$A$1:$C$68,3,0),VLOOKUP(A773,МО!$A$1:$D$68,4,0))</f>
        <v>1</v>
      </c>
      <c r="D773" s="27" t="s">
        <v>495</v>
      </c>
      <c r="E773" s="26">
        <v>20161006</v>
      </c>
      <c r="F773" s="22" t="str">
        <f>VLOOKUP(E773,КСГ!$A$2:$C$427,2,0)</f>
        <v>Осложнения послеродового периода</v>
      </c>
      <c r="G773" s="25">
        <f>VLOOKUP(E773,КСГ!$A$2:$C$427,3,0)</f>
        <v>0.74</v>
      </c>
      <c r="H773" s="25">
        <f>IF(VLOOKUP($E773,КСГ!$A$2:$D$427,4,0)=0,IF($D773="КС",$C$2*$C773*$G773,$C$3*$C773*$G773),IF($D773="КС",$C$2*$G773,$C$3*$G773))</f>
        <v>12692.073</v>
      </c>
      <c r="I773" s="25" t="str">
        <f>VLOOKUP(E773,КСГ!$A$2:$E$427,5,0)</f>
        <v>Акушерство и гинекология</v>
      </c>
      <c r="J773" s="25">
        <f>VLOOKUP(E773,КСГ!$A$2:$F$427,6,0)</f>
        <v>0.8</v>
      </c>
      <c r="K773" s="26" t="s">
        <v>470</v>
      </c>
      <c r="L773" s="26">
        <v>0</v>
      </c>
      <c r="M773" s="26">
        <v>0</v>
      </c>
      <c r="N773" s="18" t="str">
        <f t="shared" si="33"/>
        <v/>
      </c>
      <c r="O773" s="19">
        <f>IF(VLOOKUP($E773,КСГ!$A$2:$D$427,4,0)=0,IF($D773="КС",$C$2*$C773*$G773*L773,$C$3*$C773*$G773*L773),IF($D773="КС",$C$2*$G773*L773,$C$3*$G773*L773))</f>
        <v>0</v>
      </c>
      <c r="P773" s="19">
        <f>IF(VLOOKUP($E773,КСГ!$A$2:$D$427,4,0)=0,IF($D773="КС",$C$2*$C773*$G773*M773,$C$3*$C773*$G773*M773),IF($D773="КС",$C$2*$G773*M773,$C$3*$G773*M773))</f>
        <v>0</v>
      </c>
      <c r="Q773" s="20">
        <f t="shared" si="34"/>
        <v>0</v>
      </c>
    </row>
    <row r="774" spans="1:17" ht="30">
      <c r="A774" s="34">
        <v>150012</v>
      </c>
      <c r="B774" s="22" t="str">
        <f>VLOOKUP(A774,МО!$A$1:$C$68,2,0)</f>
        <v>ГБУЗ "Кировская ЦРБ"</v>
      </c>
      <c r="C774" s="23">
        <f>IF(D774="КС",VLOOKUP(A774,МО!$A$1:$C$68,3,0),VLOOKUP(A774,МО!$A$1:$D$68,4,0))</f>
        <v>1</v>
      </c>
      <c r="D774" s="27" t="s">
        <v>495</v>
      </c>
      <c r="E774" s="26">
        <v>20161008</v>
      </c>
      <c r="F774" s="22" t="str">
        <f>VLOOKUP(E774,КСГ!$A$2:$C$427,2,0)</f>
        <v>Воспалительные болезни женских половых органов</v>
      </c>
      <c r="G774" s="25">
        <f>VLOOKUP(E774,КСГ!$A$2:$C$427,3,0)</f>
        <v>0.71</v>
      </c>
      <c r="H774" s="25">
        <f>IF(VLOOKUP($E774,КСГ!$A$2:$D$427,4,0)=0,IF($D774="КС",$C$2*$C774*$G774,$C$3*$C774*$G774),IF($D774="КС",$C$2*$G774,$C$3*$G774))</f>
        <v>12177.529500000001</v>
      </c>
      <c r="I774" s="25" t="str">
        <f>VLOOKUP(E774,КСГ!$A$2:$E$427,5,0)</f>
        <v>Акушерство и гинекология</v>
      </c>
      <c r="J774" s="25">
        <f>VLOOKUP(E774,КСГ!$A$2:$F$427,6,0)</f>
        <v>0.8</v>
      </c>
      <c r="K774" s="26" t="s">
        <v>470</v>
      </c>
      <c r="L774" s="26">
        <v>6</v>
      </c>
      <c r="M774" s="26">
        <v>1</v>
      </c>
      <c r="N774" s="18">
        <f t="shared" si="33"/>
        <v>7</v>
      </c>
      <c r="O774" s="19">
        <f>IF(VLOOKUP($E774,КСГ!$A$2:$D$427,4,0)=0,IF($D774="КС",$C$2*$C774*$G774*L774,$C$3*$C774*$G774*L774),IF($D774="КС",$C$2*$G774*L774,$C$3*$G774*L774))</f>
        <v>73065.176999999996</v>
      </c>
      <c r="P774" s="19">
        <f>IF(VLOOKUP($E774,КСГ!$A$2:$D$427,4,0)=0,IF($D774="КС",$C$2*$C774*$G774*M774,$C$3*$C774*$G774*M774),IF($D774="КС",$C$2*$G774*M774,$C$3*$G774*M774))</f>
        <v>12177.529500000001</v>
      </c>
      <c r="Q774" s="20">
        <f t="shared" si="34"/>
        <v>85242.7065</v>
      </c>
    </row>
    <row r="775" spans="1:17" ht="15.75" customHeight="1">
      <c r="A775" s="34">
        <v>150012</v>
      </c>
      <c r="B775" s="22" t="str">
        <f>VLOOKUP(A775,МО!$A$1:$C$68,2,0)</f>
        <v>ГБУЗ "Кировская ЦРБ"</v>
      </c>
      <c r="C775" s="23">
        <f>IF(D775="КС",VLOOKUP(A775,МО!$A$1:$C$68,3,0),VLOOKUP(A775,МО!$A$1:$D$68,4,0))</f>
        <v>1</v>
      </c>
      <c r="D775" s="27" t="s">
        <v>495</v>
      </c>
      <c r="E775" s="26">
        <v>20161010</v>
      </c>
      <c r="F775" s="22" t="str">
        <f>VLOOKUP(E775,КСГ!$A$2:$C$427,2,0)</f>
        <v>Другие болезни, врожденные аномалии, повреждения женских половых органов</v>
      </c>
      <c r="G775" s="25">
        <f>VLOOKUP(E775,КСГ!$A$2:$C$427,3,0)</f>
        <v>0.46</v>
      </c>
      <c r="H775" s="25">
        <f>IF(VLOOKUP($E775,КСГ!$A$2:$D$427,4,0)=0,IF($D775="КС",$C$2*$C775*$G775,$C$3*$C775*$G775),IF($D775="КС",$C$2*$G775,$C$3*$G775))</f>
        <v>7889.6670000000004</v>
      </c>
      <c r="I775" s="25" t="str">
        <f>VLOOKUP(E775,КСГ!$A$2:$E$427,5,0)</f>
        <v>Акушерство и гинекология</v>
      </c>
      <c r="J775" s="25">
        <f>VLOOKUP(E775,КСГ!$A$2:$F$427,6,0)</f>
        <v>0.8</v>
      </c>
      <c r="K775" s="26" t="s">
        <v>470</v>
      </c>
      <c r="L775" s="26">
        <v>6</v>
      </c>
      <c r="M775" s="26">
        <v>1</v>
      </c>
      <c r="N775" s="18">
        <f t="shared" si="33"/>
        <v>7</v>
      </c>
      <c r="O775" s="19">
        <f>IF(VLOOKUP($E775,КСГ!$A$2:$D$427,4,0)=0,IF($D775="КС",$C$2*$C775*$G775*L775,$C$3*$C775*$G775*L775),IF($D775="КС",$C$2*$G775*L775,$C$3*$G775*L775))</f>
        <v>47338.002</v>
      </c>
      <c r="P775" s="19">
        <f>IF(VLOOKUP($E775,КСГ!$A$2:$D$427,4,0)=0,IF($D775="КС",$C$2*$C775*$G775*M775,$C$3*$C775*$G775*M775),IF($D775="КС",$C$2*$G775*M775,$C$3*$G775*M775))</f>
        <v>7889.6670000000004</v>
      </c>
      <c r="Q775" s="20">
        <f t="shared" si="34"/>
        <v>55227.669000000002</v>
      </c>
    </row>
    <row r="776" spans="1:17" ht="30">
      <c r="A776" s="34">
        <v>150012</v>
      </c>
      <c r="B776" s="22" t="str">
        <f>VLOOKUP(A776,МО!$A$1:$C$68,2,0)</f>
        <v>ГБУЗ "Кировская ЦРБ"</v>
      </c>
      <c r="C776" s="23">
        <f>IF(D776="КС",VLOOKUP(A776,МО!$A$1:$C$68,3,0),VLOOKUP(A776,МО!$A$1:$D$68,4,0))</f>
        <v>1</v>
      </c>
      <c r="D776" s="27" t="s">
        <v>495</v>
      </c>
      <c r="E776" s="26">
        <v>20161012</v>
      </c>
      <c r="F776" s="22" t="str">
        <f>VLOOKUP(E776,КСГ!$A$2:$C$427,2,0)</f>
        <v>Операции на женских половых органах (уровень 2)</v>
      </c>
      <c r="G776" s="25">
        <f>VLOOKUP(E776,КСГ!$A$2:$C$427,3,0)</f>
        <v>0.57999999999999996</v>
      </c>
      <c r="H776" s="25">
        <f>IF(VLOOKUP($E776,КСГ!$A$2:$D$427,4,0)=0,IF($D776="КС",$C$2*$C776*$G776,$C$3*$C776*$G776),IF($D776="КС",$C$2*$G776,$C$3*$G776))</f>
        <v>9947.8410000000003</v>
      </c>
      <c r="I776" s="25" t="str">
        <f>VLOOKUP(E776,КСГ!$A$2:$E$427,5,0)</f>
        <v>Акушерство и гинекология</v>
      </c>
      <c r="J776" s="25">
        <f>VLOOKUP(E776,КСГ!$A$2:$F$427,6,0)</f>
        <v>0.8</v>
      </c>
      <c r="K776" s="26" t="s">
        <v>470</v>
      </c>
      <c r="L776" s="26">
        <v>0</v>
      </c>
      <c r="M776" s="26">
        <v>0</v>
      </c>
      <c r="N776" s="18" t="str">
        <f t="shared" si="33"/>
        <v/>
      </c>
      <c r="O776" s="19">
        <f>IF(VLOOKUP($E776,КСГ!$A$2:$D$427,4,0)=0,IF($D776="КС",$C$2*$C776*$G776*L776,$C$3*$C776*$G776*L776),IF($D776="КС",$C$2*$G776*L776,$C$3*$G776*L776))</f>
        <v>0</v>
      </c>
      <c r="P776" s="19">
        <f>IF(VLOOKUP($E776,КСГ!$A$2:$D$427,4,0)=0,IF($D776="КС",$C$2*$C776*$G776*M776,$C$3*$C776*$G776*M776),IF($D776="КС",$C$2*$G776*M776,$C$3*$G776*M776))</f>
        <v>0</v>
      </c>
      <c r="Q776" s="20">
        <f t="shared" si="34"/>
        <v>0</v>
      </c>
    </row>
    <row r="777" spans="1:17" ht="15.75" customHeight="1">
      <c r="A777" s="34">
        <v>150012</v>
      </c>
      <c r="B777" s="22" t="str">
        <f>VLOOKUP(A777,МО!$A$1:$C$68,2,0)</f>
        <v>ГБУЗ "Кировская ЦРБ"</v>
      </c>
      <c r="C777" s="23">
        <f>IF(D777="КС",VLOOKUP(A777,МО!$A$1:$C$68,3,0),VLOOKUP(A777,МО!$A$1:$D$68,4,0))</f>
        <v>1</v>
      </c>
      <c r="D777" s="27" t="s">
        <v>495</v>
      </c>
      <c r="E777" s="26">
        <v>20161016</v>
      </c>
      <c r="F777" s="22" t="str">
        <f>VLOOKUP(E777,КСГ!$A$2:$C$427,2,0)</f>
        <v>Ангионевротический отек, анафилактический шок</v>
      </c>
      <c r="G777" s="25">
        <f>VLOOKUP(E777,КСГ!$A$2:$C$427,3,0)</f>
        <v>0.27</v>
      </c>
      <c r="H777" s="25">
        <f>IF(VLOOKUP($E777,КСГ!$A$2:$D$427,4,0)=0,IF($D777="КС",$C$2*$C777*$G777,$C$3*$C777*$G777),IF($D777="КС",$C$2*$G777,$C$3*$G777))</f>
        <v>4630.8915000000006</v>
      </c>
      <c r="I777" s="25" t="str">
        <f>VLOOKUP(E777,КСГ!$A$2:$E$427,5,0)</f>
        <v>Аллергология и иммунология</v>
      </c>
      <c r="J777" s="25">
        <f>VLOOKUP(E777,КСГ!$A$2:$F$427,6,0)</f>
        <v>0.34</v>
      </c>
      <c r="K777" s="26" t="s">
        <v>493</v>
      </c>
      <c r="L777" s="26">
        <v>1</v>
      </c>
      <c r="M777" s="26">
        <v>0</v>
      </c>
      <c r="N777" s="18">
        <f t="shared" si="33"/>
        <v>1</v>
      </c>
      <c r="O777" s="19">
        <f>IF(VLOOKUP($E777,КСГ!$A$2:$D$427,4,0)=0,IF($D777="КС",$C$2*$C777*$G777*L777,$C$3*$C777*$G777*L777),IF($D777="КС",$C$2*$G777*L777,$C$3*$G777*L777))</f>
        <v>4630.8915000000006</v>
      </c>
      <c r="P777" s="19">
        <f>IF(VLOOKUP($E777,КСГ!$A$2:$D$427,4,0)=0,IF($D777="КС",$C$2*$C777*$G777*M777,$C$3*$C777*$G777*M777),IF($D777="КС",$C$2*$G777*M777,$C$3*$G777*M777))</f>
        <v>0</v>
      </c>
      <c r="Q777" s="20">
        <f t="shared" si="34"/>
        <v>4630.8915000000006</v>
      </c>
    </row>
    <row r="778" spans="1:17" ht="15" customHeight="1">
      <c r="A778" s="34">
        <v>150012</v>
      </c>
      <c r="B778" s="22" t="str">
        <f>VLOOKUP(A778,МО!$A$1:$C$68,2,0)</f>
        <v>ГБУЗ "Кировская ЦРБ"</v>
      </c>
      <c r="C778" s="23">
        <f>IF(D778="КС",VLOOKUP(A778,МО!$A$1:$C$68,3,0),VLOOKUP(A778,МО!$A$1:$D$68,4,0))</f>
        <v>1</v>
      </c>
      <c r="D778" s="27" t="s">
        <v>495</v>
      </c>
      <c r="E778" s="26">
        <v>20161017</v>
      </c>
      <c r="F778" s="22" t="str">
        <f>VLOOKUP(E778,КСГ!$A$2:$C$427,2,0)</f>
        <v>Язва желудка и двенадцатиперстной кишки</v>
      </c>
      <c r="G778" s="25">
        <f>VLOOKUP(E778,КСГ!$A$2:$C$427,3,0)</f>
        <v>0.89</v>
      </c>
      <c r="H778" s="25">
        <f>IF(VLOOKUP($E778,КСГ!$A$2:$D$427,4,0)=0,IF($D778="КС",$C$2*$C778*$G778,$C$3*$C778*$G778),IF($D778="КС",$C$2*$G778,$C$3*$G778))</f>
        <v>15264.790500000001</v>
      </c>
      <c r="I778" s="25" t="str">
        <f>VLOOKUP(E778,КСГ!$A$2:$E$427,5,0)</f>
        <v>Гастроэнтерология</v>
      </c>
      <c r="J778" s="25">
        <f>VLOOKUP(E778,КСГ!$A$2:$F$427,6,0)</f>
        <v>1.04</v>
      </c>
      <c r="K778" s="26" t="s">
        <v>493</v>
      </c>
      <c r="L778" s="26">
        <v>1</v>
      </c>
      <c r="M778" s="26">
        <v>1</v>
      </c>
      <c r="N778" s="18">
        <f t="shared" si="33"/>
        <v>2</v>
      </c>
      <c r="O778" s="19">
        <f>IF(VLOOKUP($E778,КСГ!$A$2:$D$427,4,0)=0,IF($D778="КС",$C$2*$C778*$G778*L778,$C$3*$C778*$G778*L778),IF($D778="КС",$C$2*$G778*L778,$C$3*$G778*L778))</f>
        <v>15264.790500000001</v>
      </c>
      <c r="P778" s="19">
        <f>IF(VLOOKUP($E778,КСГ!$A$2:$D$427,4,0)=0,IF($D778="КС",$C$2*$C778*$G778*M778,$C$3*$C778*$G778*M778),IF($D778="КС",$C$2*$G778*M778,$C$3*$G778*M778))</f>
        <v>15264.790500000001</v>
      </c>
      <c r="Q778" s="20">
        <f t="shared" si="34"/>
        <v>30529.581000000002</v>
      </c>
    </row>
    <row r="779" spans="1:17">
      <c r="A779" s="34">
        <v>150012</v>
      </c>
      <c r="B779" s="22" t="str">
        <f>VLOOKUP(A779,МО!$A$1:$C$68,2,0)</f>
        <v>ГБУЗ "Кировская ЦРБ"</v>
      </c>
      <c r="C779" s="23">
        <f>IF(D779="КС",VLOOKUP(A779,МО!$A$1:$C$68,3,0),VLOOKUP(A779,МО!$A$1:$D$68,4,0))</f>
        <v>1</v>
      </c>
      <c r="D779" s="27" t="s">
        <v>495</v>
      </c>
      <c r="E779" s="26">
        <v>20161019</v>
      </c>
      <c r="F779" s="22" t="str">
        <f>VLOOKUP(E779,КСГ!$A$2:$C$427,2,0)</f>
        <v>Болезни печени, невирусные (уровень 1)</v>
      </c>
      <c r="G779" s="25">
        <f>VLOOKUP(E779,КСГ!$A$2:$C$427,3,0)</f>
        <v>0.86</v>
      </c>
      <c r="H779" s="25">
        <f>IF(VLOOKUP($E779,КСГ!$A$2:$D$427,4,0)=0,IF($D779="КС",$C$2*$C779*$G779,$C$3*$C779*$G779),IF($D779="КС",$C$2*$G779,$C$3*$G779))</f>
        <v>14750.247000000001</v>
      </c>
      <c r="I779" s="25" t="str">
        <f>VLOOKUP(E779,КСГ!$A$2:$E$427,5,0)</f>
        <v>Гастроэнтерология</v>
      </c>
      <c r="J779" s="25">
        <f>VLOOKUP(E779,КСГ!$A$2:$F$427,6,0)</f>
        <v>1.04</v>
      </c>
      <c r="K779" s="26" t="s">
        <v>493</v>
      </c>
      <c r="L779" s="26">
        <v>4</v>
      </c>
      <c r="M779" s="26">
        <v>1</v>
      </c>
      <c r="N779" s="18">
        <f t="shared" si="33"/>
        <v>5</v>
      </c>
      <c r="O779" s="19">
        <f>IF(VLOOKUP($E779,КСГ!$A$2:$D$427,4,0)=0,IF($D779="КС",$C$2*$C779*$G779*L779,$C$3*$C779*$G779*L779),IF($D779="КС",$C$2*$G779*L779,$C$3*$G779*L779))</f>
        <v>59000.988000000005</v>
      </c>
      <c r="P779" s="19">
        <f>IF(VLOOKUP($E779,КСГ!$A$2:$D$427,4,0)=0,IF($D779="КС",$C$2*$C779*$G779*M779,$C$3*$C779*$G779*M779),IF($D779="КС",$C$2*$G779*M779,$C$3*$G779*M779))</f>
        <v>14750.247000000001</v>
      </c>
      <c r="Q779" s="20">
        <f t="shared" si="34"/>
        <v>73751.235000000001</v>
      </c>
    </row>
    <row r="780" spans="1:17">
      <c r="A780" s="34">
        <v>150012</v>
      </c>
      <c r="B780" s="22" t="str">
        <f>VLOOKUP(A780,МО!$A$1:$C$68,2,0)</f>
        <v>ГБУЗ "Кировская ЦРБ"</v>
      </c>
      <c r="C780" s="23">
        <f>IF(D780="КС",VLOOKUP(A780,МО!$A$1:$C$68,3,0),VLOOKUP(A780,МО!$A$1:$D$68,4,0))</f>
        <v>1</v>
      </c>
      <c r="D780" s="27" t="s">
        <v>495</v>
      </c>
      <c r="E780" s="26">
        <v>20161021</v>
      </c>
      <c r="F780" s="22" t="str">
        <f>VLOOKUP(E780,КСГ!$A$2:$C$427,2,0)</f>
        <v>Болезни поджелудочной железы</v>
      </c>
      <c r="G780" s="25">
        <f>VLOOKUP(E780,КСГ!$A$2:$C$427,3,0)</f>
        <v>0.93</v>
      </c>
      <c r="H780" s="25">
        <f>IF(VLOOKUP($E780,КСГ!$A$2:$D$427,4,0)=0,IF($D780="КС",$C$2*$C780*$G780,$C$3*$C780*$G780),IF($D780="КС",$C$2*$G780,$C$3*$G780))</f>
        <v>15950.848500000002</v>
      </c>
      <c r="I780" s="25" t="str">
        <f>VLOOKUP(E780,КСГ!$A$2:$E$427,5,0)</f>
        <v>Гастроэнтерология</v>
      </c>
      <c r="J780" s="25">
        <f>VLOOKUP(E780,КСГ!$A$2:$F$427,6,0)</f>
        <v>1.04</v>
      </c>
      <c r="K780" s="26" t="s">
        <v>474</v>
      </c>
      <c r="L780" s="26">
        <v>13</v>
      </c>
      <c r="M780" s="26">
        <v>2</v>
      </c>
      <c r="N780" s="18">
        <f t="shared" si="33"/>
        <v>15</v>
      </c>
      <c r="O780" s="19">
        <f>IF(VLOOKUP($E780,КСГ!$A$2:$D$427,4,0)=0,IF($D780="КС",$C$2*$C780*$G780*L780,$C$3*$C780*$G780*L780),IF($D780="КС",$C$2*$G780*L780,$C$3*$G780*L780))</f>
        <v>207361.03050000002</v>
      </c>
      <c r="P780" s="19">
        <f>IF(VLOOKUP($E780,КСГ!$A$2:$D$427,4,0)=0,IF($D780="КС",$C$2*$C780*$G780*M780,$C$3*$C780*$G780*M780),IF($D780="КС",$C$2*$G780*M780,$C$3*$G780*M780))</f>
        <v>31901.697000000004</v>
      </c>
      <c r="Q780" s="20">
        <f t="shared" si="34"/>
        <v>239262.72750000004</v>
      </c>
    </row>
    <row r="781" spans="1:17">
      <c r="A781" s="34">
        <v>150012</v>
      </c>
      <c r="B781" s="22" t="str">
        <f>VLOOKUP(A781,МО!$A$1:$C$68,2,0)</f>
        <v>ГБУЗ "Кировская ЦРБ"</v>
      </c>
      <c r="C781" s="23">
        <f>IF(D781="КС",VLOOKUP(A781,МО!$A$1:$C$68,3,0),VLOOKUP(A781,МО!$A$1:$D$68,4,0))</f>
        <v>1</v>
      </c>
      <c r="D781" s="27" t="s">
        <v>495</v>
      </c>
      <c r="E781" s="26">
        <v>20161022</v>
      </c>
      <c r="F781" s="22" t="str">
        <f>VLOOKUP(E781,КСГ!$A$2:$C$427,2,0)</f>
        <v>Анемии, уровень 1</v>
      </c>
      <c r="G781" s="25">
        <f>VLOOKUP(E781,КСГ!$A$2:$C$427,3,0)</f>
        <v>1.1200000000000001</v>
      </c>
      <c r="H781" s="25">
        <f>IF(VLOOKUP($E781,КСГ!$A$2:$D$427,4,0)=0,IF($D781="КС",$C$2*$C781*$G781,$C$3*$C781*$G781),IF($D781="КС",$C$2*$G781,$C$3*$G781))</f>
        <v>19209.624000000003</v>
      </c>
      <c r="I781" s="25" t="str">
        <f>VLOOKUP(E781,КСГ!$A$2:$E$427,5,0)</f>
        <v>Гематология</v>
      </c>
      <c r="J781" s="25">
        <f>VLOOKUP(E781,КСГ!$A$2:$F$427,6,0)</f>
        <v>1.37</v>
      </c>
      <c r="K781" s="26" t="s">
        <v>493</v>
      </c>
      <c r="L781" s="26">
        <v>1</v>
      </c>
      <c r="M781" s="26">
        <v>1</v>
      </c>
      <c r="N781" s="18">
        <f t="shared" si="33"/>
        <v>2</v>
      </c>
      <c r="O781" s="19">
        <f>IF(VLOOKUP($E781,КСГ!$A$2:$D$427,4,0)=0,IF($D781="КС",$C$2*$C781*$G781*L781,$C$3*$C781*$G781*L781),IF($D781="КС",$C$2*$G781*L781,$C$3*$G781*L781))</f>
        <v>19209.624000000003</v>
      </c>
      <c r="P781" s="19">
        <f>IF(VLOOKUP($E781,КСГ!$A$2:$D$427,4,0)=0,IF($D781="КС",$C$2*$C781*$G781*M781,$C$3*$C781*$G781*M781),IF($D781="КС",$C$2*$G781*M781,$C$3*$G781*M781))</f>
        <v>19209.624000000003</v>
      </c>
      <c r="Q781" s="20">
        <f t="shared" si="34"/>
        <v>38419.248000000007</v>
      </c>
    </row>
    <row r="782" spans="1:17" ht="30">
      <c r="A782" s="34">
        <v>150012</v>
      </c>
      <c r="B782" s="22" t="str">
        <f>VLOOKUP(A782,МО!$A$1:$C$68,2,0)</f>
        <v>ГБУЗ "Кировская ЦРБ"</v>
      </c>
      <c r="C782" s="23">
        <f>IF(D782="КС",VLOOKUP(A782,МО!$A$1:$C$68,3,0),VLOOKUP(A782,МО!$A$1:$D$68,4,0))</f>
        <v>1</v>
      </c>
      <c r="D782" s="27" t="s">
        <v>495</v>
      </c>
      <c r="E782" s="26">
        <v>20161058</v>
      </c>
      <c r="F782" s="22" t="str">
        <f>VLOOKUP(E782,КСГ!$A$2:$C$427,2,0)</f>
        <v>Вирусный гепатит хронический</v>
      </c>
      <c r="G782" s="25">
        <f>VLOOKUP(E782,КСГ!$A$2:$C$427,3,0)</f>
        <v>1.27</v>
      </c>
      <c r="H782" s="25">
        <f>IF(VLOOKUP($E782,КСГ!$A$2:$D$427,4,0)=0,IF($D782="КС",$C$2*$C782*$G782,$C$3*$C782*$G782),IF($D782="КС",$C$2*$G782,$C$3*$G782))</f>
        <v>21782.341500000002</v>
      </c>
      <c r="I782" s="25" t="str">
        <f>VLOOKUP(E782,КСГ!$A$2:$E$427,5,0)</f>
        <v>Инфекционные болезни</v>
      </c>
      <c r="J782" s="25">
        <f>VLOOKUP(E782,КСГ!$A$2:$F$427,6,0)</f>
        <v>0.65</v>
      </c>
      <c r="K782" s="26" t="s">
        <v>493</v>
      </c>
      <c r="L782" s="26">
        <v>0</v>
      </c>
      <c r="M782" s="26">
        <v>0</v>
      </c>
      <c r="N782" s="18" t="str">
        <f t="shared" si="33"/>
        <v/>
      </c>
      <c r="O782" s="19">
        <f>IF(VLOOKUP($E782,КСГ!$A$2:$D$427,4,0)=0,IF($D782="КС",$C$2*$C782*$G782*L782,$C$3*$C782*$G782*L782),IF($D782="КС",$C$2*$G782*L782,$C$3*$G782*L782))</f>
        <v>0</v>
      </c>
      <c r="P782" s="19">
        <f>IF(VLOOKUP($E782,КСГ!$A$2:$D$427,4,0)=0,IF($D782="КС",$C$2*$C782*$G782*M782,$C$3*$C782*$G782*M782),IF($D782="КС",$C$2*$G782*M782,$C$3*$G782*M782))</f>
        <v>0</v>
      </c>
      <c r="Q782" s="20">
        <f t="shared" si="34"/>
        <v>0</v>
      </c>
    </row>
    <row r="783" spans="1:17" ht="30">
      <c r="A783" s="34">
        <v>150012</v>
      </c>
      <c r="B783" s="22" t="str">
        <f>VLOOKUP(A783,МО!$A$1:$C$68,2,0)</f>
        <v>ГБУЗ "Кировская ЦРБ"</v>
      </c>
      <c r="C783" s="23">
        <f>IF(D783="КС",VLOOKUP(A783,МО!$A$1:$C$68,3,0),VLOOKUP(A783,МО!$A$1:$D$68,4,0))</f>
        <v>1</v>
      </c>
      <c r="D783" s="27" t="s">
        <v>495</v>
      </c>
      <c r="E783" s="26">
        <v>20161064</v>
      </c>
      <c r="F783" s="22" t="str">
        <f>VLOOKUP(E783,КСГ!$A$2:$C$427,2,0)</f>
        <v>Респираторные инфекции верхних дыхательных путей, дети</v>
      </c>
      <c r="G783" s="25">
        <f>VLOOKUP(E783,КСГ!$A$2:$C$427,3,0)</f>
        <v>0.5</v>
      </c>
      <c r="H783" s="25">
        <f>IF(VLOOKUP($E783,КСГ!$A$2:$D$427,4,0)=0,IF($D783="КС",$C$2*$C783*$G783,$C$3*$C783*$G783),IF($D783="КС",$C$2*$G783,$C$3*$G783))</f>
        <v>8575.7250000000004</v>
      </c>
      <c r="I783" s="25" t="str">
        <f>VLOOKUP(E783,КСГ!$A$2:$E$427,5,0)</f>
        <v>Инфекционные болезни</v>
      </c>
      <c r="J783" s="25">
        <f>VLOOKUP(E783,КСГ!$A$2:$F$427,6,0)</f>
        <v>0.65</v>
      </c>
      <c r="K783" s="26" t="s">
        <v>499</v>
      </c>
      <c r="L783" s="26">
        <v>25</v>
      </c>
      <c r="M783" s="26">
        <v>5</v>
      </c>
      <c r="N783" s="18">
        <f t="shared" si="33"/>
        <v>30</v>
      </c>
      <c r="O783" s="19">
        <f>IF(VLOOKUP($E783,КСГ!$A$2:$D$427,4,0)=0,IF($D783="КС",$C$2*$C783*$G783*L783,$C$3*$C783*$G783*L783),IF($D783="КС",$C$2*$G783*L783,$C$3*$G783*L783))</f>
        <v>214393.125</v>
      </c>
      <c r="P783" s="19">
        <f>IF(VLOOKUP($E783,КСГ!$A$2:$D$427,4,0)=0,IF($D783="КС",$C$2*$C783*$G783*M783,$C$3*$C783*$G783*M783),IF($D783="КС",$C$2*$G783*M783,$C$3*$G783*M783))</f>
        <v>42878.625</v>
      </c>
      <c r="Q783" s="20">
        <f t="shared" si="34"/>
        <v>257271.75</v>
      </c>
    </row>
    <row r="784" spans="1:17" ht="16.5" customHeight="1">
      <c r="A784" s="34">
        <v>150012</v>
      </c>
      <c r="B784" s="22" t="str">
        <f>VLOOKUP(A784,МО!$A$1:$C$68,2,0)</f>
        <v>ГБУЗ "Кировская ЦРБ"</v>
      </c>
      <c r="C784" s="23">
        <f>IF(D784="КС",VLOOKUP(A784,МО!$A$1:$C$68,3,0),VLOOKUP(A784,МО!$A$1:$D$68,4,0))</f>
        <v>1</v>
      </c>
      <c r="D784" s="27" t="s">
        <v>495</v>
      </c>
      <c r="E784" s="26">
        <v>20161066</v>
      </c>
      <c r="F784" s="22" t="str">
        <f>VLOOKUP(E784,КСГ!$A$2:$C$427,2,0)</f>
        <v>Нестабильная стенокардия, инфаркт миокарда, легочная эмболия, уровень 1</v>
      </c>
      <c r="G784" s="25">
        <f>VLOOKUP(E784,КСГ!$A$2:$C$427,3,0)</f>
        <v>1.42</v>
      </c>
      <c r="H784" s="25">
        <f>IF(VLOOKUP($E784,КСГ!$A$2:$D$427,4,0)=0,IF($D784="КС",$C$2*$C784*$G784,$C$3*$C784*$G784),IF($D784="КС",$C$2*$G784,$C$3*$G784))</f>
        <v>24355.059000000001</v>
      </c>
      <c r="I784" s="25" t="str">
        <f>VLOOKUP(E784,КСГ!$A$2:$E$427,5,0)</f>
        <v>Кардиология</v>
      </c>
      <c r="J784" s="25">
        <f>VLOOKUP(E784,КСГ!$A$2:$F$427,6,0)</f>
        <v>1.49</v>
      </c>
      <c r="K784" s="26" t="s">
        <v>493</v>
      </c>
      <c r="L784" s="26">
        <v>8</v>
      </c>
      <c r="M784" s="26">
        <v>2</v>
      </c>
      <c r="N784" s="18">
        <f t="shared" si="33"/>
        <v>10</v>
      </c>
      <c r="O784" s="19">
        <f>IF(VLOOKUP($E784,КСГ!$A$2:$D$427,4,0)=0,IF($D784="КС",$C$2*$C784*$G784*L784,$C$3*$C784*$G784*L784),IF($D784="КС",$C$2*$G784*L784,$C$3*$G784*L784))</f>
        <v>194840.47200000001</v>
      </c>
      <c r="P784" s="19">
        <f>IF(VLOOKUP($E784,КСГ!$A$2:$D$427,4,0)=0,IF($D784="КС",$C$2*$C784*$G784*M784,$C$3*$C784*$G784*M784),IF($D784="КС",$C$2*$G784*M784,$C$3*$G784*M784))</f>
        <v>48710.118000000002</v>
      </c>
      <c r="Q784" s="20">
        <f t="shared" si="34"/>
        <v>243550.59000000003</v>
      </c>
    </row>
    <row r="785" spans="1:17">
      <c r="A785" s="34">
        <v>150012</v>
      </c>
      <c r="B785" s="22" t="str">
        <f>VLOOKUP(A785,МО!$A$1:$C$68,2,0)</f>
        <v>ГБУЗ "Кировская ЦРБ"</v>
      </c>
      <c r="C785" s="23">
        <f>IF(D785="КС",VLOOKUP(A785,МО!$A$1:$C$68,3,0),VLOOKUP(A785,МО!$A$1:$D$68,4,0))</f>
        <v>1</v>
      </c>
      <c r="D785" s="27" t="s">
        <v>495</v>
      </c>
      <c r="E785" s="26">
        <v>20161067</v>
      </c>
      <c r="F785" s="22" t="str">
        <f>VLOOKUP(E785,КСГ!$A$2:$C$427,2,0)</f>
        <v>Нестабильная стенокардия, инфаркт миокарда, легочная эмболия, уровень 2</v>
      </c>
      <c r="G785" s="25">
        <f>VLOOKUP(E785,КСГ!$A$2:$C$427,3,0)</f>
        <v>2.81</v>
      </c>
      <c r="H785" s="25">
        <f>IF(VLOOKUP($E785,КСГ!$A$2:$D$427,4,0)=0,IF($D785="КС",$C$2*$C785*$G785,$C$3*$C785*$G785),IF($D785="КС",$C$2*$G785,$C$3*$G785))</f>
        <v>48195.574500000002</v>
      </c>
      <c r="I785" s="25" t="str">
        <f>VLOOKUP(E785,КСГ!$A$2:$E$427,5,0)</f>
        <v>Кардиология</v>
      </c>
      <c r="J785" s="25">
        <f>VLOOKUP(E785,КСГ!$A$2:$F$427,6,0)</f>
        <v>1.49</v>
      </c>
      <c r="K785" s="26" t="s">
        <v>493</v>
      </c>
      <c r="L785" s="26">
        <v>0</v>
      </c>
      <c r="M785" s="26">
        <v>0</v>
      </c>
      <c r="N785" s="18" t="str">
        <f t="shared" si="33"/>
        <v/>
      </c>
      <c r="O785" s="19">
        <f>IF(VLOOKUP($E785,КСГ!$A$2:$D$427,4,0)=0,IF($D785="КС",$C$2*$C785*$G785*L785,$C$3*$C785*$G785*L785),IF($D785="КС",$C$2*$G785*L785,$C$3*$G785*L785))</f>
        <v>0</v>
      </c>
      <c r="P785" s="19">
        <f>IF(VLOOKUP($E785,КСГ!$A$2:$D$427,4,0)=0,IF($D785="КС",$C$2*$C785*$G785*M785,$C$3*$C785*$G785*M785),IF($D785="КС",$C$2*$G785*M785,$C$3*$G785*M785))</f>
        <v>0</v>
      </c>
      <c r="Q785" s="20">
        <f t="shared" si="34"/>
        <v>0</v>
      </c>
    </row>
    <row r="786" spans="1:17" ht="15.75" customHeight="1">
      <c r="A786" s="34">
        <v>150012</v>
      </c>
      <c r="B786" s="22" t="str">
        <f>VLOOKUP(A786,МО!$A$1:$C$68,2,0)</f>
        <v>ГБУЗ "Кировская ЦРБ"</v>
      </c>
      <c r="C786" s="23">
        <f>IF(D786="КС",VLOOKUP(A786,МО!$A$1:$C$68,3,0),VLOOKUP(A786,МО!$A$1:$D$68,4,0))</f>
        <v>1</v>
      </c>
      <c r="D786" s="27" t="s">
        <v>495</v>
      </c>
      <c r="E786" s="26">
        <v>20161070</v>
      </c>
      <c r="F786" s="22" t="str">
        <f>VLOOKUP(E786,КСГ!$A$2:$C$427,2,0)</f>
        <v>Нарушения ритма и проводимости, уровень 2</v>
      </c>
      <c r="G786" s="25">
        <f>VLOOKUP(E786,КСГ!$A$2:$C$427,3,0)</f>
        <v>2.0099999999999998</v>
      </c>
      <c r="H786" s="25">
        <f>IF(VLOOKUP($E786,КСГ!$A$2:$D$427,4,0)=0,IF($D786="КС",$C$2*$C786*$G786,$C$3*$C786*$G786),IF($D786="КС",$C$2*$G786,$C$3*$G786))</f>
        <v>34474.414499999999</v>
      </c>
      <c r="I786" s="25" t="str">
        <f>VLOOKUP(E786,КСГ!$A$2:$E$427,5,0)</f>
        <v>Кардиология</v>
      </c>
      <c r="J786" s="25">
        <f>VLOOKUP(E786,КСГ!$A$2:$F$427,6,0)</f>
        <v>1.49</v>
      </c>
      <c r="K786" s="26" t="s">
        <v>493</v>
      </c>
      <c r="L786" s="26">
        <v>0</v>
      </c>
      <c r="M786" s="26">
        <v>0</v>
      </c>
      <c r="N786" s="18" t="str">
        <f t="shared" si="33"/>
        <v/>
      </c>
      <c r="O786" s="19">
        <f>IF(VLOOKUP($E786,КСГ!$A$2:$D$427,4,0)=0,IF($D786="КС",$C$2*$C786*$G786*L786,$C$3*$C786*$G786*L786),IF($D786="КС",$C$2*$G786*L786,$C$3*$G786*L786))</f>
        <v>0</v>
      </c>
      <c r="P786" s="19">
        <f>IF(VLOOKUP($E786,КСГ!$A$2:$D$427,4,0)=0,IF($D786="КС",$C$2*$C786*$G786*M786,$C$3*$C786*$G786*M786),IF($D786="КС",$C$2*$G786*M786,$C$3*$G786*M786))</f>
        <v>0</v>
      </c>
      <c r="Q786" s="20">
        <f t="shared" si="34"/>
        <v>0</v>
      </c>
    </row>
    <row r="787" spans="1:17">
      <c r="A787" s="34">
        <v>150012</v>
      </c>
      <c r="B787" s="22" t="str">
        <f>VLOOKUP(A787,МО!$A$1:$C$68,2,0)</f>
        <v>ГБУЗ "Кировская ЦРБ"</v>
      </c>
      <c r="C787" s="23">
        <f>IF(D787="КС",VLOOKUP(A787,МО!$A$1:$C$68,3,0),VLOOKUP(A787,МО!$A$1:$D$68,4,0))</f>
        <v>1</v>
      </c>
      <c r="D787" s="27" t="s">
        <v>495</v>
      </c>
      <c r="E787" s="26">
        <v>20161071</v>
      </c>
      <c r="F787" s="22" t="str">
        <f>VLOOKUP(E787,КСГ!$A$2:$C$427,2,0)</f>
        <v>Эндокардит, миокардит, перикардит, кардиомиопатии, уровень 1</v>
      </c>
      <c r="G787" s="25">
        <f>VLOOKUP(E787,КСГ!$A$2:$C$427,3,0)</f>
        <v>1.42</v>
      </c>
      <c r="H787" s="25">
        <f>IF(VLOOKUP($E787,КСГ!$A$2:$D$427,4,0)=0,IF($D787="КС",$C$2*$C787*$G787,$C$3*$C787*$G787),IF($D787="КС",$C$2*$G787,$C$3*$G787))</f>
        <v>24355.059000000001</v>
      </c>
      <c r="I787" s="25" t="str">
        <f>VLOOKUP(E787,КСГ!$A$2:$E$427,5,0)</f>
        <v>Кардиология</v>
      </c>
      <c r="J787" s="25">
        <f>VLOOKUP(E787,КСГ!$A$2:$F$427,6,0)</f>
        <v>1.49</v>
      </c>
      <c r="K787" s="26" t="s">
        <v>493</v>
      </c>
      <c r="L787" s="26">
        <v>2</v>
      </c>
      <c r="M787" s="26">
        <v>1</v>
      </c>
      <c r="N787" s="18">
        <f t="shared" si="33"/>
        <v>3</v>
      </c>
      <c r="O787" s="19">
        <f>IF(VLOOKUP($E787,КСГ!$A$2:$D$427,4,0)=0,IF($D787="КС",$C$2*$C787*$G787*L787,$C$3*$C787*$G787*L787),IF($D787="КС",$C$2*$G787*L787,$C$3*$G787*L787))</f>
        <v>48710.118000000002</v>
      </c>
      <c r="P787" s="19">
        <f>IF(VLOOKUP($E787,КСГ!$A$2:$D$427,4,0)=0,IF($D787="КС",$C$2*$C787*$G787*M787,$C$3*$C787*$G787*M787),IF($D787="КС",$C$2*$G787*M787,$C$3*$G787*M787))</f>
        <v>24355.059000000001</v>
      </c>
      <c r="Q787" s="20">
        <f t="shared" si="34"/>
        <v>73065.176999999996</v>
      </c>
    </row>
    <row r="788" spans="1:17" ht="15" customHeight="1">
      <c r="A788" s="34">
        <v>150012</v>
      </c>
      <c r="B788" s="22" t="str">
        <f>VLOOKUP(A788,МО!$A$1:$C$68,2,0)</f>
        <v>ГБУЗ "Кировская ЦРБ"</v>
      </c>
      <c r="C788" s="23">
        <f>IF(D788="КС",VLOOKUP(A788,МО!$A$1:$C$68,3,0),VLOOKUP(A788,МО!$A$1:$D$68,4,0))</f>
        <v>1</v>
      </c>
      <c r="D788" s="27" t="s">
        <v>495</v>
      </c>
      <c r="E788" s="26">
        <v>20161076</v>
      </c>
      <c r="F788" s="22" t="str">
        <f>VLOOKUP(E788,КСГ!$A$2:$C$427,2,0)</f>
        <v>Воспалительные заболевания ЦНС, взрослые</v>
      </c>
      <c r="G788" s="25">
        <f>VLOOKUP(E788,КСГ!$A$2:$C$427,3,0)</f>
        <v>0.98</v>
      </c>
      <c r="H788" s="25">
        <f>IF(VLOOKUP($E788,КСГ!$A$2:$D$427,4,0)=0,IF($D788="КС",$C$2*$C788*$G788,$C$3*$C788*$G788),IF($D788="КС",$C$2*$G788,$C$3*$G788))</f>
        <v>16808.421000000002</v>
      </c>
      <c r="I788" s="25" t="str">
        <f>VLOOKUP(E788,КСГ!$A$2:$E$427,5,0)</f>
        <v>Неврология</v>
      </c>
      <c r="J788" s="25">
        <f>VLOOKUP(E788,КСГ!$A$2:$F$427,6,0)</f>
        <v>1.1200000000000001</v>
      </c>
      <c r="K788" s="26" t="s">
        <v>493</v>
      </c>
      <c r="L788" s="26">
        <v>1</v>
      </c>
      <c r="M788" s="26">
        <v>0</v>
      </c>
      <c r="N788" s="18">
        <f t="shared" si="33"/>
        <v>1</v>
      </c>
      <c r="O788" s="19">
        <f>IF(VLOOKUP($E788,КСГ!$A$2:$D$427,4,0)=0,IF($D788="КС",$C$2*$C788*$G788*L788,$C$3*$C788*$G788*L788),IF($D788="КС",$C$2*$G788*L788,$C$3*$G788*L788))</f>
        <v>16808.421000000002</v>
      </c>
      <c r="P788" s="19">
        <f>IF(VLOOKUP($E788,КСГ!$A$2:$D$427,4,0)=0,IF($D788="КС",$C$2*$C788*$G788*M788,$C$3*$C788*$G788*M788),IF($D788="КС",$C$2*$G788*M788,$C$3*$G788*M788))</f>
        <v>0</v>
      </c>
      <c r="Q788" s="20">
        <f t="shared" si="34"/>
        <v>16808.421000000002</v>
      </c>
    </row>
    <row r="789" spans="1:17">
      <c r="A789" s="34">
        <v>150012</v>
      </c>
      <c r="B789" s="22" t="str">
        <f>VLOOKUP(A789,МО!$A$1:$C$68,2,0)</f>
        <v>ГБУЗ "Кировская ЦРБ"</v>
      </c>
      <c r="C789" s="23">
        <f>IF(D789="КС",VLOOKUP(A789,МО!$A$1:$C$68,3,0),VLOOKUP(A789,МО!$A$1:$D$68,4,0))</f>
        <v>1</v>
      </c>
      <c r="D789" s="27" t="s">
        <v>495</v>
      </c>
      <c r="E789" s="26">
        <v>20161079</v>
      </c>
      <c r="F789" s="22" t="str">
        <f>VLOOKUP(E789,КСГ!$A$2:$C$427,2,0)</f>
        <v>Демиелинизирующие болезни нервной системы</v>
      </c>
      <c r="G789" s="25">
        <f>VLOOKUP(E789,КСГ!$A$2:$C$427,3,0)</f>
        <v>1.33</v>
      </c>
      <c r="H789" s="25">
        <f>IF(VLOOKUP($E789,КСГ!$A$2:$D$427,4,0)=0,IF($D789="КС",$C$2*$C789*$G789,$C$3*$C789*$G789),IF($D789="КС",$C$2*$G789,$C$3*$G789))</f>
        <v>22811.428500000002</v>
      </c>
      <c r="I789" s="25" t="str">
        <f>VLOOKUP(E789,КСГ!$A$2:$E$427,5,0)</f>
        <v>Неврология</v>
      </c>
      <c r="J789" s="25">
        <f>VLOOKUP(E789,КСГ!$A$2:$F$427,6,0)</f>
        <v>1.1200000000000001</v>
      </c>
      <c r="K789" s="26" t="s">
        <v>493</v>
      </c>
      <c r="L789" s="26">
        <v>1</v>
      </c>
      <c r="M789" s="26">
        <v>0</v>
      </c>
      <c r="N789" s="18">
        <f t="shared" si="33"/>
        <v>1</v>
      </c>
      <c r="O789" s="19">
        <f>IF(VLOOKUP($E789,КСГ!$A$2:$D$427,4,0)=0,IF($D789="КС",$C$2*$C789*$G789*L789,$C$3*$C789*$G789*L789),IF($D789="КС",$C$2*$G789*L789,$C$3*$G789*L789))</f>
        <v>22811.428500000002</v>
      </c>
      <c r="P789" s="19">
        <f>IF(VLOOKUP($E789,КСГ!$A$2:$D$427,4,0)=0,IF($D789="КС",$C$2*$C789*$G789*M789,$C$3*$C789*$G789*M789),IF($D789="КС",$C$2*$G789*M789,$C$3*$G789*M789))</f>
        <v>0</v>
      </c>
      <c r="Q789" s="20">
        <f t="shared" si="34"/>
        <v>22811.428500000002</v>
      </c>
    </row>
    <row r="790" spans="1:17" ht="15" customHeight="1">
      <c r="A790" s="34">
        <v>150012</v>
      </c>
      <c r="B790" s="22" t="str">
        <f>VLOOKUP(A790,МО!$A$1:$C$68,2,0)</f>
        <v>ГБУЗ "Кировская ЦРБ"</v>
      </c>
      <c r="C790" s="23">
        <f>IF(D790="КС",VLOOKUP(A790,МО!$A$1:$C$68,3,0),VLOOKUP(A790,МО!$A$1:$D$68,4,0))</f>
        <v>1</v>
      </c>
      <c r="D790" s="27" t="s">
        <v>495</v>
      </c>
      <c r="E790" s="26">
        <v>20161080</v>
      </c>
      <c r="F790" s="22" t="str">
        <f>VLOOKUP(E790,КСГ!$A$2:$C$427,2,0)</f>
        <v>Эпилепсия, судороги,  уровень 1</v>
      </c>
      <c r="G790" s="25">
        <f>VLOOKUP(E790,КСГ!$A$2:$C$427,3,0)</f>
        <v>0.96</v>
      </c>
      <c r="H790" s="25">
        <f>IF(VLOOKUP($E790,КСГ!$A$2:$D$427,4,0)=0,IF($D790="КС",$C$2*$C790*$G790,$C$3*$C790*$G790),IF($D790="КС",$C$2*$G790,$C$3*$G790))</f>
        <v>16465.392</v>
      </c>
      <c r="I790" s="25" t="str">
        <f>VLOOKUP(E790,КСГ!$A$2:$E$427,5,0)</f>
        <v>Неврология</v>
      </c>
      <c r="J790" s="25">
        <f>VLOOKUP(E790,КСГ!$A$2:$F$427,6,0)</f>
        <v>1.1200000000000001</v>
      </c>
      <c r="K790" s="26" t="s">
        <v>493</v>
      </c>
      <c r="L790" s="26">
        <v>3</v>
      </c>
      <c r="M790" s="26">
        <v>0</v>
      </c>
      <c r="N790" s="18">
        <f t="shared" si="33"/>
        <v>3</v>
      </c>
      <c r="O790" s="19">
        <f>IF(VLOOKUP($E790,КСГ!$A$2:$D$427,4,0)=0,IF($D790="КС",$C$2*$C790*$G790*L790,$C$3*$C790*$G790*L790),IF($D790="КС",$C$2*$G790*L790,$C$3*$G790*L790))</f>
        <v>49396.175999999999</v>
      </c>
      <c r="P790" s="19">
        <f>IF(VLOOKUP($E790,КСГ!$A$2:$D$427,4,0)=0,IF($D790="КС",$C$2*$C790*$G790*M790,$C$3*$C790*$G790*M790),IF($D790="КС",$C$2*$G790*M790,$C$3*$G790*M790))</f>
        <v>0</v>
      </c>
      <c r="Q790" s="20">
        <f t="shared" si="34"/>
        <v>49396.175999999999</v>
      </c>
    </row>
    <row r="791" spans="1:17">
      <c r="A791" s="34">
        <v>150012</v>
      </c>
      <c r="B791" s="22" t="str">
        <f>VLOOKUP(A791,МО!$A$1:$C$68,2,0)</f>
        <v>ГБУЗ "Кировская ЦРБ"</v>
      </c>
      <c r="C791" s="23">
        <f>IF(D791="КС",VLOOKUP(A791,МО!$A$1:$C$68,3,0),VLOOKUP(A791,МО!$A$1:$D$68,4,0))</f>
        <v>1</v>
      </c>
      <c r="D791" s="27" t="s">
        <v>495</v>
      </c>
      <c r="E791" s="26">
        <v>20161082</v>
      </c>
      <c r="F791" s="22" t="str">
        <f>VLOOKUP(E791,КСГ!$A$2:$C$427,2,0)</f>
        <v>Расстройства периферической нервной системы</v>
      </c>
      <c r="G791" s="25">
        <f>VLOOKUP(E791,КСГ!$A$2:$C$427,3,0)</f>
        <v>1.02</v>
      </c>
      <c r="H791" s="25">
        <f>IF(VLOOKUP($E791,КСГ!$A$2:$D$427,4,0)=0,IF($D791="КС",$C$2*$C791*$G791,$C$3*$C791*$G791),IF($D791="КС",$C$2*$G791,$C$3*$G791))</f>
        <v>17494.478999999999</v>
      </c>
      <c r="I791" s="25" t="str">
        <f>VLOOKUP(E791,КСГ!$A$2:$E$427,5,0)</f>
        <v>Неврология</v>
      </c>
      <c r="J791" s="25">
        <f>VLOOKUP(E791,КСГ!$A$2:$F$427,6,0)</f>
        <v>1.1200000000000001</v>
      </c>
      <c r="K791" s="26" t="s">
        <v>493</v>
      </c>
      <c r="L791" s="26">
        <v>2</v>
      </c>
      <c r="M791" s="26">
        <v>1</v>
      </c>
      <c r="N791" s="18">
        <f t="shared" si="33"/>
        <v>3</v>
      </c>
      <c r="O791" s="19">
        <f>IF(VLOOKUP($E791,КСГ!$A$2:$D$427,4,0)=0,IF($D791="КС",$C$2*$C791*$G791*L791,$C$3*$C791*$G791*L791),IF($D791="КС",$C$2*$G791*L791,$C$3*$G791*L791))</f>
        <v>34988.957999999999</v>
      </c>
      <c r="P791" s="19">
        <f>IF(VLOOKUP($E791,КСГ!$A$2:$D$427,4,0)=0,IF($D791="КС",$C$2*$C791*$G791*M791,$C$3*$C791*$G791*M791),IF($D791="КС",$C$2*$G791*M791,$C$3*$G791*M791))</f>
        <v>17494.478999999999</v>
      </c>
      <c r="Q791" s="20">
        <f t="shared" si="34"/>
        <v>52483.436999999998</v>
      </c>
    </row>
    <row r="792" spans="1:17" ht="15" customHeight="1">
      <c r="A792" s="34">
        <v>150012</v>
      </c>
      <c r="B792" s="22" t="str">
        <f>VLOOKUP(A792,МО!$A$1:$C$68,2,0)</f>
        <v>ГБУЗ "Кировская ЦРБ"</v>
      </c>
      <c r="C792" s="23">
        <f>IF(D792="КС",VLOOKUP(A792,МО!$A$1:$C$68,3,0),VLOOKUP(A792,МО!$A$1:$D$68,4,0))</f>
        <v>1</v>
      </c>
      <c r="D792" s="27" t="s">
        <v>495</v>
      </c>
      <c r="E792" s="26">
        <v>20161085</v>
      </c>
      <c r="F792" s="22" t="str">
        <f>VLOOKUP(E792,КСГ!$A$2:$C$427,2,0)</f>
        <v>Другие нарушения нервной системы (уровень 1)</v>
      </c>
      <c r="G792" s="25">
        <f>VLOOKUP(E792,КСГ!$A$2:$C$427,3,0)</f>
        <v>0.74</v>
      </c>
      <c r="H792" s="25">
        <f>IF(VLOOKUP($E792,КСГ!$A$2:$D$427,4,0)=0,IF($D792="КС",$C$2*$C792*$G792,$C$3*$C792*$G792),IF($D792="КС",$C$2*$G792,$C$3*$G792))</f>
        <v>12692.073</v>
      </c>
      <c r="I792" s="25" t="str">
        <f>VLOOKUP(E792,КСГ!$A$2:$E$427,5,0)</f>
        <v>Неврология</v>
      </c>
      <c r="J792" s="25">
        <f>VLOOKUP(E792,КСГ!$A$2:$F$427,6,0)</f>
        <v>1.1200000000000001</v>
      </c>
      <c r="K792" s="26" t="s">
        <v>493</v>
      </c>
      <c r="L792" s="26">
        <v>4</v>
      </c>
      <c r="M792" s="26">
        <v>1</v>
      </c>
      <c r="N792" s="18">
        <f t="shared" si="33"/>
        <v>5</v>
      </c>
      <c r="O792" s="19">
        <f>IF(VLOOKUP($E792,КСГ!$A$2:$D$427,4,0)=0,IF($D792="КС",$C$2*$C792*$G792*L792,$C$3*$C792*$G792*L792),IF($D792="КС",$C$2*$G792*L792,$C$3*$G792*L792))</f>
        <v>50768.292000000001</v>
      </c>
      <c r="P792" s="19">
        <f>IF(VLOOKUP($E792,КСГ!$A$2:$D$427,4,0)=0,IF($D792="КС",$C$2*$C792*$G792*M792,$C$3*$C792*$G792*M792),IF($D792="КС",$C$2*$G792*M792,$C$3*$G792*M792))</f>
        <v>12692.073</v>
      </c>
      <c r="Q792" s="20">
        <f t="shared" si="34"/>
        <v>63460.365000000005</v>
      </c>
    </row>
    <row r="793" spans="1:17">
      <c r="A793" s="34">
        <v>150012</v>
      </c>
      <c r="B793" s="22" t="str">
        <f>VLOOKUP(A793,МО!$A$1:$C$68,2,0)</f>
        <v>ГБУЗ "Кировская ЦРБ"</v>
      </c>
      <c r="C793" s="23">
        <f>IF(D793="КС",VLOOKUP(A793,МО!$A$1:$C$68,3,0),VLOOKUP(A793,МО!$A$1:$D$68,4,0))</f>
        <v>1</v>
      </c>
      <c r="D793" s="27" t="s">
        <v>495</v>
      </c>
      <c r="E793" s="26">
        <v>20161087</v>
      </c>
      <c r="F793" s="22" t="str">
        <f>VLOOKUP(E793,КСГ!$A$2:$C$427,2,0)</f>
        <v>Транзиторные ишемические приступы, сосудистые мозговые синдромы</v>
      </c>
      <c r="G793" s="25">
        <f>VLOOKUP(E793,КСГ!$A$2:$C$427,3,0)</f>
        <v>1.1499999999999999</v>
      </c>
      <c r="H793" s="25">
        <f>IF(VLOOKUP($E793,КСГ!$A$2:$D$427,4,0)=0,IF($D793="КС",$C$2*$C793*$G793,$C$3*$C793*$G793),IF($D793="КС",$C$2*$G793,$C$3*$G793))</f>
        <v>19724.1675</v>
      </c>
      <c r="I793" s="25" t="str">
        <f>VLOOKUP(E793,КСГ!$A$2:$E$427,5,0)</f>
        <v>Неврология</v>
      </c>
      <c r="J793" s="25">
        <f>VLOOKUP(E793,КСГ!$A$2:$F$427,6,0)</f>
        <v>1.1200000000000001</v>
      </c>
      <c r="K793" s="26" t="s">
        <v>493</v>
      </c>
      <c r="L793" s="26">
        <v>8</v>
      </c>
      <c r="M793" s="26">
        <v>2</v>
      </c>
      <c r="N793" s="18">
        <f t="shared" si="33"/>
        <v>10</v>
      </c>
      <c r="O793" s="19">
        <f>IF(VLOOKUP($E793,КСГ!$A$2:$D$427,4,0)=0,IF($D793="КС",$C$2*$C793*$G793*L793,$C$3*$C793*$G793*L793),IF($D793="КС",$C$2*$G793*L793,$C$3*$G793*L793))</f>
        <v>157793.34</v>
      </c>
      <c r="P793" s="19">
        <f>IF(VLOOKUP($E793,КСГ!$A$2:$D$427,4,0)=0,IF($D793="КС",$C$2*$C793*$G793*M793,$C$3*$C793*$G793*M793),IF($D793="КС",$C$2*$G793*M793,$C$3*$G793*M793))</f>
        <v>39448.334999999999</v>
      </c>
      <c r="Q793" s="20">
        <f t="shared" si="34"/>
        <v>197241.67499999999</v>
      </c>
    </row>
    <row r="794" spans="1:17">
      <c r="A794" s="34">
        <v>150012</v>
      </c>
      <c r="B794" s="22" t="str">
        <f>VLOOKUP(A794,МО!$A$1:$C$68,2,0)</f>
        <v>ГБУЗ "Кировская ЦРБ"</v>
      </c>
      <c r="C794" s="23">
        <f>IF(D794="КС",VLOOKUP(A794,МО!$A$1:$C$68,3,0),VLOOKUP(A794,МО!$A$1:$D$68,4,0))</f>
        <v>1</v>
      </c>
      <c r="D794" s="27" t="s">
        <v>495</v>
      </c>
      <c r="E794" s="26">
        <v>20161088</v>
      </c>
      <c r="F794" s="22" t="str">
        <f>VLOOKUP(E794,КСГ!$A$2:$C$427,2,0)</f>
        <v>Кровоизлияние в мозг</v>
      </c>
      <c r="G794" s="25">
        <f>VLOOKUP(E794,КСГ!$A$2:$C$427,3,0)</f>
        <v>2.82</v>
      </c>
      <c r="H794" s="25">
        <f>IF(VLOOKUP($E794,КСГ!$A$2:$D$427,4,0)=0,IF($D794="КС",$C$2*$C794*$G794,$C$3*$C794*$G794),IF($D794="КС",$C$2*$G794,$C$3*$G794))</f>
        <v>48367.089</v>
      </c>
      <c r="I794" s="25" t="str">
        <f>VLOOKUP(E794,КСГ!$A$2:$E$427,5,0)</f>
        <v>Неврология</v>
      </c>
      <c r="J794" s="25">
        <f>VLOOKUP(E794,КСГ!$A$2:$F$427,6,0)</f>
        <v>1.1200000000000001</v>
      </c>
      <c r="K794" s="26" t="s">
        <v>493</v>
      </c>
      <c r="L794" s="26">
        <v>5</v>
      </c>
      <c r="M794" s="26">
        <v>1</v>
      </c>
      <c r="N794" s="18">
        <f t="shared" si="33"/>
        <v>6</v>
      </c>
      <c r="O794" s="19">
        <f>IF(VLOOKUP($E794,КСГ!$A$2:$D$427,4,0)=0,IF($D794="КС",$C$2*$C794*$G794*L794,$C$3*$C794*$G794*L794),IF($D794="КС",$C$2*$G794*L794,$C$3*$G794*L794))</f>
        <v>241835.44500000001</v>
      </c>
      <c r="P794" s="19">
        <f>IF(VLOOKUP($E794,КСГ!$A$2:$D$427,4,0)=0,IF($D794="КС",$C$2*$C794*$G794*M794,$C$3*$C794*$G794*M794),IF($D794="КС",$C$2*$G794*M794,$C$3*$G794*M794))</f>
        <v>48367.089</v>
      </c>
      <c r="Q794" s="20">
        <f t="shared" si="34"/>
        <v>290202.53399999999</v>
      </c>
    </row>
    <row r="795" spans="1:17">
      <c r="A795" s="34">
        <v>150012</v>
      </c>
      <c r="B795" s="22" t="str">
        <f>VLOOKUP(A795,МО!$A$1:$C$68,2,0)</f>
        <v>ГБУЗ "Кировская ЦРБ"</v>
      </c>
      <c r="C795" s="23">
        <f>IF(D795="КС",VLOOKUP(A795,МО!$A$1:$C$68,3,0),VLOOKUP(A795,МО!$A$1:$D$68,4,0))</f>
        <v>1</v>
      </c>
      <c r="D795" s="27" t="s">
        <v>495</v>
      </c>
      <c r="E795" s="26">
        <v>20161089</v>
      </c>
      <c r="F795" s="22" t="str">
        <f>VLOOKUP(E795,КСГ!$A$2:$C$427,2,0)</f>
        <v>Инфаркт мозга, уровень 1</v>
      </c>
      <c r="G795" s="25">
        <f>VLOOKUP(E795,КСГ!$A$2:$C$427,3,0)</f>
        <v>2.52</v>
      </c>
      <c r="H795" s="25">
        <f>IF(VLOOKUP($E795,КСГ!$A$2:$D$427,4,0)=0,IF($D795="КС",$C$2*$C795*$G795,$C$3*$C795*$G795),IF($D795="КС",$C$2*$G795,$C$3*$G795))</f>
        <v>43221.654000000002</v>
      </c>
      <c r="I795" s="25" t="str">
        <f>VLOOKUP(E795,КСГ!$A$2:$E$427,5,0)</f>
        <v>Неврология</v>
      </c>
      <c r="J795" s="25">
        <f>VLOOKUP(E795,КСГ!$A$2:$F$427,6,0)</f>
        <v>1.1200000000000001</v>
      </c>
      <c r="K795" s="26" t="s">
        <v>493</v>
      </c>
      <c r="L795" s="26">
        <v>4</v>
      </c>
      <c r="M795" s="26">
        <v>1</v>
      </c>
      <c r="N795" s="18">
        <f t="shared" si="33"/>
        <v>5</v>
      </c>
      <c r="O795" s="19">
        <f>IF(VLOOKUP($E795,КСГ!$A$2:$D$427,4,0)=0,IF($D795="КС",$C$2*$C795*$G795*L795,$C$3*$C795*$G795*L795),IF($D795="КС",$C$2*$G795*L795,$C$3*$G795*L795))</f>
        <v>172886.61600000001</v>
      </c>
      <c r="P795" s="19">
        <f>IF(VLOOKUP($E795,КСГ!$A$2:$D$427,4,0)=0,IF($D795="КС",$C$2*$C795*$G795*M795,$C$3*$C795*$G795*M795),IF($D795="КС",$C$2*$G795*M795,$C$3*$G795*M795))</f>
        <v>43221.654000000002</v>
      </c>
      <c r="Q795" s="20">
        <f t="shared" si="34"/>
        <v>216108.27000000002</v>
      </c>
    </row>
    <row r="796" spans="1:17">
      <c r="A796" s="34">
        <v>150012</v>
      </c>
      <c r="B796" s="22" t="str">
        <f>VLOOKUP(A796,МО!$A$1:$C$68,2,0)</f>
        <v>ГБУЗ "Кировская ЦРБ"</v>
      </c>
      <c r="C796" s="23">
        <f>IF(D796="КС",VLOOKUP(A796,МО!$A$1:$C$68,3,0),VLOOKUP(A796,МО!$A$1:$D$68,4,0))</f>
        <v>1</v>
      </c>
      <c r="D796" s="27" t="s">
        <v>495</v>
      </c>
      <c r="E796" s="26">
        <v>20161092</v>
      </c>
      <c r="F796" s="22" t="str">
        <f>VLOOKUP(E796,КСГ!$A$2:$C$427,2,0)</f>
        <v>Другие цереброваскулярные болезни</v>
      </c>
      <c r="G796" s="25">
        <f>VLOOKUP(E796,КСГ!$A$2:$C$427,3,0)</f>
        <v>0.82</v>
      </c>
      <c r="H796" s="25">
        <f>IF(VLOOKUP($E796,КСГ!$A$2:$D$427,4,0)=0,IF($D796="КС",$C$2*$C796*$G796,$C$3*$C796*$G796),IF($D796="КС",$C$2*$G796,$C$3*$G796))</f>
        <v>14064.189</v>
      </c>
      <c r="I796" s="25" t="str">
        <f>VLOOKUP(E796,КСГ!$A$2:$E$427,5,0)</f>
        <v>Неврология</v>
      </c>
      <c r="J796" s="25">
        <f>VLOOKUP(E796,КСГ!$A$2:$F$427,6,0)</f>
        <v>1.1200000000000001</v>
      </c>
      <c r="K796" s="26" t="s">
        <v>493</v>
      </c>
      <c r="L796" s="26">
        <v>35</v>
      </c>
      <c r="M796" s="26">
        <v>5</v>
      </c>
      <c r="N796" s="18">
        <f t="shared" si="33"/>
        <v>40</v>
      </c>
      <c r="O796" s="19">
        <f>IF(VLOOKUP($E796,КСГ!$A$2:$D$427,4,0)=0,IF($D796="КС",$C$2*$C796*$G796*L796,$C$3*$C796*$G796*L796),IF($D796="КС",$C$2*$G796*L796,$C$3*$G796*L796))</f>
        <v>492246.61499999999</v>
      </c>
      <c r="P796" s="19">
        <f>IF(VLOOKUP($E796,КСГ!$A$2:$D$427,4,0)=0,IF($D796="КС",$C$2*$C796*$G796*M796,$C$3*$C796*$G796*M796),IF($D796="КС",$C$2*$G796*M796,$C$3*$G796*M796))</f>
        <v>70320.945000000007</v>
      </c>
      <c r="Q796" s="20">
        <f t="shared" si="34"/>
        <v>562567.56000000006</v>
      </c>
    </row>
    <row r="797" spans="1:17" ht="15" customHeight="1">
      <c r="A797" s="34">
        <v>150012</v>
      </c>
      <c r="B797" s="22" t="str">
        <f>VLOOKUP(A797,МО!$A$1:$C$68,2,0)</f>
        <v>ГБУЗ "Кировская ЦРБ"</v>
      </c>
      <c r="C797" s="23">
        <f>IF(D797="КС",VLOOKUP(A797,МО!$A$1:$C$68,3,0),VLOOKUP(A797,МО!$A$1:$D$68,4,0))</f>
        <v>1</v>
      </c>
      <c r="D797" s="27" t="s">
        <v>495</v>
      </c>
      <c r="E797" s="26">
        <v>20161095</v>
      </c>
      <c r="F797" s="22" t="str">
        <f>VLOOKUP(E797,КСГ!$A$2:$C$427,2,0)</f>
        <v>Дорсопатии, спондилопатии, остеопатии</v>
      </c>
      <c r="G797" s="25">
        <f>VLOOKUP(E797,КСГ!$A$2:$C$427,3,0)</f>
        <v>0.68</v>
      </c>
      <c r="H797" s="25">
        <f>IF(VLOOKUP($E797,КСГ!$A$2:$D$427,4,0)=0,IF($D797="КС",$C$2*$C797*$G797,$C$3*$C797*$G797),IF($D797="КС",$C$2*$G797,$C$3*$G797))</f>
        <v>11662.986000000001</v>
      </c>
      <c r="I797" s="25" t="str">
        <f>VLOOKUP(E797,КСГ!$A$2:$E$427,5,0)</f>
        <v>Нейрохирургия</v>
      </c>
      <c r="J797" s="25">
        <f>VLOOKUP(E797,КСГ!$A$2:$F$427,6,0)</f>
        <v>1.2</v>
      </c>
      <c r="K797" s="26" t="s">
        <v>493</v>
      </c>
      <c r="L797" s="26">
        <v>8</v>
      </c>
      <c r="M797" s="26">
        <v>1</v>
      </c>
      <c r="N797" s="18">
        <f t="shared" si="33"/>
        <v>9</v>
      </c>
      <c r="O797" s="19">
        <f>IF(VLOOKUP($E797,КСГ!$A$2:$D$427,4,0)=0,IF($D797="КС",$C$2*$C797*$G797*L797,$C$3*$C797*$G797*L797),IF($D797="КС",$C$2*$G797*L797,$C$3*$G797*L797))</f>
        <v>93303.888000000006</v>
      </c>
      <c r="P797" s="19">
        <f>IF(VLOOKUP($E797,КСГ!$A$2:$D$427,4,0)=0,IF($D797="КС",$C$2*$C797*$G797*M797,$C$3*$C797*$G797*M797),IF($D797="КС",$C$2*$G797*M797,$C$3*$G797*M797))</f>
        <v>11662.986000000001</v>
      </c>
      <c r="Q797" s="20">
        <f t="shared" si="34"/>
        <v>104966.87400000001</v>
      </c>
    </row>
    <row r="798" spans="1:17" ht="15.75" customHeight="1">
      <c r="A798" s="34">
        <v>150012</v>
      </c>
      <c r="B798" s="22" t="str">
        <f>VLOOKUP(A798,МО!$A$1:$C$68,2,0)</f>
        <v>ГБУЗ "Кировская ЦРБ"</v>
      </c>
      <c r="C798" s="23">
        <f>IF(D798="КС",VLOOKUP(A798,МО!$A$1:$C$68,3,0),VLOOKUP(A798,МО!$A$1:$D$68,4,0))</f>
        <v>1</v>
      </c>
      <c r="D798" s="27" t="s">
        <v>495</v>
      </c>
      <c r="E798" s="26">
        <v>20161130</v>
      </c>
      <c r="F798" s="22" t="str">
        <f>VLOOKUP(E798,КСГ!$A$2:$C$427,2,0)</f>
        <v>Злокачественное новообразование без специального противоопухолевого лечения</v>
      </c>
      <c r="G798" s="25">
        <f>VLOOKUP(E798,КСГ!$A$2:$C$427,3,0)</f>
        <v>0.5</v>
      </c>
      <c r="H798" s="25">
        <f>IF(VLOOKUP($E798,КСГ!$A$2:$D$427,4,0)=0,IF($D798="КС",$C$2*$C798*$G798,$C$3*$C798*$G798),IF($D798="КС",$C$2*$G798,$C$3*$G798))</f>
        <v>8575.7250000000004</v>
      </c>
      <c r="I798" s="25" t="str">
        <f>VLOOKUP(E798,КСГ!$A$2:$E$427,5,0)</f>
        <v>Онкология</v>
      </c>
      <c r="J798" s="25">
        <f>VLOOKUP(E798,КСГ!$A$2:$F$427,6,0)</f>
        <v>2.2400000000000002</v>
      </c>
      <c r="K798" s="26" t="s">
        <v>493</v>
      </c>
      <c r="L798" s="26">
        <v>2</v>
      </c>
      <c r="M798" s="26">
        <v>1</v>
      </c>
      <c r="N798" s="18">
        <f t="shared" si="33"/>
        <v>3</v>
      </c>
      <c r="O798" s="19">
        <f>IF(VLOOKUP($E798,КСГ!$A$2:$D$427,4,0)=0,IF($D798="КС",$C$2*$C798*$G798*L798,$C$3*$C798*$G798*L798),IF($D798="КС",$C$2*$G798*L798,$C$3*$G798*L798))</f>
        <v>17151.45</v>
      </c>
      <c r="P798" s="19">
        <f>IF(VLOOKUP($E798,КСГ!$A$2:$D$427,4,0)=0,IF($D798="КС",$C$2*$C798*$G798*M798,$C$3*$C798*$G798*M798),IF($D798="КС",$C$2*$G798*M798,$C$3*$G798*M798))</f>
        <v>8575.7250000000004</v>
      </c>
      <c r="Q798" s="20">
        <f t="shared" si="34"/>
        <v>25727.175000000003</v>
      </c>
    </row>
    <row r="799" spans="1:17" ht="15.75" customHeight="1">
      <c r="A799" s="34">
        <v>150012</v>
      </c>
      <c r="B799" s="22" t="str">
        <f>VLOOKUP(A799,МО!$A$1:$C$68,2,0)</f>
        <v>ГБУЗ "Кировская ЦРБ"</v>
      </c>
      <c r="C799" s="23">
        <f>IF(D799="КС",VLOOKUP(A799,МО!$A$1:$C$68,3,0),VLOOKUP(A799,МО!$A$1:$D$68,4,0))</f>
        <v>1</v>
      </c>
      <c r="D799" s="27" t="s">
        <v>495</v>
      </c>
      <c r="E799" s="26">
        <v>20161163</v>
      </c>
      <c r="F799" s="22" t="str">
        <f>VLOOKUP(E799,КСГ!$A$2:$C$427,2,0)</f>
        <v>Другие болезни органов пищеварения, дети</v>
      </c>
      <c r="G799" s="25">
        <f>VLOOKUP(E799,КСГ!$A$2:$C$427,3,0)</f>
        <v>0.39</v>
      </c>
      <c r="H799" s="25">
        <f>IF(VLOOKUP($E799,КСГ!$A$2:$D$427,4,0)=0,IF($D799="КС",$C$2*$C799*$G799,$C$3*$C799*$G799),IF($D799="КС",$C$2*$G799,$C$3*$G799))</f>
        <v>6689.0655000000006</v>
      </c>
      <c r="I799" s="25" t="str">
        <f>VLOOKUP(E799,КСГ!$A$2:$E$427,5,0)</f>
        <v>Педиатрия</v>
      </c>
      <c r="J799" s="25">
        <f>VLOOKUP(E799,КСГ!$A$2:$F$427,6,0)</f>
        <v>0.8</v>
      </c>
      <c r="K799" s="26" t="s">
        <v>499</v>
      </c>
      <c r="L799" s="26">
        <v>4</v>
      </c>
      <c r="M799" s="26">
        <v>1</v>
      </c>
      <c r="N799" s="18">
        <f t="shared" si="33"/>
        <v>5</v>
      </c>
      <c r="O799" s="19">
        <f>IF(VLOOKUP($E799,КСГ!$A$2:$D$427,4,0)=0,IF($D799="КС",$C$2*$C799*$G799*L799,$C$3*$C799*$G799*L799),IF($D799="КС",$C$2*$G799*L799,$C$3*$G799*L799))</f>
        <v>26756.262000000002</v>
      </c>
      <c r="P799" s="19">
        <f>IF(VLOOKUP($E799,КСГ!$A$2:$D$427,4,0)=0,IF($D799="КС",$C$2*$C799*$G799*M799,$C$3*$C799*$G799*M799),IF($D799="КС",$C$2*$G799*M799,$C$3*$G799*M799))</f>
        <v>6689.0655000000006</v>
      </c>
      <c r="Q799" s="20">
        <f t="shared" si="34"/>
        <v>33445.327499999999</v>
      </c>
    </row>
    <row r="800" spans="1:17">
      <c r="A800" s="34">
        <v>150012</v>
      </c>
      <c r="B800" s="22" t="str">
        <f>VLOOKUP(A800,МО!$A$1:$C$68,2,0)</f>
        <v>ГБУЗ "Кировская ЦРБ"</v>
      </c>
      <c r="C800" s="23">
        <f>IF(D800="КС",VLOOKUP(A800,МО!$A$1:$C$68,3,0),VLOOKUP(A800,МО!$A$1:$D$68,4,0))</f>
        <v>1</v>
      </c>
      <c r="D800" s="27" t="s">
        <v>495</v>
      </c>
      <c r="E800" s="26">
        <v>20161166</v>
      </c>
      <c r="F800" s="22" t="str">
        <f>VLOOKUP(E800,КСГ!$A$2:$C$427,2,0)</f>
        <v>Другие болезни органов дыхания</v>
      </c>
      <c r="G800" s="25">
        <f>VLOOKUP(E800,КСГ!$A$2:$C$427,3,0)</f>
        <v>1.19</v>
      </c>
      <c r="H800" s="25">
        <f>IF(VLOOKUP($E800,КСГ!$A$2:$D$427,4,0)=0,IF($D800="КС",$C$2*$C800*$G800,$C$3*$C800*$G800),IF($D800="КС",$C$2*$G800,$C$3*$G800))</f>
        <v>20410.2255</v>
      </c>
      <c r="I800" s="25" t="str">
        <f>VLOOKUP(E800,КСГ!$A$2:$E$427,5,0)</f>
        <v>Пульмонология</v>
      </c>
      <c r="J800" s="25">
        <f>VLOOKUP(E800,КСГ!$A$2:$F$427,6,0)</f>
        <v>1.31</v>
      </c>
      <c r="K800" s="26" t="s">
        <v>499</v>
      </c>
      <c r="L800" s="26">
        <v>0</v>
      </c>
      <c r="M800" s="26">
        <v>0</v>
      </c>
      <c r="N800" s="18" t="str">
        <f t="shared" si="33"/>
        <v/>
      </c>
      <c r="O800" s="19">
        <f>IF(VLOOKUP($E800,КСГ!$A$2:$D$427,4,0)=0,IF($D800="КС",$C$2*$C800*$G800*L800,$C$3*$C800*$G800*L800),IF($D800="КС",$C$2*$G800*L800,$C$3*$G800*L800))</f>
        <v>0</v>
      </c>
      <c r="P800" s="19">
        <f>IF(VLOOKUP($E800,КСГ!$A$2:$D$427,4,0)=0,IF($D800="КС",$C$2*$C800*$G800*M800,$C$3*$C800*$G800*M800),IF($D800="КС",$C$2*$G800*M800,$C$3*$G800*M800))</f>
        <v>0</v>
      </c>
      <c r="Q800" s="20">
        <f t="shared" si="34"/>
        <v>0</v>
      </c>
    </row>
    <row r="801" spans="1:17" ht="15.75" customHeight="1">
      <c r="A801" s="34">
        <v>150012</v>
      </c>
      <c r="B801" s="22" t="str">
        <f>VLOOKUP(A801,МО!$A$1:$C$68,2,0)</f>
        <v>ГБУЗ "Кировская ЦРБ"</v>
      </c>
      <c r="C801" s="23">
        <f>IF(D801="КС",VLOOKUP(A801,МО!$A$1:$C$68,3,0),VLOOKUP(A801,МО!$A$1:$D$68,4,0))</f>
        <v>1</v>
      </c>
      <c r="D801" s="27" t="s">
        <v>495</v>
      </c>
      <c r="E801" s="26">
        <v>20161169</v>
      </c>
      <c r="F801" s="22" t="str">
        <f>VLOOKUP(E801,КСГ!$A$2:$C$427,2,0)</f>
        <v>Пневмония, плеврит, другие болезни плевры</v>
      </c>
      <c r="G801" s="25">
        <f>VLOOKUP(E801,КСГ!$A$2:$C$427,3,0)</f>
        <v>1.8059999999999998</v>
      </c>
      <c r="H801" s="25">
        <f>IF(VLOOKUP($E801,КСГ!$A$2:$D$427,4,0)=0,IF($D801="КС",$C$2*$C801*$G801,$C$3*$C801*$G801),IF($D801="КС",$C$2*$G801,$C$3*$G801))</f>
        <v>30975.518699999997</v>
      </c>
      <c r="I801" s="25" t="str">
        <f>VLOOKUP(E801,КСГ!$A$2:$E$427,5,0)</f>
        <v>Пульмонология</v>
      </c>
      <c r="J801" s="25">
        <f>VLOOKUP(E801,КСГ!$A$2:$F$427,6,0)</f>
        <v>1.31</v>
      </c>
      <c r="K801" s="26" t="s">
        <v>499</v>
      </c>
      <c r="L801" s="26">
        <v>4</v>
      </c>
      <c r="M801" s="26">
        <v>1</v>
      </c>
      <c r="N801" s="18">
        <f t="shared" si="33"/>
        <v>5</v>
      </c>
      <c r="O801" s="19">
        <f>IF(VLOOKUP($E801,КСГ!$A$2:$D$427,4,0)=0,IF($D801="КС",$C$2*$C801*$G801*L801,$C$3*$C801*$G801*L801),IF($D801="КС",$C$2*$G801*L801,$C$3*$G801*L801))</f>
        <v>123902.07479999999</v>
      </c>
      <c r="P801" s="19">
        <f>IF(VLOOKUP($E801,КСГ!$A$2:$D$427,4,0)=0,IF($D801="КС",$C$2*$C801*$G801*M801,$C$3*$C801*$G801*M801),IF($D801="КС",$C$2*$G801*M801,$C$3*$G801*M801))</f>
        <v>30975.518699999997</v>
      </c>
      <c r="Q801" s="20">
        <f t="shared" si="34"/>
        <v>154877.59349999999</v>
      </c>
    </row>
    <row r="802" spans="1:17" ht="15" customHeight="1">
      <c r="A802" s="34">
        <v>150012</v>
      </c>
      <c r="B802" s="22" t="str">
        <f>VLOOKUP(A802,МО!$A$1:$C$68,2,0)</f>
        <v>ГБУЗ "Кировская ЦРБ"</v>
      </c>
      <c r="C802" s="23">
        <f>IF(D802="КС",VLOOKUP(A802,МО!$A$1:$C$68,3,0),VLOOKUP(A802,МО!$A$1:$D$68,4,0))</f>
        <v>1</v>
      </c>
      <c r="D802" s="27" t="s">
        <v>495</v>
      </c>
      <c r="E802" s="26">
        <v>20161169</v>
      </c>
      <c r="F802" s="22" t="str">
        <f>VLOOKUP(E802,КСГ!$A$2:$C$427,2,0)</f>
        <v>Пневмония, плеврит, другие болезни плевры</v>
      </c>
      <c r="G802" s="25">
        <f>VLOOKUP(E802,КСГ!$A$2:$C$427,3,0)</f>
        <v>1.8059999999999998</v>
      </c>
      <c r="H802" s="25">
        <f>IF(VLOOKUP($E802,КСГ!$A$2:$D$427,4,0)=0,IF($D802="КС",$C$2*$C802*$G802,$C$3*$C802*$G802),IF($D802="КС",$C$2*$G802,$C$3*$G802))</f>
        <v>30975.518699999997</v>
      </c>
      <c r="I802" s="25" t="str">
        <f>VLOOKUP(E802,КСГ!$A$2:$E$427,5,0)</f>
        <v>Пульмонология</v>
      </c>
      <c r="J802" s="25">
        <f>VLOOKUP(E802,КСГ!$A$2:$F$427,6,0)</f>
        <v>1.31</v>
      </c>
      <c r="K802" s="26" t="s">
        <v>493</v>
      </c>
      <c r="L802" s="26">
        <v>20</v>
      </c>
      <c r="M802" s="26">
        <v>5</v>
      </c>
      <c r="N802" s="18">
        <f t="shared" si="33"/>
        <v>25</v>
      </c>
      <c r="O802" s="19">
        <f>IF(VLOOKUP($E802,КСГ!$A$2:$D$427,4,0)=0,IF($D802="КС",$C$2*$C802*$G802*L802,$C$3*$C802*$G802*L802),IF($D802="КС",$C$2*$G802*L802,$C$3*$G802*L802))</f>
        <v>619510.37399999995</v>
      </c>
      <c r="P802" s="19">
        <f>IF(VLOOKUP($E802,КСГ!$A$2:$D$427,4,0)=0,IF($D802="КС",$C$2*$C802*$G802*M802,$C$3*$C802*$G802*M802),IF($D802="КС",$C$2*$G802*M802,$C$3*$G802*M802))</f>
        <v>154877.59349999999</v>
      </c>
      <c r="Q802" s="20">
        <f t="shared" si="34"/>
        <v>774387.96749999991</v>
      </c>
    </row>
    <row r="803" spans="1:17">
      <c r="A803" s="34">
        <v>150012</v>
      </c>
      <c r="B803" s="22" t="str">
        <f>VLOOKUP(A803,МО!$A$1:$C$68,2,0)</f>
        <v>ГБУЗ "Кировская ЦРБ"</v>
      </c>
      <c r="C803" s="23">
        <f>IF(D803="КС",VLOOKUP(A803,МО!$A$1:$C$68,3,0),VLOOKUP(A803,МО!$A$1:$D$68,4,0))</f>
        <v>1</v>
      </c>
      <c r="D803" s="27" t="s">
        <v>495</v>
      </c>
      <c r="E803" s="26">
        <v>20161170</v>
      </c>
      <c r="F803" s="22" t="str">
        <f>VLOOKUP(E803,КСГ!$A$2:$C$427,2,0)</f>
        <v>Астма, взрослые</v>
      </c>
      <c r="G803" s="25">
        <f>VLOOKUP(E803,КСГ!$A$2:$C$427,3,0)</f>
        <v>1.554</v>
      </c>
      <c r="H803" s="25">
        <f>IF(VLOOKUP($E803,КСГ!$A$2:$D$427,4,0)=0,IF($D803="КС",$C$2*$C803*$G803,$C$3*$C803*$G803),IF($D803="КС",$C$2*$G803,$C$3*$G803))</f>
        <v>26653.353300000002</v>
      </c>
      <c r="I803" s="25" t="str">
        <f>VLOOKUP(E803,КСГ!$A$2:$E$427,5,0)</f>
        <v>Пульмонология</v>
      </c>
      <c r="J803" s="25">
        <f>VLOOKUP(E803,КСГ!$A$2:$F$427,6,0)</f>
        <v>1.31</v>
      </c>
      <c r="K803" s="26" t="s">
        <v>493</v>
      </c>
      <c r="L803" s="26">
        <v>2</v>
      </c>
      <c r="M803" s="26">
        <v>1</v>
      </c>
      <c r="N803" s="18">
        <f t="shared" si="33"/>
        <v>3</v>
      </c>
      <c r="O803" s="19">
        <f>IF(VLOOKUP($E803,КСГ!$A$2:$D$427,4,0)=0,IF($D803="КС",$C$2*$C803*$G803*L803,$C$3*$C803*$G803*L803),IF($D803="КС",$C$2*$G803*L803,$C$3*$G803*L803))</f>
        <v>53306.706600000005</v>
      </c>
      <c r="P803" s="19">
        <f>IF(VLOOKUP($E803,КСГ!$A$2:$D$427,4,0)=0,IF($D803="КС",$C$2*$C803*$G803*M803,$C$3*$C803*$G803*M803),IF($D803="КС",$C$2*$G803*M803,$C$3*$G803*M803))</f>
        <v>26653.353300000002</v>
      </c>
      <c r="Q803" s="20">
        <f t="shared" si="34"/>
        <v>79960.059900000007</v>
      </c>
    </row>
    <row r="804" spans="1:17" ht="15" customHeight="1">
      <c r="A804" s="34">
        <v>150012</v>
      </c>
      <c r="B804" s="22" t="str">
        <f>VLOOKUP(A804,МО!$A$1:$C$68,2,0)</f>
        <v>ГБУЗ "Кировская ЦРБ"</v>
      </c>
      <c r="C804" s="23">
        <f>IF(D804="КС",VLOOKUP(A804,МО!$A$1:$C$68,3,0),VLOOKUP(A804,МО!$A$1:$D$68,4,0))</f>
        <v>1</v>
      </c>
      <c r="D804" s="27" t="s">
        <v>495</v>
      </c>
      <c r="E804" s="26">
        <v>20161174</v>
      </c>
      <c r="F804" s="22" t="str">
        <f>VLOOKUP(E804,КСГ!$A$2:$C$427,2,0)</f>
        <v>Ревматические болезни сердца (уровень 1)</v>
      </c>
      <c r="G804" s="25">
        <f>VLOOKUP(E804,КСГ!$A$2:$C$427,3,0)</f>
        <v>0.87</v>
      </c>
      <c r="H804" s="25">
        <f>IF(VLOOKUP($E804,КСГ!$A$2:$D$427,4,0)=0,IF($D804="КС",$C$2*$C804*$G804,$C$3*$C804*$G804),IF($D804="КС",$C$2*$G804,$C$3*$G804))</f>
        <v>14921.761500000001</v>
      </c>
      <c r="I804" s="25" t="str">
        <f>VLOOKUP(E804,КСГ!$A$2:$E$427,5,0)</f>
        <v>Ревматология</v>
      </c>
      <c r="J804" s="25">
        <f>VLOOKUP(E804,КСГ!$A$2:$F$427,6,0)</f>
        <v>1.44</v>
      </c>
      <c r="K804" s="26" t="s">
        <v>493</v>
      </c>
      <c r="L804" s="26">
        <v>2</v>
      </c>
      <c r="M804" s="26">
        <v>0</v>
      </c>
      <c r="N804" s="18">
        <f t="shared" si="33"/>
        <v>2</v>
      </c>
      <c r="O804" s="19">
        <f>IF(VLOOKUP($E804,КСГ!$A$2:$D$427,4,0)=0,IF($D804="КС",$C$2*$C804*$G804*L804,$C$3*$C804*$G804*L804),IF($D804="КС",$C$2*$G804*L804,$C$3*$G804*L804))</f>
        <v>29843.523000000001</v>
      </c>
      <c r="P804" s="19">
        <f>IF(VLOOKUP($E804,КСГ!$A$2:$D$427,4,0)=0,IF($D804="КС",$C$2*$C804*$G804*M804,$C$3*$C804*$G804*M804),IF($D804="КС",$C$2*$G804*M804,$C$3*$G804*M804))</f>
        <v>0</v>
      </c>
      <c r="Q804" s="20">
        <f t="shared" si="34"/>
        <v>29843.523000000001</v>
      </c>
    </row>
    <row r="805" spans="1:17">
      <c r="A805" s="34">
        <v>150012</v>
      </c>
      <c r="B805" s="22" t="str">
        <f>VLOOKUP(A805,МО!$A$1:$C$68,2,0)</f>
        <v>ГБУЗ "Кировская ЦРБ"</v>
      </c>
      <c r="C805" s="23">
        <f>IF(D805="КС",VLOOKUP(A805,МО!$A$1:$C$68,3,0),VLOOKUP(A805,МО!$A$1:$D$68,4,0))</f>
        <v>1</v>
      </c>
      <c r="D805" s="27" t="s">
        <v>495</v>
      </c>
      <c r="E805" s="26">
        <v>20161189</v>
      </c>
      <c r="F805" s="22" t="str">
        <f>VLOOKUP(E805,КСГ!$A$2:$C$427,2,0)</f>
        <v>Болезни пищевода, гастрит, дуоденит, другие болезни желудка и двенадцатиперстной кишки</v>
      </c>
      <c r="G805" s="25">
        <f>VLOOKUP(E805,КСГ!$A$2:$C$427,3,0)</f>
        <v>0.37</v>
      </c>
      <c r="H805" s="25">
        <f>IF(VLOOKUP($E805,КСГ!$A$2:$D$427,4,0)=0,IF($D805="КС",$C$2*$C805*$G805,$C$3*$C805*$G805),IF($D805="КС",$C$2*$G805,$C$3*$G805))</f>
        <v>6346.0365000000002</v>
      </c>
      <c r="I805" s="25" t="str">
        <f>VLOOKUP(E805,КСГ!$A$2:$E$427,5,0)</f>
        <v>Терапия</v>
      </c>
      <c r="J805" s="25">
        <f>VLOOKUP(E805,КСГ!$A$2:$F$427,6,0)</f>
        <v>0.77</v>
      </c>
      <c r="K805" s="26" t="s">
        <v>493</v>
      </c>
      <c r="L805" s="26">
        <v>8</v>
      </c>
      <c r="M805" s="26">
        <v>2</v>
      </c>
      <c r="N805" s="18">
        <f t="shared" si="33"/>
        <v>10</v>
      </c>
      <c r="O805" s="19">
        <f>IF(VLOOKUP($E805,КСГ!$A$2:$D$427,4,0)=0,IF($D805="КС",$C$2*$C805*$G805*L805,$C$3*$C805*$G805*L805),IF($D805="КС",$C$2*$G805*L805,$C$3*$G805*L805))</f>
        <v>50768.292000000001</v>
      </c>
      <c r="P805" s="19">
        <f>IF(VLOOKUP($E805,КСГ!$A$2:$D$427,4,0)=0,IF($D805="КС",$C$2*$C805*$G805*M805,$C$3*$C805*$G805*M805),IF($D805="КС",$C$2*$G805*M805,$C$3*$G805*M805))</f>
        <v>12692.073</v>
      </c>
      <c r="Q805" s="20">
        <f t="shared" si="34"/>
        <v>63460.365000000005</v>
      </c>
    </row>
    <row r="806" spans="1:17" ht="15.75" customHeight="1">
      <c r="A806" s="34">
        <v>150012</v>
      </c>
      <c r="B806" s="22" t="str">
        <f>VLOOKUP(A806,МО!$A$1:$C$68,2,0)</f>
        <v>ГБУЗ "Кировская ЦРБ"</v>
      </c>
      <c r="C806" s="23">
        <f>IF(D806="КС",VLOOKUP(A806,МО!$A$1:$C$68,3,0),VLOOKUP(A806,МО!$A$1:$D$68,4,0))</f>
        <v>1</v>
      </c>
      <c r="D806" s="27" t="s">
        <v>495</v>
      </c>
      <c r="E806" s="26">
        <v>20161191</v>
      </c>
      <c r="F806" s="22" t="str">
        <f>VLOOKUP(E806,КСГ!$A$2:$C$427,2,0)</f>
        <v>Болезни желчного пузыря</v>
      </c>
      <c r="G806" s="25">
        <f>VLOOKUP(E806,КСГ!$A$2:$C$427,3,0)</f>
        <v>0.72</v>
      </c>
      <c r="H806" s="25">
        <f>IF(VLOOKUP($E806,КСГ!$A$2:$D$427,4,0)=0,IF($D806="КС",$C$2*$C806*$G806,$C$3*$C806*$G806),IF($D806="КС",$C$2*$G806,$C$3*$G806))</f>
        <v>12349.044</v>
      </c>
      <c r="I806" s="25" t="str">
        <f>VLOOKUP(E806,КСГ!$A$2:$E$427,5,0)</f>
        <v>Терапия</v>
      </c>
      <c r="J806" s="25">
        <f>VLOOKUP(E806,КСГ!$A$2:$F$427,6,0)</f>
        <v>0.77</v>
      </c>
      <c r="K806" s="26" t="s">
        <v>493</v>
      </c>
      <c r="L806" s="26">
        <v>1</v>
      </c>
      <c r="M806" s="26">
        <v>1</v>
      </c>
      <c r="N806" s="18">
        <f t="shared" si="33"/>
        <v>2</v>
      </c>
      <c r="O806" s="19">
        <f>IF(VLOOKUP($E806,КСГ!$A$2:$D$427,4,0)=0,IF($D806="КС",$C$2*$C806*$G806*L806,$C$3*$C806*$G806*L806),IF($D806="КС",$C$2*$G806*L806,$C$3*$G806*L806))</f>
        <v>12349.044</v>
      </c>
      <c r="P806" s="19">
        <f>IF(VLOOKUP($E806,КСГ!$A$2:$D$427,4,0)=0,IF($D806="КС",$C$2*$C806*$G806*M806,$C$3*$C806*$G806*M806),IF($D806="КС",$C$2*$G806*M806,$C$3*$G806*M806))</f>
        <v>12349.044</v>
      </c>
      <c r="Q806" s="20">
        <f t="shared" si="34"/>
        <v>24698.088</v>
      </c>
    </row>
    <row r="807" spans="1:17" ht="15" customHeight="1">
      <c r="A807" s="34">
        <v>150012</v>
      </c>
      <c r="B807" s="22" t="str">
        <f>VLOOKUP(A807,МО!$A$1:$C$68,2,0)</f>
        <v>ГБУЗ "Кировская ЦРБ"</v>
      </c>
      <c r="C807" s="23">
        <f>IF(D807="КС",VLOOKUP(A807,МО!$A$1:$C$68,3,0),VLOOKUP(A807,МО!$A$1:$D$68,4,0))</f>
        <v>1</v>
      </c>
      <c r="D807" s="27" t="s">
        <v>495</v>
      </c>
      <c r="E807" s="26">
        <v>20161193</v>
      </c>
      <c r="F807" s="22" t="str">
        <f>VLOOKUP(E807,КСГ!$A$2:$C$427,2,0)</f>
        <v>Гипертоническая болезнь в стадии обострения</v>
      </c>
      <c r="G807" s="25">
        <f>VLOOKUP(E807,КСГ!$A$2:$C$427,3,0)</f>
        <v>0.7</v>
      </c>
      <c r="H807" s="25">
        <f>IF(VLOOKUP($E807,КСГ!$A$2:$D$427,4,0)=0,IF($D807="КС",$C$2*$C807*$G807,$C$3*$C807*$G807),IF($D807="КС",$C$2*$G807,$C$3*$G807))</f>
        <v>12006.014999999999</v>
      </c>
      <c r="I807" s="25" t="str">
        <f>VLOOKUP(E807,КСГ!$A$2:$E$427,5,0)</f>
        <v>Терапия</v>
      </c>
      <c r="J807" s="25">
        <f>VLOOKUP(E807,КСГ!$A$2:$F$427,6,0)</f>
        <v>0.77</v>
      </c>
      <c r="K807" s="26" t="s">
        <v>493</v>
      </c>
      <c r="L807" s="26">
        <v>30</v>
      </c>
      <c r="M807" s="26">
        <v>5</v>
      </c>
      <c r="N807" s="18">
        <f t="shared" si="33"/>
        <v>35</v>
      </c>
      <c r="O807" s="19">
        <f>IF(VLOOKUP($E807,КСГ!$A$2:$D$427,4,0)=0,IF($D807="КС",$C$2*$C807*$G807*L807,$C$3*$C807*$G807*L807),IF($D807="КС",$C$2*$G807*L807,$C$3*$G807*L807))</f>
        <v>360180.44999999995</v>
      </c>
      <c r="P807" s="19">
        <f>IF(VLOOKUP($E807,КСГ!$A$2:$D$427,4,0)=0,IF($D807="КС",$C$2*$C807*$G807*M807,$C$3*$C807*$G807*M807),IF($D807="КС",$C$2*$G807*M807,$C$3*$G807*M807))</f>
        <v>60030.074999999997</v>
      </c>
      <c r="Q807" s="20">
        <f t="shared" si="34"/>
        <v>420210.52499999997</v>
      </c>
    </row>
    <row r="808" spans="1:17">
      <c r="A808" s="34">
        <v>150012</v>
      </c>
      <c r="B808" s="22" t="str">
        <f>VLOOKUP(A808,МО!$A$1:$C$68,2,0)</f>
        <v>ГБУЗ "Кировская ЦРБ"</v>
      </c>
      <c r="C808" s="23">
        <f>IF(D808="КС",VLOOKUP(A808,МО!$A$1:$C$68,3,0),VLOOKUP(A808,МО!$A$1:$D$68,4,0))</f>
        <v>1</v>
      </c>
      <c r="D808" s="27" t="s">
        <v>495</v>
      </c>
      <c r="E808" s="26">
        <v>20161194</v>
      </c>
      <c r="F808" s="22" t="str">
        <f>VLOOKUP(E808,КСГ!$A$2:$C$427,2,0)</f>
        <v>Стенокардия (кроме нестабильной),  хроническая ишемическая болезнь сердца,  уровень 1</v>
      </c>
      <c r="G808" s="25">
        <f>VLOOKUP(E808,КСГ!$A$2:$C$427,3,0)</f>
        <v>0.78</v>
      </c>
      <c r="H808" s="25">
        <f>IF(VLOOKUP($E808,КСГ!$A$2:$D$427,4,0)=0,IF($D808="КС",$C$2*$C808*$G808,$C$3*$C808*$G808),IF($D808="КС",$C$2*$G808,$C$3*$G808))</f>
        <v>13378.131000000001</v>
      </c>
      <c r="I808" s="25" t="str">
        <f>VLOOKUP(E808,КСГ!$A$2:$E$427,5,0)</f>
        <v>Терапия</v>
      </c>
      <c r="J808" s="25">
        <f>VLOOKUP(E808,КСГ!$A$2:$F$427,6,0)</f>
        <v>0.77</v>
      </c>
      <c r="K808" s="26" t="s">
        <v>493</v>
      </c>
      <c r="L808" s="26">
        <v>50</v>
      </c>
      <c r="M808" s="26">
        <v>5</v>
      </c>
      <c r="N808" s="18">
        <f t="shared" si="33"/>
        <v>55</v>
      </c>
      <c r="O808" s="19">
        <f>IF(VLOOKUP($E808,КСГ!$A$2:$D$427,4,0)=0,IF($D808="КС",$C$2*$C808*$G808*L808,$C$3*$C808*$G808*L808),IF($D808="КС",$C$2*$G808*L808,$C$3*$G808*L808))</f>
        <v>668906.55000000005</v>
      </c>
      <c r="P808" s="19">
        <f>IF(VLOOKUP($E808,КСГ!$A$2:$D$427,4,0)=0,IF($D808="КС",$C$2*$C808*$G808*M808,$C$3*$C808*$G808*M808),IF($D808="КС",$C$2*$G808*M808,$C$3*$G808*M808))</f>
        <v>66890.654999999999</v>
      </c>
      <c r="Q808" s="20">
        <f t="shared" si="34"/>
        <v>735797.20500000007</v>
      </c>
    </row>
    <row r="809" spans="1:17" ht="15" customHeight="1">
      <c r="A809" s="34">
        <v>150012</v>
      </c>
      <c r="B809" s="22" t="str">
        <f>VLOOKUP(A809,МО!$A$1:$C$68,2,0)</f>
        <v>ГБУЗ "Кировская ЦРБ"</v>
      </c>
      <c r="C809" s="23">
        <f>IF(D809="КС",VLOOKUP(A809,МО!$A$1:$C$68,3,0),VLOOKUP(A809,МО!$A$1:$D$68,4,0))</f>
        <v>1</v>
      </c>
      <c r="D809" s="27" t="s">
        <v>495</v>
      </c>
      <c r="E809" s="26">
        <v>20161196</v>
      </c>
      <c r="F809" s="22" t="str">
        <f>VLOOKUP(E809,КСГ!$A$2:$C$427,2,0)</f>
        <v>Другие болезни сердца, уровень 1</v>
      </c>
      <c r="G809" s="25">
        <f>VLOOKUP(E809,КСГ!$A$2:$C$427,3,0)</f>
        <v>0.78</v>
      </c>
      <c r="H809" s="25">
        <f>IF(VLOOKUP($E809,КСГ!$A$2:$D$427,4,0)=0,IF($D809="КС",$C$2*$C809*$G809,$C$3*$C809*$G809),IF($D809="КС",$C$2*$G809,$C$3*$G809))</f>
        <v>13378.131000000001</v>
      </c>
      <c r="I809" s="25" t="str">
        <f>VLOOKUP(E809,КСГ!$A$2:$E$427,5,0)</f>
        <v>Терапия</v>
      </c>
      <c r="J809" s="25">
        <f>VLOOKUP(E809,КСГ!$A$2:$F$427,6,0)</f>
        <v>0.77</v>
      </c>
      <c r="K809" s="26" t="s">
        <v>493</v>
      </c>
      <c r="L809" s="26">
        <v>1</v>
      </c>
      <c r="M809" s="26">
        <v>1</v>
      </c>
      <c r="N809" s="18">
        <f t="shared" si="33"/>
        <v>2</v>
      </c>
      <c r="O809" s="19">
        <f>IF(VLOOKUP($E809,КСГ!$A$2:$D$427,4,0)=0,IF($D809="КС",$C$2*$C809*$G809*L809,$C$3*$C809*$G809*L809),IF($D809="КС",$C$2*$G809*L809,$C$3*$G809*L809))</f>
        <v>13378.131000000001</v>
      </c>
      <c r="P809" s="19">
        <f>IF(VLOOKUP($E809,КСГ!$A$2:$D$427,4,0)=0,IF($D809="КС",$C$2*$C809*$G809*M809,$C$3*$C809*$G809*M809),IF($D809="КС",$C$2*$G809*M809,$C$3*$G809*M809))</f>
        <v>13378.131000000001</v>
      </c>
      <c r="Q809" s="20">
        <f t="shared" si="34"/>
        <v>26756.262000000002</v>
      </c>
    </row>
    <row r="810" spans="1:17" ht="15.75" customHeight="1">
      <c r="A810" s="34">
        <v>150012</v>
      </c>
      <c r="B810" s="22" t="str">
        <f>VLOOKUP(A810,МО!$A$1:$C$68,2,0)</f>
        <v>ГБУЗ "Кировская ЦРБ"</v>
      </c>
      <c r="C810" s="23">
        <f>IF(D810="КС",VLOOKUP(A810,МО!$A$1:$C$68,3,0),VLOOKUP(A810,МО!$A$1:$D$68,4,0))</f>
        <v>1</v>
      </c>
      <c r="D810" s="27" t="s">
        <v>495</v>
      </c>
      <c r="E810" s="26">
        <v>20161198</v>
      </c>
      <c r="F810" s="22" t="str">
        <f>VLOOKUP(E810,КСГ!$A$2:$C$427,2,0)</f>
        <v>Бронхит необструктивный, симптомы и признаки, относящиеся к органам дыхания</v>
      </c>
      <c r="G810" s="25">
        <f>VLOOKUP(E810,КСГ!$A$2:$C$427,3,0)</f>
        <v>0.75</v>
      </c>
      <c r="H810" s="25">
        <f>IF(VLOOKUP($E810,КСГ!$A$2:$D$427,4,0)=0,IF($D810="КС",$C$2*$C810*$G810,$C$3*$C810*$G810),IF($D810="КС",$C$2*$G810,$C$3*$G810))</f>
        <v>12863.587500000001</v>
      </c>
      <c r="I810" s="25" t="str">
        <f>VLOOKUP(E810,КСГ!$A$2:$E$427,5,0)</f>
        <v>Терапия</v>
      </c>
      <c r="J810" s="25">
        <f>VLOOKUP(E810,КСГ!$A$2:$F$427,6,0)</f>
        <v>0.77</v>
      </c>
      <c r="K810" s="26" t="s">
        <v>499</v>
      </c>
      <c r="L810" s="26">
        <v>28</v>
      </c>
      <c r="M810" s="26">
        <v>2</v>
      </c>
      <c r="N810" s="18">
        <f t="shared" si="33"/>
        <v>30</v>
      </c>
      <c r="O810" s="19">
        <f>IF(VLOOKUP($E810,КСГ!$A$2:$D$427,4,0)=0,IF($D810="КС",$C$2*$C810*$G810*L810,$C$3*$C810*$G810*L810),IF($D810="КС",$C$2*$G810*L810,$C$3*$G810*L810))</f>
        <v>360180.45000000007</v>
      </c>
      <c r="P810" s="19">
        <f>IF(VLOOKUP($E810,КСГ!$A$2:$D$427,4,0)=0,IF($D810="КС",$C$2*$C810*$G810*M810,$C$3*$C810*$G810*M810),IF($D810="КС",$C$2*$G810*M810,$C$3*$G810*M810))</f>
        <v>25727.175000000003</v>
      </c>
      <c r="Q810" s="20">
        <f t="shared" si="34"/>
        <v>385907.62500000006</v>
      </c>
    </row>
    <row r="811" spans="1:17">
      <c r="A811" s="34">
        <v>150012</v>
      </c>
      <c r="B811" s="22" t="str">
        <f>VLOOKUP(A811,МО!$A$1:$C$68,2,0)</f>
        <v>ГБУЗ "Кировская ЦРБ"</v>
      </c>
      <c r="C811" s="23">
        <f>IF(D811="КС",VLOOKUP(A811,МО!$A$1:$C$68,3,0),VLOOKUP(A811,МО!$A$1:$D$68,4,0))</f>
        <v>1</v>
      </c>
      <c r="D811" s="27" t="s">
        <v>495</v>
      </c>
      <c r="E811" s="26">
        <v>20161198</v>
      </c>
      <c r="F811" s="22" t="str">
        <f>VLOOKUP(E811,КСГ!$A$2:$C$427,2,0)</f>
        <v>Бронхит необструктивный, симптомы и признаки, относящиеся к органам дыхания</v>
      </c>
      <c r="G811" s="25">
        <f>VLOOKUP(E811,КСГ!$A$2:$C$427,3,0)</f>
        <v>0.75</v>
      </c>
      <c r="H811" s="25">
        <f>IF(VLOOKUP($E811,КСГ!$A$2:$D$427,4,0)=0,IF($D811="КС",$C$2*$C811*$G811,$C$3*$C811*$G811),IF($D811="КС",$C$2*$G811,$C$3*$G811))</f>
        <v>12863.587500000001</v>
      </c>
      <c r="I811" s="25" t="str">
        <f>VLOOKUP(E811,КСГ!$A$2:$E$427,5,0)</f>
        <v>Терапия</v>
      </c>
      <c r="J811" s="25">
        <f>VLOOKUP(E811,КСГ!$A$2:$F$427,6,0)</f>
        <v>0.77</v>
      </c>
      <c r="K811" s="26" t="s">
        <v>493</v>
      </c>
      <c r="L811" s="26">
        <v>8</v>
      </c>
      <c r="M811" s="26">
        <v>2</v>
      </c>
      <c r="N811" s="18">
        <f t="shared" si="33"/>
        <v>10</v>
      </c>
      <c r="O811" s="19">
        <f>IF(VLOOKUP($E811,КСГ!$A$2:$D$427,4,0)=0,IF($D811="КС",$C$2*$C811*$G811*L811,$C$3*$C811*$G811*L811),IF($D811="КС",$C$2*$G811*L811,$C$3*$G811*L811))</f>
        <v>102908.70000000001</v>
      </c>
      <c r="P811" s="19">
        <f>IF(VLOOKUP($E811,КСГ!$A$2:$D$427,4,0)=0,IF($D811="КС",$C$2*$C811*$G811*M811,$C$3*$C811*$G811*M811),IF($D811="КС",$C$2*$G811*M811,$C$3*$G811*M811))</f>
        <v>25727.175000000003</v>
      </c>
      <c r="Q811" s="20">
        <f t="shared" si="34"/>
        <v>128635.87500000001</v>
      </c>
    </row>
    <row r="812" spans="1:17" ht="15.75" customHeight="1">
      <c r="A812" s="34">
        <v>150012</v>
      </c>
      <c r="B812" s="22" t="str">
        <f>VLOOKUP(A812,МО!$A$1:$C$68,2,0)</f>
        <v>ГБУЗ "Кировская ЦРБ"</v>
      </c>
      <c r="C812" s="23">
        <f>IF(D812="КС",VLOOKUP(A812,МО!$A$1:$C$68,3,0),VLOOKUP(A812,МО!$A$1:$D$68,4,0))</f>
        <v>1</v>
      </c>
      <c r="D812" s="27" t="s">
        <v>495</v>
      </c>
      <c r="E812" s="26">
        <v>20161199</v>
      </c>
      <c r="F812" s="22" t="str">
        <f>VLOOKUP(E812,КСГ!$A$2:$C$427,2,0)</f>
        <v>ХОБЛ, эмфизема, бронхоэктатическая болезнь</v>
      </c>
      <c r="G812" s="25">
        <f>VLOOKUP(E812,КСГ!$A$2:$C$427,3,0)</f>
        <v>1.246</v>
      </c>
      <c r="H812" s="25">
        <f>IF(VLOOKUP($E812,КСГ!$A$2:$D$427,4,0)=0,IF($D812="КС",$C$2*$C812*$G812,$C$3*$C812*$G812),IF($D812="КС",$C$2*$G812,$C$3*$G812))</f>
        <v>21370.706700000002</v>
      </c>
      <c r="I812" s="25" t="str">
        <f>VLOOKUP(E812,КСГ!$A$2:$E$427,5,0)</f>
        <v>Терапия</v>
      </c>
      <c r="J812" s="25">
        <f>VLOOKUP(E812,КСГ!$A$2:$F$427,6,0)</f>
        <v>0.77</v>
      </c>
      <c r="K812" s="26" t="s">
        <v>493</v>
      </c>
      <c r="L812" s="26">
        <v>10</v>
      </c>
      <c r="M812" s="26">
        <v>2</v>
      </c>
      <c r="N812" s="18">
        <f t="shared" si="33"/>
        <v>12</v>
      </c>
      <c r="O812" s="19">
        <f>IF(VLOOKUP($E812,КСГ!$A$2:$D$427,4,0)=0,IF($D812="КС",$C$2*$C812*$G812*L812,$C$3*$C812*$G812*L812),IF($D812="КС",$C$2*$G812*L812,$C$3*$G812*L812))</f>
        <v>213707.06700000004</v>
      </c>
      <c r="P812" s="19">
        <f>IF(VLOOKUP($E812,КСГ!$A$2:$D$427,4,0)=0,IF($D812="КС",$C$2*$C812*$G812*M812,$C$3*$C812*$G812*M812),IF($D812="КС",$C$2*$G812*M812,$C$3*$G812*M812))</f>
        <v>42741.413400000005</v>
      </c>
      <c r="Q812" s="20">
        <f t="shared" si="34"/>
        <v>256448.48040000006</v>
      </c>
    </row>
    <row r="813" spans="1:17">
      <c r="A813" s="34">
        <v>150012</v>
      </c>
      <c r="B813" s="22" t="str">
        <f>VLOOKUP(A813,МО!$A$1:$C$68,2,0)</f>
        <v>ГБУЗ "Кировская ЦРБ"</v>
      </c>
      <c r="C813" s="23">
        <f>IF(D813="КС",VLOOKUP(A813,МО!$A$1:$C$68,3,0),VLOOKUP(A813,МО!$A$1:$D$68,4,0))</f>
        <v>1</v>
      </c>
      <c r="D813" s="27" t="s">
        <v>495</v>
      </c>
      <c r="E813" s="26">
        <v>20161200</v>
      </c>
      <c r="F813" s="22" t="str">
        <f>VLOOKUP(E813,КСГ!$A$2:$C$427,2,0)</f>
        <v>Отравления и другие воздействия внешних причин (уровень 1)</v>
      </c>
      <c r="G813" s="25">
        <f>VLOOKUP(E813,КСГ!$A$2:$C$427,3,0)</f>
        <v>0.27</v>
      </c>
      <c r="H813" s="25">
        <f>IF(VLOOKUP($E813,КСГ!$A$2:$D$427,4,0)=0,IF($D813="КС",$C$2*$C813*$G813,$C$3*$C813*$G813),IF($D813="КС",$C$2*$G813,$C$3*$G813))</f>
        <v>4630.8915000000006</v>
      </c>
      <c r="I813" s="25" t="str">
        <f>VLOOKUP(E813,КСГ!$A$2:$E$427,5,0)</f>
        <v>Терапия</v>
      </c>
      <c r="J813" s="25">
        <f>VLOOKUP(E813,КСГ!$A$2:$F$427,6,0)</f>
        <v>0.77</v>
      </c>
      <c r="K813" s="26" t="s">
        <v>493</v>
      </c>
      <c r="L813" s="26">
        <v>3</v>
      </c>
      <c r="M813" s="26">
        <v>1</v>
      </c>
      <c r="N813" s="18">
        <f t="shared" si="33"/>
        <v>4</v>
      </c>
      <c r="O813" s="19">
        <f>IF(VLOOKUP($E813,КСГ!$A$2:$D$427,4,0)=0,IF($D813="КС",$C$2*$C813*$G813*L813,$C$3*$C813*$G813*L813),IF($D813="КС",$C$2*$G813*L813,$C$3*$G813*L813))</f>
        <v>13892.674500000001</v>
      </c>
      <c r="P813" s="19">
        <f>IF(VLOOKUP($E813,КСГ!$A$2:$D$427,4,0)=0,IF($D813="КС",$C$2*$C813*$G813*M813,$C$3*$C813*$G813*M813),IF($D813="КС",$C$2*$G813*M813,$C$3*$G813*M813))</f>
        <v>4630.8915000000006</v>
      </c>
      <c r="Q813" s="20">
        <f t="shared" si="34"/>
        <v>18523.566000000003</v>
      </c>
    </row>
    <row r="814" spans="1:17">
      <c r="A814" s="34">
        <v>150012</v>
      </c>
      <c r="B814" s="22" t="str">
        <f>VLOOKUP(A814,МО!$A$1:$C$68,2,0)</f>
        <v>ГБУЗ "Кировская ЦРБ"</v>
      </c>
      <c r="C814" s="23">
        <f>IF(D814="КС",VLOOKUP(A814,МО!$A$1:$C$68,3,0),VLOOKUP(A814,МО!$A$1:$D$68,4,0))</f>
        <v>1</v>
      </c>
      <c r="D814" s="27" t="s">
        <v>495</v>
      </c>
      <c r="E814" s="26">
        <v>20161202</v>
      </c>
      <c r="F814" s="22" t="str">
        <f>VLOOKUP(E814,КСГ!$A$2:$C$427,2,0)</f>
        <v>Тубулоинтерстициальные болезни почек, другие болезни мочевой системы</v>
      </c>
      <c r="G814" s="25">
        <f>VLOOKUP(E814,КСГ!$A$2:$C$427,3,0)</f>
        <v>0.86</v>
      </c>
      <c r="H814" s="25">
        <f>IF(VLOOKUP($E814,КСГ!$A$2:$D$427,4,0)=0,IF($D814="КС",$C$2*$C814*$G814,$C$3*$C814*$G814),IF($D814="КС",$C$2*$G814,$C$3*$G814))</f>
        <v>14750.247000000001</v>
      </c>
      <c r="I814" s="25" t="str">
        <f>VLOOKUP(E814,КСГ!$A$2:$E$427,5,0)</f>
        <v>Терапия</v>
      </c>
      <c r="J814" s="25">
        <f>VLOOKUP(E814,КСГ!$A$2:$F$427,6,0)</f>
        <v>0.77</v>
      </c>
      <c r="K814" s="26" t="s">
        <v>493</v>
      </c>
      <c r="L814" s="26">
        <v>1</v>
      </c>
      <c r="M814" s="26">
        <v>1</v>
      </c>
      <c r="N814" s="18">
        <f t="shared" si="33"/>
        <v>2</v>
      </c>
      <c r="O814" s="19">
        <f>IF(VLOOKUP($E814,КСГ!$A$2:$D$427,4,0)=0,IF($D814="КС",$C$2*$C814*$G814*L814,$C$3*$C814*$G814*L814),IF($D814="КС",$C$2*$G814*L814,$C$3*$G814*L814))</f>
        <v>14750.247000000001</v>
      </c>
      <c r="P814" s="19">
        <f>IF(VLOOKUP($E814,КСГ!$A$2:$D$427,4,0)=0,IF($D814="КС",$C$2*$C814*$G814*M814,$C$3*$C814*$G814*M814),IF($D814="КС",$C$2*$G814*M814,$C$3*$G814*M814))</f>
        <v>14750.247000000001</v>
      </c>
      <c r="Q814" s="20">
        <f t="shared" si="34"/>
        <v>29500.494000000002</v>
      </c>
    </row>
    <row r="815" spans="1:17">
      <c r="A815" s="34">
        <v>150012</v>
      </c>
      <c r="B815" s="22" t="str">
        <f>VLOOKUP(A815,МО!$A$1:$C$68,2,0)</f>
        <v>ГБУЗ "Кировская ЦРБ"</v>
      </c>
      <c r="C815" s="23">
        <f>IF(D815="КС",VLOOKUP(A815,МО!$A$1:$C$68,3,0),VLOOKUP(A815,МО!$A$1:$D$68,4,0))</f>
        <v>1</v>
      </c>
      <c r="D815" s="27" t="s">
        <v>495</v>
      </c>
      <c r="E815" s="26">
        <v>20161236</v>
      </c>
      <c r="F815" s="22" t="str">
        <f>VLOOKUP(E815,КСГ!$A$2:$C$427,2,0)</f>
        <v>Болезни лимфатических сосудов и лимфатических узлов</v>
      </c>
      <c r="G815" s="25">
        <f>VLOOKUP(E815,КСГ!$A$2:$C$427,3,0)</f>
        <v>0.61</v>
      </c>
      <c r="H815" s="25">
        <f>IF(VLOOKUP($E815,КСГ!$A$2:$D$427,4,0)=0,IF($D815="КС",$C$2*$C815*$G815,$C$3*$C815*$G815),IF($D815="КС",$C$2*$G815,$C$3*$G815))</f>
        <v>10462.3845</v>
      </c>
      <c r="I815" s="25" t="str">
        <f>VLOOKUP(E815,КСГ!$A$2:$E$427,5,0)</f>
        <v>Хирургия</v>
      </c>
      <c r="J815" s="25">
        <f>VLOOKUP(E815,КСГ!$A$2:$F$427,6,0)</f>
        <v>0.9</v>
      </c>
      <c r="K815" s="26" t="s">
        <v>474</v>
      </c>
      <c r="L815" s="26">
        <v>0</v>
      </c>
      <c r="M815" s="26">
        <v>0</v>
      </c>
      <c r="N815" s="18" t="str">
        <f t="shared" si="33"/>
        <v/>
      </c>
      <c r="O815" s="19">
        <f>IF(VLOOKUP($E815,КСГ!$A$2:$D$427,4,0)=0,IF($D815="КС",$C$2*$C815*$G815*L815,$C$3*$C815*$G815*L815),IF($D815="КС",$C$2*$G815*L815,$C$3*$G815*L815))</f>
        <v>0</v>
      </c>
      <c r="P815" s="19">
        <f>IF(VLOOKUP($E815,КСГ!$A$2:$D$427,4,0)=0,IF($D815="КС",$C$2*$C815*$G815*M815,$C$3*$C815*$G815*M815),IF($D815="КС",$C$2*$G815*M815,$C$3*$G815*M815))</f>
        <v>0</v>
      </c>
      <c r="Q815" s="20">
        <f t="shared" si="34"/>
        <v>0</v>
      </c>
    </row>
    <row r="816" spans="1:17">
      <c r="A816" s="34">
        <v>150012</v>
      </c>
      <c r="B816" s="22" t="str">
        <f>VLOOKUP(A816,МО!$A$1:$C$68,2,0)</f>
        <v>ГБУЗ "Кировская ЦРБ"</v>
      </c>
      <c r="C816" s="23">
        <f>IF(D816="КС",VLOOKUP(A816,МО!$A$1:$C$68,3,0),VLOOKUP(A816,МО!$A$1:$D$68,4,0))</f>
        <v>1</v>
      </c>
      <c r="D816" s="27" t="s">
        <v>495</v>
      </c>
      <c r="E816" s="26">
        <v>20161237</v>
      </c>
      <c r="F816" s="22" t="str">
        <f>VLOOKUP(E816,КСГ!$A$2:$C$427,2,0)</f>
        <v>Операции на коже, подкожной клетчатке, придатках кожи (уровень 1)</v>
      </c>
      <c r="G816" s="25">
        <f>VLOOKUP(E816,КСГ!$A$2:$C$427,3,0)</f>
        <v>0.27500000000000002</v>
      </c>
      <c r="H816" s="25">
        <f>IF(VLOOKUP($E816,КСГ!$A$2:$D$427,4,0)=0,IF($D816="КС",$C$2*$C816*$G816,$C$3*$C816*$G816),IF($D816="КС",$C$2*$G816,$C$3*$G816))</f>
        <v>4716.6487500000003</v>
      </c>
      <c r="I816" s="25" t="str">
        <f>VLOOKUP(E816,КСГ!$A$2:$E$427,5,0)</f>
        <v>Хирургия</v>
      </c>
      <c r="J816" s="25">
        <f>VLOOKUP(E816,КСГ!$A$2:$F$427,6,0)</f>
        <v>0.9</v>
      </c>
      <c r="K816" s="26" t="s">
        <v>474</v>
      </c>
      <c r="L816" s="26">
        <v>0</v>
      </c>
      <c r="M816" s="26">
        <v>0</v>
      </c>
      <c r="N816" s="18" t="str">
        <f t="shared" si="33"/>
        <v/>
      </c>
      <c r="O816" s="19">
        <f>IF(VLOOKUP($E816,КСГ!$A$2:$D$427,4,0)=0,IF($D816="КС",$C$2*$C816*$G816*L816,$C$3*$C816*$G816*L816),IF($D816="КС",$C$2*$G816*L816,$C$3*$G816*L816))</f>
        <v>0</v>
      </c>
      <c r="P816" s="19">
        <f>IF(VLOOKUP($E816,КСГ!$A$2:$D$427,4,0)=0,IF($D816="КС",$C$2*$C816*$G816*M816,$C$3*$C816*$G816*M816),IF($D816="КС",$C$2*$G816*M816,$C$3*$G816*M816))</f>
        <v>0</v>
      </c>
      <c r="Q816" s="20">
        <f t="shared" si="34"/>
        <v>0</v>
      </c>
    </row>
    <row r="817" spans="1:17" ht="15.75" customHeight="1">
      <c r="A817" s="34">
        <v>150012</v>
      </c>
      <c r="B817" s="22" t="str">
        <f>VLOOKUP(A817,МО!$A$1:$C$68,2,0)</f>
        <v>ГБУЗ "Кировская ЦРБ"</v>
      </c>
      <c r="C817" s="23">
        <f>IF(D817="КС",VLOOKUP(A817,МО!$A$1:$C$68,3,0),VLOOKUP(A817,МО!$A$1:$D$68,4,0))</f>
        <v>1</v>
      </c>
      <c r="D817" s="27" t="s">
        <v>495</v>
      </c>
      <c r="E817" s="26">
        <v>20161247</v>
      </c>
      <c r="F817" s="22" t="str">
        <f>VLOOKUP(E817,КСГ!$A$2:$C$427,2,0)</f>
        <v>Артрозы, другие поражения суставов, болезни мягких тканей</v>
      </c>
      <c r="G817" s="25">
        <f>VLOOKUP(E817,КСГ!$A$2:$C$427,3,0)</f>
        <v>0.76</v>
      </c>
      <c r="H817" s="25">
        <f>IF(VLOOKUP($E817,КСГ!$A$2:$D$427,4,0)=0,IF($D817="КС",$C$2*$C817*$G817,$C$3*$C817*$G817),IF($D817="КС",$C$2*$G817,$C$3*$G817))</f>
        <v>13035.102000000001</v>
      </c>
      <c r="I817" s="25" t="str">
        <f>VLOOKUP(E817,КСГ!$A$2:$E$427,5,0)</f>
        <v>Хирургия</v>
      </c>
      <c r="J817" s="25">
        <f>VLOOKUP(E817,КСГ!$A$2:$F$427,6,0)</f>
        <v>0.9</v>
      </c>
      <c r="K817" s="26" t="s">
        <v>474</v>
      </c>
      <c r="L817" s="26">
        <v>10</v>
      </c>
      <c r="M817" s="26">
        <v>0</v>
      </c>
      <c r="N817" s="18">
        <f t="shared" si="33"/>
        <v>10</v>
      </c>
      <c r="O817" s="19">
        <f>IF(VLOOKUP($E817,КСГ!$A$2:$D$427,4,0)=0,IF($D817="КС",$C$2*$C817*$G817*L817,$C$3*$C817*$G817*L817),IF($D817="КС",$C$2*$G817*L817,$C$3*$G817*L817))</f>
        <v>130351.02</v>
      </c>
      <c r="P817" s="19">
        <f>IF(VLOOKUP($E817,КСГ!$A$2:$D$427,4,0)=0,IF($D817="КС",$C$2*$C817*$G817*M817,$C$3*$C817*$G817*M817),IF($D817="КС",$C$2*$G817*M817,$C$3*$G817*M817))</f>
        <v>0</v>
      </c>
      <c r="Q817" s="20">
        <f t="shared" si="34"/>
        <v>130351.02</v>
      </c>
    </row>
    <row r="818" spans="1:17" ht="15.75" customHeight="1">
      <c r="A818" s="34">
        <v>150012</v>
      </c>
      <c r="B818" s="22" t="str">
        <f>VLOOKUP(A818,МО!$A$1:$C$68,2,0)</f>
        <v>ГБУЗ "Кировская ЦРБ"</v>
      </c>
      <c r="C818" s="23">
        <f>IF(D818="КС",VLOOKUP(A818,МО!$A$1:$C$68,3,0),VLOOKUP(A818,МО!$A$1:$D$68,4,0))</f>
        <v>1</v>
      </c>
      <c r="D818" s="27" t="s">
        <v>495</v>
      </c>
      <c r="E818" s="26">
        <v>20161248</v>
      </c>
      <c r="F818" s="22" t="str">
        <f>VLOOKUP(E818,КСГ!$A$2:$C$427,2,0)</f>
        <v>Остеомиелит, уровень 1</v>
      </c>
      <c r="G818" s="25">
        <f>VLOOKUP(E818,КСГ!$A$2:$C$427,3,0)</f>
        <v>2.42</v>
      </c>
      <c r="H818" s="25">
        <f>IF(VLOOKUP($E818,КСГ!$A$2:$D$427,4,0)=0,IF($D818="КС",$C$2*$C818*$G818,$C$3*$C818*$G818),IF($D818="КС",$C$2*$G818,$C$3*$G818))</f>
        <v>41506.508999999998</v>
      </c>
      <c r="I818" s="25" t="str">
        <f>VLOOKUP(E818,КСГ!$A$2:$E$427,5,0)</f>
        <v>Хирургия</v>
      </c>
      <c r="J818" s="25">
        <f>VLOOKUP(E818,КСГ!$A$2:$F$427,6,0)</f>
        <v>0.9</v>
      </c>
      <c r="K818" s="26" t="s">
        <v>474</v>
      </c>
      <c r="L818" s="26">
        <v>1</v>
      </c>
      <c r="M818" s="26">
        <v>0</v>
      </c>
      <c r="N818" s="18">
        <f t="shared" si="33"/>
        <v>1</v>
      </c>
      <c r="O818" s="19">
        <f>IF(VLOOKUP($E818,КСГ!$A$2:$D$427,4,0)=0,IF($D818="КС",$C$2*$C818*$G818*L818,$C$3*$C818*$G818*L818),IF($D818="КС",$C$2*$G818*L818,$C$3*$G818*L818))</f>
        <v>41506.508999999998</v>
      </c>
      <c r="P818" s="19">
        <f>IF(VLOOKUP($E818,КСГ!$A$2:$D$427,4,0)=0,IF($D818="КС",$C$2*$C818*$G818*M818,$C$3*$C818*$G818*M818),IF($D818="КС",$C$2*$G818*M818,$C$3*$G818*M818))</f>
        <v>0</v>
      </c>
      <c r="Q818" s="20">
        <f t="shared" si="34"/>
        <v>41506.508999999998</v>
      </c>
    </row>
    <row r="819" spans="1:17">
      <c r="A819" s="34">
        <v>150012</v>
      </c>
      <c r="B819" s="22" t="str">
        <f>VLOOKUP(A819,МО!$A$1:$C$68,2,0)</f>
        <v>ГБУЗ "Кировская ЦРБ"</v>
      </c>
      <c r="C819" s="23">
        <f>IF(D819="КС",VLOOKUP(A819,МО!$A$1:$C$68,3,0),VLOOKUP(A819,МО!$A$1:$D$68,4,0))</f>
        <v>1</v>
      </c>
      <c r="D819" s="27" t="s">
        <v>495</v>
      </c>
      <c r="E819" s="26">
        <v>20161252</v>
      </c>
      <c r="F819" s="22" t="str">
        <f>VLOOKUP(E819,КСГ!$A$2:$C$427,2,0)</f>
        <v>Доброкачественные новообразования, новообразования in situ кожи, жировой ткани</v>
      </c>
      <c r="G819" s="25">
        <f>VLOOKUP(E819,КСГ!$A$2:$C$427,3,0)</f>
        <v>0.66</v>
      </c>
      <c r="H819" s="25">
        <f>IF(VLOOKUP($E819,КСГ!$A$2:$D$427,4,0)=0,IF($D819="КС",$C$2*$C819*$G819,$C$3*$C819*$G819),IF($D819="КС",$C$2*$G819,$C$3*$G819))</f>
        <v>11319.957</v>
      </c>
      <c r="I819" s="25" t="str">
        <f>VLOOKUP(E819,КСГ!$A$2:$E$427,5,0)</f>
        <v>Хирургия</v>
      </c>
      <c r="J819" s="25">
        <f>VLOOKUP(E819,КСГ!$A$2:$F$427,6,0)</f>
        <v>0.9</v>
      </c>
      <c r="K819" s="26" t="s">
        <v>474</v>
      </c>
      <c r="L819" s="26">
        <v>2</v>
      </c>
      <c r="M819" s="26">
        <v>1</v>
      </c>
      <c r="N819" s="18">
        <f t="shared" si="33"/>
        <v>3</v>
      </c>
      <c r="O819" s="19">
        <f>IF(VLOOKUP($E819,КСГ!$A$2:$D$427,4,0)=0,IF($D819="КС",$C$2*$C819*$G819*L819,$C$3*$C819*$G819*L819),IF($D819="КС",$C$2*$G819*L819,$C$3*$G819*L819))</f>
        <v>22639.914000000001</v>
      </c>
      <c r="P819" s="19">
        <f>IF(VLOOKUP($E819,КСГ!$A$2:$D$427,4,0)=0,IF($D819="КС",$C$2*$C819*$G819*M819,$C$3*$C819*$G819*M819),IF($D819="КС",$C$2*$G819*M819,$C$3*$G819*M819))</f>
        <v>11319.957</v>
      </c>
      <c r="Q819" s="20">
        <f t="shared" si="34"/>
        <v>33959.870999999999</v>
      </c>
    </row>
    <row r="820" spans="1:17" ht="15.75" customHeight="1">
      <c r="A820" s="34">
        <v>150012</v>
      </c>
      <c r="B820" s="22" t="str">
        <f>VLOOKUP(A820,МО!$A$1:$C$68,2,0)</f>
        <v>ГБУЗ "Кировская ЦРБ"</v>
      </c>
      <c r="C820" s="23">
        <f>IF(D820="КС",VLOOKUP(A820,МО!$A$1:$C$68,3,0),VLOOKUP(A820,МО!$A$1:$D$68,4,0))</f>
        <v>1</v>
      </c>
      <c r="D820" s="27" t="s">
        <v>495</v>
      </c>
      <c r="E820" s="26">
        <v>20161253</v>
      </c>
      <c r="F820" s="22" t="str">
        <f>VLOOKUP(E820,КСГ!$A$2:$C$427,2,0)</f>
        <v>Открытые раны, поверхностные, другие и неуточненные травмы</v>
      </c>
      <c r="G820" s="25">
        <f>VLOOKUP(E820,КСГ!$A$2:$C$427,3,0)</f>
        <v>0.37</v>
      </c>
      <c r="H820" s="25">
        <f>IF(VLOOKUP($E820,КСГ!$A$2:$D$427,4,0)=0,IF($D820="КС",$C$2*$C820*$G820,$C$3*$C820*$G820),IF($D820="КС",$C$2*$G820,$C$3*$G820))</f>
        <v>6346.0365000000002</v>
      </c>
      <c r="I820" s="25" t="str">
        <f>VLOOKUP(E820,КСГ!$A$2:$E$427,5,0)</f>
        <v>Хирургия</v>
      </c>
      <c r="J820" s="25">
        <f>VLOOKUP(E820,КСГ!$A$2:$F$427,6,0)</f>
        <v>0.9</v>
      </c>
      <c r="K820" s="26" t="s">
        <v>474</v>
      </c>
      <c r="L820" s="26">
        <v>5</v>
      </c>
      <c r="M820" s="26">
        <v>1</v>
      </c>
      <c r="N820" s="18">
        <f t="shared" si="33"/>
        <v>6</v>
      </c>
      <c r="O820" s="19">
        <f>IF(VLOOKUP($E820,КСГ!$A$2:$D$427,4,0)=0,IF($D820="КС",$C$2*$C820*$G820*L820,$C$3*$C820*$G820*L820),IF($D820="КС",$C$2*$G820*L820,$C$3*$G820*L820))</f>
        <v>31730.182500000003</v>
      </c>
      <c r="P820" s="19">
        <f>IF(VLOOKUP($E820,КСГ!$A$2:$D$427,4,0)=0,IF($D820="КС",$C$2*$C820*$G820*M820,$C$3*$C820*$G820*M820),IF($D820="КС",$C$2*$G820*M820,$C$3*$G820*M820))</f>
        <v>6346.0365000000002</v>
      </c>
      <c r="Q820" s="20">
        <f t="shared" si="34"/>
        <v>38076.219000000005</v>
      </c>
    </row>
    <row r="821" spans="1:17" ht="15" customHeight="1">
      <c r="A821" s="34">
        <v>150012</v>
      </c>
      <c r="B821" s="22" t="str">
        <f>VLOOKUP(A821,МО!$A$1:$C$68,2,0)</f>
        <v>ГБУЗ "Кировская ЦРБ"</v>
      </c>
      <c r="C821" s="23">
        <f>IF(D821="КС",VLOOKUP(A821,МО!$A$1:$C$68,3,0),VLOOKUP(A821,МО!$A$1:$D$68,4,0))</f>
        <v>1</v>
      </c>
      <c r="D821" s="27" t="s">
        <v>495</v>
      </c>
      <c r="E821" s="26">
        <v>20161255</v>
      </c>
      <c r="F821" s="22" t="str">
        <f>VLOOKUP(E821,КСГ!$A$2:$C$427,2,0)</f>
        <v>Операции на желчном пузыре и желчевыводящих путях (уровень 1)</v>
      </c>
      <c r="G821" s="25">
        <f>VLOOKUP(E821,КСГ!$A$2:$C$427,3,0)</f>
        <v>1.1499999999999999</v>
      </c>
      <c r="H821" s="25">
        <f>IF(VLOOKUP($E821,КСГ!$A$2:$D$427,4,0)=0,IF($D821="КС",$C$2*$C821*$G821,$C$3*$C821*$G821),IF($D821="КС",$C$2*$G821,$C$3*$G821))</f>
        <v>19724.1675</v>
      </c>
      <c r="I821" s="25" t="str">
        <f>VLOOKUP(E821,КСГ!$A$2:$E$427,5,0)</f>
        <v>Хирургия (абдоминальная)</v>
      </c>
      <c r="J821" s="25">
        <f>VLOOKUP(E821,КСГ!$A$2:$F$427,6,0)</f>
        <v>1.2</v>
      </c>
      <c r="K821" s="26" t="s">
        <v>474</v>
      </c>
      <c r="L821" s="26">
        <v>10</v>
      </c>
      <c r="M821" s="26">
        <v>0</v>
      </c>
      <c r="N821" s="18">
        <f t="shared" si="33"/>
        <v>10</v>
      </c>
      <c r="O821" s="19">
        <f>IF(VLOOKUP($E821,КСГ!$A$2:$D$427,4,0)=0,IF($D821="КС",$C$2*$C821*$G821*L821,$C$3*$C821*$G821*L821),IF($D821="КС",$C$2*$G821*L821,$C$3*$G821*L821))</f>
        <v>197241.67499999999</v>
      </c>
      <c r="P821" s="19">
        <f>IF(VLOOKUP($E821,КСГ!$A$2:$D$427,4,0)=0,IF($D821="КС",$C$2*$C821*$G821*M821,$C$3*$C821*$G821*M821),IF($D821="КС",$C$2*$G821*M821,$C$3*$G821*M821))</f>
        <v>0</v>
      </c>
      <c r="Q821" s="20">
        <f t="shared" si="34"/>
        <v>197241.67499999999</v>
      </c>
    </row>
    <row r="822" spans="1:17" ht="30">
      <c r="A822" s="34">
        <v>150012</v>
      </c>
      <c r="B822" s="22" t="str">
        <f>VLOOKUP(A822,МО!$A$1:$C$68,2,0)</f>
        <v>ГБУЗ "Кировская ЦРБ"</v>
      </c>
      <c r="C822" s="23">
        <f>IF(D822="КС",VLOOKUP(A822,МО!$A$1:$C$68,3,0),VLOOKUP(A822,МО!$A$1:$D$68,4,0))</f>
        <v>1</v>
      </c>
      <c r="D822" s="27" t="s">
        <v>495</v>
      </c>
      <c r="E822" s="26">
        <v>20161256</v>
      </c>
      <c r="F822" s="22" t="str">
        <f>VLOOKUP(E822,КСГ!$A$2:$C$427,2,0)</f>
        <v>Операции на желчном пузыре и желчевыводящих путях (уровень 2)</v>
      </c>
      <c r="G822" s="25">
        <f>VLOOKUP(E822,КСГ!$A$2:$C$427,3,0)</f>
        <v>1.43</v>
      </c>
      <c r="H822" s="25">
        <f>IF(VLOOKUP($E822,КСГ!$A$2:$D$427,4,0)=0,IF($D822="КС",$C$2*$C822*$G822,$C$3*$C822*$G822),IF($D822="КС",$C$2*$G822,$C$3*$G822))</f>
        <v>24526.573499999999</v>
      </c>
      <c r="I822" s="25" t="str">
        <f>VLOOKUP(E822,КСГ!$A$2:$E$427,5,0)</f>
        <v>Хирургия (абдоминальная)</v>
      </c>
      <c r="J822" s="25">
        <f>VLOOKUP(E822,КСГ!$A$2:$F$427,6,0)</f>
        <v>1.2</v>
      </c>
      <c r="K822" s="26" t="s">
        <v>474</v>
      </c>
      <c r="L822" s="26">
        <v>0</v>
      </c>
      <c r="M822" s="26">
        <v>0</v>
      </c>
      <c r="N822" s="18" t="str">
        <f t="shared" si="33"/>
        <v/>
      </c>
      <c r="O822" s="19">
        <f>IF(VLOOKUP($E822,КСГ!$A$2:$D$427,4,0)=0,IF($D822="КС",$C$2*$C822*$G822*L822,$C$3*$C822*$G822*L822),IF($D822="КС",$C$2*$G822*L822,$C$3*$G822*L822))</f>
        <v>0</v>
      </c>
      <c r="P822" s="19">
        <f>IF(VLOOKUP($E822,КСГ!$A$2:$D$427,4,0)=0,IF($D822="КС",$C$2*$C822*$G822*M822,$C$3*$C822*$G822*M822),IF($D822="КС",$C$2*$G822*M822,$C$3*$G822*M822))</f>
        <v>0</v>
      </c>
      <c r="Q822" s="20">
        <f t="shared" si="34"/>
        <v>0</v>
      </c>
    </row>
    <row r="823" spans="1:17" ht="30">
      <c r="A823" s="34">
        <v>150012</v>
      </c>
      <c r="B823" s="22" t="str">
        <f>VLOOKUP(A823,МО!$A$1:$C$68,2,0)</f>
        <v>ГБУЗ "Кировская ЦРБ"</v>
      </c>
      <c r="C823" s="23">
        <f>IF(D823="КС",VLOOKUP(A823,МО!$A$1:$C$68,3,0),VLOOKUP(A823,МО!$A$1:$D$68,4,0))</f>
        <v>1</v>
      </c>
      <c r="D823" s="27" t="s">
        <v>495</v>
      </c>
      <c r="E823" s="26">
        <v>20161259</v>
      </c>
      <c r="F823" s="22" t="str">
        <f>VLOOKUP(E823,КСГ!$A$2:$C$427,2,0)</f>
        <v>Операции на печени и поджелудочной железе (уровень 1)</v>
      </c>
      <c r="G823" s="25">
        <f>VLOOKUP(E823,КСГ!$A$2:$C$427,3,0)</f>
        <v>2.42</v>
      </c>
      <c r="H823" s="25">
        <f>IF(VLOOKUP($E823,КСГ!$A$2:$D$427,4,0)=0,IF($D823="КС",$C$2*$C823*$G823,$C$3*$C823*$G823),IF($D823="КС",$C$2*$G823,$C$3*$G823))</f>
        <v>41506.508999999998</v>
      </c>
      <c r="I823" s="25" t="str">
        <f>VLOOKUP(E823,КСГ!$A$2:$E$427,5,0)</f>
        <v>Хирургия (абдоминальная)</v>
      </c>
      <c r="J823" s="25">
        <f>VLOOKUP(E823,КСГ!$A$2:$F$427,6,0)</f>
        <v>1.2</v>
      </c>
      <c r="K823" s="26" t="s">
        <v>474</v>
      </c>
      <c r="L823" s="26">
        <v>1</v>
      </c>
      <c r="M823" s="26">
        <v>0</v>
      </c>
      <c r="N823" s="18">
        <f t="shared" si="33"/>
        <v>1</v>
      </c>
      <c r="O823" s="19">
        <f>IF(VLOOKUP($E823,КСГ!$A$2:$D$427,4,0)=0,IF($D823="КС",$C$2*$C823*$G823*L823,$C$3*$C823*$G823*L823),IF($D823="КС",$C$2*$G823*L823,$C$3*$G823*L823))</f>
        <v>41506.508999999998</v>
      </c>
      <c r="P823" s="19">
        <f>IF(VLOOKUP($E823,КСГ!$A$2:$D$427,4,0)=0,IF($D823="КС",$C$2*$C823*$G823*M823,$C$3*$C823*$G823*M823),IF($D823="КС",$C$2*$G823*M823,$C$3*$G823*M823))</f>
        <v>0</v>
      </c>
      <c r="Q823" s="20">
        <f t="shared" si="34"/>
        <v>41506.508999999998</v>
      </c>
    </row>
    <row r="824" spans="1:17" ht="30">
      <c r="A824" s="34">
        <v>150012</v>
      </c>
      <c r="B824" s="22" t="str">
        <f>VLOOKUP(A824,МО!$A$1:$C$68,2,0)</f>
        <v>ГБУЗ "Кировская ЦРБ"</v>
      </c>
      <c r="C824" s="23">
        <f>IF(D824="КС",VLOOKUP(A824,МО!$A$1:$C$68,3,0),VLOOKUP(A824,МО!$A$1:$D$68,4,0))</f>
        <v>1</v>
      </c>
      <c r="D824" s="27" t="s">
        <v>495</v>
      </c>
      <c r="E824" s="26">
        <v>20161261</v>
      </c>
      <c r="F824" s="22" t="str">
        <f>VLOOKUP(E824,КСГ!$A$2:$C$427,2,0)</f>
        <v>Панкреатит, хирургическое лечение</v>
      </c>
      <c r="G824" s="25">
        <f>VLOOKUP(E824,КСГ!$A$2:$C$427,3,0)</f>
        <v>4.12</v>
      </c>
      <c r="H824" s="25">
        <f>IF(VLOOKUP($E824,КСГ!$A$2:$D$427,4,0)=0,IF($D824="КС",$C$2*$C824*$G824,$C$3*$C824*$G824),IF($D824="КС",$C$2*$G824,$C$3*$G824))</f>
        <v>70663.974000000002</v>
      </c>
      <c r="I824" s="25" t="str">
        <f>VLOOKUP(E824,КСГ!$A$2:$E$427,5,0)</f>
        <v>Хирургия (абдоминальная)</v>
      </c>
      <c r="J824" s="25">
        <f>VLOOKUP(E824,КСГ!$A$2:$F$427,6,0)</f>
        <v>1.2</v>
      </c>
      <c r="K824" s="26" t="s">
        <v>474</v>
      </c>
      <c r="L824" s="26">
        <v>0</v>
      </c>
      <c r="M824" s="26">
        <v>0</v>
      </c>
      <c r="N824" s="18" t="str">
        <f t="shared" si="33"/>
        <v/>
      </c>
      <c r="O824" s="19">
        <f>IF(VLOOKUP($E824,КСГ!$A$2:$D$427,4,0)=0,IF($D824="КС",$C$2*$C824*$G824*L824,$C$3*$C824*$G824*L824),IF($D824="КС",$C$2*$G824*L824,$C$3*$G824*L824))</f>
        <v>0</v>
      </c>
      <c r="P824" s="19">
        <f>IF(VLOOKUP($E824,КСГ!$A$2:$D$427,4,0)=0,IF($D824="КС",$C$2*$C824*$G824*M824,$C$3*$C824*$G824*M824),IF($D824="КС",$C$2*$G824*M824,$C$3*$G824*M824))</f>
        <v>0</v>
      </c>
      <c r="Q824" s="20">
        <f t="shared" si="34"/>
        <v>0</v>
      </c>
    </row>
    <row r="825" spans="1:17" ht="16.5" customHeight="1">
      <c r="A825" s="34">
        <v>150012</v>
      </c>
      <c r="B825" s="22" t="str">
        <f>VLOOKUP(A825,МО!$A$1:$C$68,2,0)</f>
        <v>ГБУЗ "Кировская ЦРБ"</v>
      </c>
      <c r="C825" s="23">
        <f>IF(D825="КС",VLOOKUP(A825,МО!$A$1:$C$68,3,0),VLOOKUP(A825,МО!$A$1:$D$68,4,0))</f>
        <v>1</v>
      </c>
      <c r="D825" s="27" t="s">
        <v>495</v>
      </c>
      <c r="E825" s="26">
        <v>20161262</v>
      </c>
      <c r="F825" s="22" t="str">
        <f>VLOOKUP(E825,КСГ!$A$2:$C$427,2,0)</f>
        <v>Операции на пищеводе, желудке, двенадцатиперстной кишке (уровень 1)</v>
      </c>
      <c r="G825" s="25">
        <f>VLOOKUP(E825,КСГ!$A$2:$C$427,3,0)</f>
        <v>1.6239999999999999</v>
      </c>
      <c r="H825" s="25">
        <f>IF(VLOOKUP($E825,КСГ!$A$2:$D$427,4,0)=0,IF($D825="КС",$C$2*$C825*$G825,$C$3*$C825*$G825),IF($D825="КС",$C$2*$G825,$C$3*$G825))</f>
        <v>27853.9548</v>
      </c>
      <c r="I825" s="25" t="str">
        <f>VLOOKUP(E825,КСГ!$A$2:$E$427,5,0)</f>
        <v>Хирургия (абдоминальная)</v>
      </c>
      <c r="J825" s="25">
        <f>VLOOKUP(E825,КСГ!$A$2:$F$427,6,0)</f>
        <v>1.2</v>
      </c>
      <c r="K825" s="26" t="s">
        <v>474</v>
      </c>
      <c r="L825" s="26">
        <v>1</v>
      </c>
      <c r="M825" s="26">
        <v>0</v>
      </c>
      <c r="N825" s="18">
        <f t="shared" si="33"/>
        <v>1</v>
      </c>
      <c r="O825" s="19">
        <f>IF(VLOOKUP($E825,КСГ!$A$2:$D$427,4,0)=0,IF($D825="КС",$C$2*$C825*$G825*L825,$C$3*$C825*$G825*L825),IF($D825="КС",$C$2*$G825*L825,$C$3*$G825*L825))</f>
        <v>27853.9548</v>
      </c>
      <c r="P825" s="19">
        <f>IF(VLOOKUP($E825,КСГ!$A$2:$D$427,4,0)=0,IF($D825="КС",$C$2*$C825*$G825*M825,$C$3*$C825*$G825*M825),IF($D825="КС",$C$2*$G825*M825,$C$3*$G825*M825))</f>
        <v>0</v>
      </c>
      <c r="Q825" s="20">
        <f t="shared" si="34"/>
        <v>27853.9548</v>
      </c>
    </row>
    <row r="826" spans="1:17" ht="16.5" customHeight="1">
      <c r="A826" s="34">
        <v>150013</v>
      </c>
      <c r="B826" s="22" t="str">
        <f>VLOOKUP(A826,МО!$A$1:$C$68,2,0)</f>
        <v>НУЗ "Узловая больница на ст. Владикавказ ОАО "РЖД"</v>
      </c>
      <c r="C826" s="23">
        <f>IF(D826="КС",VLOOKUP(A826,МО!$A$1:$C$68,3,0),VLOOKUP(A826,МО!$A$1:$D$68,4,0))</f>
        <v>0.95</v>
      </c>
      <c r="D826" s="27" t="s">
        <v>495</v>
      </c>
      <c r="E826" s="26">
        <v>20161002</v>
      </c>
      <c r="F826" s="22" t="str">
        <f>VLOOKUP(E826,КСГ!$A$2:$C$427,2,0)</f>
        <v>Осложнения, связанные с беременностью</v>
      </c>
      <c r="G826" s="25">
        <f>VLOOKUP(E826,КСГ!$A$2:$C$427,3,0)</f>
        <v>0.93</v>
      </c>
      <c r="H826" s="25">
        <f>IF(VLOOKUP($E826,КСГ!$A$2:$D$427,4,0)=0,IF($D826="КС",$C$2*$C826*$G826,$C$3*$C826*$G826),IF($D826="КС",$C$2*$G826,$C$3*$G826))</f>
        <v>15153.306075</v>
      </c>
      <c r="I826" s="25" t="str">
        <f>VLOOKUP(E826,КСГ!$A$2:$E$427,5,0)</f>
        <v>Акушерство и гинекология</v>
      </c>
      <c r="J826" s="25">
        <f>VLOOKUP(E826,КСГ!$A$2:$F$427,6,0)</f>
        <v>0.8</v>
      </c>
      <c r="K826" s="26" t="s">
        <v>470</v>
      </c>
      <c r="L826" s="26">
        <v>30</v>
      </c>
      <c r="M826" s="26">
        <v>15</v>
      </c>
      <c r="N826" s="18">
        <f t="shared" si="33"/>
        <v>45</v>
      </c>
      <c r="O826" s="19">
        <f>IF(VLOOKUP($E826,КСГ!$A$2:$D$427,4,0)=0,IF($D826="КС",$C$2*$C826*$G826*L826,$C$3*$C826*$G826*L826),IF($D826="КС",$C$2*$G826*L826,$C$3*$G826*L826))</f>
        <v>454599.18225000001</v>
      </c>
      <c r="P826" s="19">
        <f>IF(VLOOKUP($E826,КСГ!$A$2:$D$427,4,0)=0,IF($D826="КС",$C$2*$C826*$G826*M826,$C$3*$C826*$G826*M826),IF($D826="КС",$C$2*$G826*M826,$C$3*$G826*M826))</f>
        <v>227299.59112500001</v>
      </c>
      <c r="Q826" s="20">
        <f t="shared" si="34"/>
        <v>681898.77337499999</v>
      </c>
    </row>
    <row r="827" spans="1:17" ht="30">
      <c r="A827" s="34">
        <v>150013</v>
      </c>
      <c r="B827" s="22" t="str">
        <f>VLOOKUP(A827,МО!$A$1:$C$68,2,0)</f>
        <v>НУЗ "Узловая больница на ст. Владикавказ ОАО "РЖД"</v>
      </c>
      <c r="C827" s="23">
        <f>IF(D827="КС",VLOOKUP(A827,МО!$A$1:$C$68,3,0),VLOOKUP(A827,МО!$A$1:$D$68,4,0))</f>
        <v>0.95</v>
      </c>
      <c r="D827" s="27" t="s">
        <v>495</v>
      </c>
      <c r="E827" s="26">
        <v>20161002</v>
      </c>
      <c r="F827" s="22" t="str">
        <f>VLOOKUP(E827,КСГ!$A$2:$C$427,2,0)</f>
        <v>Осложнения, связанные с беременностью</v>
      </c>
      <c r="G827" s="25">
        <f>VLOOKUP(E827,КСГ!$A$2:$C$427,3,0)</f>
        <v>0.93</v>
      </c>
      <c r="H827" s="25">
        <f>IF(VLOOKUP($E827,КСГ!$A$2:$D$427,4,0)=0,IF($D827="КС",$C$2*$C827*$G827,$C$3*$C827*$G827),IF($D827="КС",$C$2*$G827,$C$3*$G827))</f>
        <v>15153.306075</v>
      </c>
      <c r="I827" s="25" t="str">
        <f>VLOOKUP(E827,КСГ!$A$2:$E$427,5,0)</f>
        <v>Акушерство и гинекология</v>
      </c>
      <c r="J827" s="25">
        <f>VLOOKUP(E827,КСГ!$A$2:$F$427,6,0)</f>
        <v>0.8</v>
      </c>
      <c r="K827" s="26" t="s">
        <v>471</v>
      </c>
      <c r="L827" s="26">
        <v>170</v>
      </c>
      <c r="M827" s="26">
        <v>55</v>
      </c>
      <c r="N827" s="18">
        <f t="shared" si="33"/>
        <v>225</v>
      </c>
      <c r="O827" s="19">
        <f>IF(VLOOKUP($E827,КСГ!$A$2:$D$427,4,0)=0,IF($D827="КС",$C$2*$C827*$G827*L827,$C$3*$C827*$G827*L827),IF($D827="КС",$C$2*$G827*L827,$C$3*$G827*L827))</f>
        <v>2576062.0327500002</v>
      </c>
      <c r="P827" s="19">
        <f>IF(VLOOKUP($E827,КСГ!$A$2:$D$427,4,0)=0,IF($D827="КС",$C$2*$C827*$G827*M827,$C$3*$C827*$G827*M827),IF($D827="КС",$C$2*$G827*M827,$C$3*$G827*M827))</f>
        <v>833431.83412500005</v>
      </c>
      <c r="Q827" s="20">
        <f t="shared" si="34"/>
        <v>3409493.8668750003</v>
      </c>
    </row>
    <row r="828" spans="1:17" ht="30">
      <c r="A828" s="34">
        <v>150013</v>
      </c>
      <c r="B828" s="22" t="str">
        <f>VLOOKUP(A828,МО!$A$1:$C$68,2,0)</f>
        <v>НУЗ "Узловая больница на ст. Владикавказ ОАО "РЖД"</v>
      </c>
      <c r="C828" s="23">
        <f>IF(D828="КС",VLOOKUP(A828,МО!$A$1:$C$68,3,0),VLOOKUP(A828,МО!$A$1:$D$68,4,0))</f>
        <v>0.95</v>
      </c>
      <c r="D828" s="27" t="s">
        <v>495</v>
      </c>
      <c r="E828" s="26">
        <v>20161003</v>
      </c>
      <c r="F828" s="22" t="str">
        <f>VLOOKUP(E828,КСГ!$A$2:$C$427,2,0)</f>
        <v>Беременность, закончившаяся абортивным исходом</v>
      </c>
      <c r="G828" s="25">
        <f>VLOOKUP(E828,КСГ!$A$2:$C$427,3,0)</f>
        <v>0.28000000000000003</v>
      </c>
      <c r="H828" s="25">
        <f>IF(VLOOKUP($E828,КСГ!$A$2:$D$427,4,0)=0,IF($D828="КС",$C$2*$C828*$G828,$C$3*$C828*$G828),IF($D828="КС",$C$2*$G828,$C$3*$G828))</f>
        <v>4562.2857000000004</v>
      </c>
      <c r="I828" s="25" t="str">
        <f>VLOOKUP(E828,КСГ!$A$2:$E$427,5,0)</f>
        <v>Акушерство и гинекология</v>
      </c>
      <c r="J828" s="25">
        <f>VLOOKUP(E828,КСГ!$A$2:$F$427,6,0)</f>
        <v>0.8</v>
      </c>
      <c r="K828" s="26" t="s">
        <v>470</v>
      </c>
      <c r="L828" s="26">
        <v>3</v>
      </c>
      <c r="M828" s="26">
        <v>2</v>
      </c>
      <c r="N828" s="18">
        <f t="shared" si="33"/>
        <v>5</v>
      </c>
      <c r="O828" s="19">
        <f>IF(VLOOKUP($E828,КСГ!$A$2:$D$427,4,0)=0,IF($D828="КС",$C$2*$C828*$G828*L828,$C$3*$C828*$G828*L828),IF($D828="КС",$C$2*$G828*L828,$C$3*$G828*L828))</f>
        <v>13686.857100000001</v>
      </c>
      <c r="P828" s="19">
        <f>IF(VLOOKUP($E828,КСГ!$A$2:$D$427,4,0)=0,IF($D828="КС",$C$2*$C828*$G828*M828,$C$3*$C828*$G828*M828),IF($D828="КС",$C$2*$G828*M828,$C$3*$G828*M828))</f>
        <v>9124.5714000000007</v>
      </c>
      <c r="Q828" s="20">
        <f t="shared" si="34"/>
        <v>22811.428500000002</v>
      </c>
    </row>
    <row r="829" spans="1:17" ht="18" customHeight="1">
      <c r="A829" s="34">
        <v>150013</v>
      </c>
      <c r="B829" s="22" t="str">
        <f>VLOOKUP(A829,МО!$A$1:$C$68,2,0)</f>
        <v>НУЗ "Узловая больница на ст. Владикавказ ОАО "РЖД"</v>
      </c>
      <c r="C829" s="23">
        <f>IF(D829="КС",VLOOKUP(A829,МО!$A$1:$C$68,3,0),VLOOKUP(A829,МО!$A$1:$D$68,4,0))</f>
        <v>0.95</v>
      </c>
      <c r="D829" s="27" t="s">
        <v>495</v>
      </c>
      <c r="E829" s="26">
        <v>20161004</v>
      </c>
      <c r="F829" s="22" t="str">
        <f>VLOOKUP(E829,КСГ!$A$2:$C$427,2,0)</f>
        <v>Родоразрешение</v>
      </c>
      <c r="G829" s="25">
        <f>VLOOKUP(E829,КСГ!$A$2:$C$427,3,0)</f>
        <v>0.98</v>
      </c>
      <c r="H829" s="25">
        <f>IF(VLOOKUP($E829,КСГ!$A$2:$D$427,4,0)=0,IF($D829="КС",$C$2*$C829*$G829,$C$3*$C829*$G829),IF($D829="КС",$C$2*$G829,$C$3*$G829))</f>
        <v>15967.999949999999</v>
      </c>
      <c r="I829" s="25" t="str">
        <f>VLOOKUP(E829,КСГ!$A$2:$E$427,5,0)</f>
        <v>Акушерство и гинекология</v>
      </c>
      <c r="J829" s="25">
        <f>VLOOKUP(E829,КСГ!$A$2:$F$427,6,0)</f>
        <v>0.8</v>
      </c>
      <c r="K829" s="26" t="s">
        <v>472</v>
      </c>
      <c r="L829" s="26">
        <v>210</v>
      </c>
      <c r="M829" s="26">
        <v>60</v>
      </c>
      <c r="N829" s="18">
        <f t="shared" si="33"/>
        <v>270</v>
      </c>
      <c r="O829" s="19">
        <f>IF(VLOOKUP($E829,КСГ!$A$2:$D$427,4,0)=0,IF($D829="КС",$C$2*$C829*$G829*L829,$C$3*$C829*$G829*L829),IF($D829="КС",$C$2*$G829*L829,$C$3*$G829*L829))</f>
        <v>3353279.9894999997</v>
      </c>
      <c r="P829" s="19">
        <f>IF(VLOOKUP($E829,КСГ!$A$2:$D$427,4,0)=0,IF($D829="КС",$C$2*$C829*$G829*M829,$C$3*$C829*$G829*M829),IF($D829="КС",$C$2*$G829*M829,$C$3*$G829*M829))</f>
        <v>958079.99699999997</v>
      </c>
      <c r="Q829" s="20">
        <f t="shared" si="34"/>
        <v>4311359.9864999996</v>
      </c>
    </row>
    <row r="830" spans="1:17" ht="16.5" customHeight="1">
      <c r="A830" s="34">
        <v>150013</v>
      </c>
      <c r="B830" s="22" t="str">
        <f>VLOOKUP(A830,МО!$A$1:$C$68,2,0)</f>
        <v>НУЗ "Узловая больница на ст. Владикавказ ОАО "РЖД"</v>
      </c>
      <c r="C830" s="23">
        <f>IF(D830="КС",VLOOKUP(A830,МО!$A$1:$C$68,3,0),VLOOKUP(A830,МО!$A$1:$D$68,4,0))</f>
        <v>0.95</v>
      </c>
      <c r="D830" s="27" t="s">
        <v>495</v>
      </c>
      <c r="E830" s="26">
        <v>20161005</v>
      </c>
      <c r="F830" s="22" t="str">
        <f>VLOOKUP(E830,КСГ!$A$2:$C$427,2,0)</f>
        <v>Кесарево сечение</v>
      </c>
      <c r="G830" s="25">
        <f>VLOOKUP(E830,КСГ!$A$2:$C$427,3,0)</f>
        <v>1.01</v>
      </c>
      <c r="H830" s="25">
        <f>IF(VLOOKUP($E830,КСГ!$A$2:$D$427,4,0)=0,IF($D830="КС",$C$2*$C830*$G830,$C$3*$C830*$G830),IF($D830="КС",$C$2*$G830,$C$3*$G830))</f>
        <v>16456.816275000001</v>
      </c>
      <c r="I830" s="25" t="str">
        <f>VLOOKUP(E830,КСГ!$A$2:$E$427,5,0)</f>
        <v>Акушерство и гинекология</v>
      </c>
      <c r="J830" s="25">
        <f>VLOOKUP(E830,КСГ!$A$2:$F$427,6,0)</f>
        <v>0.8</v>
      </c>
      <c r="K830" s="26" t="s">
        <v>472</v>
      </c>
      <c r="L830" s="26">
        <v>60</v>
      </c>
      <c r="M830" s="26">
        <v>16</v>
      </c>
      <c r="N830" s="18">
        <f t="shared" si="33"/>
        <v>76</v>
      </c>
      <c r="O830" s="19">
        <f>IF(VLOOKUP($E830,КСГ!$A$2:$D$427,4,0)=0,IF($D830="КС",$C$2*$C830*$G830*L830,$C$3*$C830*$G830*L830),IF($D830="КС",$C$2*$G830*L830,$C$3*$G830*L830))</f>
        <v>987408.97650000011</v>
      </c>
      <c r="P830" s="19">
        <f>IF(VLOOKUP($E830,КСГ!$A$2:$D$427,4,0)=0,IF($D830="КС",$C$2*$C830*$G830*M830,$C$3*$C830*$G830*M830),IF($D830="КС",$C$2*$G830*M830,$C$3*$G830*M830))</f>
        <v>263309.06040000002</v>
      </c>
      <c r="Q830" s="20">
        <f t="shared" si="34"/>
        <v>1250718.0369000002</v>
      </c>
    </row>
    <row r="831" spans="1:17" ht="15.75" customHeight="1">
      <c r="A831" s="34">
        <v>150013</v>
      </c>
      <c r="B831" s="22" t="str">
        <f>VLOOKUP(A831,МО!$A$1:$C$68,2,0)</f>
        <v>НУЗ "Узловая больница на ст. Владикавказ ОАО "РЖД"</v>
      </c>
      <c r="C831" s="23">
        <f>IF(D831="КС",VLOOKUP(A831,МО!$A$1:$C$68,3,0),VLOOKUP(A831,МО!$A$1:$D$68,4,0))</f>
        <v>0.95</v>
      </c>
      <c r="D831" s="27" t="s">
        <v>495</v>
      </c>
      <c r="E831" s="26">
        <v>20161008</v>
      </c>
      <c r="F831" s="22" t="str">
        <f>VLOOKUP(E831,КСГ!$A$2:$C$427,2,0)</f>
        <v>Воспалительные болезни женских половых органов</v>
      </c>
      <c r="G831" s="25">
        <f>VLOOKUP(E831,КСГ!$A$2:$C$427,3,0)</f>
        <v>0.71</v>
      </c>
      <c r="H831" s="25">
        <f>IF(VLOOKUP($E831,КСГ!$A$2:$D$427,4,0)=0,IF($D831="КС",$C$2*$C831*$G831,$C$3*$C831*$G831),IF($D831="КС",$C$2*$G831,$C$3*$G831))</f>
        <v>11568.653025</v>
      </c>
      <c r="I831" s="25" t="str">
        <f>VLOOKUP(E831,КСГ!$A$2:$E$427,5,0)</f>
        <v>Акушерство и гинекология</v>
      </c>
      <c r="J831" s="25">
        <f>VLOOKUP(E831,КСГ!$A$2:$F$427,6,0)</f>
        <v>0.8</v>
      </c>
      <c r="K831" s="26" t="s">
        <v>470</v>
      </c>
      <c r="L831" s="26">
        <v>10</v>
      </c>
      <c r="M831" s="26">
        <v>5</v>
      </c>
      <c r="N831" s="18">
        <f t="shared" si="33"/>
        <v>15</v>
      </c>
      <c r="O831" s="19">
        <f>IF(VLOOKUP($E831,КСГ!$A$2:$D$427,4,0)=0,IF($D831="КС",$C$2*$C831*$G831*L831,$C$3*$C831*$G831*L831),IF($D831="КС",$C$2*$G831*L831,$C$3*$G831*L831))</f>
        <v>115686.53025</v>
      </c>
      <c r="P831" s="19">
        <f>IF(VLOOKUP($E831,КСГ!$A$2:$D$427,4,0)=0,IF($D831="КС",$C$2*$C831*$G831*M831,$C$3*$C831*$G831*M831),IF($D831="КС",$C$2*$G831*M831,$C$3*$G831*M831))</f>
        <v>57843.265124999998</v>
      </c>
      <c r="Q831" s="20">
        <f t="shared" si="34"/>
        <v>173529.79537499999</v>
      </c>
    </row>
    <row r="832" spans="1:17" ht="30">
      <c r="A832" s="34">
        <v>150013</v>
      </c>
      <c r="B832" s="22" t="str">
        <f>VLOOKUP(A832,МО!$A$1:$C$68,2,0)</f>
        <v>НУЗ "Узловая больница на ст. Владикавказ ОАО "РЖД"</v>
      </c>
      <c r="C832" s="23">
        <f>IF(D832="КС",VLOOKUP(A832,МО!$A$1:$C$68,3,0),VLOOKUP(A832,МО!$A$1:$D$68,4,0))</f>
        <v>0.95</v>
      </c>
      <c r="D832" s="27" t="s">
        <v>495</v>
      </c>
      <c r="E832" s="26">
        <v>20161009</v>
      </c>
      <c r="F832" s="22" t="str">
        <f>VLOOKUP(E832,КСГ!$A$2:$C$427,2,0)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832" s="25">
        <f>VLOOKUP(E832,КСГ!$A$2:$C$427,3,0)</f>
        <v>0.89</v>
      </c>
      <c r="H832" s="25">
        <f>IF(VLOOKUP($E832,КСГ!$A$2:$D$427,4,0)=0,IF($D832="КС",$C$2*$C832*$G832,$C$3*$C832*$G832),IF($D832="КС",$C$2*$G832,$C$3*$G832))</f>
        <v>14501.550975</v>
      </c>
      <c r="I832" s="25" t="str">
        <f>VLOOKUP(E832,КСГ!$A$2:$E$427,5,0)</f>
        <v>Акушерство и гинекология</v>
      </c>
      <c r="J832" s="25">
        <f>VLOOKUP(E832,КСГ!$A$2:$F$427,6,0)</f>
        <v>0.8</v>
      </c>
      <c r="K832" s="26" t="s">
        <v>470</v>
      </c>
      <c r="L832" s="26">
        <v>2</v>
      </c>
      <c r="M832" s="26">
        <v>1</v>
      </c>
      <c r="N832" s="18">
        <f t="shared" ref="N832:N895" si="35">IF(L832+M832&gt;0,L832+M832,"")</f>
        <v>3</v>
      </c>
      <c r="O832" s="19">
        <f>IF(VLOOKUP($E832,КСГ!$A$2:$D$427,4,0)=0,IF($D832="КС",$C$2*$C832*$G832*L832,$C$3*$C832*$G832*L832),IF($D832="КС",$C$2*$G832*L832,$C$3*$G832*L832))</f>
        <v>29003.10195</v>
      </c>
      <c r="P832" s="19">
        <f>IF(VLOOKUP($E832,КСГ!$A$2:$D$427,4,0)=0,IF($D832="КС",$C$2*$C832*$G832*M832,$C$3*$C832*$G832*M832),IF($D832="КС",$C$2*$G832*M832,$C$3*$G832*M832))</f>
        <v>14501.550975</v>
      </c>
      <c r="Q832" s="20">
        <f t="shared" ref="Q832:Q895" si="36">O832+P832</f>
        <v>43504.652925000002</v>
      </c>
    </row>
    <row r="833" spans="1:17" ht="30">
      <c r="A833" s="34">
        <v>150013</v>
      </c>
      <c r="B833" s="22" t="str">
        <f>VLOOKUP(A833,МО!$A$1:$C$68,2,0)</f>
        <v>НУЗ "Узловая больница на ст. Владикавказ ОАО "РЖД"</v>
      </c>
      <c r="C833" s="23">
        <f>IF(D833="КС",VLOOKUP(A833,МО!$A$1:$C$68,3,0),VLOOKUP(A833,МО!$A$1:$D$68,4,0))</f>
        <v>0.95</v>
      </c>
      <c r="D833" s="27" t="s">
        <v>495</v>
      </c>
      <c r="E833" s="26">
        <v>20161010</v>
      </c>
      <c r="F833" s="22" t="str">
        <f>VLOOKUP(E833,КСГ!$A$2:$C$427,2,0)</f>
        <v>Другие болезни, врожденные аномалии, повреждения женских половых органов</v>
      </c>
      <c r="G833" s="25">
        <f>VLOOKUP(E833,КСГ!$A$2:$C$427,3,0)</f>
        <v>0.46</v>
      </c>
      <c r="H833" s="25">
        <f>IF(VLOOKUP($E833,КСГ!$A$2:$D$427,4,0)=0,IF($D833="КС",$C$2*$C833*$G833,$C$3*$C833*$G833),IF($D833="КС",$C$2*$G833,$C$3*$G833))</f>
        <v>7495.1836500000009</v>
      </c>
      <c r="I833" s="25" t="str">
        <f>VLOOKUP(E833,КСГ!$A$2:$E$427,5,0)</f>
        <v>Акушерство и гинекология</v>
      </c>
      <c r="J833" s="25">
        <f>VLOOKUP(E833,КСГ!$A$2:$F$427,6,0)</f>
        <v>0.8</v>
      </c>
      <c r="K833" s="26" t="s">
        <v>470</v>
      </c>
      <c r="L833" s="26">
        <v>40</v>
      </c>
      <c r="M833" s="26">
        <v>10</v>
      </c>
      <c r="N833" s="18">
        <f t="shared" si="35"/>
        <v>50</v>
      </c>
      <c r="O833" s="19">
        <f>IF(VLOOKUP($E833,КСГ!$A$2:$D$427,4,0)=0,IF($D833="КС",$C$2*$C833*$G833*L833,$C$3*$C833*$G833*L833),IF($D833="КС",$C$2*$G833*L833,$C$3*$G833*L833))</f>
        <v>299807.34600000002</v>
      </c>
      <c r="P833" s="19">
        <f>IF(VLOOKUP($E833,КСГ!$A$2:$D$427,4,0)=0,IF($D833="КС",$C$2*$C833*$G833*M833,$C$3*$C833*$G833*M833),IF($D833="КС",$C$2*$G833*M833,$C$3*$G833*M833))</f>
        <v>74951.836500000005</v>
      </c>
      <c r="Q833" s="20">
        <f t="shared" si="36"/>
        <v>374759.1825</v>
      </c>
    </row>
    <row r="834" spans="1:17" ht="15" customHeight="1">
      <c r="A834" s="34">
        <v>150013</v>
      </c>
      <c r="B834" s="22" t="str">
        <f>VLOOKUP(A834,МО!$A$1:$C$68,2,0)</f>
        <v>НУЗ "Узловая больница на ст. Владикавказ ОАО "РЖД"</v>
      </c>
      <c r="C834" s="23">
        <f>IF(D834="КС",VLOOKUP(A834,МО!$A$1:$C$68,3,0),VLOOKUP(A834,МО!$A$1:$D$68,4,0))</f>
        <v>0.95</v>
      </c>
      <c r="D834" s="27" t="s">
        <v>495</v>
      </c>
      <c r="E834" s="26">
        <v>20161011</v>
      </c>
      <c r="F834" s="22" t="str">
        <f>VLOOKUP(E834,КСГ!$A$2:$C$427,2,0)</f>
        <v>Операции на женских половых органах (уровень 1)</v>
      </c>
      <c r="G834" s="25">
        <f>VLOOKUP(E834,КСГ!$A$2:$C$427,3,0)</f>
        <v>0.39</v>
      </c>
      <c r="H834" s="25">
        <f>IF(VLOOKUP($E834,КСГ!$A$2:$D$427,4,0)=0,IF($D834="КС",$C$2*$C834*$G834,$C$3*$C834*$G834),IF($D834="КС",$C$2*$G834,$C$3*$G834))</f>
        <v>6354.6122250000008</v>
      </c>
      <c r="I834" s="25" t="str">
        <f>VLOOKUP(E834,КСГ!$A$2:$E$427,5,0)</f>
        <v>Акушерство и гинекология</v>
      </c>
      <c r="J834" s="25">
        <f>VLOOKUP(E834,КСГ!$A$2:$F$427,6,0)</f>
        <v>0.8</v>
      </c>
      <c r="K834" s="26" t="s">
        <v>470</v>
      </c>
      <c r="L834" s="26">
        <v>1</v>
      </c>
      <c r="M834" s="26">
        <v>1</v>
      </c>
      <c r="N834" s="18">
        <f t="shared" si="35"/>
        <v>2</v>
      </c>
      <c r="O834" s="19">
        <f>IF(VLOOKUP($E834,КСГ!$A$2:$D$427,4,0)=0,IF($D834="КС",$C$2*$C834*$G834*L834,$C$3*$C834*$G834*L834),IF($D834="КС",$C$2*$G834*L834,$C$3*$G834*L834))</f>
        <v>6354.6122250000008</v>
      </c>
      <c r="P834" s="19">
        <f>IF(VLOOKUP($E834,КСГ!$A$2:$D$427,4,0)=0,IF($D834="КС",$C$2*$C834*$G834*M834,$C$3*$C834*$G834*M834),IF($D834="КС",$C$2*$G834*M834,$C$3*$G834*M834))</f>
        <v>6354.6122250000008</v>
      </c>
      <c r="Q834" s="20">
        <f t="shared" si="36"/>
        <v>12709.224450000002</v>
      </c>
    </row>
    <row r="835" spans="1:17" ht="15.75" customHeight="1">
      <c r="A835" s="34">
        <v>150013</v>
      </c>
      <c r="B835" s="22" t="str">
        <f>VLOOKUP(A835,МО!$A$1:$C$68,2,0)</f>
        <v>НУЗ "Узловая больница на ст. Владикавказ ОАО "РЖД"</v>
      </c>
      <c r="C835" s="23">
        <f>IF(D835="КС",VLOOKUP(A835,МО!$A$1:$C$68,3,0),VLOOKUP(A835,МО!$A$1:$D$68,4,0))</f>
        <v>0.95</v>
      </c>
      <c r="D835" s="27" t="s">
        <v>495</v>
      </c>
      <c r="E835" s="26">
        <v>20161012</v>
      </c>
      <c r="F835" s="22" t="str">
        <f>VLOOKUP(E835,КСГ!$A$2:$C$427,2,0)</f>
        <v>Операции на женских половых органах (уровень 2)</v>
      </c>
      <c r="G835" s="25">
        <f>VLOOKUP(E835,КСГ!$A$2:$C$427,3,0)</f>
        <v>0.57999999999999996</v>
      </c>
      <c r="H835" s="25">
        <f>IF(VLOOKUP($E835,КСГ!$A$2:$D$427,4,0)=0,IF($D835="КС",$C$2*$C835*$G835,$C$3*$C835*$G835),IF($D835="КС",$C$2*$G835,$C$3*$G835))</f>
        <v>9450.44895</v>
      </c>
      <c r="I835" s="25" t="str">
        <f>VLOOKUP(E835,КСГ!$A$2:$E$427,5,0)</f>
        <v>Акушерство и гинекология</v>
      </c>
      <c r="J835" s="25">
        <f>VLOOKUP(E835,КСГ!$A$2:$F$427,6,0)</f>
        <v>0.8</v>
      </c>
      <c r="K835" s="26" t="s">
        <v>470</v>
      </c>
      <c r="L835" s="26">
        <v>8</v>
      </c>
      <c r="M835" s="26">
        <v>2</v>
      </c>
      <c r="N835" s="18">
        <f t="shared" si="35"/>
        <v>10</v>
      </c>
      <c r="O835" s="19">
        <f>IF(VLOOKUP($E835,КСГ!$A$2:$D$427,4,0)=0,IF($D835="КС",$C$2*$C835*$G835*L835,$C$3*$C835*$G835*L835),IF($D835="КС",$C$2*$G835*L835,$C$3*$G835*L835))</f>
        <v>75603.5916</v>
      </c>
      <c r="P835" s="19">
        <f>IF(VLOOKUP($E835,КСГ!$A$2:$D$427,4,0)=0,IF($D835="КС",$C$2*$C835*$G835*M835,$C$3*$C835*$G835*M835),IF($D835="КС",$C$2*$G835*M835,$C$3*$G835*M835))</f>
        <v>18900.8979</v>
      </c>
      <c r="Q835" s="20">
        <f t="shared" si="36"/>
        <v>94504.489499999996</v>
      </c>
    </row>
    <row r="836" spans="1:17" ht="18" customHeight="1">
      <c r="A836" s="34">
        <v>150013</v>
      </c>
      <c r="B836" s="22" t="str">
        <f>VLOOKUP(A836,МО!$A$1:$C$68,2,0)</f>
        <v>НУЗ "Узловая больница на ст. Владикавказ ОАО "РЖД"</v>
      </c>
      <c r="C836" s="23">
        <f>IF(D836="КС",VLOOKUP(A836,МО!$A$1:$C$68,3,0),VLOOKUP(A836,МО!$A$1:$D$68,4,0))</f>
        <v>0.95</v>
      </c>
      <c r="D836" s="27" t="s">
        <v>495</v>
      </c>
      <c r="E836" s="26">
        <v>20161013</v>
      </c>
      <c r="F836" s="22" t="str">
        <f>VLOOKUP(E836,КСГ!$A$2:$C$427,2,0)</f>
        <v>Операции на женских половых органах (уровень 3)</v>
      </c>
      <c r="G836" s="25">
        <f>VLOOKUP(E836,КСГ!$A$2:$C$427,3,0)</f>
        <v>1.17</v>
      </c>
      <c r="H836" s="25">
        <f>IF(VLOOKUP($E836,КСГ!$A$2:$D$427,4,0)=0,IF($D836="КС",$C$2*$C836*$G836,$C$3*$C836*$G836),IF($D836="КС",$C$2*$G836,$C$3*$G836))</f>
        <v>19063.836674999999</v>
      </c>
      <c r="I836" s="25" t="str">
        <f>VLOOKUP(E836,КСГ!$A$2:$E$427,5,0)</f>
        <v>Акушерство и гинекология</v>
      </c>
      <c r="J836" s="25">
        <f>VLOOKUP(E836,КСГ!$A$2:$F$427,6,0)</f>
        <v>0.8</v>
      </c>
      <c r="K836" s="26" t="s">
        <v>470</v>
      </c>
      <c r="L836" s="26">
        <v>20</v>
      </c>
      <c r="M836" s="26">
        <v>5</v>
      </c>
      <c r="N836" s="18">
        <f t="shared" si="35"/>
        <v>25</v>
      </c>
      <c r="O836" s="19">
        <f>IF(VLOOKUP($E836,КСГ!$A$2:$D$427,4,0)=0,IF($D836="КС",$C$2*$C836*$G836*L836,$C$3*$C836*$G836*L836),IF($D836="КС",$C$2*$G836*L836,$C$3*$G836*L836))</f>
        <v>381276.73349999997</v>
      </c>
      <c r="P836" s="19">
        <f>IF(VLOOKUP($E836,КСГ!$A$2:$D$427,4,0)=0,IF($D836="КС",$C$2*$C836*$G836*M836,$C$3*$C836*$G836*M836),IF($D836="КС",$C$2*$G836*M836,$C$3*$G836*M836))</f>
        <v>95319.183374999993</v>
      </c>
      <c r="Q836" s="20">
        <f t="shared" si="36"/>
        <v>476595.916875</v>
      </c>
    </row>
    <row r="837" spans="1:17" ht="18.75" customHeight="1">
      <c r="A837" s="34">
        <v>150013</v>
      </c>
      <c r="B837" s="22" t="str">
        <f>VLOOKUP(A837,МО!$A$1:$C$68,2,0)</f>
        <v>НУЗ "Узловая больница на ст. Владикавказ ОАО "РЖД"</v>
      </c>
      <c r="C837" s="23">
        <f>IF(D837="КС",VLOOKUP(A837,МО!$A$1:$C$68,3,0),VLOOKUP(A837,МО!$A$1:$D$68,4,0))</f>
        <v>0.95</v>
      </c>
      <c r="D837" s="27" t="s">
        <v>495</v>
      </c>
      <c r="E837" s="26">
        <v>20161014</v>
      </c>
      <c r="F837" s="22" t="str">
        <f>VLOOKUP(E837,КСГ!$A$2:$C$427,2,0)</f>
        <v>Операции на женских половых органах (уровень 4)</v>
      </c>
      <c r="G837" s="25">
        <f>VLOOKUP(E837,КСГ!$A$2:$C$427,3,0)</f>
        <v>2.2000000000000002</v>
      </c>
      <c r="H837" s="25">
        <f>IF(VLOOKUP($E837,КСГ!$A$2:$D$427,4,0)=0,IF($D837="КС",$C$2*$C837*$G837,$C$3*$C837*$G837),IF($D837="КС",$C$2*$G837,$C$3*$G837))</f>
        <v>35846.530500000001</v>
      </c>
      <c r="I837" s="25" t="str">
        <f>VLOOKUP(E837,КСГ!$A$2:$E$427,5,0)</f>
        <v>Акушерство и гинекология</v>
      </c>
      <c r="J837" s="25">
        <f>VLOOKUP(E837,КСГ!$A$2:$F$427,6,0)</f>
        <v>0.8</v>
      </c>
      <c r="K837" s="26" t="s">
        <v>470</v>
      </c>
      <c r="L837" s="26">
        <v>1</v>
      </c>
      <c r="M837" s="26">
        <v>1</v>
      </c>
      <c r="N837" s="18">
        <f t="shared" si="35"/>
        <v>2</v>
      </c>
      <c r="O837" s="19">
        <f>IF(VLOOKUP($E837,КСГ!$A$2:$D$427,4,0)=0,IF($D837="КС",$C$2*$C837*$G837*L837,$C$3*$C837*$G837*L837),IF($D837="КС",$C$2*$G837*L837,$C$3*$G837*L837))</f>
        <v>35846.530500000001</v>
      </c>
      <c r="P837" s="19">
        <f>IF(VLOOKUP($E837,КСГ!$A$2:$D$427,4,0)=0,IF($D837="КС",$C$2*$C837*$G837*M837,$C$3*$C837*$G837*M837),IF($D837="КС",$C$2*$G837*M837,$C$3*$G837*M837))</f>
        <v>35846.530500000001</v>
      </c>
      <c r="Q837" s="20">
        <f t="shared" si="36"/>
        <v>71693.061000000002</v>
      </c>
    </row>
    <row r="838" spans="1:17" ht="18" customHeight="1">
      <c r="A838" s="34">
        <v>150013</v>
      </c>
      <c r="B838" s="22" t="str">
        <f>VLOOKUP(A838,МО!$A$1:$C$68,2,0)</f>
        <v>НУЗ "Узловая больница на ст. Владикавказ ОАО "РЖД"</v>
      </c>
      <c r="C838" s="23">
        <f>IF(D838="КС",VLOOKUP(A838,МО!$A$1:$C$68,3,0),VLOOKUP(A838,МО!$A$1:$D$68,4,0))</f>
        <v>0.95</v>
      </c>
      <c r="D838" s="27" t="s">
        <v>495</v>
      </c>
      <c r="E838" s="26">
        <v>20161016</v>
      </c>
      <c r="F838" s="22" t="str">
        <f>VLOOKUP(E838,КСГ!$A$2:$C$427,2,0)</f>
        <v>Ангионевротический отек, анафилактический шок</v>
      </c>
      <c r="G838" s="25">
        <f>VLOOKUP(E838,КСГ!$A$2:$C$427,3,0)</f>
        <v>0.27</v>
      </c>
      <c r="H838" s="25">
        <f>IF(VLOOKUP($E838,КСГ!$A$2:$D$427,4,0)=0,IF($D838="КС",$C$2*$C838*$G838,$C$3*$C838*$G838),IF($D838="КС",$C$2*$G838,$C$3*$G838))</f>
        <v>4399.3469250000007</v>
      </c>
      <c r="I838" s="25" t="str">
        <f>VLOOKUP(E838,КСГ!$A$2:$E$427,5,0)</f>
        <v>Аллергология и иммунология</v>
      </c>
      <c r="J838" s="25">
        <f>VLOOKUP(E838,КСГ!$A$2:$F$427,6,0)</f>
        <v>0.34</v>
      </c>
      <c r="K838" s="26" t="s">
        <v>493</v>
      </c>
      <c r="L838" s="26">
        <v>1</v>
      </c>
      <c r="M838" s="26">
        <v>1</v>
      </c>
      <c r="N838" s="18">
        <f t="shared" si="35"/>
        <v>2</v>
      </c>
      <c r="O838" s="19">
        <f>IF(VLOOKUP($E838,КСГ!$A$2:$D$427,4,0)=0,IF($D838="КС",$C$2*$C838*$G838*L838,$C$3*$C838*$G838*L838),IF($D838="КС",$C$2*$G838*L838,$C$3*$G838*L838))</f>
        <v>4399.3469250000007</v>
      </c>
      <c r="P838" s="19">
        <f>IF(VLOOKUP($E838,КСГ!$A$2:$D$427,4,0)=0,IF($D838="КС",$C$2*$C838*$G838*M838,$C$3*$C838*$G838*M838),IF($D838="КС",$C$2*$G838*M838,$C$3*$G838*M838))</f>
        <v>4399.3469250000007</v>
      </c>
      <c r="Q838" s="20">
        <f t="shared" si="36"/>
        <v>8798.6938500000015</v>
      </c>
    </row>
    <row r="839" spans="1:17" ht="16.5" customHeight="1">
      <c r="A839" s="34">
        <v>150013</v>
      </c>
      <c r="B839" s="22" t="str">
        <f>VLOOKUP(A839,МО!$A$1:$C$68,2,0)</f>
        <v>НУЗ "Узловая больница на ст. Владикавказ ОАО "РЖД"</v>
      </c>
      <c r="C839" s="23">
        <f>IF(D839="КС",VLOOKUP(A839,МО!$A$1:$C$68,3,0),VLOOKUP(A839,МО!$A$1:$D$68,4,0))</f>
        <v>0.95</v>
      </c>
      <c r="D839" s="27" t="s">
        <v>495</v>
      </c>
      <c r="E839" s="26">
        <v>20161017</v>
      </c>
      <c r="F839" s="22" t="str">
        <f>VLOOKUP(E839,КСГ!$A$2:$C$427,2,0)</f>
        <v>Язва желудка и двенадцатиперстной кишки</v>
      </c>
      <c r="G839" s="25">
        <f>VLOOKUP(E839,КСГ!$A$2:$C$427,3,0)</f>
        <v>0.89</v>
      </c>
      <c r="H839" s="25">
        <f>IF(VLOOKUP($E839,КСГ!$A$2:$D$427,4,0)=0,IF($D839="КС",$C$2*$C839*$G839,$C$3*$C839*$G839),IF($D839="КС",$C$2*$G839,$C$3*$G839))</f>
        <v>14501.550975</v>
      </c>
      <c r="I839" s="25" t="str">
        <f>VLOOKUP(E839,КСГ!$A$2:$E$427,5,0)</f>
        <v>Гастроэнтерология</v>
      </c>
      <c r="J839" s="25">
        <f>VLOOKUP(E839,КСГ!$A$2:$F$427,6,0)</f>
        <v>1.04</v>
      </c>
      <c r="K839" s="26" t="s">
        <v>493</v>
      </c>
      <c r="L839" s="26">
        <v>5</v>
      </c>
      <c r="M839" s="26">
        <v>2</v>
      </c>
      <c r="N839" s="18">
        <f t="shared" si="35"/>
        <v>7</v>
      </c>
      <c r="O839" s="19">
        <f>IF(VLOOKUP($E839,КСГ!$A$2:$D$427,4,0)=0,IF($D839="КС",$C$2*$C839*$G839*L839,$C$3*$C839*$G839*L839),IF($D839="КС",$C$2*$G839*L839,$C$3*$G839*L839))</f>
        <v>72507.754874999999</v>
      </c>
      <c r="P839" s="19">
        <f>IF(VLOOKUP($E839,КСГ!$A$2:$D$427,4,0)=0,IF($D839="КС",$C$2*$C839*$G839*M839,$C$3*$C839*$G839*M839),IF($D839="КС",$C$2*$G839*M839,$C$3*$G839*M839))</f>
        <v>29003.10195</v>
      </c>
      <c r="Q839" s="20">
        <f t="shared" si="36"/>
        <v>101510.856825</v>
      </c>
    </row>
    <row r="840" spans="1:17" ht="15.75" customHeight="1">
      <c r="A840" s="34">
        <v>150013</v>
      </c>
      <c r="B840" s="22" t="str">
        <f>VLOOKUP(A840,МО!$A$1:$C$68,2,0)</f>
        <v>НУЗ "Узловая больница на ст. Владикавказ ОАО "РЖД"</v>
      </c>
      <c r="C840" s="23">
        <f>IF(D840="КС",VLOOKUP(A840,МО!$A$1:$C$68,3,0),VLOOKUP(A840,МО!$A$1:$D$68,4,0))</f>
        <v>0.95</v>
      </c>
      <c r="D840" s="27" t="s">
        <v>495</v>
      </c>
      <c r="E840" s="26">
        <v>20161017</v>
      </c>
      <c r="F840" s="22" t="str">
        <f>VLOOKUP(E840,КСГ!$A$2:$C$427,2,0)</f>
        <v>Язва желудка и двенадцатиперстной кишки</v>
      </c>
      <c r="G840" s="25">
        <f>VLOOKUP(E840,КСГ!$A$2:$C$427,3,0)</f>
        <v>0.89</v>
      </c>
      <c r="H840" s="25">
        <f>IF(VLOOKUP($E840,КСГ!$A$2:$D$427,4,0)=0,IF($D840="КС",$C$2*$C840*$G840,$C$3*$C840*$G840),IF($D840="КС",$C$2*$G840,$C$3*$G840))</f>
        <v>14501.550975</v>
      </c>
      <c r="I840" s="25" t="str">
        <f>VLOOKUP(E840,КСГ!$A$2:$E$427,5,0)</f>
        <v>Гастроэнтерология</v>
      </c>
      <c r="J840" s="25">
        <f>VLOOKUP(E840,КСГ!$A$2:$F$427,6,0)</f>
        <v>1.04</v>
      </c>
      <c r="K840" s="26" t="s">
        <v>474</v>
      </c>
      <c r="L840" s="26">
        <v>2</v>
      </c>
      <c r="M840" s="26">
        <v>1</v>
      </c>
      <c r="N840" s="18">
        <f t="shared" si="35"/>
        <v>3</v>
      </c>
      <c r="O840" s="19">
        <f>IF(VLOOKUP($E840,КСГ!$A$2:$D$427,4,0)=0,IF($D840="КС",$C$2*$C840*$G840*L840,$C$3*$C840*$G840*L840),IF($D840="КС",$C$2*$G840*L840,$C$3*$G840*L840))</f>
        <v>29003.10195</v>
      </c>
      <c r="P840" s="19">
        <f>IF(VLOOKUP($E840,КСГ!$A$2:$D$427,4,0)=0,IF($D840="КС",$C$2*$C840*$G840*M840,$C$3*$C840*$G840*M840),IF($D840="КС",$C$2*$G840*M840,$C$3*$G840*M840))</f>
        <v>14501.550975</v>
      </c>
      <c r="Q840" s="20">
        <f t="shared" si="36"/>
        <v>43504.652925000002</v>
      </c>
    </row>
    <row r="841" spans="1:17">
      <c r="A841" s="34">
        <v>150013</v>
      </c>
      <c r="B841" s="22" t="str">
        <f>VLOOKUP(A841,МО!$A$1:$C$68,2,0)</f>
        <v>НУЗ "Узловая больница на ст. Владикавказ ОАО "РЖД"</v>
      </c>
      <c r="C841" s="23">
        <f>IF(D841="КС",VLOOKUP(A841,МО!$A$1:$C$68,3,0),VLOOKUP(A841,МО!$A$1:$D$68,4,0))</f>
        <v>0.95</v>
      </c>
      <c r="D841" s="27" t="s">
        <v>495</v>
      </c>
      <c r="E841" s="26">
        <v>20161019</v>
      </c>
      <c r="F841" s="22" t="str">
        <f>VLOOKUP(E841,КСГ!$A$2:$C$427,2,0)</f>
        <v>Болезни печени, невирусные (уровень 1)</v>
      </c>
      <c r="G841" s="25">
        <f>VLOOKUP(E841,КСГ!$A$2:$C$427,3,0)</f>
        <v>0.86</v>
      </c>
      <c r="H841" s="25">
        <f>IF(VLOOKUP($E841,КСГ!$A$2:$D$427,4,0)=0,IF($D841="КС",$C$2*$C841*$G841,$C$3*$C841*$G841),IF($D841="КС",$C$2*$G841,$C$3*$G841))</f>
        <v>14012.73465</v>
      </c>
      <c r="I841" s="25" t="str">
        <f>VLOOKUP(E841,КСГ!$A$2:$E$427,5,0)</f>
        <v>Гастроэнтерология</v>
      </c>
      <c r="J841" s="25">
        <f>VLOOKUP(E841,КСГ!$A$2:$F$427,6,0)</f>
        <v>1.04</v>
      </c>
      <c r="K841" s="26" t="s">
        <v>493</v>
      </c>
      <c r="L841" s="26">
        <v>2</v>
      </c>
      <c r="M841" s="26">
        <v>1</v>
      </c>
      <c r="N841" s="18">
        <f t="shared" si="35"/>
        <v>3</v>
      </c>
      <c r="O841" s="19">
        <f>IF(VLOOKUP($E841,КСГ!$A$2:$D$427,4,0)=0,IF($D841="КС",$C$2*$C841*$G841*L841,$C$3*$C841*$G841*L841),IF($D841="КС",$C$2*$G841*L841,$C$3*$G841*L841))</f>
        <v>28025.469300000001</v>
      </c>
      <c r="P841" s="19">
        <f>IF(VLOOKUP($E841,КСГ!$A$2:$D$427,4,0)=0,IF($D841="КС",$C$2*$C841*$G841*M841,$C$3*$C841*$G841*M841),IF($D841="КС",$C$2*$G841*M841,$C$3*$G841*M841))</f>
        <v>14012.73465</v>
      </c>
      <c r="Q841" s="20">
        <f t="shared" si="36"/>
        <v>42038.203950000003</v>
      </c>
    </row>
    <row r="842" spans="1:17" ht="18" customHeight="1">
      <c r="A842" s="34">
        <v>150013</v>
      </c>
      <c r="B842" s="22" t="str">
        <f>VLOOKUP(A842,МО!$A$1:$C$68,2,0)</f>
        <v>НУЗ "Узловая больница на ст. Владикавказ ОАО "РЖД"</v>
      </c>
      <c r="C842" s="23">
        <f>IF(D842="КС",VLOOKUP(A842,МО!$A$1:$C$68,3,0),VLOOKUP(A842,МО!$A$1:$D$68,4,0))</f>
        <v>0.95</v>
      </c>
      <c r="D842" s="27" t="s">
        <v>495</v>
      </c>
      <c r="E842" s="26">
        <v>20161019</v>
      </c>
      <c r="F842" s="22" t="str">
        <f>VLOOKUP(E842,КСГ!$A$2:$C$427,2,0)</f>
        <v>Болезни печени, невирусные (уровень 1)</v>
      </c>
      <c r="G842" s="25">
        <f>VLOOKUP(E842,КСГ!$A$2:$C$427,3,0)</f>
        <v>0.86</v>
      </c>
      <c r="H842" s="25">
        <f>IF(VLOOKUP($E842,КСГ!$A$2:$D$427,4,0)=0,IF($D842="КС",$C$2*$C842*$G842,$C$3*$C842*$G842),IF($D842="КС",$C$2*$G842,$C$3*$G842))</f>
        <v>14012.73465</v>
      </c>
      <c r="I842" s="25" t="str">
        <f>VLOOKUP(E842,КСГ!$A$2:$E$427,5,0)</f>
        <v>Гастроэнтерология</v>
      </c>
      <c r="J842" s="25">
        <f>VLOOKUP(E842,КСГ!$A$2:$F$427,6,0)</f>
        <v>1.04</v>
      </c>
      <c r="K842" s="26" t="s">
        <v>474</v>
      </c>
      <c r="L842" s="26">
        <v>1</v>
      </c>
      <c r="M842" s="26">
        <v>0</v>
      </c>
      <c r="N842" s="18">
        <f t="shared" si="35"/>
        <v>1</v>
      </c>
      <c r="O842" s="19">
        <f>IF(VLOOKUP($E842,КСГ!$A$2:$D$427,4,0)=0,IF($D842="КС",$C$2*$C842*$G842*L842,$C$3*$C842*$G842*L842),IF($D842="КС",$C$2*$G842*L842,$C$3*$G842*L842))</f>
        <v>14012.73465</v>
      </c>
      <c r="P842" s="19">
        <f>IF(VLOOKUP($E842,КСГ!$A$2:$D$427,4,0)=0,IF($D842="КС",$C$2*$C842*$G842*M842,$C$3*$C842*$G842*M842),IF($D842="КС",$C$2*$G842*M842,$C$3*$G842*M842))</f>
        <v>0</v>
      </c>
      <c r="Q842" s="20">
        <f t="shared" si="36"/>
        <v>14012.73465</v>
      </c>
    </row>
    <row r="843" spans="1:17" ht="15" customHeight="1">
      <c r="A843" s="34">
        <v>150013</v>
      </c>
      <c r="B843" s="22" t="str">
        <f>VLOOKUP(A843,МО!$A$1:$C$68,2,0)</f>
        <v>НУЗ "Узловая больница на ст. Владикавказ ОАО "РЖД"</v>
      </c>
      <c r="C843" s="23">
        <f>IF(D843="КС",VLOOKUP(A843,МО!$A$1:$C$68,3,0),VLOOKUP(A843,МО!$A$1:$D$68,4,0))</f>
        <v>0.95</v>
      </c>
      <c r="D843" s="27" t="s">
        <v>495</v>
      </c>
      <c r="E843" s="26">
        <v>20161020</v>
      </c>
      <c r="F843" s="22" t="str">
        <f>VLOOKUP(E843,КСГ!$A$2:$C$427,2,0)</f>
        <v>Болезни печени, невирусные (уровень 2)</v>
      </c>
      <c r="G843" s="25">
        <f>VLOOKUP(E843,КСГ!$A$2:$C$427,3,0)</f>
        <v>1.21</v>
      </c>
      <c r="H843" s="25">
        <f>IF(VLOOKUP($E843,КСГ!$A$2:$D$427,4,0)=0,IF($D843="КС",$C$2*$C843*$G843,$C$3*$C843*$G843),IF($D843="КС",$C$2*$G843,$C$3*$G843))</f>
        <v>19715.591775000001</v>
      </c>
      <c r="I843" s="25" t="str">
        <f>VLOOKUP(E843,КСГ!$A$2:$E$427,5,0)</f>
        <v>Гастроэнтерология</v>
      </c>
      <c r="J843" s="25">
        <f>VLOOKUP(E843,КСГ!$A$2:$F$427,6,0)</f>
        <v>1.04</v>
      </c>
      <c r="K843" s="26" t="s">
        <v>493</v>
      </c>
      <c r="L843" s="26">
        <v>1</v>
      </c>
      <c r="M843" s="26">
        <v>1</v>
      </c>
      <c r="N843" s="18">
        <f t="shared" si="35"/>
        <v>2</v>
      </c>
      <c r="O843" s="19">
        <f>IF(VLOOKUP($E843,КСГ!$A$2:$D$427,4,0)=0,IF($D843="КС",$C$2*$C843*$G843*L843,$C$3*$C843*$G843*L843),IF($D843="КС",$C$2*$G843*L843,$C$3*$G843*L843))</f>
        <v>19715.591775000001</v>
      </c>
      <c r="P843" s="19">
        <f>IF(VLOOKUP($E843,КСГ!$A$2:$D$427,4,0)=0,IF($D843="КС",$C$2*$C843*$G843*M843,$C$3*$C843*$G843*M843),IF($D843="КС",$C$2*$G843*M843,$C$3*$G843*M843))</f>
        <v>19715.591775000001</v>
      </c>
      <c r="Q843" s="20">
        <f t="shared" si="36"/>
        <v>39431.183550000002</v>
      </c>
    </row>
    <row r="844" spans="1:17" ht="15" customHeight="1">
      <c r="A844" s="34">
        <v>150013</v>
      </c>
      <c r="B844" s="22" t="str">
        <f>VLOOKUP(A844,МО!$A$1:$C$68,2,0)</f>
        <v>НУЗ "Узловая больница на ст. Владикавказ ОАО "РЖД"</v>
      </c>
      <c r="C844" s="23">
        <f>IF(D844="КС",VLOOKUP(A844,МО!$A$1:$C$68,3,0),VLOOKUP(A844,МО!$A$1:$D$68,4,0))</f>
        <v>0.95</v>
      </c>
      <c r="D844" s="27" t="s">
        <v>495</v>
      </c>
      <c r="E844" s="26">
        <v>20161020</v>
      </c>
      <c r="F844" s="22" t="str">
        <f>VLOOKUP(E844,КСГ!$A$2:$C$427,2,0)</f>
        <v>Болезни печени, невирусные (уровень 2)</v>
      </c>
      <c r="G844" s="25">
        <f>VLOOKUP(E844,КСГ!$A$2:$C$427,3,0)</f>
        <v>1.21</v>
      </c>
      <c r="H844" s="25">
        <f>IF(VLOOKUP($E844,КСГ!$A$2:$D$427,4,0)=0,IF($D844="КС",$C$2*$C844*$G844,$C$3*$C844*$G844),IF($D844="КС",$C$2*$G844,$C$3*$G844))</f>
        <v>19715.591775000001</v>
      </c>
      <c r="I844" s="25" t="str">
        <f>VLOOKUP(E844,КСГ!$A$2:$E$427,5,0)</f>
        <v>Гастроэнтерология</v>
      </c>
      <c r="J844" s="25">
        <f>VLOOKUP(E844,КСГ!$A$2:$F$427,6,0)</f>
        <v>1.04</v>
      </c>
      <c r="K844" s="26" t="s">
        <v>474</v>
      </c>
      <c r="L844" s="26">
        <v>1</v>
      </c>
      <c r="M844" s="26">
        <v>1</v>
      </c>
      <c r="N844" s="18">
        <f t="shared" si="35"/>
        <v>2</v>
      </c>
      <c r="O844" s="19">
        <f>IF(VLOOKUP($E844,КСГ!$A$2:$D$427,4,0)=0,IF($D844="КС",$C$2*$C844*$G844*L844,$C$3*$C844*$G844*L844),IF($D844="КС",$C$2*$G844*L844,$C$3*$G844*L844))</f>
        <v>19715.591775000001</v>
      </c>
      <c r="P844" s="19">
        <f>IF(VLOOKUP($E844,КСГ!$A$2:$D$427,4,0)=0,IF($D844="КС",$C$2*$C844*$G844*M844,$C$3*$C844*$G844*M844),IF($D844="КС",$C$2*$G844*M844,$C$3*$G844*M844))</f>
        <v>19715.591775000001</v>
      </c>
      <c r="Q844" s="20">
        <f t="shared" si="36"/>
        <v>39431.183550000002</v>
      </c>
    </row>
    <row r="845" spans="1:17" ht="15" customHeight="1">
      <c r="A845" s="34">
        <v>150013</v>
      </c>
      <c r="B845" s="22" t="str">
        <f>VLOOKUP(A845,МО!$A$1:$C$68,2,0)</f>
        <v>НУЗ "Узловая больница на ст. Владикавказ ОАО "РЖД"</v>
      </c>
      <c r="C845" s="23">
        <f>IF(D845="КС",VLOOKUP(A845,МО!$A$1:$C$68,3,0),VLOOKUP(A845,МО!$A$1:$D$68,4,0))</f>
        <v>0.95</v>
      </c>
      <c r="D845" s="27" t="s">
        <v>495</v>
      </c>
      <c r="E845" s="26">
        <v>20161021</v>
      </c>
      <c r="F845" s="22" t="str">
        <f>VLOOKUP(E845,КСГ!$A$2:$C$427,2,0)</f>
        <v>Болезни поджелудочной железы</v>
      </c>
      <c r="G845" s="25">
        <f>VLOOKUP(E845,КСГ!$A$2:$C$427,3,0)</f>
        <v>0.93</v>
      </c>
      <c r="H845" s="25">
        <f>IF(VLOOKUP($E845,КСГ!$A$2:$D$427,4,0)=0,IF($D845="КС",$C$2*$C845*$G845,$C$3*$C845*$G845),IF($D845="КС",$C$2*$G845,$C$3*$G845))</f>
        <v>15153.306075</v>
      </c>
      <c r="I845" s="25" t="str">
        <f>VLOOKUP(E845,КСГ!$A$2:$E$427,5,0)</f>
        <v>Гастроэнтерология</v>
      </c>
      <c r="J845" s="25">
        <f>VLOOKUP(E845,КСГ!$A$2:$F$427,6,0)</f>
        <v>1.04</v>
      </c>
      <c r="K845" s="26" t="s">
        <v>474</v>
      </c>
      <c r="L845" s="26">
        <v>8</v>
      </c>
      <c r="M845" s="26">
        <v>2</v>
      </c>
      <c r="N845" s="18">
        <f t="shared" si="35"/>
        <v>10</v>
      </c>
      <c r="O845" s="19">
        <f>IF(VLOOKUP($E845,КСГ!$A$2:$D$427,4,0)=0,IF($D845="КС",$C$2*$C845*$G845*L845,$C$3*$C845*$G845*L845),IF($D845="КС",$C$2*$G845*L845,$C$3*$G845*L845))</f>
        <v>121226.4486</v>
      </c>
      <c r="P845" s="19">
        <f>IF(VLOOKUP($E845,КСГ!$A$2:$D$427,4,0)=0,IF($D845="КС",$C$2*$C845*$G845*M845,$C$3*$C845*$G845*M845),IF($D845="КС",$C$2*$G845*M845,$C$3*$G845*M845))</f>
        <v>30306.612150000001</v>
      </c>
      <c r="Q845" s="20">
        <f t="shared" si="36"/>
        <v>151533.06075</v>
      </c>
    </row>
    <row r="846" spans="1:17" ht="16.5" customHeight="1">
      <c r="A846" s="34">
        <v>150013</v>
      </c>
      <c r="B846" s="22" t="str">
        <f>VLOOKUP(A846,МО!$A$1:$C$68,2,0)</f>
        <v>НУЗ "Узловая больница на ст. Владикавказ ОАО "РЖД"</v>
      </c>
      <c r="C846" s="23">
        <f>IF(D846="КС",VLOOKUP(A846,МО!$A$1:$C$68,3,0),VLOOKUP(A846,МО!$A$1:$D$68,4,0))</f>
        <v>0.95</v>
      </c>
      <c r="D846" s="27" t="s">
        <v>495</v>
      </c>
      <c r="E846" s="26">
        <v>20161021</v>
      </c>
      <c r="F846" s="22" t="str">
        <f>VLOOKUP(E846,КСГ!$A$2:$C$427,2,0)</f>
        <v>Болезни поджелудочной железы</v>
      </c>
      <c r="G846" s="25">
        <f>VLOOKUP(E846,КСГ!$A$2:$C$427,3,0)</f>
        <v>0.93</v>
      </c>
      <c r="H846" s="25">
        <f>IF(VLOOKUP($E846,КСГ!$A$2:$D$427,4,0)=0,IF($D846="КС",$C$2*$C846*$G846,$C$3*$C846*$G846),IF($D846="КС",$C$2*$G846,$C$3*$G846))</f>
        <v>15153.306075</v>
      </c>
      <c r="I846" s="25" t="str">
        <f>VLOOKUP(E846,КСГ!$A$2:$E$427,5,0)</f>
        <v>Гастроэнтерология</v>
      </c>
      <c r="J846" s="25">
        <f>VLOOKUP(E846,КСГ!$A$2:$F$427,6,0)</f>
        <v>1.04</v>
      </c>
      <c r="K846" s="26" t="s">
        <v>493</v>
      </c>
      <c r="L846" s="26">
        <v>1</v>
      </c>
      <c r="M846" s="26">
        <v>1</v>
      </c>
      <c r="N846" s="18">
        <f t="shared" si="35"/>
        <v>2</v>
      </c>
      <c r="O846" s="19">
        <f>IF(VLOOKUP($E846,КСГ!$A$2:$D$427,4,0)=0,IF($D846="КС",$C$2*$C846*$G846*L846,$C$3*$C846*$G846*L846),IF($D846="КС",$C$2*$G846*L846,$C$3*$G846*L846))</f>
        <v>15153.306075</v>
      </c>
      <c r="P846" s="19">
        <f>IF(VLOOKUP($E846,КСГ!$A$2:$D$427,4,0)=0,IF($D846="КС",$C$2*$C846*$G846*M846,$C$3*$C846*$G846*M846),IF($D846="КС",$C$2*$G846*M846,$C$3*$G846*M846))</f>
        <v>15153.306075</v>
      </c>
      <c r="Q846" s="20">
        <f t="shared" si="36"/>
        <v>30306.612150000001</v>
      </c>
    </row>
    <row r="847" spans="1:17" ht="15" customHeight="1">
      <c r="A847" s="34">
        <v>150013</v>
      </c>
      <c r="B847" s="22" t="str">
        <f>VLOOKUP(A847,МО!$A$1:$C$68,2,0)</f>
        <v>НУЗ "Узловая больница на ст. Владикавказ ОАО "РЖД"</v>
      </c>
      <c r="C847" s="23">
        <f>IF(D847="КС",VLOOKUP(A847,МО!$A$1:$C$68,3,0),VLOOKUP(A847,МО!$A$1:$D$68,4,0))</f>
        <v>0.95</v>
      </c>
      <c r="D847" s="27" t="s">
        <v>495</v>
      </c>
      <c r="E847" s="26">
        <v>20161022</v>
      </c>
      <c r="F847" s="22" t="str">
        <f>VLOOKUP(E847,КСГ!$A$2:$C$427,2,0)</f>
        <v>Анемии, уровень 1</v>
      </c>
      <c r="G847" s="25">
        <f>VLOOKUP(E847,КСГ!$A$2:$C$427,3,0)</f>
        <v>1.1200000000000001</v>
      </c>
      <c r="H847" s="25">
        <f>IF(VLOOKUP($E847,КСГ!$A$2:$D$427,4,0)=0,IF($D847="КС",$C$2*$C847*$G847,$C$3*$C847*$G847),IF($D847="КС",$C$2*$G847,$C$3*$G847))</f>
        <v>18249.142800000001</v>
      </c>
      <c r="I847" s="25" t="str">
        <f>VLOOKUP(E847,КСГ!$A$2:$E$427,5,0)</f>
        <v>Гематология</v>
      </c>
      <c r="J847" s="25">
        <f>VLOOKUP(E847,КСГ!$A$2:$F$427,6,0)</f>
        <v>1.37</v>
      </c>
      <c r="K847" s="26" t="s">
        <v>470</v>
      </c>
      <c r="L847" s="26">
        <v>1</v>
      </c>
      <c r="M847" s="26">
        <v>1</v>
      </c>
      <c r="N847" s="18">
        <f t="shared" si="35"/>
        <v>2</v>
      </c>
      <c r="O847" s="19">
        <f>IF(VLOOKUP($E847,КСГ!$A$2:$D$427,4,0)=0,IF($D847="КС",$C$2*$C847*$G847*L847,$C$3*$C847*$G847*L847),IF($D847="КС",$C$2*$G847*L847,$C$3*$G847*L847))</f>
        <v>18249.142800000001</v>
      </c>
      <c r="P847" s="19">
        <f>IF(VLOOKUP($E847,КСГ!$A$2:$D$427,4,0)=0,IF($D847="КС",$C$2*$C847*$G847*M847,$C$3*$C847*$G847*M847),IF($D847="КС",$C$2*$G847*M847,$C$3*$G847*M847))</f>
        <v>18249.142800000001</v>
      </c>
      <c r="Q847" s="20">
        <f t="shared" si="36"/>
        <v>36498.285600000003</v>
      </c>
    </row>
    <row r="848" spans="1:17" ht="15.75" customHeight="1">
      <c r="A848" s="34">
        <v>150013</v>
      </c>
      <c r="B848" s="22" t="str">
        <f>VLOOKUP(A848,МО!$A$1:$C$68,2,0)</f>
        <v>НУЗ "Узловая больница на ст. Владикавказ ОАО "РЖД"</v>
      </c>
      <c r="C848" s="23">
        <f>IF(D848="КС",VLOOKUP(A848,МО!$A$1:$C$68,3,0),VLOOKUP(A848,МО!$A$1:$D$68,4,0))</f>
        <v>0.95</v>
      </c>
      <c r="D848" s="27" t="s">
        <v>495</v>
      </c>
      <c r="E848" s="26">
        <v>20161073</v>
      </c>
      <c r="F848" s="22" t="str">
        <f>VLOOKUP(E848,КСГ!$A$2:$C$427,2,0)</f>
        <v>Операции на кишечнике и анальной области (уровень 1)</v>
      </c>
      <c r="G848" s="25">
        <f>VLOOKUP(E848,КСГ!$A$2:$C$427,3,0)</f>
        <v>0.84</v>
      </c>
      <c r="H848" s="25">
        <f>IF(VLOOKUP($E848,КСГ!$A$2:$D$427,4,0)=0,IF($D848="КС",$C$2*$C848*$G848,$C$3*$C848*$G848),IF($D848="КС",$C$2*$G848,$C$3*$G848))</f>
        <v>13686.857099999999</v>
      </c>
      <c r="I848" s="25" t="str">
        <f>VLOOKUP(E848,КСГ!$A$2:$E$427,5,0)</f>
        <v>Колопроктология</v>
      </c>
      <c r="J848" s="25">
        <f>VLOOKUP(E848,КСГ!$A$2:$F$427,6,0)</f>
        <v>1.36</v>
      </c>
      <c r="K848" s="26" t="s">
        <v>474</v>
      </c>
      <c r="L848" s="26">
        <v>1</v>
      </c>
      <c r="M848" s="26">
        <v>1</v>
      </c>
      <c r="N848" s="18">
        <f t="shared" si="35"/>
        <v>2</v>
      </c>
      <c r="O848" s="19">
        <f>IF(VLOOKUP($E848,КСГ!$A$2:$D$427,4,0)=0,IF($D848="КС",$C$2*$C848*$G848*L848,$C$3*$C848*$G848*L848),IF($D848="КС",$C$2*$G848*L848,$C$3*$G848*L848))</f>
        <v>13686.857099999999</v>
      </c>
      <c r="P848" s="19">
        <f>IF(VLOOKUP($E848,КСГ!$A$2:$D$427,4,0)=0,IF($D848="КС",$C$2*$C848*$G848*M848,$C$3*$C848*$G848*M848),IF($D848="КС",$C$2*$G848*M848,$C$3*$G848*M848))</f>
        <v>13686.857099999999</v>
      </c>
      <c r="Q848" s="20">
        <f t="shared" si="36"/>
        <v>27373.714199999999</v>
      </c>
    </row>
    <row r="849" spans="1:17">
      <c r="A849" s="34">
        <v>150013</v>
      </c>
      <c r="B849" s="22" t="str">
        <f>VLOOKUP(A849,МО!$A$1:$C$68,2,0)</f>
        <v>НУЗ "Узловая больница на ст. Владикавказ ОАО "РЖД"</v>
      </c>
      <c r="C849" s="23">
        <f>IF(D849="КС",VLOOKUP(A849,МО!$A$1:$C$68,3,0),VLOOKUP(A849,МО!$A$1:$D$68,4,0))</f>
        <v>0.95</v>
      </c>
      <c r="D849" s="27" t="s">
        <v>495</v>
      </c>
      <c r="E849" s="26">
        <v>20161082</v>
      </c>
      <c r="F849" s="22" t="str">
        <f>VLOOKUP(E849,КСГ!$A$2:$C$427,2,0)</f>
        <v>Расстройства периферической нервной системы</v>
      </c>
      <c r="G849" s="25">
        <f>VLOOKUP(E849,КСГ!$A$2:$C$427,3,0)</f>
        <v>1.02</v>
      </c>
      <c r="H849" s="25">
        <f>IF(VLOOKUP($E849,КСГ!$A$2:$D$427,4,0)=0,IF($D849="КС",$C$2*$C849*$G849,$C$3*$C849*$G849),IF($D849="КС",$C$2*$G849,$C$3*$G849))</f>
        <v>16619.75505</v>
      </c>
      <c r="I849" s="25" t="str">
        <f>VLOOKUP(E849,КСГ!$A$2:$E$427,5,0)</f>
        <v>Неврология</v>
      </c>
      <c r="J849" s="25">
        <f>VLOOKUP(E849,КСГ!$A$2:$F$427,6,0)</f>
        <v>1.1200000000000001</v>
      </c>
      <c r="K849" s="26" t="s">
        <v>478</v>
      </c>
      <c r="L849" s="26">
        <v>1</v>
      </c>
      <c r="M849" s="26">
        <v>1</v>
      </c>
      <c r="N849" s="18">
        <f t="shared" si="35"/>
        <v>2</v>
      </c>
      <c r="O849" s="19">
        <f>IF(VLOOKUP($E849,КСГ!$A$2:$D$427,4,0)=0,IF($D849="КС",$C$2*$C849*$G849*L849,$C$3*$C849*$G849*L849),IF($D849="КС",$C$2*$G849*L849,$C$3*$G849*L849))</f>
        <v>16619.75505</v>
      </c>
      <c r="P849" s="19">
        <f>IF(VLOOKUP($E849,КСГ!$A$2:$D$427,4,0)=0,IF($D849="КС",$C$2*$C849*$G849*M849,$C$3*$C849*$G849*M849),IF($D849="КС",$C$2*$G849*M849,$C$3*$G849*M849))</f>
        <v>16619.75505</v>
      </c>
      <c r="Q849" s="20">
        <f t="shared" si="36"/>
        <v>33239.5101</v>
      </c>
    </row>
    <row r="850" spans="1:17" ht="16.5" customHeight="1">
      <c r="A850" s="34">
        <v>150013</v>
      </c>
      <c r="B850" s="22" t="str">
        <f>VLOOKUP(A850,МО!$A$1:$C$68,2,0)</f>
        <v>НУЗ "Узловая больница на ст. Владикавказ ОАО "РЖД"</v>
      </c>
      <c r="C850" s="23">
        <f>IF(D850="КС",VLOOKUP(A850,МО!$A$1:$C$68,3,0),VLOOKUP(A850,МО!$A$1:$D$68,4,0))</f>
        <v>0.95</v>
      </c>
      <c r="D850" s="27" t="s">
        <v>495</v>
      </c>
      <c r="E850" s="26">
        <v>20161085</v>
      </c>
      <c r="F850" s="22" t="str">
        <f>VLOOKUP(E850,КСГ!$A$2:$C$427,2,0)</f>
        <v>Другие нарушения нервной системы (уровень 1)</v>
      </c>
      <c r="G850" s="25">
        <f>VLOOKUP(E850,КСГ!$A$2:$C$427,3,0)</f>
        <v>0.74</v>
      </c>
      <c r="H850" s="25">
        <f>IF(VLOOKUP($E850,КСГ!$A$2:$D$427,4,0)=0,IF($D850="КС",$C$2*$C850*$G850,$C$3*$C850*$G850),IF($D850="КС",$C$2*$G850,$C$3*$G850))</f>
        <v>12057.469349999999</v>
      </c>
      <c r="I850" s="25" t="str">
        <f>VLOOKUP(E850,КСГ!$A$2:$E$427,5,0)</f>
        <v>Неврология</v>
      </c>
      <c r="J850" s="25">
        <f>VLOOKUP(E850,КСГ!$A$2:$F$427,6,0)</f>
        <v>1.1200000000000001</v>
      </c>
      <c r="K850" s="26" t="s">
        <v>478</v>
      </c>
      <c r="L850" s="26">
        <v>2</v>
      </c>
      <c r="M850" s="26">
        <v>1</v>
      </c>
      <c r="N850" s="18">
        <f t="shared" si="35"/>
        <v>3</v>
      </c>
      <c r="O850" s="19">
        <f>IF(VLOOKUP($E850,КСГ!$A$2:$D$427,4,0)=0,IF($D850="КС",$C$2*$C850*$G850*L850,$C$3*$C850*$G850*L850),IF($D850="КС",$C$2*$G850*L850,$C$3*$G850*L850))</f>
        <v>24114.938699999999</v>
      </c>
      <c r="P850" s="19">
        <f>IF(VLOOKUP($E850,КСГ!$A$2:$D$427,4,0)=0,IF($D850="КС",$C$2*$C850*$G850*M850,$C$3*$C850*$G850*M850),IF($D850="КС",$C$2*$G850*M850,$C$3*$G850*M850))</f>
        <v>12057.469349999999</v>
      </c>
      <c r="Q850" s="20">
        <f t="shared" si="36"/>
        <v>36172.408049999998</v>
      </c>
    </row>
    <row r="851" spans="1:17">
      <c r="A851" s="34">
        <v>150013</v>
      </c>
      <c r="B851" s="22" t="str">
        <f>VLOOKUP(A851,МО!$A$1:$C$68,2,0)</f>
        <v>НУЗ "Узловая больница на ст. Владикавказ ОАО "РЖД"</v>
      </c>
      <c r="C851" s="23">
        <f>IF(D851="КС",VLOOKUP(A851,МО!$A$1:$C$68,3,0),VLOOKUP(A851,МО!$A$1:$D$68,4,0))</f>
        <v>0.95</v>
      </c>
      <c r="D851" s="27" t="s">
        <v>495</v>
      </c>
      <c r="E851" s="26">
        <v>20161087</v>
      </c>
      <c r="F851" s="22" t="str">
        <f>VLOOKUP(E851,КСГ!$A$2:$C$427,2,0)</f>
        <v>Транзиторные ишемические приступы, сосудистые мозговые синдромы</v>
      </c>
      <c r="G851" s="25">
        <f>VLOOKUP(E851,КСГ!$A$2:$C$427,3,0)</f>
        <v>1.1499999999999999</v>
      </c>
      <c r="H851" s="25">
        <f>IF(VLOOKUP($E851,КСГ!$A$2:$D$427,4,0)=0,IF($D851="КС",$C$2*$C851*$G851,$C$3*$C851*$G851),IF($D851="КС",$C$2*$G851,$C$3*$G851))</f>
        <v>18737.959124999998</v>
      </c>
      <c r="I851" s="25" t="str">
        <f>VLOOKUP(E851,КСГ!$A$2:$E$427,5,0)</f>
        <v>Неврология</v>
      </c>
      <c r="J851" s="25">
        <f>VLOOKUP(E851,КСГ!$A$2:$F$427,6,0)</f>
        <v>1.1200000000000001</v>
      </c>
      <c r="K851" s="26" t="s">
        <v>478</v>
      </c>
      <c r="L851" s="26">
        <v>3</v>
      </c>
      <c r="M851" s="26">
        <v>1</v>
      </c>
      <c r="N851" s="18">
        <f t="shared" si="35"/>
        <v>4</v>
      </c>
      <c r="O851" s="19">
        <f>IF(VLOOKUP($E851,КСГ!$A$2:$D$427,4,0)=0,IF($D851="КС",$C$2*$C851*$G851*L851,$C$3*$C851*$G851*L851),IF($D851="КС",$C$2*$G851*L851,$C$3*$G851*L851))</f>
        <v>56213.877374999996</v>
      </c>
      <c r="P851" s="19">
        <f>IF(VLOOKUP($E851,КСГ!$A$2:$D$427,4,0)=0,IF($D851="КС",$C$2*$C851*$G851*M851,$C$3*$C851*$G851*M851),IF($D851="КС",$C$2*$G851*M851,$C$3*$G851*M851))</f>
        <v>18737.959124999998</v>
      </c>
      <c r="Q851" s="20">
        <f t="shared" si="36"/>
        <v>74951.83649999999</v>
      </c>
    </row>
    <row r="852" spans="1:17" ht="15" customHeight="1">
      <c r="A852" s="34">
        <v>150013</v>
      </c>
      <c r="B852" s="22" t="str">
        <f>VLOOKUP(A852,МО!$A$1:$C$68,2,0)</f>
        <v>НУЗ "Узловая больница на ст. Владикавказ ОАО "РЖД"</v>
      </c>
      <c r="C852" s="23">
        <f>IF(D852="КС",VLOOKUP(A852,МО!$A$1:$C$68,3,0),VLOOKUP(A852,МО!$A$1:$D$68,4,0))</f>
        <v>0.95</v>
      </c>
      <c r="D852" s="27" t="s">
        <v>495</v>
      </c>
      <c r="E852" s="26">
        <v>20161092</v>
      </c>
      <c r="F852" s="22" t="str">
        <f>VLOOKUP(E852,КСГ!$A$2:$C$427,2,0)</f>
        <v>Другие цереброваскулярные болезни</v>
      </c>
      <c r="G852" s="25">
        <f>VLOOKUP(E852,КСГ!$A$2:$C$427,3,0)</f>
        <v>0.82</v>
      </c>
      <c r="H852" s="25">
        <f>IF(VLOOKUP($E852,КСГ!$A$2:$D$427,4,0)=0,IF($D852="КС",$C$2*$C852*$G852,$C$3*$C852*$G852),IF($D852="КС",$C$2*$G852,$C$3*$G852))</f>
        <v>13360.97955</v>
      </c>
      <c r="I852" s="25" t="str">
        <f>VLOOKUP(E852,КСГ!$A$2:$E$427,5,0)</f>
        <v>Неврология</v>
      </c>
      <c r="J852" s="25">
        <f>VLOOKUP(E852,КСГ!$A$2:$F$427,6,0)</f>
        <v>1.1200000000000001</v>
      </c>
      <c r="K852" s="26" t="s">
        <v>478</v>
      </c>
      <c r="L852" s="26">
        <v>50</v>
      </c>
      <c r="M852" s="26">
        <v>20</v>
      </c>
      <c r="N852" s="18">
        <f t="shared" si="35"/>
        <v>70</v>
      </c>
      <c r="O852" s="19">
        <f>IF(VLOOKUP($E852,КСГ!$A$2:$D$427,4,0)=0,IF($D852="КС",$C$2*$C852*$G852*L852,$C$3*$C852*$G852*L852),IF($D852="КС",$C$2*$G852*L852,$C$3*$G852*L852))</f>
        <v>668048.97750000004</v>
      </c>
      <c r="P852" s="19">
        <f>IF(VLOOKUP($E852,КСГ!$A$2:$D$427,4,0)=0,IF($D852="КС",$C$2*$C852*$G852*M852,$C$3*$C852*$G852*M852),IF($D852="КС",$C$2*$G852*M852,$C$3*$G852*M852))</f>
        <v>267219.59100000001</v>
      </c>
      <c r="Q852" s="20">
        <f t="shared" si="36"/>
        <v>935268.56850000005</v>
      </c>
    </row>
    <row r="853" spans="1:17" ht="15" customHeight="1">
      <c r="A853" s="34">
        <v>150013</v>
      </c>
      <c r="B853" s="22" t="str">
        <f>VLOOKUP(A853,МО!$A$1:$C$68,2,0)</f>
        <v>НУЗ "Узловая больница на ст. Владикавказ ОАО "РЖД"</v>
      </c>
      <c r="C853" s="23">
        <f>IF(D853="КС",VLOOKUP(A853,МО!$A$1:$C$68,3,0),VLOOKUP(A853,МО!$A$1:$D$68,4,0))</f>
        <v>0.95</v>
      </c>
      <c r="D853" s="27" t="s">
        <v>495</v>
      </c>
      <c r="E853" s="26">
        <v>20161095</v>
      </c>
      <c r="F853" s="22" t="str">
        <f>VLOOKUP(E853,КСГ!$A$2:$C$427,2,0)</f>
        <v>Дорсопатии, спондилопатии, остеопатии</v>
      </c>
      <c r="G853" s="25">
        <f>VLOOKUP(E853,КСГ!$A$2:$C$427,3,0)</f>
        <v>0.68</v>
      </c>
      <c r="H853" s="25">
        <f>IF(VLOOKUP($E853,КСГ!$A$2:$D$427,4,0)=0,IF($D853="КС",$C$2*$C853*$G853,$C$3*$C853*$G853),IF($D853="КС",$C$2*$G853,$C$3*$G853))</f>
        <v>11079.836700000002</v>
      </c>
      <c r="I853" s="25" t="str">
        <f>VLOOKUP(E853,КСГ!$A$2:$E$427,5,0)</f>
        <v>Нейрохирургия</v>
      </c>
      <c r="J853" s="25">
        <f>VLOOKUP(E853,КСГ!$A$2:$F$427,6,0)</f>
        <v>1.2</v>
      </c>
      <c r="K853" s="26" t="s">
        <v>478</v>
      </c>
      <c r="L853" s="26">
        <v>35</v>
      </c>
      <c r="M853" s="26">
        <v>15</v>
      </c>
      <c r="N853" s="18">
        <f t="shared" si="35"/>
        <v>50</v>
      </c>
      <c r="O853" s="19">
        <f>IF(VLOOKUP($E853,КСГ!$A$2:$D$427,4,0)=0,IF($D853="КС",$C$2*$C853*$G853*L853,$C$3*$C853*$G853*L853),IF($D853="КС",$C$2*$G853*L853,$C$3*$G853*L853))</f>
        <v>387794.28450000007</v>
      </c>
      <c r="P853" s="19">
        <f>IF(VLOOKUP($E853,КСГ!$A$2:$D$427,4,0)=0,IF($D853="КС",$C$2*$C853*$G853*M853,$C$3*$C853*$G853*M853),IF($D853="КС",$C$2*$G853*M853,$C$3*$G853*M853))</f>
        <v>166197.55050000001</v>
      </c>
      <c r="Q853" s="20">
        <f t="shared" si="36"/>
        <v>553991.83500000008</v>
      </c>
    </row>
    <row r="854" spans="1:17" ht="16.5" customHeight="1">
      <c r="A854" s="34">
        <v>150013</v>
      </c>
      <c r="B854" s="22" t="str">
        <f>VLOOKUP(A854,МО!$A$1:$C$68,2,0)</f>
        <v>НУЗ "Узловая больница на ст. Владикавказ ОАО "РЖД"</v>
      </c>
      <c r="C854" s="23">
        <f>IF(D854="КС",VLOOKUP(A854,МО!$A$1:$C$68,3,0),VLOOKUP(A854,МО!$A$1:$D$68,4,0))</f>
        <v>0.95</v>
      </c>
      <c r="D854" s="27" t="s">
        <v>495</v>
      </c>
      <c r="E854" s="26">
        <v>20161097</v>
      </c>
      <c r="F854" s="22" t="str">
        <f>VLOOKUP(E854,КСГ!$A$2:$C$427,2,0)</f>
        <v>Сотрясение головного мозга</v>
      </c>
      <c r="G854" s="25">
        <f>VLOOKUP(E854,КСГ!$A$2:$C$427,3,0)</f>
        <v>0.4</v>
      </c>
      <c r="H854" s="25">
        <f>IF(VLOOKUP($E854,КСГ!$A$2:$D$427,4,0)=0,IF($D854="КС",$C$2*$C854*$G854,$C$3*$C854*$G854),IF($D854="КС",$C$2*$G854,$C$3*$G854))</f>
        <v>6517.5510000000004</v>
      </c>
      <c r="I854" s="25" t="str">
        <f>VLOOKUP(E854,КСГ!$A$2:$E$427,5,0)</f>
        <v>Нейрохирургия</v>
      </c>
      <c r="J854" s="25">
        <f>VLOOKUP(E854,КСГ!$A$2:$F$427,6,0)</f>
        <v>1.2</v>
      </c>
      <c r="K854" s="26" t="s">
        <v>478</v>
      </c>
      <c r="L854" s="26">
        <v>1</v>
      </c>
      <c r="M854" s="26">
        <v>1</v>
      </c>
      <c r="N854" s="18">
        <f t="shared" si="35"/>
        <v>2</v>
      </c>
      <c r="O854" s="19">
        <f>IF(VLOOKUP($E854,КСГ!$A$2:$D$427,4,0)=0,IF($D854="КС",$C$2*$C854*$G854*L854,$C$3*$C854*$G854*L854),IF($D854="КС",$C$2*$G854*L854,$C$3*$G854*L854))</f>
        <v>6517.5510000000004</v>
      </c>
      <c r="P854" s="19">
        <f>IF(VLOOKUP($E854,КСГ!$A$2:$D$427,4,0)=0,IF($D854="КС",$C$2*$C854*$G854*M854,$C$3*$C854*$G854*M854),IF($D854="КС",$C$2*$G854*M854,$C$3*$G854*M854))</f>
        <v>6517.5510000000004</v>
      </c>
      <c r="Q854" s="20">
        <f t="shared" si="36"/>
        <v>13035.102000000001</v>
      </c>
    </row>
    <row r="855" spans="1:17" ht="15.75" customHeight="1">
      <c r="A855" s="34">
        <v>150013</v>
      </c>
      <c r="B855" s="22" t="str">
        <f>VLOOKUP(A855,МО!$A$1:$C$68,2,0)</f>
        <v>НУЗ "Узловая больница на ст. Владикавказ ОАО "РЖД"</v>
      </c>
      <c r="C855" s="23">
        <f>IF(D855="КС",VLOOKUP(A855,МО!$A$1:$C$68,3,0),VLOOKUP(A855,МО!$A$1:$D$68,4,0))</f>
        <v>0.95</v>
      </c>
      <c r="D855" s="27" t="s">
        <v>495</v>
      </c>
      <c r="E855" s="26">
        <v>20161115</v>
      </c>
      <c r="F855" s="22" t="str">
        <f>VLOOKUP(E855,КСГ!$A$2:$C$427,2,0)</f>
        <v>Операции на женских половых органах при злокачественных новообразованиях  (уровень 1)</v>
      </c>
      <c r="G855" s="25">
        <f>VLOOKUP(E855,КСГ!$A$2:$C$427,3,0)</f>
        <v>2.06</v>
      </c>
      <c r="H855" s="25">
        <f>IF(VLOOKUP($E855,КСГ!$A$2:$D$427,4,0)=0,IF($D855="КС",$C$2*$C855*$G855,$C$3*$C855*$G855),IF($D855="КС",$C$2*$G855,$C$3*$G855))</f>
        <v>33565.387650000004</v>
      </c>
      <c r="I855" s="25" t="str">
        <f>VLOOKUP(E855,КСГ!$A$2:$E$427,5,0)</f>
        <v>Онкология</v>
      </c>
      <c r="J855" s="25">
        <f>VLOOKUP(E855,КСГ!$A$2:$F$427,6,0)</f>
        <v>2.2400000000000002</v>
      </c>
      <c r="K855" s="26" t="s">
        <v>470</v>
      </c>
      <c r="L855" s="26">
        <v>1</v>
      </c>
      <c r="M855" s="26">
        <v>1</v>
      </c>
      <c r="N855" s="18">
        <f t="shared" si="35"/>
        <v>2</v>
      </c>
      <c r="O855" s="19">
        <f>IF(VLOOKUP($E855,КСГ!$A$2:$D$427,4,0)=0,IF($D855="КС",$C$2*$C855*$G855*L855,$C$3*$C855*$G855*L855),IF($D855="КС",$C$2*$G855*L855,$C$3*$G855*L855))</f>
        <v>33565.387650000004</v>
      </c>
      <c r="P855" s="19">
        <f>IF(VLOOKUP($E855,КСГ!$A$2:$D$427,4,0)=0,IF($D855="КС",$C$2*$C855*$G855*M855,$C$3*$C855*$G855*M855),IF($D855="КС",$C$2*$G855*M855,$C$3*$G855*M855))</f>
        <v>33565.387650000004</v>
      </c>
      <c r="Q855" s="20">
        <f t="shared" si="36"/>
        <v>67130.775300000008</v>
      </c>
    </row>
    <row r="856" spans="1:17" ht="15.75" customHeight="1">
      <c r="A856" s="34">
        <v>150013</v>
      </c>
      <c r="B856" s="22" t="str">
        <f>VLOOKUP(A856,МО!$A$1:$C$68,2,0)</f>
        <v>НУЗ "Узловая больница на ст. Владикавказ ОАО "РЖД"</v>
      </c>
      <c r="C856" s="23">
        <f>IF(D856="КС",VLOOKUP(A856,МО!$A$1:$C$68,3,0),VLOOKUP(A856,МО!$A$1:$D$68,4,0))</f>
        <v>0.95</v>
      </c>
      <c r="D856" s="27" t="s">
        <v>495</v>
      </c>
      <c r="E856" s="26">
        <v>20161128</v>
      </c>
      <c r="F856" s="22" t="str">
        <f>VLOOKUP(E856,КСГ!$A$2:$C$427,2,0)</f>
        <v>Операции при злокачественном новообразовании пищевода, желудка</v>
      </c>
      <c r="G856" s="25">
        <f>VLOOKUP(E856,КСГ!$A$2:$C$427,3,0)</f>
        <v>2.57</v>
      </c>
      <c r="H856" s="25">
        <f>IF(VLOOKUP($E856,КСГ!$A$2:$D$427,4,0)=0,IF($D856="КС",$C$2*$C856*$G856,$C$3*$C856*$G856),IF($D856="КС",$C$2*$G856,$C$3*$G856))</f>
        <v>41875.265175</v>
      </c>
      <c r="I856" s="25" t="str">
        <f>VLOOKUP(E856,КСГ!$A$2:$E$427,5,0)</f>
        <v>Онкология</v>
      </c>
      <c r="J856" s="25">
        <f>VLOOKUP(E856,КСГ!$A$2:$F$427,6,0)</f>
        <v>2.2400000000000002</v>
      </c>
      <c r="K856" s="26" t="s">
        <v>474</v>
      </c>
      <c r="L856" s="26">
        <v>2</v>
      </c>
      <c r="M856" s="26">
        <v>1</v>
      </c>
      <c r="N856" s="18">
        <f t="shared" si="35"/>
        <v>3</v>
      </c>
      <c r="O856" s="19">
        <f>IF(VLOOKUP($E856,КСГ!$A$2:$D$427,4,0)=0,IF($D856="КС",$C$2*$C856*$G856*L856,$C$3*$C856*$G856*L856),IF($D856="КС",$C$2*$G856*L856,$C$3*$G856*L856))</f>
        <v>83750.530350000001</v>
      </c>
      <c r="P856" s="19">
        <f>IF(VLOOKUP($E856,КСГ!$A$2:$D$427,4,0)=0,IF($D856="КС",$C$2*$C856*$G856*M856,$C$3*$C856*$G856*M856),IF($D856="КС",$C$2*$G856*M856,$C$3*$G856*M856))</f>
        <v>41875.265175</v>
      </c>
      <c r="Q856" s="20">
        <f t="shared" si="36"/>
        <v>125625.79552499999</v>
      </c>
    </row>
    <row r="857" spans="1:17" ht="16.5" customHeight="1">
      <c r="A857" s="34">
        <v>150013</v>
      </c>
      <c r="B857" s="22" t="str">
        <f>VLOOKUP(A857,МО!$A$1:$C$68,2,0)</f>
        <v>НУЗ "Узловая больница на ст. Владикавказ ОАО "РЖД"</v>
      </c>
      <c r="C857" s="23">
        <f>IF(D857="КС",VLOOKUP(A857,МО!$A$1:$C$68,3,0),VLOOKUP(A857,МО!$A$1:$D$68,4,0))</f>
        <v>0.95</v>
      </c>
      <c r="D857" s="27" t="s">
        <v>495</v>
      </c>
      <c r="E857" s="26">
        <v>20161131</v>
      </c>
      <c r="F857" s="22" t="str">
        <f>VLOOKUP(E857,КСГ!$A$2:$C$427,2,0)</f>
        <v>Операции на органе слуха, придаточных пазухах носа  и верхних дыхательных путях при злокачественных новообразованиях</v>
      </c>
      <c r="G857" s="25">
        <f>VLOOKUP(E857,КСГ!$A$2:$C$427,3,0)</f>
        <v>1.91</v>
      </c>
      <c r="H857" s="25">
        <f>IF(VLOOKUP($E857,КСГ!$A$2:$D$427,4,0)=0,IF($D857="КС",$C$2*$C857*$G857,$C$3*$C857*$G857),IF($D857="КС",$C$2*$G857,$C$3*$G857))</f>
        <v>31121.306024999998</v>
      </c>
      <c r="I857" s="25" t="str">
        <f>VLOOKUP(E857,КСГ!$A$2:$E$427,5,0)</f>
        <v>Онкология</v>
      </c>
      <c r="J857" s="25">
        <f>VLOOKUP(E857,КСГ!$A$2:$F$427,6,0)</f>
        <v>2.2400000000000002</v>
      </c>
      <c r="K857" s="26" t="s">
        <v>475</v>
      </c>
      <c r="L857" s="26">
        <v>4</v>
      </c>
      <c r="M857" s="26">
        <v>1</v>
      </c>
      <c r="N857" s="18">
        <f t="shared" si="35"/>
        <v>5</v>
      </c>
      <c r="O857" s="19">
        <f>IF(VLOOKUP($E857,КСГ!$A$2:$D$427,4,0)=0,IF($D857="КС",$C$2*$C857*$G857*L857,$C$3*$C857*$G857*L857),IF($D857="КС",$C$2*$G857*L857,$C$3*$G857*L857))</f>
        <v>124485.22409999999</v>
      </c>
      <c r="P857" s="19">
        <f>IF(VLOOKUP($E857,КСГ!$A$2:$D$427,4,0)=0,IF($D857="КС",$C$2*$C857*$G857*M857,$C$3*$C857*$G857*M857),IF($D857="КС",$C$2*$G857*M857,$C$3*$G857*M857))</f>
        <v>31121.306024999998</v>
      </c>
      <c r="Q857" s="20">
        <f t="shared" si="36"/>
        <v>155606.53012499999</v>
      </c>
    </row>
    <row r="858" spans="1:17" ht="15.75" customHeight="1">
      <c r="A858" s="34">
        <v>150013</v>
      </c>
      <c r="B858" s="22" t="str">
        <f>VLOOKUP(A858,МО!$A$1:$C$68,2,0)</f>
        <v>НУЗ "Узловая больница на ст. Владикавказ ОАО "РЖД"</v>
      </c>
      <c r="C858" s="23">
        <f>IF(D858="КС",VLOOKUP(A858,МО!$A$1:$C$68,3,0),VLOOKUP(A858,МО!$A$1:$D$68,4,0))</f>
        <v>0.95</v>
      </c>
      <c r="D858" s="27" t="s">
        <v>495</v>
      </c>
      <c r="E858" s="26">
        <v>20161146</v>
      </c>
      <c r="F858" s="22" t="str">
        <f>VLOOKUP(E858,КСГ!$A$2:$C$427,2,0)</f>
        <v>Другие болезни уха</v>
      </c>
      <c r="G858" s="25">
        <f>VLOOKUP(E858,КСГ!$A$2:$C$427,3,0)</f>
        <v>0.61</v>
      </c>
      <c r="H858" s="25">
        <f>IF(VLOOKUP($E858,КСГ!$A$2:$D$427,4,0)=0,IF($D858="КС",$C$2*$C858*$G858,$C$3*$C858*$G858),IF($D858="КС",$C$2*$G858,$C$3*$G858))</f>
        <v>9939.2652749999997</v>
      </c>
      <c r="I858" s="25" t="str">
        <f>VLOOKUP(E858,КСГ!$A$2:$E$427,5,0)</f>
        <v>Оториноларингология</v>
      </c>
      <c r="J858" s="25">
        <f>VLOOKUP(E858,КСГ!$A$2:$F$427,6,0)</f>
        <v>0.87</v>
      </c>
      <c r="K858" s="26" t="s">
        <v>475</v>
      </c>
      <c r="L858" s="26">
        <v>4</v>
      </c>
      <c r="M858" s="26">
        <v>1</v>
      </c>
      <c r="N858" s="18">
        <f t="shared" si="35"/>
        <v>5</v>
      </c>
      <c r="O858" s="19">
        <f>IF(VLOOKUP($E858,КСГ!$A$2:$D$427,4,0)=0,IF($D858="КС",$C$2*$C858*$G858*L858,$C$3*$C858*$G858*L858),IF($D858="КС",$C$2*$G858*L858,$C$3*$G858*L858))</f>
        <v>39757.061099999999</v>
      </c>
      <c r="P858" s="19">
        <f>IF(VLOOKUP($E858,КСГ!$A$2:$D$427,4,0)=0,IF($D858="КС",$C$2*$C858*$G858*M858,$C$3*$C858*$G858*M858),IF($D858="КС",$C$2*$G858*M858,$C$3*$G858*M858))</f>
        <v>9939.2652749999997</v>
      </c>
      <c r="Q858" s="20">
        <f t="shared" si="36"/>
        <v>49696.326374999997</v>
      </c>
    </row>
    <row r="859" spans="1:17" ht="15" customHeight="1">
      <c r="A859" s="34">
        <v>150013</v>
      </c>
      <c r="B859" s="22" t="str">
        <f>VLOOKUP(A859,МО!$A$1:$C$68,2,0)</f>
        <v>НУЗ "Узловая больница на ст. Владикавказ ОАО "РЖД"</v>
      </c>
      <c r="C859" s="23">
        <f>IF(D859="КС",VLOOKUP(A859,МО!$A$1:$C$68,3,0),VLOOKUP(A859,МО!$A$1:$D$68,4,0))</f>
        <v>0.95</v>
      </c>
      <c r="D859" s="27" t="s">
        <v>495</v>
      </c>
      <c r="E859" s="26">
        <v>20161151</v>
      </c>
      <c r="F859" s="22" t="str">
        <f>VLOOKUP(E859,КСГ!$A$2:$C$427,2,0)</f>
        <v>Операции на органе слуха, придаточных пазухах носа  и верхних дыхательных путях (уровень 4)</v>
      </c>
      <c r="G859" s="25">
        <f>VLOOKUP(E859,КСГ!$A$2:$C$427,3,0)</f>
        <v>1.35</v>
      </c>
      <c r="H859" s="25">
        <f>IF(VLOOKUP($E859,КСГ!$A$2:$D$427,4,0)=0,IF($D859="КС",$C$2*$C859*$G859,$C$3*$C859*$G859),IF($D859="КС",$C$2*$G859,$C$3*$G859))</f>
        <v>21996.734625000001</v>
      </c>
      <c r="I859" s="25" t="str">
        <f>VLOOKUP(E859,КСГ!$A$2:$E$427,5,0)</f>
        <v>Оториноларингология</v>
      </c>
      <c r="J859" s="25">
        <f>VLOOKUP(E859,КСГ!$A$2:$F$427,6,0)</f>
        <v>0.87</v>
      </c>
      <c r="K859" s="26" t="s">
        <v>475</v>
      </c>
      <c r="L859" s="26">
        <v>3</v>
      </c>
      <c r="M859" s="26">
        <v>2</v>
      </c>
      <c r="N859" s="18">
        <f t="shared" si="35"/>
        <v>5</v>
      </c>
      <c r="O859" s="19">
        <f>IF(VLOOKUP($E859,КСГ!$A$2:$D$427,4,0)=0,IF($D859="КС",$C$2*$C859*$G859*L859,$C$3*$C859*$G859*L859),IF($D859="КС",$C$2*$G859*L859,$C$3*$G859*L859))</f>
        <v>65990.203875000007</v>
      </c>
      <c r="P859" s="19">
        <f>IF(VLOOKUP($E859,КСГ!$A$2:$D$427,4,0)=0,IF($D859="КС",$C$2*$C859*$G859*M859,$C$3*$C859*$G859*M859),IF($D859="КС",$C$2*$G859*M859,$C$3*$G859*M859))</f>
        <v>43993.469250000002</v>
      </c>
      <c r="Q859" s="20">
        <f t="shared" si="36"/>
        <v>109983.673125</v>
      </c>
    </row>
    <row r="860" spans="1:17" ht="18" customHeight="1">
      <c r="A860" s="34">
        <v>150013</v>
      </c>
      <c r="B860" s="22" t="str">
        <f>VLOOKUP(A860,МО!$A$1:$C$68,2,0)</f>
        <v>НУЗ "Узловая больница на ст. Владикавказ ОАО "РЖД"</v>
      </c>
      <c r="C860" s="23">
        <f>IF(D860="КС",VLOOKUP(A860,МО!$A$1:$C$68,3,0),VLOOKUP(A860,МО!$A$1:$D$68,4,0))</f>
        <v>0.95</v>
      </c>
      <c r="D860" s="27" t="s">
        <v>495</v>
      </c>
      <c r="E860" s="26">
        <v>20161166</v>
      </c>
      <c r="F860" s="22" t="str">
        <f>VLOOKUP(E860,КСГ!$A$2:$C$427,2,0)</f>
        <v>Другие болезни органов дыхания</v>
      </c>
      <c r="G860" s="25">
        <f>VLOOKUP(E860,КСГ!$A$2:$C$427,3,0)</f>
        <v>1.19</v>
      </c>
      <c r="H860" s="25">
        <f>IF(VLOOKUP($E860,КСГ!$A$2:$D$427,4,0)=0,IF($D860="КС",$C$2*$C860*$G860,$C$3*$C860*$G860),IF($D860="КС",$C$2*$G860,$C$3*$G860))</f>
        <v>19389.714225</v>
      </c>
      <c r="I860" s="25" t="str">
        <f>VLOOKUP(E860,КСГ!$A$2:$E$427,5,0)</f>
        <v>Пульмонология</v>
      </c>
      <c r="J860" s="25">
        <f>VLOOKUP(E860,КСГ!$A$2:$F$427,6,0)</f>
        <v>1.31</v>
      </c>
      <c r="K860" s="26" t="s">
        <v>493</v>
      </c>
      <c r="L860" s="26">
        <v>1</v>
      </c>
      <c r="M860" s="26">
        <v>1</v>
      </c>
      <c r="N860" s="18">
        <f t="shared" si="35"/>
        <v>2</v>
      </c>
      <c r="O860" s="19">
        <f>IF(VLOOKUP($E860,КСГ!$A$2:$D$427,4,0)=0,IF($D860="КС",$C$2*$C860*$G860*L860,$C$3*$C860*$G860*L860),IF($D860="КС",$C$2*$G860*L860,$C$3*$G860*L860))</f>
        <v>19389.714225</v>
      </c>
      <c r="P860" s="19">
        <f>IF(VLOOKUP($E860,КСГ!$A$2:$D$427,4,0)=0,IF($D860="КС",$C$2*$C860*$G860*M860,$C$3*$C860*$G860*M860),IF($D860="КС",$C$2*$G860*M860,$C$3*$G860*M860))</f>
        <v>19389.714225</v>
      </c>
      <c r="Q860" s="20">
        <f t="shared" si="36"/>
        <v>38779.428449999999</v>
      </c>
    </row>
    <row r="861" spans="1:17" ht="15" customHeight="1">
      <c r="A861" s="34">
        <v>150013</v>
      </c>
      <c r="B861" s="22" t="str">
        <f>VLOOKUP(A861,МО!$A$1:$C$68,2,0)</f>
        <v>НУЗ "Узловая больница на ст. Владикавказ ОАО "РЖД"</v>
      </c>
      <c r="C861" s="23">
        <f>IF(D861="КС",VLOOKUP(A861,МО!$A$1:$C$68,3,0),VLOOKUP(A861,МО!$A$1:$D$68,4,0))</f>
        <v>0.95</v>
      </c>
      <c r="D861" s="27" t="s">
        <v>495</v>
      </c>
      <c r="E861" s="26">
        <v>20161169</v>
      </c>
      <c r="F861" s="22" t="str">
        <f>VLOOKUP(E861,КСГ!$A$2:$C$427,2,0)</f>
        <v>Пневмония, плеврит, другие болезни плевры</v>
      </c>
      <c r="G861" s="25">
        <f>VLOOKUP(E861,КСГ!$A$2:$C$427,3,0)</f>
        <v>1.8059999999999998</v>
      </c>
      <c r="H861" s="25">
        <f>IF(VLOOKUP($E861,КСГ!$A$2:$D$427,4,0)=0,IF($D861="КС",$C$2*$C861*$G861,$C$3*$C861*$G861),IF($D861="КС",$C$2*$G861,$C$3*$G861))</f>
        <v>29426.742764999999</v>
      </c>
      <c r="I861" s="25" t="str">
        <f>VLOOKUP(E861,КСГ!$A$2:$E$427,5,0)</f>
        <v>Пульмонология</v>
      </c>
      <c r="J861" s="25">
        <f>VLOOKUP(E861,КСГ!$A$2:$F$427,6,0)</f>
        <v>1.31</v>
      </c>
      <c r="K861" s="26" t="s">
        <v>493</v>
      </c>
      <c r="L861" s="26">
        <v>10</v>
      </c>
      <c r="M861" s="26">
        <v>5</v>
      </c>
      <c r="N861" s="18">
        <f t="shared" si="35"/>
        <v>15</v>
      </c>
      <c r="O861" s="19">
        <f>IF(VLOOKUP($E861,КСГ!$A$2:$D$427,4,0)=0,IF($D861="КС",$C$2*$C861*$G861*L861,$C$3*$C861*$G861*L861),IF($D861="КС",$C$2*$G861*L861,$C$3*$G861*L861))</f>
        <v>294267.42764999997</v>
      </c>
      <c r="P861" s="19">
        <f>IF(VLOOKUP($E861,КСГ!$A$2:$D$427,4,0)=0,IF($D861="КС",$C$2*$C861*$G861*M861,$C$3*$C861*$G861*M861),IF($D861="КС",$C$2*$G861*M861,$C$3*$G861*M861))</f>
        <v>147133.71382499998</v>
      </c>
      <c r="Q861" s="20">
        <f t="shared" si="36"/>
        <v>441401.14147499995</v>
      </c>
    </row>
    <row r="862" spans="1:17" ht="15" customHeight="1">
      <c r="A862" s="34">
        <v>150013</v>
      </c>
      <c r="B862" s="22" t="str">
        <f>VLOOKUP(A862,МО!$A$1:$C$68,2,0)</f>
        <v>НУЗ "Узловая больница на ст. Владикавказ ОАО "РЖД"</v>
      </c>
      <c r="C862" s="23">
        <f>IF(D862="КС",VLOOKUP(A862,МО!$A$1:$C$68,3,0),VLOOKUP(A862,МО!$A$1:$D$68,4,0))</f>
        <v>0.95</v>
      </c>
      <c r="D862" s="27" t="s">
        <v>495</v>
      </c>
      <c r="E862" s="26">
        <v>20161170</v>
      </c>
      <c r="F862" s="22" t="str">
        <f>VLOOKUP(E862,КСГ!$A$2:$C$427,2,0)</f>
        <v>Астма, взрослые</v>
      </c>
      <c r="G862" s="25">
        <f>VLOOKUP(E862,КСГ!$A$2:$C$427,3,0)</f>
        <v>1.554</v>
      </c>
      <c r="H862" s="25">
        <f>IF(VLOOKUP($E862,КСГ!$A$2:$D$427,4,0)=0,IF($D862="КС",$C$2*$C862*$G862,$C$3*$C862*$G862),IF($D862="КС",$C$2*$G862,$C$3*$G862))</f>
        <v>25320.685635000002</v>
      </c>
      <c r="I862" s="25" t="str">
        <f>VLOOKUP(E862,КСГ!$A$2:$E$427,5,0)</f>
        <v>Пульмонология</v>
      </c>
      <c r="J862" s="25">
        <f>VLOOKUP(E862,КСГ!$A$2:$F$427,6,0)</f>
        <v>1.31</v>
      </c>
      <c r="K862" s="26" t="s">
        <v>493</v>
      </c>
      <c r="L862" s="26">
        <v>1</v>
      </c>
      <c r="M862" s="26">
        <v>1</v>
      </c>
      <c r="N862" s="18">
        <f t="shared" si="35"/>
        <v>2</v>
      </c>
      <c r="O862" s="19">
        <f>IF(VLOOKUP($E862,КСГ!$A$2:$D$427,4,0)=0,IF($D862="КС",$C$2*$C862*$G862*L862,$C$3*$C862*$G862*L862),IF($D862="КС",$C$2*$G862*L862,$C$3*$G862*L862))</f>
        <v>25320.685635000002</v>
      </c>
      <c r="P862" s="19">
        <f>IF(VLOOKUP($E862,КСГ!$A$2:$D$427,4,0)=0,IF($D862="КС",$C$2*$C862*$G862*M862,$C$3*$C862*$G862*M862),IF($D862="КС",$C$2*$G862*M862,$C$3*$G862*M862))</f>
        <v>25320.685635000002</v>
      </c>
      <c r="Q862" s="20">
        <f t="shared" si="36"/>
        <v>50641.371270000003</v>
      </c>
    </row>
    <row r="863" spans="1:17" ht="15" customHeight="1">
      <c r="A863" s="34">
        <v>150013</v>
      </c>
      <c r="B863" s="22" t="str">
        <f>VLOOKUP(A863,МО!$A$1:$C$68,2,0)</f>
        <v>НУЗ "Узловая больница на ст. Владикавказ ОАО "РЖД"</v>
      </c>
      <c r="C863" s="23">
        <f>IF(D863="КС",VLOOKUP(A863,МО!$A$1:$C$68,3,0),VLOOKUP(A863,МО!$A$1:$D$68,4,0))</f>
        <v>0.95</v>
      </c>
      <c r="D863" s="27" t="s">
        <v>495</v>
      </c>
      <c r="E863" s="26">
        <v>20161173</v>
      </c>
      <c r="F863" s="22" t="str">
        <f>VLOOKUP(E863,КСГ!$A$2:$C$427,2,0)</f>
        <v>Артропатии и спондилопатии</v>
      </c>
      <c r="G863" s="25">
        <f>VLOOKUP(E863,КСГ!$A$2:$C$427,3,0)</f>
        <v>1.67</v>
      </c>
      <c r="H863" s="25">
        <f>IF(VLOOKUP($E863,КСГ!$A$2:$D$427,4,0)=0,IF($D863="КС",$C$2*$C863*$G863,$C$3*$C863*$G863),IF($D863="КС",$C$2*$G863,$C$3*$G863))</f>
        <v>27210.775425</v>
      </c>
      <c r="I863" s="25" t="str">
        <f>VLOOKUP(E863,КСГ!$A$2:$E$427,5,0)</f>
        <v>Ревматология</v>
      </c>
      <c r="J863" s="25">
        <f>VLOOKUP(E863,КСГ!$A$2:$F$427,6,0)</f>
        <v>1.44</v>
      </c>
      <c r="K863" s="26" t="s">
        <v>493</v>
      </c>
      <c r="L863" s="26">
        <v>1</v>
      </c>
      <c r="M863" s="26">
        <v>1</v>
      </c>
      <c r="N863" s="18">
        <f t="shared" si="35"/>
        <v>2</v>
      </c>
      <c r="O863" s="19">
        <f>IF(VLOOKUP($E863,КСГ!$A$2:$D$427,4,0)=0,IF($D863="КС",$C$2*$C863*$G863*L863,$C$3*$C863*$G863*L863),IF($D863="КС",$C$2*$G863*L863,$C$3*$G863*L863))</f>
        <v>27210.775425</v>
      </c>
      <c r="P863" s="19">
        <f>IF(VLOOKUP($E863,КСГ!$A$2:$D$427,4,0)=0,IF($D863="КС",$C$2*$C863*$G863*M863,$C$3*$C863*$G863*M863),IF($D863="КС",$C$2*$G863*M863,$C$3*$G863*M863))</f>
        <v>27210.775425</v>
      </c>
      <c r="Q863" s="20">
        <f t="shared" si="36"/>
        <v>54421.55085</v>
      </c>
    </row>
    <row r="864" spans="1:17" ht="30">
      <c r="A864" s="34">
        <v>150013</v>
      </c>
      <c r="B864" s="22" t="str">
        <f>VLOOKUP(A864,МО!$A$1:$C$68,2,0)</f>
        <v>НУЗ "Узловая больница на ст. Владикавказ ОАО "РЖД"</v>
      </c>
      <c r="C864" s="23">
        <f>IF(D864="КС",VLOOKUP(A864,МО!$A$1:$C$68,3,0),VLOOKUP(A864,МО!$A$1:$D$68,4,0))</f>
        <v>0.95</v>
      </c>
      <c r="D864" s="27" t="s">
        <v>495</v>
      </c>
      <c r="E864" s="26">
        <v>20161176</v>
      </c>
      <c r="F864" s="22" t="str">
        <f>VLOOKUP(E864,КСГ!$A$2:$C$427,2,0)</f>
        <v>Флебит и тромбофлебит, варикозное расширение вен нижних конечностей</v>
      </c>
      <c r="G864" s="25">
        <f>VLOOKUP(E864,КСГ!$A$2:$C$427,3,0)</f>
        <v>0.85</v>
      </c>
      <c r="H864" s="25">
        <f>IF(VLOOKUP($E864,КСГ!$A$2:$D$427,4,0)=0,IF($D864="КС",$C$2*$C864*$G864,$C$3*$C864*$G864),IF($D864="КС",$C$2*$G864,$C$3*$G864))</f>
        <v>13849.795875</v>
      </c>
      <c r="I864" s="25" t="str">
        <f>VLOOKUP(E864,КСГ!$A$2:$E$427,5,0)</f>
        <v>Сердечно-сосудистая хирургия</v>
      </c>
      <c r="J864" s="25">
        <f>VLOOKUP(E864,КСГ!$A$2:$F$427,6,0)</f>
        <v>1.18</v>
      </c>
      <c r="K864" s="26" t="s">
        <v>474</v>
      </c>
      <c r="L864" s="26">
        <v>15</v>
      </c>
      <c r="M864" s="26">
        <v>5</v>
      </c>
      <c r="N864" s="18">
        <f t="shared" si="35"/>
        <v>20</v>
      </c>
      <c r="O864" s="19">
        <f>IF(VLOOKUP($E864,КСГ!$A$2:$D$427,4,0)=0,IF($D864="КС",$C$2*$C864*$G864*L864,$C$3*$C864*$G864*L864),IF($D864="КС",$C$2*$G864*L864,$C$3*$G864*L864))</f>
        <v>207746.93812499999</v>
      </c>
      <c r="P864" s="19">
        <f>IF(VLOOKUP($E864,КСГ!$A$2:$D$427,4,0)=0,IF($D864="КС",$C$2*$C864*$G864*M864,$C$3*$C864*$G864*M864),IF($D864="КС",$C$2*$G864*M864,$C$3*$G864*M864))</f>
        <v>69248.979374999995</v>
      </c>
      <c r="Q864" s="20">
        <f t="shared" si="36"/>
        <v>276995.91749999998</v>
      </c>
    </row>
    <row r="865" spans="1:17" ht="15.75" customHeight="1">
      <c r="A865" s="34">
        <v>150013</v>
      </c>
      <c r="B865" s="22" t="str">
        <f>VLOOKUP(A865,МО!$A$1:$C$68,2,0)</f>
        <v>НУЗ "Узловая больница на ст. Владикавказ ОАО "РЖД"</v>
      </c>
      <c r="C865" s="23">
        <f>IF(D865="КС",VLOOKUP(A865,МО!$A$1:$C$68,3,0),VLOOKUP(A865,МО!$A$1:$D$68,4,0))</f>
        <v>0.95</v>
      </c>
      <c r="D865" s="27" t="s">
        <v>495</v>
      </c>
      <c r="E865" s="26">
        <v>20161178</v>
      </c>
      <c r="F865" s="22" t="str">
        <f>VLOOKUP(E865,КСГ!$A$2:$C$427,2,0)</f>
        <v>Болезни артерий, артериол и капилляров</v>
      </c>
      <c r="G865" s="25">
        <f>VLOOKUP(E865,КСГ!$A$2:$C$427,3,0)</f>
        <v>1.05</v>
      </c>
      <c r="H865" s="25">
        <f>IF(VLOOKUP($E865,КСГ!$A$2:$D$427,4,0)=0,IF($D865="КС",$C$2*$C865*$G865,$C$3*$C865*$G865),IF($D865="КС",$C$2*$G865,$C$3*$G865))</f>
        <v>17108.571375</v>
      </c>
      <c r="I865" s="25" t="str">
        <f>VLOOKUP(E865,КСГ!$A$2:$E$427,5,0)</f>
        <v>Сердечно-сосудистая хирургия</v>
      </c>
      <c r="J865" s="25">
        <f>VLOOKUP(E865,КСГ!$A$2:$F$427,6,0)</f>
        <v>1.18</v>
      </c>
      <c r="K865" s="26" t="s">
        <v>474</v>
      </c>
      <c r="L865" s="26">
        <v>8</v>
      </c>
      <c r="M865" s="26">
        <v>2</v>
      </c>
      <c r="N865" s="18">
        <f t="shared" si="35"/>
        <v>10</v>
      </c>
      <c r="O865" s="19">
        <f>IF(VLOOKUP($E865,КСГ!$A$2:$D$427,4,0)=0,IF($D865="КС",$C$2*$C865*$G865*L865,$C$3*$C865*$G865*L865),IF($D865="КС",$C$2*$G865*L865,$C$3*$G865*L865))</f>
        <v>136868.571</v>
      </c>
      <c r="P865" s="19">
        <f>IF(VLOOKUP($E865,КСГ!$A$2:$D$427,4,0)=0,IF($D865="КС",$C$2*$C865*$G865*M865,$C$3*$C865*$G865*M865),IF($D865="КС",$C$2*$G865*M865,$C$3*$G865*M865))</f>
        <v>34217.142749999999</v>
      </c>
      <c r="Q865" s="20">
        <f t="shared" si="36"/>
        <v>171085.71375</v>
      </c>
    </row>
    <row r="866" spans="1:17" ht="16.5" customHeight="1">
      <c r="A866" s="34">
        <v>150013</v>
      </c>
      <c r="B866" s="22" t="str">
        <f>VLOOKUP(A866,МО!$A$1:$C$68,2,0)</f>
        <v>НУЗ "Узловая больница на ст. Владикавказ ОАО "РЖД"</v>
      </c>
      <c r="C866" s="23">
        <f>IF(D866="КС",VLOOKUP(A866,МО!$A$1:$C$68,3,0),VLOOKUP(A866,МО!$A$1:$D$68,4,0))</f>
        <v>0.95</v>
      </c>
      <c r="D866" s="27" t="s">
        <v>495</v>
      </c>
      <c r="E866" s="26">
        <v>20161184</v>
      </c>
      <c r="F866" s="22" t="str">
        <f>VLOOKUP(E866,КСГ!$A$2:$C$427,2,0)</f>
        <v>Операции на сосудах (уровень 2)</v>
      </c>
      <c r="G866" s="25">
        <f>VLOOKUP(E866,КСГ!$A$2:$C$427,3,0)</f>
        <v>2.37</v>
      </c>
      <c r="H866" s="25">
        <f>IF(VLOOKUP($E866,КСГ!$A$2:$D$427,4,0)=0,IF($D866="КС",$C$2*$C866*$G866,$C$3*$C866*$G866),IF($D866="КС",$C$2*$G866,$C$3*$G866))</f>
        <v>38616.489675000004</v>
      </c>
      <c r="I866" s="25" t="str">
        <f>VLOOKUP(E866,КСГ!$A$2:$E$427,5,0)</f>
        <v>Сердечно-сосудистая хирургия</v>
      </c>
      <c r="J866" s="25">
        <f>VLOOKUP(E866,КСГ!$A$2:$F$427,6,0)</f>
        <v>1.18</v>
      </c>
      <c r="K866" s="26" t="s">
        <v>474</v>
      </c>
      <c r="L866" s="26">
        <v>2</v>
      </c>
      <c r="M866" s="26">
        <v>1</v>
      </c>
      <c r="N866" s="18">
        <f t="shared" si="35"/>
        <v>3</v>
      </c>
      <c r="O866" s="19">
        <f>IF(VLOOKUP($E866,КСГ!$A$2:$D$427,4,0)=0,IF($D866="КС",$C$2*$C866*$G866*L866,$C$3*$C866*$G866*L866),IF($D866="КС",$C$2*$G866*L866,$C$3*$G866*L866))</f>
        <v>77232.979350000009</v>
      </c>
      <c r="P866" s="19">
        <f>IF(VLOOKUP($E866,КСГ!$A$2:$D$427,4,0)=0,IF($D866="КС",$C$2*$C866*$G866*M866,$C$3*$C866*$G866*M866),IF($D866="КС",$C$2*$G866*M866,$C$3*$G866*M866))</f>
        <v>38616.489675000004</v>
      </c>
      <c r="Q866" s="20">
        <f t="shared" si="36"/>
        <v>115849.46902500001</v>
      </c>
    </row>
    <row r="867" spans="1:17">
      <c r="A867" s="34">
        <v>150013</v>
      </c>
      <c r="B867" s="22" t="str">
        <f>VLOOKUP(A867,МО!$A$1:$C$68,2,0)</f>
        <v>НУЗ "Узловая больница на ст. Владикавказ ОАО "РЖД"</v>
      </c>
      <c r="C867" s="23">
        <f>IF(D867="КС",VLOOKUP(A867,МО!$A$1:$C$68,3,0),VLOOKUP(A867,МО!$A$1:$D$68,4,0))</f>
        <v>0.95</v>
      </c>
      <c r="D867" s="27" t="s">
        <v>495</v>
      </c>
      <c r="E867" s="26">
        <v>20161189</v>
      </c>
      <c r="F867" s="22" t="str">
        <f>VLOOKUP(E867,КСГ!$A$2:$C$427,2,0)</f>
        <v>Болезни пищевода, гастрит, дуоденит, другие болезни желудка и двенадцатиперстной кишки</v>
      </c>
      <c r="G867" s="25">
        <f>VLOOKUP(E867,КСГ!$A$2:$C$427,3,0)</f>
        <v>0.37</v>
      </c>
      <c r="H867" s="25">
        <f>IF(VLOOKUP($E867,КСГ!$A$2:$D$427,4,0)=0,IF($D867="КС",$C$2*$C867*$G867,$C$3*$C867*$G867),IF($D867="КС",$C$2*$G867,$C$3*$G867))</f>
        <v>6028.7346749999997</v>
      </c>
      <c r="I867" s="25" t="str">
        <f>VLOOKUP(E867,КСГ!$A$2:$E$427,5,0)</f>
        <v>Терапия</v>
      </c>
      <c r="J867" s="25">
        <f>VLOOKUP(E867,КСГ!$A$2:$F$427,6,0)</f>
        <v>0.77</v>
      </c>
      <c r="K867" s="26" t="s">
        <v>493</v>
      </c>
      <c r="L867" s="26">
        <v>3</v>
      </c>
      <c r="M867" s="26">
        <v>2</v>
      </c>
      <c r="N867" s="18">
        <f t="shared" si="35"/>
        <v>5</v>
      </c>
      <c r="O867" s="19">
        <f>IF(VLOOKUP($E867,КСГ!$A$2:$D$427,4,0)=0,IF($D867="КС",$C$2*$C867*$G867*L867,$C$3*$C867*$G867*L867),IF($D867="КС",$C$2*$G867*L867,$C$3*$G867*L867))</f>
        <v>18086.204024999999</v>
      </c>
      <c r="P867" s="19">
        <f>IF(VLOOKUP($E867,КСГ!$A$2:$D$427,4,0)=0,IF($D867="КС",$C$2*$C867*$G867*M867,$C$3*$C867*$G867*M867),IF($D867="КС",$C$2*$G867*M867,$C$3*$G867*M867))</f>
        <v>12057.469349999999</v>
      </c>
      <c r="Q867" s="20">
        <f t="shared" si="36"/>
        <v>30143.673374999998</v>
      </c>
    </row>
    <row r="868" spans="1:17" ht="15" customHeight="1">
      <c r="A868" s="34">
        <v>150013</v>
      </c>
      <c r="B868" s="22" t="str">
        <f>VLOOKUP(A868,МО!$A$1:$C$68,2,0)</f>
        <v>НУЗ "Узловая больница на ст. Владикавказ ОАО "РЖД"</v>
      </c>
      <c r="C868" s="23">
        <f>IF(D868="КС",VLOOKUP(A868,МО!$A$1:$C$68,3,0),VLOOKUP(A868,МО!$A$1:$D$68,4,0))</f>
        <v>0.95</v>
      </c>
      <c r="D868" s="27" t="s">
        <v>495</v>
      </c>
      <c r="E868" s="26">
        <v>20161191</v>
      </c>
      <c r="F868" s="22" t="str">
        <f>VLOOKUP(E868,КСГ!$A$2:$C$427,2,0)</f>
        <v>Болезни желчного пузыря</v>
      </c>
      <c r="G868" s="25">
        <f>VLOOKUP(E868,КСГ!$A$2:$C$427,3,0)</f>
        <v>0.72</v>
      </c>
      <c r="H868" s="25">
        <f>IF(VLOOKUP($E868,КСГ!$A$2:$D$427,4,0)=0,IF($D868="КС",$C$2*$C868*$G868,$C$3*$C868*$G868),IF($D868="КС",$C$2*$G868,$C$3*$G868))</f>
        <v>11731.5918</v>
      </c>
      <c r="I868" s="25" t="str">
        <f>VLOOKUP(E868,КСГ!$A$2:$E$427,5,0)</f>
        <v>Терапия</v>
      </c>
      <c r="J868" s="25">
        <f>VLOOKUP(E868,КСГ!$A$2:$F$427,6,0)</f>
        <v>0.77</v>
      </c>
      <c r="K868" s="26" t="s">
        <v>493</v>
      </c>
      <c r="L868" s="26">
        <v>3</v>
      </c>
      <c r="M868" s="26">
        <v>2</v>
      </c>
      <c r="N868" s="18">
        <f t="shared" si="35"/>
        <v>5</v>
      </c>
      <c r="O868" s="19">
        <f>IF(VLOOKUP($E868,КСГ!$A$2:$D$427,4,0)=0,IF($D868="КС",$C$2*$C868*$G868*L868,$C$3*$C868*$G868*L868),IF($D868="КС",$C$2*$G868*L868,$C$3*$G868*L868))</f>
        <v>35194.775399999999</v>
      </c>
      <c r="P868" s="19">
        <f>IF(VLOOKUP($E868,КСГ!$A$2:$D$427,4,0)=0,IF($D868="КС",$C$2*$C868*$G868*M868,$C$3*$C868*$G868*M868),IF($D868="КС",$C$2*$G868*M868,$C$3*$G868*M868))</f>
        <v>23463.1836</v>
      </c>
      <c r="Q868" s="20">
        <f t="shared" si="36"/>
        <v>58657.959000000003</v>
      </c>
    </row>
    <row r="869" spans="1:17" ht="16.5" customHeight="1">
      <c r="A869" s="34">
        <v>150013</v>
      </c>
      <c r="B869" s="22" t="str">
        <f>VLOOKUP(A869,МО!$A$1:$C$68,2,0)</f>
        <v>НУЗ "Узловая больница на ст. Владикавказ ОАО "РЖД"</v>
      </c>
      <c r="C869" s="23">
        <f>IF(D869="КС",VLOOKUP(A869,МО!$A$1:$C$68,3,0),VLOOKUP(A869,МО!$A$1:$D$68,4,0))</f>
        <v>0.95</v>
      </c>
      <c r="D869" s="27" t="s">
        <v>495</v>
      </c>
      <c r="E869" s="26">
        <v>20161191</v>
      </c>
      <c r="F869" s="22" t="str">
        <f>VLOOKUP(E869,КСГ!$A$2:$C$427,2,0)</f>
        <v>Болезни желчного пузыря</v>
      </c>
      <c r="G869" s="25">
        <f>VLOOKUP(E869,КСГ!$A$2:$C$427,3,0)</f>
        <v>0.72</v>
      </c>
      <c r="H869" s="25">
        <f>IF(VLOOKUP($E869,КСГ!$A$2:$D$427,4,0)=0,IF($D869="КС",$C$2*$C869*$G869,$C$3*$C869*$G869),IF($D869="КС",$C$2*$G869,$C$3*$G869))</f>
        <v>11731.5918</v>
      </c>
      <c r="I869" s="25" t="str">
        <f>VLOOKUP(E869,КСГ!$A$2:$E$427,5,0)</f>
        <v>Терапия</v>
      </c>
      <c r="J869" s="25">
        <f>VLOOKUP(E869,КСГ!$A$2:$F$427,6,0)</f>
        <v>0.77</v>
      </c>
      <c r="K869" s="26" t="s">
        <v>474</v>
      </c>
      <c r="L869" s="26">
        <v>2</v>
      </c>
      <c r="M869" s="26">
        <v>1</v>
      </c>
      <c r="N869" s="18">
        <f t="shared" si="35"/>
        <v>3</v>
      </c>
      <c r="O869" s="19">
        <f>IF(VLOOKUP($E869,КСГ!$A$2:$D$427,4,0)=0,IF($D869="КС",$C$2*$C869*$G869*L869,$C$3*$C869*$G869*L869),IF($D869="КС",$C$2*$G869*L869,$C$3*$G869*L869))</f>
        <v>23463.1836</v>
      </c>
      <c r="P869" s="19">
        <f>IF(VLOOKUP($E869,КСГ!$A$2:$D$427,4,0)=0,IF($D869="КС",$C$2*$C869*$G869*M869,$C$3*$C869*$G869*M869),IF($D869="КС",$C$2*$G869*M869,$C$3*$G869*M869))</f>
        <v>11731.5918</v>
      </c>
      <c r="Q869" s="20">
        <f t="shared" si="36"/>
        <v>35194.775399999999</v>
      </c>
    </row>
    <row r="870" spans="1:17">
      <c r="A870" s="34">
        <v>150013</v>
      </c>
      <c r="B870" s="22" t="str">
        <f>VLOOKUP(A870,МО!$A$1:$C$68,2,0)</f>
        <v>НУЗ "Узловая больница на ст. Владикавказ ОАО "РЖД"</v>
      </c>
      <c r="C870" s="23">
        <f>IF(D870="КС",VLOOKUP(A870,МО!$A$1:$C$68,3,0),VLOOKUP(A870,МО!$A$1:$D$68,4,0))</f>
        <v>0.95</v>
      </c>
      <c r="D870" s="27" t="s">
        <v>495</v>
      </c>
      <c r="E870" s="26">
        <v>20161192</v>
      </c>
      <c r="F870" s="22" t="str">
        <f>VLOOKUP(E870,КСГ!$A$2:$C$427,2,0)</f>
        <v>Другие болезни органов пищеварения, взрослые</v>
      </c>
      <c r="G870" s="25">
        <f>VLOOKUP(E870,КСГ!$A$2:$C$427,3,0)</f>
        <v>0.59</v>
      </c>
      <c r="H870" s="25">
        <f>IF(VLOOKUP($E870,КСГ!$A$2:$D$427,4,0)=0,IF($D870="КС",$C$2*$C870*$G870,$C$3*$C870*$G870),IF($D870="КС",$C$2*$G870,$C$3*$G870))</f>
        <v>9613.3877250000005</v>
      </c>
      <c r="I870" s="25" t="str">
        <f>VLOOKUP(E870,КСГ!$A$2:$E$427,5,0)</f>
        <v>Терапия</v>
      </c>
      <c r="J870" s="25">
        <f>VLOOKUP(E870,КСГ!$A$2:$F$427,6,0)</f>
        <v>0.77</v>
      </c>
      <c r="K870" s="26" t="s">
        <v>493</v>
      </c>
      <c r="L870" s="26">
        <v>0</v>
      </c>
      <c r="M870" s="26">
        <v>0</v>
      </c>
      <c r="N870" s="18" t="str">
        <f t="shared" si="35"/>
        <v/>
      </c>
      <c r="O870" s="19">
        <f>IF(VLOOKUP($E870,КСГ!$A$2:$D$427,4,0)=0,IF($D870="КС",$C$2*$C870*$G870*L870,$C$3*$C870*$G870*L870),IF($D870="КС",$C$2*$G870*L870,$C$3*$G870*L870))</f>
        <v>0</v>
      </c>
      <c r="P870" s="19">
        <f>IF(VLOOKUP($E870,КСГ!$A$2:$D$427,4,0)=0,IF($D870="КС",$C$2*$C870*$G870*M870,$C$3*$C870*$G870*M870),IF($D870="КС",$C$2*$G870*M870,$C$3*$G870*M870))</f>
        <v>0</v>
      </c>
      <c r="Q870" s="20">
        <f t="shared" si="36"/>
        <v>0</v>
      </c>
    </row>
    <row r="871" spans="1:17">
      <c r="A871" s="34">
        <v>150013</v>
      </c>
      <c r="B871" s="22" t="str">
        <f>VLOOKUP(A871,МО!$A$1:$C$68,2,0)</f>
        <v>НУЗ "Узловая больница на ст. Владикавказ ОАО "РЖД"</v>
      </c>
      <c r="C871" s="23">
        <f>IF(D871="КС",VLOOKUP(A871,МО!$A$1:$C$68,3,0),VLOOKUP(A871,МО!$A$1:$D$68,4,0))</f>
        <v>0.95</v>
      </c>
      <c r="D871" s="27" t="s">
        <v>495</v>
      </c>
      <c r="E871" s="26">
        <v>20161192</v>
      </c>
      <c r="F871" s="22" t="str">
        <f>VLOOKUP(E871,КСГ!$A$2:$C$427,2,0)</f>
        <v>Другие болезни органов пищеварения, взрослые</v>
      </c>
      <c r="G871" s="25">
        <f>VLOOKUP(E871,КСГ!$A$2:$C$427,3,0)</f>
        <v>0.59</v>
      </c>
      <c r="H871" s="25">
        <f>IF(VLOOKUP($E871,КСГ!$A$2:$D$427,4,0)=0,IF($D871="КС",$C$2*$C871*$G871,$C$3*$C871*$G871),IF($D871="КС",$C$2*$G871,$C$3*$G871))</f>
        <v>9613.3877250000005</v>
      </c>
      <c r="I871" s="25" t="str">
        <f>VLOOKUP(E871,КСГ!$A$2:$E$427,5,0)</f>
        <v>Терапия</v>
      </c>
      <c r="J871" s="25">
        <f>VLOOKUP(E871,КСГ!$A$2:$F$427,6,0)</f>
        <v>0.77</v>
      </c>
      <c r="K871" s="26" t="s">
        <v>474</v>
      </c>
      <c r="L871" s="26">
        <v>2</v>
      </c>
      <c r="M871" s="26">
        <v>2</v>
      </c>
      <c r="N871" s="18">
        <f t="shared" si="35"/>
        <v>4</v>
      </c>
      <c r="O871" s="19">
        <f>IF(VLOOKUP($E871,КСГ!$A$2:$D$427,4,0)=0,IF($D871="КС",$C$2*$C871*$G871*L871,$C$3*$C871*$G871*L871),IF($D871="КС",$C$2*$G871*L871,$C$3*$G871*L871))</f>
        <v>19226.775450000001</v>
      </c>
      <c r="P871" s="19">
        <f>IF(VLOOKUP($E871,КСГ!$A$2:$D$427,4,0)=0,IF($D871="КС",$C$2*$C871*$G871*M871,$C$3*$C871*$G871*M871),IF($D871="КС",$C$2*$G871*M871,$C$3*$G871*M871))</f>
        <v>19226.775450000001</v>
      </c>
      <c r="Q871" s="20">
        <f t="shared" si="36"/>
        <v>38453.550900000002</v>
      </c>
    </row>
    <row r="872" spans="1:17" ht="18" customHeight="1">
      <c r="A872" s="34">
        <v>150013</v>
      </c>
      <c r="B872" s="22" t="str">
        <f>VLOOKUP(A872,МО!$A$1:$C$68,2,0)</f>
        <v>НУЗ "Узловая больница на ст. Владикавказ ОАО "РЖД"</v>
      </c>
      <c r="C872" s="23">
        <f>IF(D872="КС",VLOOKUP(A872,МО!$A$1:$C$68,3,0),VLOOKUP(A872,МО!$A$1:$D$68,4,0))</f>
        <v>0.95</v>
      </c>
      <c r="D872" s="27" t="s">
        <v>495</v>
      </c>
      <c r="E872" s="26">
        <v>20161193</v>
      </c>
      <c r="F872" s="22" t="str">
        <f>VLOOKUP(E872,КСГ!$A$2:$C$427,2,0)</f>
        <v>Гипертоническая болезнь в стадии обострения</v>
      </c>
      <c r="G872" s="25">
        <f>VLOOKUP(E872,КСГ!$A$2:$C$427,3,0)</f>
        <v>0.7</v>
      </c>
      <c r="H872" s="25">
        <f>IF(VLOOKUP($E872,КСГ!$A$2:$D$427,4,0)=0,IF($D872="КС",$C$2*$C872*$G872,$C$3*$C872*$G872),IF($D872="КС",$C$2*$G872,$C$3*$G872))</f>
        <v>11405.714249999999</v>
      </c>
      <c r="I872" s="25" t="str">
        <f>VLOOKUP(E872,КСГ!$A$2:$E$427,5,0)</f>
        <v>Терапия</v>
      </c>
      <c r="J872" s="25">
        <f>VLOOKUP(E872,КСГ!$A$2:$F$427,6,0)</f>
        <v>0.77</v>
      </c>
      <c r="K872" s="26" t="s">
        <v>493</v>
      </c>
      <c r="L872" s="26">
        <v>30</v>
      </c>
      <c r="M872" s="26">
        <v>20</v>
      </c>
      <c r="N872" s="18">
        <f t="shared" si="35"/>
        <v>50</v>
      </c>
      <c r="O872" s="19">
        <f>IF(VLOOKUP($E872,КСГ!$A$2:$D$427,4,0)=0,IF($D872="КС",$C$2*$C872*$G872*L872,$C$3*$C872*$G872*L872),IF($D872="КС",$C$2*$G872*L872,$C$3*$G872*L872))</f>
        <v>342171.42749999999</v>
      </c>
      <c r="P872" s="19">
        <f>IF(VLOOKUP($E872,КСГ!$A$2:$D$427,4,0)=0,IF($D872="КС",$C$2*$C872*$G872*M872,$C$3*$C872*$G872*M872),IF($D872="КС",$C$2*$G872*M872,$C$3*$G872*M872))</f>
        <v>228114.28499999997</v>
      </c>
      <c r="Q872" s="20">
        <f t="shared" si="36"/>
        <v>570285.71249999991</v>
      </c>
    </row>
    <row r="873" spans="1:17">
      <c r="A873" s="34">
        <v>150013</v>
      </c>
      <c r="B873" s="22" t="str">
        <f>VLOOKUP(A873,МО!$A$1:$C$68,2,0)</f>
        <v>НУЗ "Узловая больница на ст. Владикавказ ОАО "РЖД"</v>
      </c>
      <c r="C873" s="23">
        <f>IF(D873="КС",VLOOKUP(A873,МО!$A$1:$C$68,3,0),VLOOKUP(A873,МО!$A$1:$D$68,4,0))</f>
        <v>0.95</v>
      </c>
      <c r="D873" s="27" t="s">
        <v>495</v>
      </c>
      <c r="E873" s="26">
        <v>20161194</v>
      </c>
      <c r="F873" s="22" t="str">
        <f>VLOOKUP(E873,КСГ!$A$2:$C$427,2,0)</f>
        <v>Стенокардия (кроме нестабильной),  хроническая ишемическая болезнь сердца,  уровень 1</v>
      </c>
      <c r="G873" s="25">
        <f>VLOOKUP(E873,КСГ!$A$2:$C$427,3,0)</f>
        <v>0.78</v>
      </c>
      <c r="H873" s="25">
        <f>IF(VLOOKUP($E873,КСГ!$A$2:$D$427,4,0)=0,IF($D873="КС",$C$2*$C873*$G873,$C$3*$C873*$G873),IF($D873="КС",$C$2*$G873,$C$3*$G873))</f>
        <v>12709.224450000002</v>
      </c>
      <c r="I873" s="25" t="str">
        <f>VLOOKUP(E873,КСГ!$A$2:$E$427,5,0)</f>
        <v>Терапия</v>
      </c>
      <c r="J873" s="25">
        <f>VLOOKUP(E873,КСГ!$A$2:$F$427,6,0)</f>
        <v>0.77</v>
      </c>
      <c r="K873" s="26" t="s">
        <v>493</v>
      </c>
      <c r="L873" s="26">
        <v>80</v>
      </c>
      <c r="M873" s="26">
        <v>40</v>
      </c>
      <c r="N873" s="18">
        <f t="shared" si="35"/>
        <v>120</v>
      </c>
      <c r="O873" s="19">
        <f>IF(VLOOKUP($E873,КСГ!$A$2:$D$427,4,0)=0,IF($D873="КС",$C$2*$C873*$G873*L873,$C$3*$C873*$G873*L873),IF($D873="КС",$C$2*$G873*L873,$C$3*$G873*L873))</f>
        <v>1016737.9560000001</v>
      </c>
      <c r="P873" s="19">
        <f>IF(VLOOKUP($E873,КСГ!$A$2:$D$427,4,0)=0,IF($D873="КС",$C$2*$C873*$G873*M873,$C$3*$C873*$G873*M873),IF($D873="КС",$C$2*$G873*M873,$C$3*$G873*M873))</f>
        <v>508368.97800000006</v>
      </c>
      <c r="Q873" s="20">
        <f t="shared" si="36"/>
        <v>1525106.9340000001</v>
      </c>
    </row>
    <row r="874" spans="1:17">
      <c r="A874" s="34">
        <v>150013</v>
      </c>
      <c r="B874" s="22" t="str">
        <f>VLOOKUP(A874,МО!$A$1:$C$68,2,0)</f>
        <v>НУЗ "Узловая больница на ст. Владикавказ ОАО "РЖД"</v>
      </c>
      <c r="C874" s="23">
        <f>IF(D874="КС",VLOOKUP(A874,МО!$A$1:$C$68,3,0),VLOOKUP(A874,МО!$A$1:$D$68,4,0))</f>
        <v>0.95</v>
      </c>
      <c r="D874" s="27" t="s">
        <v>495</v>
      </c>
      <c r="E874" s="26">
        <v>20161196</v>
      </c>
      <c r="F874" s="22" t="str">
        <f>VLOOKUP(E874,КСГ!$A$2:$C$427,2,0)</f>
        <v>Другие болезни сердца, уровень 1</v>
      </c>
      <c r="G874" s="25">
        <f>VLOOKUP(E874,КСГ!$A$2:$C$427,3,0)</f>
        <v>0.78</v>
      </c>
      <c r="H874" s="25">
        <f>IF(VLOOKUP($E874,КСГ!$A$2:$D$427,4,0)=0,IF($D874="КС",$C$2*$C874*$G874,$C$3*$C874*$G874),IF($D874="КС",$C$2*$G874,$C$3*$G874))</f>
        <v>12709.224450000002</v>
      </c>
      <c r="I874" s="25" t="str">
        <f>VLOOKUP(E874,КСГ!$A$2:$E$427,5,0)</f>
        <v>Терапия</v>
      </c>
      <c r="J874" s="25">
        <f>VLOOKUP(E874,КСГ!$A$2:$F$427,6,0)</f>
        <v>0.77</v>
      </c>
      <c r="K874" s="26" t="s">
        <v>493</v>
      </c>
      <c r="L874" s="26">
        <v>1</v>
      </c>
      <c r="M874" s="26">
        <v>3</v>
      </c>
      <c r="N874" s="18">
        <f t="shared" si="35"/>
        <v>4</v>
      </c>
      <c r="O874" s="19">
        <f>IF(VLOOKUP($E874,КСГ!$A$2:$D$427,4,0)=0,IF($D874="КС",$C$2*$C874*$G874*L874,$C$3*$C874*$G874*L874),IF($D874="КС",$C$2*$G874*L874,$C$3*$G874*L874))</f>
        <v>12709.224450000002</v>
      </c>
      <c r="P874" s="19">
        <f>IF(VLOOKUP($E874,КСГ!$A$2:$D$427,4,0)=0,IF($D874="КС",$C$2*$C874*$G874*M874,$C$3*$C874*$G874*M874),IF($D874="КС",$C$2*$G874*M874,$C$3*$G874*M874))</f>
        <v>38127.673350000005</v>
      </c>
      <c r="Q874" s="20">
        <f t="shared" si="36"/>
        <v>50836.897800000006</v>
      </c>
    </row>
    <row r="875" spans="1:17" ht="15.75" customHeight="1">
      <c r="A875" s="34">
        <v>150013</v>
      </c>
      <c r="B875" s="22" t="str">
        <f>VLOOKUP(A875,МО!$A$1:$C$68,2,0)</f>
        <v>НУЗ "Узловая больница на ст. Владикавказ ОАО "РЖД"</v>
      </c>
      <c r="C875" s="23">
        <f>IF(D875="КС",VLOOKUP(A875,МО!$A$1:$C$68,3,0),VLOOKUP(A875,МО!$A$1:$D$68,4,0))</f>
        <v>0.95</v>
      </c>
      <c r="D875" s="27" t="s">
        <v>495</v>
      </c>
      <c r="E875" s="26">
        <v>20161198</v>
      </c>
      <c r="F875" s="22" t="str">
        <f>VLOOKUP(E875,КСГ!$A$2:$C$427,2,0)</f>
        <v>Бронхит необструктивный, симптомы и признаки, относящиеся к органам дыхания</v>
      </c>
      <c r="G875" s="25">
        <f>VLOOKUP(E875,КСГ!$A$2:$C$427,3,0)</f>
        <v>0.75</v>
      </c>
      <c r="H875" s="25">
        <f>IF(VLOOKUP($E875,КСГ!$A$2:$D$427,4,0)=0,IF($D875="КС",$C$2*$C875*$G875,$C$3*$C875*$G875),IF($D875="КС",$C$2*$G875,$C$3*$G875))</f>
        <v>12220.408125</v>
      </c>
      <c r="I875" s="25" t="str">
        <f>VLOOKUP(E875,КСГ!$A$2:$E$427,5,0)</f>
        <v>Терапия</v>
      </c>
      <c r="J875" s="25">
        <f>VLOOKUP(E875,КСГ!$A$2:$F$427,6,0)</f>
        <v>0.77</v>
      </c>
      <c r="K875" s="26" t="s">
        <v>493</v>
      </c>
      <c r="L875" s="26">
        <v>3</v>
      </c>
      <c r="M875" s="26">
        <v>2</v>
      </c>
      <c r="N875" s="18">
        <f t="shared" si="35"/>
        <v>5</v>
      </c>
      <c r="O875" s="19">
        <f>IF(VLOOKUP($E875,КСГ!$A$2:$D$427,4,0)=0,IF($D875="КС",$C$2*$C875*$G875*L875,$C$3*$C875*$G875*L875),IF($D875="КС",$C$2*$G875*L875,$C$3*$G875*L875))</f>
        <v>36661.224374999998</v>
      </c>
      <c r="P875" s="19">
        <f>IF(VLOOKUP($E875,КСГ!$A$2:$D$427,4,0)=0,IF($D875="КС",$C$2*$C875*$G875*M875,$C$3*$C875*$G875*M875),IF($D875="КС",$C$2*$G875*M875,$C$3*$G875*M875))</f>
        <v>24440.81625</v>
      </c>
      <c r="Q875" s="20">
        <f t="shared" si="36"/>
        <v>61102.040624999994</v>
      </c>
    </row>
    <row r="876" spans="1:17" ht="16.5" customHeight="1">
      <c r="A876" s="34">
        <v>150013</v>
      </c>
      <c r="B876" s="22" t="str">
        <f>VLOOKUP(A876,МО!$A$1:$C$68,2,0)</f>
        <v>НУЗ "Узловая больница на ст. Владикавказ ОАО "РЖД"</v>
      </c>
      <c r="C876" s="23">
        <f>IF(D876="КС",VLOOKUP(A876,МО!$A$1:$C$68,3,0),VLOOKUP(A876,МО!$A$1:$D$68,4,0))</f>
        <v>0.95</v>
      </c>
      <c r="D876" s="27" t="s">
        <v>495</v>
      </c>
      <c r="E876" s="26">
        <v>20161199</v>
      </c>
      <c r="F876" s="22" t="str">
        <f>VLOOKUP(E876,КСГ!$A$2:$C$427,2,0)</f>
        <v>ХОБЛ, эмфизема, бронхоэктатическая болезнь</v>
      </c>
      <c r="G876" s="25">
        <f>VLOOKUP(E876,КСГ!$A$2:$C$427,3,0)</f>
        <v>1.246</v>
      </c>
      <c r="H876" s="25">
        <f>IF(VLOOKUP($E876,КСГ!$A$2:$D$427,4,0)=0,IF($D876="КС",$C$2*$C876*$G876,$C$3*$C876*$G876),IF($D876="КС",$C$2*$G876,$C$3*$G876))</f>
        <v>20302.171365000002</v>
      </c>
      <c r="I876" s="25" t="str">
        <f>VLOOKUP(E876,КСГ!$A$2:$E$427,5,0)</f>
        <v>Терапия</v>
      </c>
      <c r="J876" s="25">
        <f>VLOOKUP(E876,КСГ!$A$2:$F$427,6,0)</f>
        <v>0.77</v>
      </c>
      <c r="K876" s="26" t="s">
        <v>493</v>
      </c>
      <c r="L876" s="26">
        <v>3</v>
      </c>
      <c r="M876" s="26">
        <v>2</v>
      </c>
      <c r="N876" s="18">
        <f t="shared" si="35"/>
        <v>5</v>
      </c>
      <c r="O876" s="19">
        <f>IF(VLOOKUP($E876,КСГ!$A$2:$D$427,4,0)=0,IF($D876="КС",$C$2*$C876*$G876*L876,$C$3*$C876*$G876*L876),IF($D876="КС",$C$2*$G876*L876,$C$3*$G876*L876))</f>
        <v>60906.514095000006</v>
      </c>
      <c r="P876" s="19">
        <f>IF(VLOOKUP($E876,КСГ!$A$2:$D$427,4,0)=0,IF($D876="КС",$C$2*$C876*$G876*M876,$C$3*$C876*$G876*M876),IF($D876="КС",$C$2*$G876*M876,$C$3*$G876*M876))</f>
        <v>40604.342730000004</v>
      </c>
      <c r="Q876" s="20">
        <f t="shared" si="36"/>
        <v>101510.85682500001</v>
      </c>
    </row>
    <row r="877" spans="1:17">
      <c r="A877" s="34">
        <v>150013</v>
      </c>
      <c r="B877" s="22" t="str">
        <f>VLOOKUP(A877,МО!$A$1:$C$68,2,0)</f>
        <v>НУЗ "Узловая больница на ст. Владикавказ ОАО "РЖД"</v>
      </c>
      <c r="C877" s="23">
        <f>IF(D877="КС",VLOOKUP(A877,МО!$A$1:$C$68,3,0),VLOOKUP(A877,МО!$A$1:$D$68,4,0))</f>
        <v>0.95</v>
      </c>
      <c r="D877" s="27" t="s">
        <v>495</v>
      </c>
      <c r="E877" s="26">
        <v>20161203</v>
      </c>
      <c r="F877" s="22" t="str">
        <f>VLOOKUP(E877,КСГ!$A$2:$C$427,2,0)</f>
        <v>Камни мочевой системы; симптомы, относящиеся к мочевой системе, взрослые</v>
      </c>
      <c r="G877" s="25">
        <f>VLOOKUP(E877,КСГ!$A$2:$C$427,3,0)</f>
        <v>0.49</v>
      </c>
      <c r="H877" s="25">
        <f>IF(VLOOKUP($E877,КСГ!$A$2:$D$427,4,0)=0,IF($D877="КС",$C$2*$C877*$G877,$C$3*$C877*$G877),IF($D877="КС",$C$2*$G877,$C$3*$G877))</f>
        <v>7983.9999749999997</v>
      </c>
      <c r="I877" s="25" t="str">
        <f>VLOOKUP(E877,КСГ!$A$2:$E$427,5,0)</f>
        <v>Терапия</v>
      </c>
      <c r="J877" s="25">
        <f>VLOOKUP(E877,КСГ!$A$2:$F$427,6,0)</f>
        <v>0.77</v>
      </c>
      <c r="K877" s="26" t="s">
        <v>474</v>
      </c>
      <c r="L877" s="26">
        <v>1</v>
      </c>
      <c r="M877" s="26">
        <v>1</v>
      </c>
      <c r="N877" s="18">
        <f t="shared" si="35"/>
        <v>2</v>
      </c>
      <c r="O877" s="19">
        <f>IF(VLOOKUP($E877,КСГ!$A$2:$D$427,4,0)=0,IF($D877="КС",$C$2*$C877*$G877*L877,$C$3*$C877*$G877*L877),IF($D877="КС",$C$2*$G877*L877,$C$3*$G877*L877))</f>
        <v>7983.9999749999997</v>
      </c>
      <c r="P877" s="19">
        <f>IF(VLOOKUP($E877,КСГ!$A$2:$D$427,4,0)=0,IF($D877="КС",$C$2*$C877*$G877*M877,$C$3*$C877*$G877*M877),IF($D877="КС",$C$2*$G877*M877,$C$3*$G877*M877))</f>
        <v>7983.9999749999997</v>
      </c>
      <c r="Q877" s="20">
        <f t="shared" si="36"/>
        <v>15967.999949999999</v>
      </c>
    </row>
    <row r="878" spans="1:17" ht="30">
      <c r="A878" s="34">
        <v>150013</v>
      </c>
      <c r="B878" s="22" t="str">
        <f>VLOOKUP(A878,МО!$A$1:$C$68,2,0)</f>
        <v>НУЗ "Узловая больница на ст. Владикавказ ОАО "РЖД"</v>
      </c>
      <c r="C878" s="23">
        <f>IF(D878="КС",VLOOKUP(A878,МО!$A$1:$C$68,3,0),VLOOKUP(A878,МО!$A$1:$D$68,4,0))</f>
        <v>0.95</v>
      </c>
      <c r="D878" s="27" t="s">
        <v>495</v>
      </c>
      <c r="E878" s="26">
        <v>20161215</v>
      </c>
      <c r="F878" s="22" t="str">
        <f>VLOOKUP(E878,КСГ!$A$2:$C$427,2,0)</f>
        <v>Множественные переломы, травматические ампутации, размозжения и последствия травм</v>
      </c>
      <c r="G878" s="25">
        <f>VLOOKUP(E878,КСГ!$A$2:$C$427,3,0)</f>
        <v>1.44</v>
      </c>
      <c r="H878" s="25">
        <f>IF(VLOOKUP($E878,КСГ!$A$2:$D$427,4,0)=0,IF($D878="КС",$C$2*$C878*$G878,$C$3*$C878*$G878),IF($D878="КС",$C$2*$G878,$C$3*$G878))</f>
        <v>23463.1836</v>
      </c>
      <c r="I878" s="25" t="str">
        <f>VLOOKUP(E878,КСГ!$A$2:$E$427,5,0)</f>
        <v>Травматология и ортопедия</v>
      </c>
      <c r="J878" s="25">
        <f>VLOOKUP(E878,КСГ!$A$2:$F$427,6,0)</f>
        <v>1.37</v>
      </c>
      <c r="K878" s="26" t="s">
        <v>478</v>
      </c>
      <c r="L878" s="26">
        <v>1</v>
      </c>
      <c r="M878" s="26">
        <v>1</v>
      </c>
      <c r="N878" s="18">
        <f t="shared" si="35"/>
        <v>2</v>
      </c>
      <c r="O878" s="19">
        <f>IF(VLOOKUP($E878,КСГ!$A$2:$D$427,4,0)=0,IF($D878="КС",$C$2*$C878*$G878*L878,$C$3*$C878*$G878*L878),IF($D878="КС",$C$2*$G878*L878,$C$3*$G878*L878))</f>
        <v>23463.1836</v>
      </c>
      <c r="P878" s="19">
        <f>IF(VLOOKUP($E878,КСГ!$A$2:$D$427,4,0)=0,IF($D878="КС",$C$2*$C878*$G878*M878,$C$3*$C878*$G878*M878),IF($D878="КС",$C$2*$G878*M878,$C$3*$G878*M878))</f>
        <v>23463.1836</v>
      </c>
      <c r="Q878" s="20">
        <f t="shared" si="36"/>
        <v>46926.367200000001</v>
      </c>
    </row>
    <row r="879" spans="1:17" ht="30">
      <c r="A879" s="34">
        <v>150013</v>
      </c>
      <c r="B879" s="22" t="str">
        <f>VLOOKUP(A879,МО!$A$1:$C$68,2,0)</f>
        <v>НУЗ "Узловая больница на ст. Владикавказ ОАО "РЖД"</v>
      </c>
      <c r="C879" s="23">
        <f>IF(D879="КС",VLOOKUP(A879,МО!$A$1:$C$68,3,0),VLOOKUP(A879,МО!$A$1:$D$68,4,0))</f>
        <v>0.95</v>
      </c>
      <c r="D879" s="27" t="s">
        <v>495</v>
      </c>
      <c r="E879" s="26">
        <v>20161218</v>
      </c>
      <c r="F879" s="22" t="str">
        <f>VLOOKUP(E879,КСГ!$A$2:$C$427,2,0)</f>
        <v>Операции на костно-мышечной системе и суставах (уровень 1)</v>
      </c>
      <c r="G879" s="25">
        <f>VLOOKUP(E879,КСГ!$A$2:$C$427,3,0)</f>
        <v>0.79</v>
      </c>
      <c r="H879" s="25">
        <f>IF(VLOOKUP($E879,КСГ!$A$2:$D$427,4,0)=0,IF($D879="КС",$C$2*$C879*$G879,$C$3*$C879*$G879),IF($D879="КС",$C$2*$G879,$C$3*$G879))</f>
        <v>12872.163225</v>
      </c>
      <c r="I879" s="25" t="str">
        <f>VLOOKUP(E879,КСГ!$A$2:$E$427,5,0)</f>
        <v>Травматология и ортопедия</v>
      </c>
      <c r="J879" s="25">
        <f>VLOOKUP(E879,КСГ!$A$2:$F$427,6,0)</f>
        <v>1.37</v>
      </c>
      <c r="K879" s="26" t="s">
        <v>474</v>
      </c>
      <c r="L879" s="26">
        <v>1</v>
      </c>
      <c r="M879" s="26">
        <v>1</v>
      </c>
      <c r="N879" s="18">
        <f t="shared" si="35"/>
        <v>2</v>
      </c>
      <c r="O879" s="19">
        <f>IF(VLOOKUP($E879,КСГ!$A$2:$D$427,4,0)=0,IF($D879="КС",$C$2*$C879*$G879*L879,$C$3*$C879*$G879*L879),IF($D879="КС",$C$2*$G879*L879,$C$3*$G879*L879))</f>
        <v>12872.163225</v>
      </c>
      <c r="P879" s="19">
        <f>IF(VLOOKUP($E879,КСГ!$A$2:$D$427,4,0)=0,IF($D879="КС",$C$2*$C879*$G879*M879,$C$3*$C879*$G879*M879),IF($D879="КС",$C$2*$G879*M879,$C$3*$G879*M879))</f>
        <v>12872.163225</v>
      </c>
      <c r="Q879" s="20">
        <f t="shared" si="36"/>
        <v>25744.32645</v>
      </c>
    </row>
    <row r="880" spans="1:17" ht="30">
      <c r="A880" s="34">
        <v>150013</v>
      </c>
      <c r="B880" s="22" t="str">
        <f>VLOOKUP(A880,МО!$A$1:$C$68,2,0)</f>
        <v>НУЗ "Узловая больница на ст. Владикавказ ОАО "РЖД"</v>
      </c>
      <c r="C880" s="23">
        <f>IF(D880="КС",VLOOKUP(A880,МО!$A$1:$C$68,3,0),VLOOKUP(A880,МО!$A$1:$D$68,4,0))</f>
        <v>0.95</v>
      </c>
      <c r="D880" s="27" t="s">
        <v>495</v>
      </c>
      <c r="E880" s="26">
        <v>20161219</v>
      </c>
      <c r="F880" s="22" t="str">
        <f>VLOOKUP(E880,КСГ!$A$2:$C$427,2,0)</f>
        <v>Операции на костно-мышечной системе и суставах (уровень 2)</v>
      </c>
      <c r="G880" s="25">
        <f>VLOOKUP(E880,КСГ!$A$2:$C$427,3,0)</f>
        <v>0.93</v>
      </c>
      <c r="H880" s="25">
        <f>IF(VLOOKUP($E880,КСГ!$A$2:$D$427,4,0)=0,IF($D880="КС",$C$2*$C880*$G880,$C$3*$C880*$G880),IF($D880="КС",$C$2*$G880,$C$3*$G880))</f>
        <v>15153.306075</v>
      </c>
      <c r="I880" s="25" t="str">
        <f>VLOOKUP(E880,КСГ!$A$2:$E$427,5,0)</f>
        <v>Травматология и ортопедия</v>
      </c>
      <c r="J880" s="25">
        <f>VLOOKUP(E880,КСГ!$A$2:$F$427,6,0)</f>
        <v>1.37</v>
      </c>
      <c r="K880" s="26" t="s">
        <v>474</v>
      </c>
      <c r="L880" s="26">
        <v>1</v>
      </c>
      <c r="M880" s="26"/>
      <c r="N880" s="18">
        <f t="shared" si="35"/>
        <v>1</v>
      </c>
      <c r="O880" s="19">
        <f>IF(VLOOKUP($E880,КСГ!$A$2:$D$427,4,0)=0,IF($D880="КС",$C$2*$C880*$G880*L880,$C$3*$C880*$G880*L880),IF($D880="КС",$C$2*$G880*L880,$C$3*$G880*L880))</f>
        <v>15153.306075</v>
      </c>
      <c r="P880" s="19">
        <f>IF(VLOOKUP($E880,КСГ!$A$2:$D$427,4,0)=0,IF($D880="КС",$C$2*$C880*$G880*M880,$C$3*$C880*$G880*M880),IF($D880="КС",$C$2*$G880*M880,$C$3*$G880*M880))</f>
        <v>0</v>
      </c>
      <c r="Q880" s="20">
        <f t="shared" si="36"/>
        <v>15153.306075</v>
      </c>
    </row>
    <row r="881" spans="1:17" ht="18" customHeight="1">
      <c r="A881" s="34">
        <v>150013</v>
      </c>
      <c r="B881" s="22" t="str">
        <f>VLOOKUP(A881,МО!$A$1:$C$68,2,0)</f>
        <v>НУЗ "Узловая больница на ст. Владикавказ ОАО "РЖД"</v>
      </c>
      <c r="C881" s="23">
        <f>IF(D881="КС",VLOOKUP(A881,МО!$A$1:$C$68,3,0),VLOOKUP(A881,МО!$A$1:$D$68,4,0))</f>
        <v>0.95</v>
      </c>
      <c r="D881" s="27" t="s">
        <v>495</v>
      </c>
      <c r="E881" s="26">
        <v>20161225</v>
      </c>
      <c r="F881" s="22" t="str">
        <f>VLOOKUP(E881,КСГ!$A$2:$C$427,2,0)</f>
        <v>Другие болезни, врожденные аномалии, повреждения мочевой системы и мужских половых органов</v>
      </c>
      <c r="G881" s="25">
        <f>VLOOKUP(E881,КСГ!$A$2:$C$427,3,0)</f>
        <v>0.67</v>
      </c>
      <c r="H881" s="25">
        <f>IF(VLOOKUP($E881,КСГ!$A$2:$D$427,4,0)=0,IF($D881="КС",$C$2*$C881*$G881,$C$3*$C881*$G881),IF($D881="КС",$C$2*$G881,$C$3*$G881))</f>
        <v>10916.897925000001</v>
      </c>
      <c r="I881" s="25" t="str">
        <f>VLOOKUP(E881,КСГ!$A$2:$E$427,5,0)</f>
        <v>Урология</v>
      </c>
      <c r="J881" s="25">
        <f>VLOOKUP(E881,КСГ!$A$2:$F$427,6,0)</f>
        <v>1.2</v>
      </c>
      <c r="K881" s="26" t="s">
        <v>474</v>
      </c>
      <c r="L881" s="26">
        <v>1</v>
      </c>
      <c r="M881" s="26">
        <v>1</v>
      </c>
      <c r="N881" s="18">
        <f t="shared" si="35"/>
        <v>2</v>
      </c>
      <c r="O881" s="19">
        <f>IF(VLOOKUP($E881,КСГ!$A$2:$D$427,4,0)=0,IF($D881="КС",$C$2*$C881*$G881*L881,$C$3*$C881*$G881*L881),IF($D881="КС",$C$2*$G881*L881,$C$3*$G881*L881))</f>
        <v>10916.897925000001</v>
      </c>
      <c r="P881" s="19">
        <f>IF(VLOOKUP($E881,КСГ!$A$2:$D$427,4,0)=0,IF($D881="КС",$C$2*$C881*$G881*M881,$C$3*$C881*$G881*M881),IF($D881="КС",$C$2*$G881*M881,$C$3*$G881*M881))</f>
        <v>10916.897925000001</v>
      </c>
      <c r="Q881" s="20">
        <f t="shared" si="36"/>
        <v>21833.795850000002</v>
      </c>
    </row>
    <row r="882" spans="1:17">
      <c r="A882" s="34">
        <v>150013</v>
      </c>
      <c r="B882" s="22" t="str">
        <f>VLOOKUP(A882,МО!$A$1:$C$68,2,0)</f>
        <v>НУЗ "Узловая больница на ст. Владикавказ ОАО "РЖД"</v>
      </c>
      <c r="C882" s="23">
        <f>IF(D882="КС",VLOOKUP(A882,МО!$A$1:$C$68,3,0),VLOOKUP(A882,МО!$A$1:$D$68,4,0))</f>
        <v>0.95</v>
      </c>
      <c r="D882" s="27" t="s">
        <v>495</v>
      </c>
      <c r="E882" s="26">
        <v>20161226</v>
      </c>
      <c r="F882" s="22" t="str">
        <f>VLOOKUP(E882,КСГ!$A$2:$C$427,2,0)</f>
        <v>Операции на мужских половых органах, взрослые (уровень  1)</v>
      </c>
      <c r="G882" s="25">
        <f>VLOOKUP(E882,КСГ!$A$2:$C$427,3,0)</f>
        <v>1.2</v>
      </c>
      <c r="H882" s="25">
        <f>IF(VLOOKUP($E882,КСГ!$A$2:$D$427,4,0)=0,IF($D882="КС",$C$2*$C882*$G882,$C$3*$C882*$G882),IF($D882="КС",$C$2*$G882,$C$3*$G882))</f>
        <v>19552.652999999998</v>
      </c>
      <c r="I882" s="25" t="str">
        <f>VLOOKUP(E882,КСГ!$A$2:$E$427,5,0)</f>
        <v>Урология</v>
      </c>
      <c r="J882" s="25">
        <f>VLOOKUP(E882,КСГ!$A$2:$F$427,6,0)</f>
        <v>1.2</v>
      </c>
      <c r="K882" s="26" t="s">
        <v>474</v>
      </c>
      <c r="L882" s="26">
        <v>0</v>
      </c>
      <c r="M882" s="26">
        <v>0</v>
      </c>
      <c r="N882" s="18" t="str">
        <f t="shared" si="35"/>
        <v/>
      </c>
      <c r="O882" s="19">
        <f>IF(VLOOKUP($E882,КСГ!$A$2:$D$427,4,0)=0,IF($D882="КС",$C$2*$C882*$G882*L882,$C$3*$C882*$G882*L882),IF($D882="КС",$C$2*$G882*L882,$C$3*$G882*L882))</f>
        <v>0</v>
      </c>
      <c r="P882" s="19">
        <f>IF(VLOOKUP($E882,КСГ!$A$2:$D$427,4,0)=0,IF($D882="КС",$C$2*$C882*$G882*M882,$C$3*$C882*$G882*M882),IF($D882="КС",$C$2*$G882*M882,$C$3*$G882*M882))</f>
        <v>0</v>
      </c>
      <c r="Q882" s="20">
        <f t="shared" si="36"/>
        <v>0</v>
      </c>
    </row>
    <row r="883" spans="1:17" ht="16.5" customHeight="1">
      <c r="A883" s="34">
        <v>150013</v>
      </c>
      <c r="B883" s="22" t="str">
        <f>VLOOKUP(A883,МО!$A$1:$C$68,2,0)</f>
        <v>НУЗ "Узловая больница на ст. Владикавказ ОАО "РЖД"</v>
      </c>
      <c r="C883" s="23">
        <f>IF(D883="КС",VLOOKUP(A883,МО!$A$1:$C$68,3,0),VLOOKUP(A883,МО!$A$1:$D$68,4,0))</f>
        <v>0.95</v>
      </c>
      <c r="D883" s="27" t="s">
        <v>495</v>
      </c>
      <c r="E883" s="26">
        <v>20161227</v>
      </c>
      <c r="F883" s="22" t="str">
        <f>VLOOKUP(E883,КСГ!$A$2:$C$427,2,0)</f>
        <v>Операции на мужских половых органах, взрослые (уровень 2)</v>
      </c>
      <c r="G883" s="25">
        <f>VLOOKUP(E883,КСГ!$A$2:$C$427,3,0)</f>
        <v>1.42</v>
      </c>
      <c r="H883" s="25">
        <f>IF(VLOOKUP($E883,КСГ!$A$2:$D$427,4,0)=0,IF($D883="КС",$C$2*$C883*$G883,$C$3*$C883*$G883),IF($D883="КС",$C$2*$G883,$C$3*$G883))</f>
        <v>23137.306049999999</v>
      </c>
      <c r="I883" s="25" t="str">
        <f>VLOOKUP(E883,КСГ!$A$2:$E$427,5,0)</f>
        <v>Урология</v>
      </c>
      <c r="J883" s="25">
        <f>VLOOKUP(E883,КСГ!$A$2:$F$427,6,0)</f>
        <v>1.2</v>
      </c>
      <c r="K883" s="26" t="s">
        <v>474</v>
      </c>
      <c r="L883" s="26">
        <v>1</v>
      </c>
      <c r="M883" s="26">
        <v>0</v>
      </c>
      <c r="N883" s="18">
        <f t="shared" si="35"/>
        <v>1</v>
      </c>
      <c r="O883" s="19">
        <f>IF(VLOOKUP($E883,КСГ!$A$2:$D$427,4,0)=0,IF($D883="КС",$C$2*$C883*$G883*L883,$C$3*$C883*$G883*L883),IF($D883="КС",$C$2*$G883*L883,$C$3*$G883*L883))</f>
        <v>23137.306049999999</v>
      </c>
      <c r="P883" s="19">
        <f>IF(VLOOKUP($E883,КСГ!$A$2:$D$427,4,0)=0,IF($D883="КС",$C$2*$C883*$G883*M883,$C$3*$C883*$G883*M883),IF($D883="КС",$C$2*$G883*M883,$C$3*$G883*M883))</f>
        <v>0</v>
      </c>
      <c r="Q883" s="20">
        <f t="shared" si="36"/>
        <v>23137.306049999999</v>
      </c>
    </row>
    <row r="884" spans="1:17">
      <c r="A884" s="34">
        <v>150013</v>
      </c>
      <c r="B884" s="22" t="str">
        <f>VLOOKUP(A884,МО!$A$1:$C$68,2,0)</f>
        <v>НУЗ "Узловая больница на ст. Владикавказ ОАО "РЖД"</v>
      </c>
      <c r="C884" s="23">
        <f>IF(D884="КС",VLOOKUP(A884,МО!$A$1:$C$68,3,0),VLOOKUP(A884,МО!$A$1:$D$68,4,0))</f>
        <v>0.95</v>
      </c>
      <c r="D884" s="27" t="s">
        <v>495</v>
      </c>
      <c r="E884" s="26">
        <v>20161236</v>
      </c>
      <c r="F884" s="22" t="str">
        <f>VLOOKUP(E884,КСГ!$A$2:$C$427,2,0)</f>
        <v>Болезни лимфатических сосудов и лимфатических узлов</v>
      </c>
      <c r="G884" s="25">
        <f>VLOOKUP(E884,КСГ!$A$2:$C$427,3,0)</f>
        <v>0.61</v>
      </c>
      <c r="H884" s="25">
        <f>IF(VLOOKUP($E884,КСГ!$A$2:$D$427,4,0)=0,IF($D884="КС",$C$2*$C884*$G884,$C$3*$C884*$G884),IF($D884="КС",$C$2*$G884,$C$3*$G884))</f>
        <v>9939.2652749999997</v>
      </c>
      <c r="I884" s="25" t="str">
        <f>VLOOKUP(E884,КСГ!$A$2:$E$427,5,0)</f>
        <v>Хирургия</v>
      </c>
      <c r="J884" s="25">
        <f>VLOOKUP(E884,КСГ!$A$2:$F$427,6,0)</f>
        <v>0.9</v>
      </c>
      <c r="K884" s="26" t="s">
        <v>474</v>
      </c>
      <c r="L884" s="26">
        <v>0</v>
      </c>
      <c r="M884" s="26">
        <v>0</v>
      </c>
      <c r="N884" s="18" t="str">
        <f t="shared" si="35"/>
        <v/>
      </c>
      <c r="O884" s="19">
        <f>IF(VLOOKUP($E884,КСГ!$A$2:$D$427,4,0)=0,IF($D884="КС",$C$2*$C884*$G884*L884,$C$3*$C884*$G884*L884),IF($D884="КС",$C$2*$G884*L884,$C$3*$G884*L884))</f>
        <v>0</v>
      </c>
      <c r="P884" s="19">
        <f>IF(VLOOKUP($E884,КСГ!$A$2:$D$427,4,0)=0,IF($D884="КС",$C$2*$C884*$G884*M884,$C$3*$C884*$G884*M884),IF($D884="КС",$C$2*$G884*M884,$C$3*$G884*M884))</f>
        <v>0</v>
      </c>
      <c r="Q884" s="20">
        <f t="shared" si="36"/>
        <v>0</v>
      </c>
    </row>
    <row r="885" spans="1:17" ht="15.75" customHeight="1">
      <c r="A885" s="34">
        <v>150013</v>
      </c>
      <c r="B885" s="22" t="str">
        <f>VLOOKUP(A885,МО!$A$1:$C$68,2,0)</f>
        <v>НУЗ "Узловая больница на ст. Владикавказ ОАО "РЖД"</v>
      </c>
      <c r="C885" s="23">
        <f>IF(D885="КС",VLOOKUP(A885,МО!$A$1:$C$68,3,0),VLOOKUP(A885,МО!$A$1:$D$68,4,0))</f>
        <v>0.95</v>
      </c>
      <c r="D885" s="27" t="s">
        <v>495</v>
      </c>
      <c r="E885" s="26">
        <v>20161237</v>
      </c>
      <c r="F885" s="22" t="str">
        <f>VLOOKUP(E885,КСГ!$A$2:$C$427,2,0)</f>
        <v>Операции на коже, подкожной клетчатке, придатках кожи (уровень 1)</v>
      </c>
      <c r="G885" s="25">
        <f>VLOOKUP(E885,КСГ!$A$2:$C$427,3,0)</f>
        <v>0.27500000000000002</v>
      </c>
      <c r="H885" s="25">
        <f>IF(VLOOKUP($E885,КСГ!$A$2:$D$427,4,0)=0,IF($D885="КС",$C$2*$C885*$G885,$C$3*$C885*$G885),IF($D885="КС",$C$2*$G885,$C$3*$G885))</f>
        <v>4480.8163125000001</v>
      </c>
      <c r="I885" s="25" t="str">
        <f>VLOOKUP(E885,КСГ!$A$2:$E$427,5,0)</f>
        <v>Хирургия</v>
      </c>
      <c r="J885" s="25">
        <f>VLOOKUP(E885,КСГ!$A$2:$F$427,6,0)</f>
        <v>0.9</v>
      </c>
      <c r="K885" s="26" t="s">
        <v>474</v>
      </c>
      <c r="L885" s="26">
        <v>1</v>
      </c>
      <c r="M885" s="26">
        <v>1</v>
      </c>
      <c r="N885" s="18">
        <f t="shared" si="35"/>
        <v>2</v>
      </c>
      <c r="O885" s="19">
        <f>IF(VLOOKUP($E885,КСГ!$A$2:$D$427,4,0)=0,IF($D885="КС",$C$2*$C885*$G885*L885,$C$3*$C885*$G885*L885),IF($D885="КС",$C$2*$G885*L885,$C$3*$G885*L885))</f>
        <v>4480.8163125000001</v>
      </c>
      <c r="P885" s="19">
        <f>IF(VLOOKUP($E885,КСГ!$A$2:$D$427,4,0)=0,IF($D885="КС",$C$2*$C885*$G885*M885,$C$3*$C885*$G885*M885),IF($D885="КС",$C$2*$G885*M885,$C$3*$G885*M885))</f>
        <v>4480.8163125000001</v>
      </c>
      <c r="Q885" s="20">
        <f t="shared" si="36"/>
        <v>8961.6326250000002</v>
      </c>
    </row>
    <row r="886" spans="1:17" ht="16.5" customHeight="1">
      <c r="A886" s="34">
        <v>150013</v>
      </c>
      <c r="B886" s="22" t="str">
        <f>VLOOKUP(A886,МО!$A$1:$C$68,2,0)</f>
        <v>НУЗ "Узловая больница на ст. Владикавказ ОАО "РЖД"</v>
      </c>
      <c r="C886" s="23">
        <f>IF(D886="КС",VLOOKUP(A886,МО!$A$1:$C$68,3,0),VLOOKUP(A886,МО!$A$1:$D$68,4,0))</f>
        <v>0.95</v>
      </c>
      <c r="D886" s="27" t="s">
        <v>495</v>
      </c>
      <c r="E886" s="26">
        <v>20161238</v>
      </c>
      <c r="F886" s="22" t="str">
        <f>VLOOKUP(E886,КСГ!$A$2:$C$427,2,0)</f>
        <v>Операции на коже, подкожной клетчатке, придатках кожи (уровень 2)</v>
      </c>
      <c r="G886" s="25">
        <f>VLOOKUP(E886,КСГ!$A$2:$C$427,3,0)</f>
        <v>0.71</v>
      </c>
      <c r="H886" s="25">
        <f>IF(VLOOKUP($E886,КСГ!$A$2:$D$427,4,0)=0,IF($D886="КС",$C$2*$C886*$G886,$C$3*$C886*$G886),IF($D886="КС",$C$2*$G886,$C$3*$G886))</f>
        <v>11568.653025</v>
      </c>
      <c r="I886" s="25" t="str">
        <f>VLOOKUP(E886,КСГ!$A$2:$E$427,5,0)</f>
        <v>Хирургия</v>
      </c>
      <c r="J886" s="25">
        <f>VLOOKUP(E886,КСГ!$A$2:$F$427,6,0)</f>
        <v>0.9</v>
      </c>
      <c r="K886" s="26" t="s">
        <v>474</v>
      </c>
      <c r="L886" s="26">
        <v>3</v>
      </c>
      <c r="M886" s="26">
        <v>2</v>
      </c>
      <c r="N886" s="18">
        <f t="shared" si="35"/>
        <v>5</v>
      </c>
      <c r="O886" s="19">
        <f>IF(VLOOKUP($E886,КСГ!$A$2:$D$427,4,0)=0,IF($D886="КС",$C$2*$C886*$G886*L886,$C$3*$C886*$G886*L886),IF($D886="КС",$C$2*$G886*L886,$C$3*$G886*L886))</f>
        <v>34705.959074999999</v>
      </c>
      <c r="P886" s="19">
        <f>IF(VLOOKUP($E886,КСГ!$A$2:$D$427,4,0)=0,IF($D886="КС",$C$2*$C886*$G886*M886,$C$3*$C886*$G886*M886),IF($D886="КС",$C$2*$G886*M886,$C$3*$G886*M886))</f>
        <v>23137.306049999999</v>
      </c>
      <c r="Q886" s="20">
        <f t="shared" si="36"/>
        <v>57843.265124999998</v>
      </c>
    </row>
    <row r="887" spans="1:17" ht="15.75" customHeight="1">
      <c r="A887" s="34">
        <v>150013</v>
      </c>
      <c r="B887" s="22" t="str">
        <f>VLOOKUP(A887,МО!$A$1:$C$68,2,0)</f>
        <v>НУЗ "Узловая больница на ст. Владикавказ ОАО "РЖД"</v>
      </c>
      <c r="C887" s="23">
        <f>IF(D887="КС",VLOOKUP(A887,МО!$A$1:$C$68,3,0),VLOOKUP(A887,МО!$A$1:$D$68,4,0))</f>
        <v>0.95</v>
      </c>
      <c r="D887" s="27" t="s">
        <v>495</v>
      </c>
      <c r="E887" s="26">
        <v>20161247</v>
      </c>
      <c r="F887" s="22" t="str">
        <f>VLOOKUP(E887,КСГ!$A$2:$C$427,2,0)</f>
        <v>Артрозы, другие поражения суставов, болезни мягких тканей</v>
      </c>
      <c r="G887" s="25">
        <f>VLOOKUP(E887,КСГ!$A$2:$C$427,3,0)</f>
        <v>0.76</v>
      </c>
      <c r="H887" s="25">
        <f>IF(VLOOKUP($E887,КСГ!$A$2:$D$427,4,0)=0,IF($D887="КС",$C$2*$C887*$G887,$C$3*$C887*$G887),IF($D887="КС",$C$2*$G887,$C$3*$G887))</f>
        <v>12383.3469</v>
      </c>
      <c r="I887" s="25" t="str">
        <f>VLOOKUP(E887,КСГ!$A$2:$E$427,5,0)</f>
        <v>Хирургия</v>
      </c>
      <c r="J887" s="25">
        <f>VLOOKUP(E887,КСГ!$A$2:$F$427,6,0)</f>
        <v>0.9</v>
      </c>
      <c r="K887" s="26" t="s">
        <v>474</v>
      </c>
      <c r="L887" s="26">
        <v>3</v>
      </c>
      <c r="M887" s="26">
        <v>2</v>
      </c>
      <c r="N887" s="18">
        <f t="shared" si="35"/>
        <v>5</v>
      </c>
      <c r="O887" s="19">
        <f>IF(VLOOKUP($E887,КСГ!$A$2:$D$427,4,0)=0,IF($D887="КС",$C$2*$C887*$G887*L887,$C$3*$C887*$G887*L887),IF($D887="КС",$C$2*$G887*L887,$C$3*$G887*L887))</f>
        <v>37150.040699999998</v>
      </c>
      <c r="P887" s="19">
        <f>IF(VLOOKUP($E887,КСГ!$A$2:$D$427,4,0)=0,IF($D887="КС",$C$2*$C887*$G887*M887,$C$3*$C887*$G887*M887),IF($D887="КС",$C$2*$G887*M887,$C$3*$G887*M887))</f>
        <v>24766.693800000001</v>
      </c>
      <c r="Q887" s="20">
        <f t="shared" si="36"/>
        <v>61916.734499999999</v>
      </c>
    </row>
    <row r="888" spans="1:17">
      <c r="A888" s="34">
        <v>150013</v>
      </c>
      <c r="B888" s="22" t="str">
        <f>VLOOKUP(A888,МО!$A$1:$C$68,2,0)</f>
        <v>НУЗ "Узловая больница на ст. Владикавказ ОАО "РЖД"</v>
      </c>
      <c r="C888" s="23">
        <f>IF(D888="КС",VLOOKUP(A888,МО!$A$1:$C$68,3,0),VLOOKUP(A888,МО!$A$1:$D$68,4,0))</f>
        <v>0.95</v>
      </c>
      <c r="D888" s="27" t="s">
        <v>495</v>
      </c>
      <c r="E888" s="26">
        <v>20161249</v>
      </c>
      <c r="F888" s="22" t="str">
        <f>VLOOKUP(E888,КСГ!$A$2:$C$427,2,0)</f>
        <v>Остеомиелит, уровень 2</v>
      </c>
      <c r="G888" s="25">
        <f>VLOOKUP(E888,КСГ!$A$2:$C$427,3,0)</f>
        <v>3.51</v>
      </c>
      <c r="H888" s="25">
        <f>IF(VLOOKUP($E888,КСГ!$A$2:$D$427,4,0)=0,IF($D888="КС",$C$2*$C888*$G888,$C$3*$C888*$G888),IF($D888="КС",$C$2*$G888,$C$3*$G888))</f>
        <v>57191.510024999996</v>
      </c>
      <c r="I888" s="25" t="str">
        <f>VLOOKUP(E888,КСГ!$A$2:$E$427,5,0)</f>
        <v>Хирургия</v>
      </c>
      <c r="J888" s="25">
        <f>VLOOKUP(E888,КСГ!$A$2:$F$427,6,0)</f>
        <v>0.9</v>
      </c>
      <c r="K888" s="26" t="s">
        <v>474</v>
      </c>
      <c r="L888" s="26">
        <v>1</v>
      </c>
      <c r="M888" s="26">
        <v>0</v>
      </c>
      <c r="N888" s="18">
        <f t="shared" si="35"/>
        <v>1</v>
      </c>
      <c r="O888" s="19">
        <f>IF(VLOOKUP($E888,КСГ!$A$2:$D$427,4,0)=0,IF($D888="КС",$C$2*$C888*$G888*L888,$C$3*$C888*$G888*L888),IF($D888="КС",$C$2*$G888*L888,$C$3*$G888*L888))</f>
        <v>57191.510024999996</v>
      </c>
      <c r="P888" s="19">
        <f>IF(VLOOKUP($E888,КСГ!$A$2:$D$427,4,0)=0,IF($D888="КС",$C$2*$C888*$G888*M888,$C$3*$C888*$G888*M888),IF($D888="КС",$C$2*$G888*M888,$C$3*$G888*M888))</f>
        <v>0</v>
      </c>
      <c r="Q888" s="20">
        <f t="shared" si="36"/>
        <v>57191.510024999996</v>
      </c>
    </row>
    <row r="889" spans="1:17" ht="15.75" customHeight="1">
      <c r="A889" s="34">
        <v>150013</v>
      </c>
      <c r="B889" s="22" t="str">
        <f>VLOOKUP(A889,МО!$A$1:$C$68,2,0)</f>
        <v>НУЗ "Узловая больница на ст. Владикавказ ОАО "РЖД"</v>
      </c>
      <c r="C889" s="23">
        <f>IF(D889="КС",VLOOKUP(A889,МО!$A$1:$C$68,3,0),VLOOKUP(A889,МО!$A$1:$D$68,4,0))</f>
        <v>0.95</v>
      </c>
      <c r="D889" s="27" t="s">
        <v>495</v>
      </c>
      <c r="E889" s="26">
        <v>20161252</v>
      </c>
      <c r="F889" s="22" t="str">
        <f>VLOOKUP(E889,КСГ!$A$2:$C$427,2,0)</f>
        <v>Доброкачественные новообразования, новообразования in situ кожи, жировой ткани</v>
      </c>
      <c r="G889" s="25">
        <f>VLOOKUP(E889,КСГ!$A$2:$C$427,3,0)</f>
        <v>0.66</v>
      </c>
      <c r="H889" s="25">
        <f>IF(VLOOKUP($E889,КСГ!$A$2:$D$427,4,0)=0,IF($D889="КС",$C$2*$C889*$G889,$C$3*$C889*$G889),IF($D889="КС",$C$2*$G889,$C$3*$G889))</f>
        <v>10753.959150000001</v>
      </c>
      <c r="I889" s="25" t="str">
        <f>VLOOKUP(E889,КСГ!$A$2:$E$427,5,0)</f>
        <v>Хирургия</v>
      </c>
      <c r="J889" s="25">
        <f>VLOOKUP(E889,КСГ!$A$2:$F$427,6,0)</f>
        <v>0.9</v>
      </c>
      <c r="K889" s="26" t="s">
        <v>474</v>
      </c>
      <c r="L889" s="26">
        <v>1</v>
      </c>
      <c r="M889" s="26">
        <v>1</v>
      </c>
      <c r="N889" s="18">
        <f t="shared" si="35"/>
        <v>2</v>
      </c>
      <c r="O889" s="19">
        <f>IF(VLOOKUP($E889,КСГ!$A$2:$D$427,4,0)=0,IF($D889="КС",$C$2*$C889*$G889*L889,$C$3*$C889*$G889*L889),IF($D889="КС",$C$2*$G889*L889,$C$3*$G889*L889))</f>
        <v>10753.959150000001</v>
      </c>
      <c r="P889" s="19">
        <f>IF(VLOOKUP($E889,КСГ!$A$2:$D$427,4,0)=0,IF($D889="КС",$C$2*$C889*$G889*M889,$C$3*$C889*$G889*M889),IF($D889="КС",$C$2*$G889*M889,$C$3*$G889*M889))</f>
        <v>10753.959150000001</v>
      </c>
      <c r="Q889" s="20">
        <f t="shared" si="36"/>
        <v>21507.918300000001</v>
      </c>
    </row>
    <row r="890" spans="1:17">
      <c r="A890" s="34">
        <v>150013</v>
      </c>
      <c r="B890" s="22" t="str">
        <f>VLOOKUP(A890,МО!$A$1:$C$68,2,0)</f>
        <v>НУЗ "Узловая больница на ст. Владикавказ ОАО "РЖД"</v>
      </c>
      <c r="C890" s="23">
        <f>IF(D890="КС",VLOOKUP(A890,МО!$A$1:$C$68,3,0),VLOOKUP(A890,МО!$A$1:$D$68,4,0))</f>
        <v>0.95</v>
      </c>
      <c r="D890" s="27" t="s">
        <v>495</v>
      </c>
      <c r="E890" s="26">
        <v>20161253</v>
      </c>
      <c r="F890" s="22" t="str">
        <f>VLOOKUP(E890,КСГ!$A$2:$C$427,2,0)</f>
        <v>Открытые раны, поверхностные, другие и неуточненные травмы</v>
      </c>
      <c r="G890" s="25">
        <f>VLOOKUP(E890,КСГ!$A$2:$C$427,3,0)</f>
        <v>0.37</v>
      </c>
      <c r="H890" s="25">
        <f>IF(VLOOKUP($E890,КСГ!$A$2:$D$427,4,0)=0,IF($D890="КС",$C$2*$C890*$G890,$C$3*$C890*$G890),IF($D890="КС",$C$2*$G890,$C$3*$G890))</f>
        <v>6028.7346749999997</v>
      </c>
      <c r="I890" s="25" t="str">
        <f>VLOOKUP(E890,КСГ!$A$2:$E$427,5,0)</f>
        <v>Хирургия</v>
      </c>
      <c r="J890" s="25">
        <f>VLOOKUP(E890,КСГ!$A$2:$F$427,6,0)</f>
        <v>0.9</v>
      </c>
      <c r="K890" s="26" t="s">
        <v>474</v>
      </c>
      <c r="L890" s="26">
        <v>1</v>
      </c>
      <c r="M890" s="26">
        <v>1</v>
      </c>
      <c r="N890" s="18">
        <f t="shared" si="35"/>
        <v>2</v>
      </c>
      <c r="O890" s="19">
        <f>IF(VLOOKUP($E890,КСГ!$A$2:$D$427,4,0)=0,IF($D890="КС",$C$2*$C890*$G890*L890,$C$3*$C890*$G890*L890),IF($D890="КС",$C$2*$G890*L890,$C$3*$G890*L890))</f>
        <v>6028.7346749999997</v>
      </c>
      <c r="P890" s="19">
        <f>IF(VLOOKUP($E890,КСГ!$A$2:$D$427,4,0)=0,IF($D890="КС",$C$2*$C890*$G890*M890,$C$3*$C890*$G890*M890),IF($D890="КС",$C$2*$G890*M890,$C$3*$G890*M890))</f>
        <v>6028.7346749999997</v>
      </c>
      <c r="Q890" s="20">
        <f t="shared" si="36"/>
        <v>12057.469349999999</v>
      </c>
    </row>
    <row r="891" spans="1:17" ht="15.75" customHeight="1">
      <c r="A891" s="34">
        <v>150013</v>
      </c>
      <c r="B891" s="22" t="str">
        <f>VLOOKUP(A891,МО!$A$1:$C$68,2,0)</f>
        <v>НУЗ "Узловая больница на ст. Владикавказ ОАО "РЖД"</v>
      </c>
      <c r="C891" s="23">
        <f>IF(D891="КС",VLOOKUP(A891,МО!$A$1:$C$68,3,0),VLOOKUP(A891,МО!$A$1:$D$68,4,0))</f>
        <v>0.95</v>
      </c>
      <c r="D891" s="27" t="s">
        <v>495</v>
      </c>
      <c r="E891" s="26">
        <v>20161256</v>
      </c>
      <c r="F891" s="22" t="str">
        <f>VLOOKUP(E891,КСГ!$A$2:$C$427,2,0)</f>
        <v>Операции на желчном пузыре и желчевыводящих путях (уровень 2)</v>
      </c>
      <c r="G891" s="25">
        <f>VLOOKUP(E891,КСГ!$A$2:$C$427,3,0)</f>
        <v>1.43</v>
      </c>
      <c r="H891" s="25">
        <f>IF(VLOOKUP($E891,КСГ!$A$2:$D$427,4,0)=0,IF($D891="КС",$C$2*$C891*$G891,$C$3*$C891*$G891),IF($D891="КС",$C$2*$G891,$C$3*$G891))</f>
        <v>23300.244824999998</v>
      </c>
      <c r="I891" s="25" t="str">
        <f>VLOOKUP(E891,КСГ!$A$2:$E$427,5,0)</f>
        <v>Хирургия (абдоминальная)</v>
      </c>
      <c r="J891" s="25">
        <f>VLOOKUP(E891,КСГ!$A$2:$F$427,6,0)</f>
        <v>1.2</v>
      </c>
      <c r="K891" s="26" t="s">
        <v>474</v>
      </c>
      <c r="L891" s="26">
        <v>10</v>
      </c>
      <c r="M891" s="26">
        <v>5</v>
      </c>
      <c r="N891" s="18">
        <f t="shared" si="35"/>
        <v>15</v>
      </c>
      <c r="O891" s="19">
        <f>IF(VLOOKUP($E891,КСГ!$A$2:$D$427,4,0)=0,IF($D891="КС",$C$2*$C891*$G891*L891,$C$3*$C891*$G891*L891),IF($D891="КС",$C$2*$G891*L891,$C$3*$G891*L891))</f>
        <v>233002.44824999999</v>
      </c>
      <c r="P891" s="19">
        <f>IF(VLOOKUP($E891,КСГ!$A$2:$D$427,4,0)=0,IF($D891="КС",$C$2*$C891*$G891*M891,$C$3*$C891*$G891*M891),IF($D891="КС",$C$2*$G891*M891,$C$3*$G891*M891))</f>
        <v>116501.22412499999</v>
      </c>
      <c r="Q891" s="20">
        <f t="shared" si="36"/>
        <v>349503.67237499997</v>
      </c>
    </row>
    <row r="892" spans="1:17" ht="30">
      <c r="A892" s="34">
        <v>150013</v>
      </c>
      <c r="B892" s="22" t="str">
        <f>VLOOKUP(A892,МО!$A$1:$C$68,2,0)</f>
        <v>НУЗ "Узловая больница на ст. Владикавказ ОАО "РЖД"</v>
      </c>
      <c r="C892" s="23">
        <f>IF(D892="КС",VLOOKUP(A892,МО!$A$1:$C$68,3,0),VLOOKUP(A892,МО!$A$1:$D$68,4,0))</f>
        <v>0.95</v>
      </c>
      <c r="D892" s="27" t="s">
        <v>495</v>
      </c>
      <c r="E892" s="26">
        <v>20161260</v>
      </c>
      <c r="F892" s="22" t="str">
        <f>VLOOKUP(E892,КСГ!$A$2:$C$427,2,0)</f>
        <v>Операции на печени и поджелудочной железе (уровень 2)</v>
      </c>
      <c r="G892" s="25">
        <f>VLOOKUP(E892,КСГ!$A$2:$C$427,3,0)</f>
        <v>2.69</v>
      </c>
      <c r="H892" s="25">
        <f>IF(VLOOKUP($E892,КСГ!$A$2:$D$427,4,0)=0,IF($D892="КС",$C$2*$C892*$G892,$C$3*$C892*$G892),IF($D892="КС",$C$2*$G892,$C$3*$G892))</f>
        <v>43830.530475</v>
      </c>
      <c r="I892" s="25" t="str">
        <f>VLOOKUP(E892,КСГ!$A$2:$E$427,5,0)</f>
        <v>Хирургия (абдоминальная)</v>
      </c>
      <c r="J892" s="25">
        <f>VLOOKUP(E892,КСГ!$A$2:$F$427,6,0)</f>
        <v>1.2</v>
      </c>
      <c r="K892" s="26" t="s">
        <v>474</v>
      </c>
      <c r="L892" s="26">
        <v>1</v>
      </c>
      <c r="M892" s="26">
        <v>1</v>
      </c>
      <c r="N892" s="18">
        <f t="shared" si="35"/>
        <v>2</v>
      </c>
      <c r="O892" s="19">
        <f>IF(VLOOKUP($E892,КСГ!$A$2:$D$427,4,0)=0,IF($D892="КС",$C$2*$C892*$G892*L892,$C$3*$C892*$G892*L892),IF($D892="КС",$C$2*$G892*L892,$C$3*$G892*L892))</f>
        <v>43830.530475</v>
      </c>
      <c r="P892" s="19">
        <f>IF(VLOOKUP($E892,КСГ!$A$2:$D$427,4,0)=0,IF($D892="КС",$C$2*$C892*$G892*M892,$C$3*$C892*$G892*M892),IF($D892="КС",$C$2*$G892*M892,$C$3*$G892*M892))</f>
        <v>43830.530475</v>
      </c>
      <c r="Q892" s="20">
        <f t="shared" si="36"/>
        <v>87661.060949999999</v>
      </c>
    </row>
    <row r="893" spans="1:17" ht="15.75" customHeight="1">
      <c r="A893" s="34">
        <v>150014</v>
      </c>
      <c r="B893" s="22" t="str">
        <f>VLOOKUP(A893,МО!$A$1:$C$68,2,0)</f>
        <v>ГБУЗ "Правобережная ЦРКБ"</v>
      </c>
      <c r="C893" s="23">
        <f>IF(D893="КС",VLOOKUP(A893,МО!$A$1:$C$68,3,0),VLOOKUP(A893,МО!$A$1:$D$68,4,0))</f>
        <v>0.9</v>
      </c>
      <c r="D893" s="27" t="s">
        <v>495</v>
      </c>
      <c r="E893" s="26">
        <v>20161002</v>
      </c>
      <c r="F893" s="22" t="str">
        <f>VLOOKUP(E893,КСГ!$A$2:$C$427,2,0)</f>
        <v>Осложнения, связанные с беременностью</v>
      </c>
      <c r="G893" s="25">
        <f>VLOOKUP(E893,КСГ!$A$2:$C$427,3,0)</f>
        <v>0.93</v>
      </c>
      <c r="H893" s="25">
        <f>IF(VLOOKUP($E893,КСГ!$A$2:$D$427,4,0)=0,IF($D893="КС",$C$2*$C893*$G893,$C$3*$C893*$G893),IF($D893="КС",$C$2*$G893,$C$3*$G893))</f>
        <v>14355.763650000001</v>
      </c>
      <c r="I893" s="25" t="str">
        <f>VLOOKUP(E893,КСГ!$A$2:$E$427,5,0)</f>
        <v>Акушерство и гинекология</v>
      </c>
      <c r="J893" s="25">
        <f>VLOOKUP(E893,КСГ!$A$2:$F$427,6,0)</f>
        <v>0.8</v>
      </c>
      <c r="K893" s="26" t="s">
        <v>470</v>
      </c>
      <c r="L893" s="26">
        <v>90</v>
      </c>
      <c r="M893" s="26">
        <v>8</v>
      </c>
      <c r="N893" s="18">
        <f t="shared" si="35"/>
        <v>98</v>
      </c>
      <c r="O893" s="19">
        <f>IF(VLOOKUP($E893,КСГ!$A$2:$D$427,4,0)=0,IF($D893="КС",$C$2*$C893*$G893*L893,$C$3*$C893*$G893*L893),IF($D893="КС",$C$2*$G893*L893,$C$3*$G893*L893))</f>
        <v>1292018.7285</v>
      </c>
      <c r="P893" s="19">
        <f>IF(VLOOKUP($E893,КСГ!$A$2:$D$427,4,0)=0,IF($D893="КС",$C$2*$C893*$G893*M893,$C$3*$C893*$G893*M893),IF($D893="КС",$C$2*$G893*M893,$C$3*$G893*M893))</f>
        <v>114846.10920000001</v>
      </c>
      <c r="Q893" s="20">
        <f t="shared" si="36"/>
        <v>1406864.8377</v>
      </c>
    </row>
    <row r="894" spans="1:17" ht="15.75" customHeight="1">
      <c r="A894" s="34">
        <v>150014</v>
      </c>
      <c r="B894" s="22" t="str">
        <f>VLOOKUP(A894,МО!$A$1:$C$68,2,0)</f>
        <v>ГБУЗ "Правобережная ЦРКБ"</v>
      </c>
      <c r="C894" s="23">
        <f>IF(D894="КС",VLOOKUP(A894,МО!$A$1:$C$68,3,0),VLOOKUP(A894,МО!$A$1:$D$68,4,0))</f>
        <v>0.9</v>
      </c>
      <c r="D894" s="27" t="s">
        <v>495</v>
      </c>
      <c r="E894" s="26">
        <v>20161002</v>
      </c>
      <c r="F894" s="22" t="str">
        <f>VLOOKUP(E894,КСГ!$A$2:$C$427,2,0)</f>
        <v>Осложнения, связанные с беременностью</v>
      </c>
      <c r="G894" s="25">
        <f>VLOOKUP(E894,КСГ!$A$2:$C$427,3,0)</f>
        <v>0.93</v>
      </c>
      <c r="H894" s="25">
        <f>IF(VLOOKUP($E894,КСГ!$A$2:$D$427,4,0)=0,IF($D894="КС",$C$2*$C894*$G894,$C$3*$C894*$G894),IF($D894="КС",$C$2*$G894,$C$3*$G894))</f>
        <v>14355.763650000001</v>
      </c>
      <c r="I894" s="25" t="str">
        <f>VLOOKUP(E894,КСГ!$A$2:$E$427,5,0)</f>
        <v>Акушерство и гинекология</v>
      </c>
      <c r="J894" s="25">
        <f>VLOOKUP(E894,КСГ!$A$2:$F$427,6,0)</f>
        <v>0.8</v>
      </c>
      <c r="K894" s="26" t="s">
        <v>471</v>
      </c>
      <c r="L894" s="26">
        <v>160</v>
      </c>
      <c r="M894" s="26">
        <v>22</v>
      </c>
      <c r="N894" s="18">
        <f t="shared" si="35"/>
        <v>182</v>
      </c>
      <c r="O894" s="19">
        <f>IF(VLOOKUP($E894,КСГ!$A$2:$D$427,4,0)=0,IF($D894="КС",$C$2*$C894*$G894*L894,$C$3*$C894*$G894*L894),IF($D894="КС",$C$2*$G894*L894,$C$3*$G894*L894))</f>
        <v>2296922.1840000004</v>
      </c>
      <c r="P894" s="19">
        <f>IF(VLOOKUP($E894,КСГ!$A$2:$D$427,4,0)=0,IF($D894="КС",$C$2*$C894*$G894*M894,$C$3*$C894*$G894*M894),IF($D894="КС",$C$2*$G894*M894,$C$3*$G894*M894))</f>
        <v>315826.8003</v>
      </c>
      <c r="Q894" s="20">
        <f t="shared" si="36"/>
        <v>2612748.9843000006</v>
      </c>
    </row>
    <row r="895" spans="1:17" ht="14.25" customHeight="1">
      <c r="A895" s="34">
        <v>150014</v>
      </c>
      <c r="B895" s="22" t="str">
        <f>VLOOKUP(A895,МО!$A$1:$C$68,2,0)</f>
        <v>ГБУЗ "Правобережная ЦРКБ"</v>
      </c>
      <c r="C895" s="23">
        <f>IF(D895="КС",VLOOKUP(A895,МО!$A$1:$C$68,3,0),VLOOKUP(A895,МО!$A$1:$D$68,4,0))</f>
        <v>0.9</v>
      </c>
      <c r="D895" s="27" t="s">
        <v>495</v>
      </c>
      <c r="E895" s="26">
        <v>20161003</v>
      </c>
      <c r="F895" s="22" t="str">
        <f>VLOOKUP(E895,КСГ!$A$2:$C$427,2,0)</f>
        <v>Беременность, закончившаяся абортивным исходом</v>
      </c>
      <c r="G895" s="25">
        <f>VLOOKUP(E895,КСГ!$A$2:$C$427,3,0)</f>
        <v>0.28000000000000003</v>
      </c>
      <c r="H895" s="25">
        <f>IF(VLOOKUP($E895,КСГ!$A$2:$D$427,4,0)=0,IF($D895="КС",$C$2*$C895*$G895,$C$3*$C895*$G895),IF($D895="КС",$C$2*$G895,$C$3*$G895))</f>
        <v>4322.1654000000008</v>
      </c>
      <c r="I895" s="25" t="str">
        <f>VLOOKUP(E895,КСГ!$A$2:$E$427,5,0)</f>
        <v>Акушерство и гинекология</v>
      </c>
      <c r="J895" s="25">
        <f>VLOOKUP(E895,КСГ!$A$2:$F$427,6,0)</f>
        <v>0.8</v>
      </c>
      <c r="K895" s="26" t="s">
        <v>470</v>
      </c>
      <c r="L895" s="26">
        <v>28</v>
      </c>
      <c r="M895" s="26">
        <v>2</v>
      </c>
      <c r="N895" s="18">
        <f t="shared" si="35"/>
        <v>30</v>
      </c>
      <c r="O895" s="19">
        <f>IF(VLOOKUP($E895,КСГ!$A$2:$D$427,4,0)=0,IF($D895="КС",$C$2*$C895*$G895*L895,$C$3*$C895*$G895*L895),IF($D895="КС",$C$2*$G895*L895,$C$3*$G895*L895))</f>
        <v>121020.63120000002</v>
      </c>
      <c r="P895" s="19">
        <f>IF(VLOOKUP($E895,КСГ!$A$2:$D$427,4,0)=0,IF($D895="КС",$C$2*$C895*$G895*M895,$C$3*$C895*$G895*M895),IF($D895="КС",$C$2*$G895*M895,$C$3*$G895*M895))</f>
        <v>8644.3308000000015</v>
      </c>
      <c r="Q895" s="20">
        <f t="shared" si="36"/>
        <v>129664.96200000001</v>
      </c>
    </row>
    <row r="896" spans="1:17" ht="30">
      <c r="A896" s="34">
        <v>150014</v>
      </c>
      <c r="B896" s="22" t="str">
        <f>VLOOKUP(A896,МО!$A$1:$C$68,2,0)</f>
        <v>ГБУЗ "Правобережная ЦРКБ"</v>
      </c>
      <c r="C896" s="23">
        <f>IF(D896="КС",VLOOKUP(A896,МО!$A$1:$C$68,3,0),VLOOKUP(A896,МО!$A$1:$D$68,4,0))</f>
        <v>0.9</v>
      </c>
      <c r="D896" s="27" t="s">
        <v>495</v>
      </c>
      <c r="E896" s="26">
        <v>20161004</v>
      </c>
      <c r="F896" s="22" t="str">
        <f>VLOOKUP(E896,КСГ!$A$2:$C$427,2,0)</f>
        <v>Родоразрешение</v>
      </c>
      <c r="G896" s="25">
        <f>VLOOKUP(E896,КСГ!$A$2:$C$427,3,0)</f>
        <v>0.98</v>
      </c>
      <c r="H896" s="25">
        <f>IF(VLOOKUP($E896,КСГ!$A$2:$D$427,4,0)=0,IF($D896="КС",$C$2*$C896*$G896,$C$3*$C896*$G896),IF($D896="КС",$C$2*$G896,$C$3*$G896))</f>
        <v>15127.5789</v>
      </c>
      <c r="I896" s="25" t="str">
        <f>VLOOKUP(E896,КСГ!$A$2:$E$427,5,0)</f>
        <v>Акушерство и гинекология</v>
      </c>
      <c r="J896" s="25">
        <f>VLOOKUP(E896,КСГ!$A$2:$F$427,6,0)</f>
        <v>0.8</v>
      </c>
      <c r="K896" s="26" t="s">
        <v>472</v>
      </c>
      <c r="L896" s="26">
        <v>203</v>
      </c>
      <c r="M896" s="26">
        <v>11</v>
      </c>
      <c r="N896" s="18">
        <f t="shared" ref="N896:N959" si="37">IF(L896+M896&gt;0,L896+M896,"")</f>
        <v>214</v>
      </c>
      <c r="O896" s="19">
        <f>IF(VLOOKUP($E896,КСГ!$A$2:$D$427,4,0)=0,IF($D896="КС",$C$2*$C896*$G896*L896,$C$3*$C896*$G896*L896),IF($D896="КС",$C$2*$G896*L896,$C$3*$G896*L896))</f>
        <v>3070898.5167</v>
      </c>
      <c r="P896" s="19">
        <f>IF(VLOOKUP($E896,КСГ!$A$2:$D$427,4,0)=0,IF($D896="КС",$C$2*$C896*$G896*M896,$C$3*$C896*$G896*M896),IF($D896="КС",$C$2*$G896*M896,$C$3*$G896*M896))</f>
        <v>166403.36790000001</v>
      </c>
      <c r="Q896" s="20">
        <f t="shared" ref="Q896:Q959" si="38">O896+P896</f>
        <v>3237301.8846</v>
      </c>
    </row>
    <row r="897" spans="1:17" ht="30">
      <c r="A897" s="34">
        <v>150014</v>
      </c>
      <c r="B897" s="22" t="str">
        <f>VLOOKUP(A897,МО!$A$1:$C$68,2,0)</f>
        <v>ГБУЗ "Правобережная ЦРКБ"</v>
      </c>
      <c r="C897" s="23">
        <f>IF(D897="КС",VLOOKUP(A897,МО!$A$1:$C$68,3,0),VLOOKUP(A897,МО!$A$1:$D$68,4,0))</f>
        <v>0.9</v>
      </c>
      <c r="D897" s="27" t="s">
        <v>495</v>
      </c>
      <c r="E897" s="26">
        <v>20161005</v>
      </c>
      <c r="F897" s="22" t="str">
        <f>VLOOKUP(E897,КСГ!$A$2:$C$427,2,0)</f>
        <v>Кесарево сечение</v>
      </c>
      <c r="G897" s="25">
        <f>VLOOKUP(E897,КСГ!$A$2:$C$427,3,0)</f>
        <v>1.01</v>
      </c>
      <c r="H897" s="25">
        <f>IF(VLOOKUP($E897,КСГ!$A$2:$D$427,4,0)=0,IF($D897="КС",$C$2*$C897*$G897,$C$3*$C897*$G897),IF($D897="КС",$C$2*$G897,$C$3*$G897))</f>
        <v>15590.66805</v>
      </c>
      <c r="I897" s="25" t="str">
        <f>VLOOKUP(E897,КСГ!$A$2:$E$427,5,0)</f>
        <v>Акушерство и гинекология</v>
      </c>
      <c r="J897" s="25">
        <f>VLOOKUP(E897,КСГ!$A$2:$F$427,6,0)</f>
        <v>0.8</v>
      </c>
      <c r="K897" s="26" t="s">
        <v>472</v>
      </c>
      <c r="L897" s="26">
        <v>48</v>
      </c>
      <c r="M897" s="26">
        <v>3</v>
      </c>
      <c r="N897" s="18">
        <f t="shared" si="37"/>
        <v>51</v>
      </c>
      <c r="O897" s="19">
        <f>IF(VLOOKUP($E897,КСГ!$A$2:$D$427,4,0)=0,IF($D897="КС",$C$2*$C897*$G897*L897,$C$3*$C897*$G897*L897),IF($D897="КС",$C$2*$G897*L897,$C$3*$G897*L897))</f>
        <v>748352.06640000001</v>
      </c>
      <c r="P897" s="19">
        <f>IF(VLOOKUP($E897,КСГ!$A$2:$D$427,4,0)=0,IF($D897="КС",$C$2*$C897*$G897*M897,$C$3*$C897*$G897*M897),IF($D897="КС",$C$2*$G897*M897,$C$3*$G897*M897))</f>
        <v>46772.004150000001</v>
      </c>
      <c r="Q897" s="20">
        <f t="shared" si="38"/>
        <v>795124.07055000006</v>
      </c>
    </row>
    <row r="898" spans="1:17" ht="30">
      <c r="A898" s="34">
        <v>150014</v>
      </c>
      <c r="B898" s="22" t="str">
        <f>VLOOKUP(A898,МО!$A$1:$C$68,2,0)</f>
        <v>ГБУЗ "Правобережная ЦРКБ"</v>
      </c>
      <c r="C898" s="23">
        <f>IF(D898="КС",VLOOKUP(A898,МО!$A$1:$C$68,3,0),VLOOKUP(A898,МО!$A$1:$D$68,4,0))</f>
        <v>0.9</v>
      </c>
      <c r="D898" s="27" t="s">
        <v>495</v>
      </c>
      <c r="E898" s="26">
        <v>20161007</v>
      </c>
      <c r="F898" s="22" t="str">
        <f>VLOOKUP(E898,КСГ!$A$2:$C$427,2,0)</f>
        <v>Послеродовой сепсис</v>
      </c>
      <c r="G898" s="25">
        <f>VLOOKUP(E898,КСГ!$A$2:$C$427,3,0)</f>
        <v>3.21</v>
      </c>
      <c r="H898" s="25">
        <f>IF(VLOOKUP($E898,КСГ!$A$2:$D$427,4,0)=0,IF($D898="КС",$C$2*$C898*$G898,$C$3*$C898*$G898),IF($D898="КС",$C$2*$G898,$C$3*$G898))</f>
        <v>49550.539049999999</v>
      </c>
      <c r="I898" s="25" t="str">
        <f>VLOOKUP(E898,КСГ!$A$2:$E$427,5,0)</f>
        <v>Акушерство и гинекология</v>
      </c>
      <c r="J898" s="25">
        <f>VLOOKUP(E898,КСГ!$A$2:$F$427,6,0)</f>
        <v>0.8</v>
      </c>
      <c r="K898" s="26" t="s">
        <v>470</v>
      </c>
      <c r="L898" s="26">
        <v>2</v>
      </c>
      <c r="M898" s="26">
        <v>0</v>
      </c>
      <c r="N898" s="18">
        <f t="shared" si="37"/>
        <v>2</v>
      </c>
      <c r="O898" s="19">
        <f>IF(VLOOKUP($E898,КСГ!$A$2:$D$427,4,0)=0,IF($D898="КС",$C$2*$C898*$G898*L898,$C$3*$C898*$G898*L898),IF($D898="КС",$C$2*$G898*L898,$C$3*$G898*L898))</f>
        <v>99101.078099999999</v>
      </c>
      <c r="P898" s="19">
        <f>IF(VLOOKUP($E898,КСГ!$A$2:$D$427,4,0)=0,IF($D898="КС",$C$2*$C898*$G898*M898,$C$3*$C898*$G898*M898),IF($D898="КС",$C$2*$G898*M898,$C$3*$G898*M898))</f>
        <v>0</v>
      </c>
      <c r="Q898" s="20">
        <f t="shared" si="38"/>
        <v>99101.078099999999</v>
      </c>
    </row>
    <row r="899" spans="1:17" ht="30">
      <c r="A899" s="34">
        <v>150014</v>
      </c>
      <c r="B899" s="22" t="str">
        <f>VLOOKUP(A899,МО!$A$1:$C$68,2,0)</f>
        <v>ГБУЗ "Правобережная ЦРКБ"</v>
      </c>
      <c r="C899" s="23">
        <f>IF(D899="КС",VLOOKUP(A899,МО!$A$1:$C$68,3,0),VLOOKUP(A899,МО!$A$1:$D$68,4,0))</f>
        <v>0.9</v>
      </c>
      <c r="D899" s="27" t="s">
        <v>495</v>
      </c>
      <c r="E899" s="26">
        <v>20161008</v>
      </c>
      <c r="F899" s="22" t="str">
        <f>VLOOKUP(E899,КСГ!$A$2:$C$427,2,0)</f>
        <v>Воспалительные болезни женских половых органов</v>
      </c>
      <c r="G899" s="25">
        <f>VLOOKUP(E899,КСГ!$A$2:$C$427,3,0)</f>
        <v>0.71</v>
      </c>
      <c r="H899" s="25">
        <f>IF(VLOOKUP($E899,КСГ!$A$2:$D$427,4,0)=0,IF($D899="КС",$C$2*$C899*$G899,$C$3*$C899*$G899),IF($D899="КС",$C$2*$G899,$C$3*$G899))</f>
        <v>10959.77655</v>
      </c>
      <c r="I899" s="25" t="str">
        <f>VLOOKUP(E899,КСГ!$A$2:$E$427,5,0)</f>
        <v>Акушерство и гинекология</v>
      </c>
      <c r="J899" s="25">
        <f>VLOOKUP(E899,КСГ!$A$2:$F$427,6,0)</f>
        <v>0.8</v>
      </c>
      <c r="K899" s="26" t="s">
        <v>470</v>
      </c>
      <c r="L899" s="26">
        <v>27</v>
      </c>
      <c r="M899" s="26">
        <v>2</v>
      </c>
      <c r="N899" s="18">
        <f t="shared" si="37"/>
        <v>29</v>
      </c>
      <c r="O899" s="19">
        <f>IF(VLOOKUP($E899,КСГ!$A$2:$D$427,4,0)=0,IF($D899="КС",$C$2*$C899*$G899*L899,$C$3*$C899*$G899*L899),IF($D899="КС",$C$2*$G899*L899,$C$3*$G899*L899))</f>
        <v>295913.96685000003</v>
      </c>
      <c r="P899" s="19">
        <f>IF(VLOOKUP($E899,КСГ!$A$2:$D$427,4,0)=0,IF($D899="КС",$C$2*$C899*$G899*M899,$C$3*$C899*$G899*M899),IF($D899="КС",$C$2*$G899*M899,$C$3*$G899*M899))</f>
        <v>21919.553100000001</v>
      </c>
      <c r="Q899" s="20">
        <f t="shared" si="38"/>
        <v>317833.51995000005</v>
      </c>
    </row>
    <row r="900" spans="1:17" ht="15.75" customHeight="1">
      <c r="A900" s="34">
        <v>150014</v>
      </c>
      <c r="B900" s="22" t="str">
        <f>VLOOKUP(A900,МО!$A$1:$C$68,2,0)</f>
        <v>ГБУЗ "Правобережная ЦРКБ"</v>
      </c>
      <c r="C900" s="23">
        <f>IF(D900="КС",VLOOKUP(A900,МО!$A$1:$C$68,3,0),VLOOKUP(A900,МО!$A$1:$D$68,4,0))</f>
        <v>0.9</v>
      </c>
      <c r="D900" s="27" t="s">
        <v>495</v>
      </c>
      <c r="E900" s="26">
        <v>20161009</v>
      </c>
      <c r="F900" s="22" t="str">
        <f>VLOOKUP(E900,КСГ!$A$2:$C$427,2,0)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900" s="25">
        <f>VLOOKUP(E900,КСГ!$A$2:$C$427,3,0)</f>
        <v>0.89</v>
      </c>
      <c r="H900" s="25">
        <f>IF(VLOOKUP($E900,КСГ!$A$2:$D$427,4,0)=0,IF($D900="КС",$C$2*$C900*$G900,$C$3*$C900*$G900),IF($D900="КС",$C$2*$G900,$C$3*$G900))</f>
        <v>13738.311450000001</v>
      </c>
      <c r="I900" s="25" t="str">
        <f>VLOOKUP(E900,КСГ!$A$2:$E$427,5,0)</f>
        <v>Акушерство и гинекология</v>
      </c>
      <c r="J900" s="25">
        <f>VLOOKUP(E900,КСГ!$A$2:$F$427,6,0)</f>
        <v>0.8</v>
      </c>
      <c r="K900" s="26" t="s">
        <v>470</v>
      </c>
      <c r="L900" s="26">
        <v>14</v>
      </c>
      <c r="M900" s="26">
        <v>1</v>
      </c>
      <c r="N900" s="18">
        <f t="shared" si="37"/>
        <v>15</v>
      </c>
      <c r="O900" s="19">
        <f>IF(VLOOKUP($E900,КСГ!$A$2:$D$427,4,0)=0,IF($D900="КС",$C$2*$C900*$G900*L900,$C$3*$C900*$G900*L900),IF($D900="КС",$C$2*$G900*L900,$C$3*$G900*L900))</f>
        <v>192336.3603</v>
      </c>
      <c r="P900" s="19">
        <f>IF(VLOOKUP($E900,КСГ!$A$2:$D$427,4,0)=0,IF($D900="КС",$C$2*$C900*$G900*M900,$C$3*$C900*$G900*M900),IF($D900="КС",$C$2*$G900*M900,$C$3*$G900*M900))</f>
        <v>13738.311450000001</v>
      </c>
      <c r="Q900" s="20">
        <f t="shared" si="38"/>
        <v>206074.67175000001</v>
      </c>
    </row>
    <row r="901" spans="1:17" ht="13.5" customHeight="1">
      <c r="A901" s="34">
        <v>150014</v>
      </c>
      <c r="B901" s="22" t="str">
        <f>VLOOKUP(A901,МО!$A$1:$C$68,2,0)</f>
        <v>ГБУЗ "Правобережная ЦРКБ"</v>
      </c>
      <c r="C901" s="23">
        <f>IF(D901="КС",VLOOKUP(A901,МО!$A$1:$C$68,3,0),VLOOKUP(A901,МО!$A$1:$D$68,4,0))</f>
        <v>0.9</v>
      </c>
      <c r="D901" s="27" t="s">
        <v>495</v>
      </c>
      <c r="E901" s="26">
        <v>20161010</v>
      </c>
      <c r="F901" s="22" t="str">
        <f>VLOOKUP(E901,КСГ!$A$2:$C$427,2,0)</f>
        <v>Другие болезни, врожденные аномалии, повреждения женских половых органов</v>
      </c>
      <c r="G901" s="25">
        <f>VLOOKUP(E901,КСГ!$A$2:$C$427,3,0)</f>
        <v>0.46</v>
      </c>
      <c r="H901" s="25">
        <f>IF(VLOOKUP($E901,КСГ!$A$2:$D$427,4,0)=0,IF($D901="КС",$C$2*$C901*$G901,$C$3*$C901*$G901),IF($D901="КС",$C$2*$G901,$C$3*$G901))</f>
        <v>7100.7003000000004</v>
      </c>
      <c r="I901" s="25" t="str">
        <f>VLOOKUP(E901,КСГ!$A$2:$E$427,5,0)</f>
        <v>Акушерство и гинекология</v>
      </c>
      <c r="J901" s="25">
        <f>VLOOKUP(E901,КСГ!$A$2:$F$427,6,0)</f>
        <v>0.8</v>
      </c>
      <c r="K901" s="26" t="s">
        <v>470</v>
      </c>
      <c r="L901" s="26">
        <v>13</v>
      </c>
      <c r="M901" s="26">
        <v>1</v>
      </c>
      <c r="N901" s="18">
        <f t="shared" si="37"/>
        <v>14</v>
      </c>
      <c r="O901" s="19">
        <f>IF(VLOOKUP($E901,КСГ!$A$2:$D$427,4,0)=0,IF($D901="КС",$C$2*$C901*$G901*L901,$C$3*$C901*$G901*L901),IF($D901="КС",$C$2*$G901*L901,$C$3*$G901*L901))</f>
        <v>92309.103900000002</v>
      </c>
      <c r="P901" s="19">
        <f>IF(VLOOKUP($E901,КСГ!$A$2:$D$427,4,0)=0,IF($D901="КС",$C$2*$C901*$G901*M901,$C$3*$C901*$G901*M901),IF($D901="КС",$C$2*$G901*M901,$C$3*$G901*M901))</f>
        <v>7100.7003000000004</v>
      </c>
      <c r="Q901" s="20">
        <f t="shared" si="38"/>
        <v>99409.804199999999</v>
      </c>
    </row>
    <row r="902" spans="1:17" ht="15.75" customHeight="1">
      <c r="A902" s="34">
        <v>150014</v>
      </c>
      <c r="B902" s="22" t="str">
        <f>VLOOKUP(A902,МО!$A$1:$C$68,2,0)</f>
        <v>ГБУЗ "Правобережная ЦРКБ"</v>
      </c>
      <c r="C902" s="23">
        <f>IF(D902="КС",VLOOKUP(A902,МО!$A$1:$C$68,3,0),VLOOKUP(A902,МО!$A$1:$D$68,4,0))</f>
        <v>0.9</v>
      </c>
      <c r="D902" s="27" t="s">
        <v>495</v>
      </c>
      <c r="E902" s="26">
        <v>20161012</v>
      </c>
      <c r="F902" s="22" t="str">
        <f>VLOOKUP(E902,КСГ!$A$2:$C$427,2,0)</f>
        <v>Операции на женских половых органах (уровень 2)</v>
      </c>
      <c r="G902" s="25">
        <f>VLOOKUP(E902,КСГ!$A$2:$C$427,3,0)</f>
        <v>0.57999999999999996</v>
      </c>
      <c r="H902" s="25">
        <f>IF(VLOOKUP($E902,КСГ!$A$2:$D$427,4,0)=0,IF($D902="КС",$C$2*$C902*$G902,$C$3*$C902*$G902),IF($D902="КС",$C$2*$G902,$C$3*$G902))</f>
        <v>8953.0568999999996</v>
      </c>
      <c r="I902" s="25" t="str">
        <f>VLOOKUP(E902,КСГ!$A$2:$E$427,5,0)</f>
        <v>Акушерство и гинекология</v>
      </c>
      <c r="J902" s="25">
        <f>VLOOKUP(E902,КСГ!$A$2:$F$427,6,0)</f>
        <v>0.8</v>
      </c>
      <c r="K902" s="26" t="s">
        <v>470</v>
      </c>
      <c r="L902" s="26">
        <v>5</v>
      </c>
      <c r="M902" s="26">
        <v>1</v>
      </c>
      <c r="N902" s="18">
        <f t="shared" si="37"/>
        <v>6</v>
      </c>
      <c r="O902" s="19">
        <f>IF(VLOOKUP($E902,КСГ!$A$2:$D$427,4,0)=0,IF($D902="КС",$C$2*$C902*$G902*L902,$C$3*$C902*$G902*L902),IF($D902="КС",$C$2*$G902*L902,$C$3*$G902*L902))</f>
        <v>44765.284499999994</v>
      </c>
      <c r="P902" s="19">
        <f>IF(VLOOKUP($E902,КСГ!$A$2:$D$427,4,0)=0,IF($D902="КС",$C$2*$C902*$G902*M902,$C$3*$C902*$G902*M902),IF($D902="КС",$C$2*$G902*M902,$C$3*$G902*M902))</f>
        <v>8953.0568999999996</v>
      </c>
      <c r="Q902" s="20">
        <f t="shared" si="38"/>
        <v>53718.34139999999</v>
      </c>
    </row>
    <row r="903" spans="1:17" ht="16.5" customHeight="1">
      <c r="A903" s="34">
        <v>150014</v>
      </c>
      <c r="B903" s="22" t="str">
        <f>VLOOKUP(A903,МО!$A$1:$C$68,2,0)</f>
        <v>ГБУЗ "Правобережная ЦРКБ"</v>
      </c>
      <c r="C903" s="23">
        <f>IF(D903="КС",VLOOKUP(A903,МО!$A$1:$C$68,3,0),VLOOKUP(A903,МО!$A$1:$D$68,4,0))</f>
        <v>0.9</v>
      </c>
      <c r="D903" s="27" t="s">
        <v>495</v>
      </c>
      <c r="E903" s="26">
        <v>20161013</v>
      </c>
      <c r="F903" s="22" t="str">
        <f>VLOOKUP(E903,КСГ!$A$2:$C$427,2,0)</f>
        <v>Операции на женских половых органах (уровень 3)</v>
      </c>
      <c r="G903" s="25">
        <f>VLOOKUP(E903,КСГ!$A$2:$C$427,3,0)</f>
        <v>1.17</v>
      </c>
      <c r="H903" s="25">
        <f>IF(VLOOKUP($E903,КСГ!$A$2:$D$427,4,0)=0,IF($D903="КС",$C$2*$C903*$G903,$C$3*$C903*$G903),IF($D903="КС",$C$2*$G903,$C$3*$G903))</f>
        <v>18060.476849999999</v>
      </c>
      <c r="I903" s="25" t="str">
        <f>VLOOKUP(E903,КСГ!$A$2:$E$427,5,0)</f>
        <v>Акушерство и гинекология</v>
      </c>
      <c r="J903" s="25">
        <f>VLOOKUP(E903,КСГ!$A$2:$F$427,6,0)</f>
        <v>0.8</v>
      </c>
      <c r="K903" s="26" t="s">
        <v>470</v>
      </c>
      <c r="L903" s="26">
        <v>132</v>
      </c>
      <c r="M903" s="26">
        <v>6</v>
      </c>
      <c r="N903" s="18">
        <f t="shared" si="37"/>
        <v>138</v>
      </c>
      <c r="O903" s="19">
        <f>IF(VLOOKUP($E903,КСГ!$A$2:$D$427,4,0)=0,IF($D903="КС",$C$2*$C903*$G903*L903,$C$3*$C903*$G903*L903),IF($D903="КС",$C$2*$G903*L903,$C$3*$G903*L903))</f>
        <v>2383982.9441999998</v>
      </c>
      <c r="P903" s="19">
        <f>IF(VLOOKUP($E903,КСГ!$A$2:$D$427,4,0)=0,IF($D903="КС",$C$2*$C903*$G903*M903,$C$3*$C903*$G903*M903),IF($D903="КС",$C$2*$G903*M903,$C$3*$G903*M903))</f>
        <v>108362.86109999999</v>
      </c>
      <c r="Q903" s="20">
        <f t="shared" si="38"/>
        <v>2492345.8052999997</v>
      </c>
    </row>
    <row r="904" spans="1:17" ht="30">
      <c r="A904" s="34">
        <v>150014</v>
      </c>
      <c r="B904" s="22" t="str">
        <f>VLOOKUP(A904,МО!$A$1:$C$68,2,0)</f>
        <v>ГБУЗ "Правобережная ЦРКБ"</v>
      </c>
      <c r="C904" s="23">
        <f>IF(D904="КС",VLOOKUP(A904,МО!$A$1:$C$68,3,0),VLOOKUP(A904,МО!$A$1:$D$68,4,0))</f>
        <v>0.9</v>
      </c>
      <c r="D904" s="27" t="s">
        <v>495</v>
      </c>
      <c r="E904" s="26">
        <v>20161014</v>
      </c>
      <c r="F904" s="22" t="str">
        <f>VLOOKUP(E904,КСГ!$A$2:$C$427,2,0)</f>
        <v>Операции на женских половых органах (уровень 4)</v>
      </c>
      <c r="G904" s="25">
        <f>VLOOKUP(E904,КСГ!$A$2:$C$427,3,0)</f>
        <v>2.2000000000000002</v>
      </c>
      <c r="H904" s="25">
        <f>IF(VLOOKUP($E904,КСГ!$A$2:$D$427,4,0)=0,IF($D904="КС",$C$2*$C904*$G904,$C$3*$C904*$G904),IF($D904="КС",$C$2*$G904,$C$3*$G904))</f>
        <v>33959.871000000006</v>
      </c>
      <c r="I904" s="25" t="str">
        <f>VLOOKUP(E904,КСГ!$A$2:$E$427,5,0)</f>
        <v>Акушерство и гинекология</v>
      </c>
      <c r="J904" s="25">
        <f>VLOOKUP(E904,КСГ!$A$2:$F$427,6,0)</f>
        <v>0.8</v>
      </c>
      <c r="K904" s="26" t="s">
        <v>470</v>
      </c>
      <c r="L904" s="26">
        <v>17</v>
      </c>
      <c r="M904" s="26">
        <v>3</v>
      </c>
      <c r="N904" s="18">
        <f t="shared" si="37"/>
        <v>20</v>
      </c>
      <c r="O904" s="19">
        <f>IF(VLOOKUP($E904,КСГ!$A$2:$D$427,4,0)=0,IF($D904="КС",$C$2*$C904*$G904*L904,$C$3*$C904*$G904*L904),IF($D904="КС",$C$2*$G904*L904,$C$3*$G904*L904))</f>
        <v>577317.80700000015</v>
      </c>
      <c r="P904" s="19">
        <f>IF(VLOOKUP($E904,КСГ!$A$2:$D$427,4,0)=0,IF($D904="КС",$C$2*$C904*$G904*M904,$C$3*$C904*$G904*M904),IF($D904="КС",$C$2*$G904*M904,$C$3*$G904*M904))</f>
        <v>101879.61300000001</v>
      </c>
      <c r="Q904" s="20">
        <f t="shared" si="38"/>
        <v>679197.42000000016</v>
      </c>
    </row>
    <row r="905" spans="1:17" ht="30">
      <c r="A905" s="34">
        <v>150014</v>
      </c>
      <c r="B905" s="22" t="str">
        <f>VLOOKUP(A905,МО!$A$1:$C$68,2,0)</f>
        <v>ГБУЗ "Правобережная ЦРКБ"</v>
      </c>
      <c r="C905" s="23">
        <f>IF(D905="КС",VLOOKUP(A905,МО!$A$1:$C$68,3,0),VLOOKUP(A905,МО!$A$1:$D$68,4,0))</f>
        <v>0.9</v>
      </c>
      <c r="D905" s="27" t="s">
        <v>495</v>
      </c>
      <c r="E905" s="26">
        <v>20161016</v>
      </c>
      <c r="F905" s="22" t="str">
        <f>VLOOKUP(E905,КСГ!$A$2:$C$427,2,0)</f>
        <v>Ангионевротический отек, анафилактический шок</v>
      </c>
      <c r="G905" s="25">
        <f>VLOOKUP(E905,КСГ!$A$2:$C$427,3,0)</f>
        <v>0.27</v>
      </c>
      <c r="H905" s="25">
        <f>IF(VLOOKUP($E905,КСГ!$A$2:$D$427,4,0)=0,IF($D905="КС",$C$2*$C905*$G905,$C$3*$C905*$G905),IF($D905="КС",$C$2*$G905,$C$3*$G905))</f>
        <v>4167.8023499999999</v>
      </c>
      <c r="I905" s="25" t="str">
        <f>VLOOKUP(E905,КСГ!$A$2:$E$427,5,0)</f>
        <v>Аллергология и иммунология</v>
      </c>
      <c r="J905" s="25">
        <f>VLOOKUP(E905,КСГ!$A$2:$F$427,6,0)</f>
        <v>0.34</v>
      </c>
      <c r="K905" s="26" t="s">
        <v>493</v>
      </c>
      <c r="L905" s="26">
        <v>5</v>
      </c>
      <c r="M905" s="26">
        <v>0</v>
      </c>
      <c r="N905" s="18">
        <f t="shared" si="37"/>
        <v>5</v>
      </c>
      <c r="O905" s="19">
        <f>IF(VLOOKUP($E905,КСГ!$A$2:$D$427,4,0)=0,IF($D905="КС",$C$2*$C905*$G905*L905,$C$3*$C905*$G905*L905),IF($D905="КС",$C$2*$G905*L905,$C$3*$G905*L905))</f>
        <v>20839.011749999998</v>
      </c>
      <c r="P905" s="19">
        <f>IF(VLOOKUP($E905,КСГ!$A$2:$D$427,4,0)=0,IF($D905="КС",$C$2*$C905*$G905*M905,$C$3*$C905*$G905*M905),IF($D905="КС",$C$2*$G905*M905,$C$3*$G905*M905))</f>
        <v>0</v>
      </c>
      <c r="Q905" s="20">
        <f t="shared" si="38"/>
        <v>20839.011749999998</v>
      </c>
    </row>
    <row r="906" spans="1:17" ht="16.5" customHeight="1">
      <c r="A906" s="34">
        <v>150014</v>
      </c>
      <c r="B906" s="22" t="str">
        <f>VLOOKUP(A906,МО!$A$1:$C$68,2,0)</f>
        <v>ГБУЗ "Правобережная ЦРКБ"</v>
      </c>
      <c r="C906" s="23">
        <f>IF(D906="КС",VLOOKUP(A906,МО!$A$1:$C$68,3,0),VLOOKUP(A906,МО!$A$1:$D$68,4,0))</f>
        <v>0.9</v>
      </c>
      <c r="D906" s="27" t="s">
        <v>495</v>
      </c>
      <c r="E906" s="26">
        <v>20161017</v>
      </c>
      <c r="F906" s="22" t="str">
        <f>VLOOKUP(E906,КСГ!$A$2:$C$427,2,0)</f>
        <v>Язва желудка и двенадцатиперстной кишки</v>
      </c>
      <c r="G906" s="25">
        <f>VLOOKUP(E906,КСГ!$A$2:$C$427,3,0)</f>
        <v>0.89</v>
      </c>
      <c r="H906" s="25">
        <f>IF(VLOOKUP($E906,КСГ!$A$2:$D$427,4,0)=0,IF($D906="КС",$C$2*$C906*$G906,$C$3*$C906*$G906),IF($D906="КС",$C$2*$G906,$C$3*$G906))</f>
        <v>13738.311450000001</v>
      </c>
      <c r="I906" s="25" t="str">
        <f>VLOOKUP(E906,КСГ!$A$2:$E$427,5,0)</f>
        <v>Гастроэнтерология</v>
      </c>
      <c r="J906" s="25">
        <f>VLOOKUP(E906,КСГ!$A$2:$F$427,6,0)</f>
        <v>1.04</v>
      </c>
      <c r="K906" s="26" t="s">
        <v>474</v>
      </c>
      <c r="L906" s="26">
        <v>18</v>
      </c>
      <c r="M906" s="26">
        <v>2</v>
      </c>
      <c r="N906" s="18">
        <f t="shared" si="37"/>
        <v>20</v>
      </c>
      <c r="O906" s="19">
        <f>IF(VLOOKUP($E906,КСГ!$A$2:$D$427,4,0)=0,IF($D906="КС",$C$2*$C906*$G906*L906,$C$3*$C906*$G906*L906),IF($D906="КС",$C$2*$G906*L906,$C$3*$G906*L906))</f>
        <v>247289.60610000003</v>
      </c>
      <c r="P906" s="19">
        <f>IF(VLOOKUP($E906,КСГ!$A$2:$D$427,4,0)=0,IF($D906="КС",$C$2*$C906*$G906*M906,$C$3*$C906*$G906*M906),IF($D906="КС",$C$2*$G906*M906,$C$3*$G906*M906))</f>
        <v>27476.622900000002</v>
      </c>
      <c r="Q906" s="20">
        <f t="shared" si="38"/>
        <v>274766.22900000005</v>
      </c>
    </row>
    <row r="907" spans="1:17" ht="18" customHeight="1">
      <c r="A907" s="34">
        <v>150014</v>
      </c>
      <c r="B907" s="22" t="str">
        <f>VLOOKUP(A907,МО!$A$1:$C$68,2,0)</f>
        <v>ГБУЗ "Правобережная ЦРКБ"</v>
      </c>
      <c r="C907" s="23">
        <f>IF(D907="КС",VLOOKUP(A907,МО!$A$1:$C$68,3,0),VLOOKUP(A907,МО!$A$1:$D$68,4,0))</f>
        <v>0.9</v>
      </c>
      <c r="D907" s="27" t="s">
        <v>495</v>
      </c>
      <c r="E907" s="26">
        <v>20161017</v>
      </c>
      <c r="F907" s="22" t="str">
        <f>VLOOKUP(E907,КСГ!$A$2:$C$427,2,0)</f>
        <v>Язва желудка и двенадцатиперстной кишки</v>
      </c>
      <c r="G907" s="25">
        <f>VLOOKUP(E907,КСГ!$A$2:$C$427,3,0)</f>
        <v>0.89</v>
      </c>
      <c r="H907" s="25">
        <f>IF(VLOOKUP($E907,КСГ!$A$2:$D$427,4,0)=0,IF($D907="КС",$C$2*$C907*$G907,$C$3*$C907*$G907),IF($D907="КС",$C$2*$G907,$C$3*$G907))</f>
        <v>13738.311450000001</v>
      </c>
      <c r="I907" s="25" t="str">
        <f>VLOOKUP(E907,КСГ!$A$2:$E$427,5,0)</f>
        <v>Гастроэнтерология</v>
      </c>
      <c r="J907" s="25">
        <f>VLOOKUP(E907,КСГ!$A$2:$F$427,6,0)</f>
        <v>1.04</v>
      </c>
      <c r="K907" s="26" t="s">
        <v>474</v>
      </c>
      <c r="L907" s="26">
        <v>0</v>
      </c>
      <c r="M907" s="26">
        <v>0</v>
      </c>
      <c r="N907" s="18" t="str">
        <f t="shared" si="37"/>
        <v/>
      </c>
      <c r="O907" s="19">
        <f>IF(VLOOKUP($E907,КСГ!$A$2:$D$427,4,0)=0,IF($D907="КС",$C$2*$C907*$G907*L907,$C$3*$C907*$G907*L907),IF($D907="КС",$C$2*$G907*L907,$C$3*$G907*L907))</f>
        <v>0</v>
      </c>
      <c r="P907" s="19">
        <f>IF(VLOOKUP($E907,КСГ!$A$2:$D$427,4,0)=0,IF($D907="КС",$C$2*$C907*$G907*M907,$C$3*$C907*$G907*M907),IF($D907="КС",$C$2*$G907*M907,$C$3*$G907*M907))</f>
        <v>0</v>
      </c>
      <c r="Q907" s="20">
        <f t="shared" si="38"/>
        <v>0</v>
      </c>
    </row>
    <row r="908" spans="1:17" ht="17.25" customHeight="1">
      <c r="A908" s="34">
        <v>150014</v>
      </c>
      <c r="B908" s="22" t="str">
        <f>VLOOKUP(A908,МО!$A$1:$C$68,2,0)</f>
        <v>ГБУЗ "Правобережная ЦРКБ"</v>
      </c>
      <c r="C908" s="23">
        <f>IF(D908="КС",VLOOKUP(A908,МО!$A$1:$C$68,3,0),VLOOKUP(A908,МО!$A$1:$D$68,4,0))</f>
        <v>0.9</v>
      </c>
      <c r="D908" s="27" t="s">
        <v>495</v>
      </c>
      <c r="E908" s="26">
        <v>20161017</v>
      </c>
      <c r="F908" s="22" t="str">
        <f>VLOOKUP(E908,КСГ!$A$2:$C$427,2,0)</f>
        <v>Язва желудка и двенадцатиперстной кишки</v>
      </c>
      <c r="G908" s="25">
        <f>VLOOKUP(E908,КСГ!$A$2:$C$427,3,0)</f>
        <v>0.89</v>
      </c>
      <c r="H908" s="25">
        <f>IF(VLOOKUP($E908,КСГ!$A$2:$D$427,4,0)=0,IF($D908="КС",$C$2*$C908*$G908,$C$3*$C908*$G908),IF($D908="КС",$C$2*$G908,$C$3*$G908))</f>
        <v>13738.311450000001</v>
      </c>
      <c r="I908" s="25" t="str">
        <f>VLOOKUP(E908,КСГ!$A$2:$E$427,5,0)</f>
        <v>Гастроэнтерология</v>
      </c>
      <c r="J908" s="25">
        <f>VLOOKUP(E908,КСГ!$A$2:$F$427,6,0)</f>
        <v>1.04</v>
      </c>
      <c r="K908" s="26" t="s">
        <v>493</v>
      </c>
      <c r="L908" s="26">
        <v>4</v>
      </c>
      <c r="M908" s="26">
        <v>1</v>
      </c>
      <c r="N908" s="18">
        <f t="shared" si="37"/>
        <v>5</v>
      </c>
      <c r="O908" s="19">
        <f>IF(VLOOKUP($E908,КСГ!$A$2:$D$427,4,0)=0,IF($D908="КС",$C$2*$C908*$G908*L908,$C$3*$C908*$G908*L908),IF($D908="КС",$C$2*$G908*L908,$C$3*$G908*L908))</f>
        <v>54953.245800000004</v>
      </c>
      <c r="P908" s="19">
        <f>IF(VLOOKUP($E908,КСГ!$A$2:$D$427,4,0)=0,IF($D908="КС",$C$2*$C908*$G908*M908,$C$3*$C908*$G908*M908),IF($D908="КС",$C$2*$G908*M908,$C$3*$G908*M908))</f>
        <v>13738.311450000001</v>
      </c>
      <c r="Q908" s="20">
        <f t="shared" si="38"/>
        <v>68691.557250000013</v>
      </c>
    </row>
    <row r="909" spans="1:17">
      <c r="A909" s="34">
        <v>150014</v>
      </c>
      <c r="B909" s="22" t="str">
        <f>VLOOKUP(A909,МО!$A$1:$C$68,2,0)</f>
        <v>ГБУЗ "Правобережная ЦРКБ"</v>
      </c>
      <c r="C909" s="23">
        <f>IF(D909="КС",VLOOKUP(A909,МО!$A$1:$C$68,3,0),VLOOKUP(A909,МО!$A$1:$D$68,4,0))</f>
        <v>0.9</v>
      </c>
      <c r="D909" s="27" t="s">
        <v>495</v>
      </c>
      <c r="E909" s="26">
        <v>20161019</v>
      </c>
      <c r="F909" s="22" t="str">
        <f>VLOOKUP(E909,КСГ!$A$2:$C$427,2,0)</f>
        <v>Болезни печени, невирусные (уровень 1)</v>
      </c>
      <c r="G909" s="25">
        <f>VLOOKUP(E909,КСГ!$A$2:$C$427,3,0)</f>
        <v>0.86</v>
      </c>
      <c r="H909" s="25">
        <f>IF(VLOOKUP($E909,КСГ!$A$2:$D$427,4,0)=0,IF($D909="КС",$C$2*$C909*$G909,$C$3*$C909*$G909),IF($D909="КС",$C$2*$G909,$C$3*$G909))</f>
        <v>13275.222299999999</v>
      </c>
      <c r="I909" s="25" t="str">
        <f>VLOOKUP(E909,КСГ!$A$2:$E$427,5,0)</f>
        <v>Гастроэнтерология</v>
      </c>
      <c r="J909" s="25">
        <f>VLOOKUP(E909,КСГ!$A$2:$F$427,6,0)</f>
        <v>1.04</v>
      </c>
      <c r="K909" s="26" t="s">
        <v>493</v>
      </c>
      <c r="L909" s="26">
        <v>9</v>
      </c>
      <c r="M909" s="26">
        <v>1</v>
      </c>
      <c r="N909" s="18">
        <f t="shared" si="37"/>
        <v>10</v>
      </c>
      <c r="O909" s="19">
        <f>IF(VLOOKUP($E909,КСГ!$A$2:$D$427,4,0)=0,IF($D909="КС",$C$2*$C909*$G909*L909,$C$3*$C909*$G909*L909),IF($D909="КС",$C$2*$G909*L909,$C$3*$G909*L909))</f>
        <v>119477.00069999999</v>
      </c>
      <c r="P909" s="19">
        <f>IF(VLOOKUP($E909,КСГ!$A$2:$D$427,4,0)=0,IF($D909="КС",$C$2*$C909*$G909*M909,$C$3*$C909*$G909*M909),IF($D909="КС",$C$2*$G909*M909,$C$3*$G909*M909))</f>
        <v>13275.222299999999</v>
      </c>
      <c r="Q909" s="20">
        <f t="shared" si="38"/>
        <v>132752.223</v>
      </c>
    </row>
    <row r="910" spans="1:17" ht="16.5" customHeight="1">
      <c r="A910" s="34">
        <v>150014</v>
      </c>
      <c r="B910" s="22" t="str">
        <f>VLOOKUP(A910,МО!$A$1:$C$68,2,0)</f>
        <v>ГБУЗ "Правобережная ЦРКБ"</v>
      </c>
      <c r="C910" s="23">
        <f>IF(D910="КС",VLOOKUP(A910,МО!$A$1:$C$68,3,0),VLOOKUP(A910,МО!$A$1:$D$68,4,0))</f>
        <v>0.9</v>
      </c>
      <c r="D910" s="27" t="s">
        <v>495</v>
      </c>
      <c r="E910" s="26">
        <v>20161019</v>
      </c>
      <c r="F910" s="22" t="str">
        <f>VLOOKUP(E910,КСГ!$A$2:$C$427,2,0)</f>
        <v>Болезни печени, невирусные (уровень 1)</v>
      </c>
      <c r="G910" s="25">
        <f>VLOOKUP(E910,КСГ!$A$2:$C$427,3,0)</f>
        <v>0.86</v>
      </c>
      <c r="H910" s="25">
        <f>IF(VLOOKUP($E910,КСГ!$A$2:$D$427,4,0)=0,IF($D910="КС",$C$2*$C910*$G910,$C$3*$C910*$G910),IF($D910="КС",$C$2*$G910,$C$3*$G910))</f>
        <v>13275.222299999999</v>
      </c>
      <c r="I910" s="25" t="str">
        <f>VLOOKUP(E910,КСГ!$A$2:$E$427,5,0)</f>
        <v>Гастроэнтерология</v>
      </c>
      <c r="J910" s="25">
        <f>VLOOKUP(E910,КСГ!$A$2:$F$427,6,0)</f>
        <v>1.04</v>
      </c>
      <c r="K910" s="26" t="s">
        <v>509</v>
      </c>
      <c r="L910" s="26">
        <v>5</v>
      </c>
      <c r="M910" s="26">
        <v>1</v>
      </c>
      <c r="N910" s="18">
        <f t="shared" si="37"/>
        <v>6</v>
      </c>
      <c r="O910" s="19">
        <f>IF(VLOOKUP($E910,КСГ!$A$2:$D$427,4,0)=0,IF($D910="КС",$C$2*$C910*$G910*L910,$C$3*$C910*$G910*L910),IF($D910="КС",$C$2*$G910*L910,$C$3*$G910*L910))</f>
        <v>66376.111499999999</v>
      </c>
      <c r="P910" s="19">
        <f>IF(VLOOKUP($E910,КСГ!$A$2:$D$427,4,0)=0,IF($D910="КС",$C$2*$C910*$G910*M910,$C$3*$C910*$G910*M910),IF($D910="КС",$C$2*$G910*M910,$C$3*$G910*M910))</f>
        <v>13275.222299999999</v>
      </c>
      <c r="Q910" s="20">
        <f t="shared" si="38"/>
        <v>79651.333799999993</v>
      </c>
    </row>
    <row r="911" spans="1:17" ht="15.75" customHeight="1">
      <c r="A911" s="34">
        <v>150014</v>
      </c>
      <c r="B911" s="22" t="str">
        <f>VLOOKUP(A911,МО!$A$1:$C$68,2,0)</f>
        <v>ГБУЗ "Правобережная ЦРКБ"</v>
      </c>
      <c r="C911" s="23">
        <f>IF(D911="КС",VLOOKUP(A911,МО!$A$1:$C$68,3,0),VLOOKUP(A911,МО!$A$1:$D$68,4,0))</f>
        <v>0.9</v>
      </c>
      <c r="D911" s="27" t="s">
        <v>495</v>
      </c>
      <c r="E911" s="26">
        <v>20161020</v>
      </c>
      <c r="F911" s="22" t="str">
        <f>VLOOKUP(E911,КСГ!$A$2:$C$427,2,0)</f>
        <v>Болезни печени, невирусные (уровень 2)</v>
      </c>
      <c r="G911" s="25">
        <f>VLOOKUP(E911,КСГ!$A$2:$C$427,3,0)</f>
        <v>1.21</v>
      </c>
      <c r="H911" s="25">
        <f>IF(VLOOKUP($E911,КСГ!$A$2:$D$427,4,0)=0,IF($D911="КС",$C$2*$C911*$G911,$C$3*$C911*$G911),IF($D911="КС",$C$2*$G911,$C$3*$G911))</f>
        <v>18677.929049999999</v>
      </c>
      <c r="I911" s="25" t="str">
        <f>VLOOKUP(E911,КСГ!$A$2:$E$427,5,0)</f>
        <v>Гастроэнтерология</v>
      </c>
      <c r="J911" s="25">
        <f>VLOOKUP(E911,КСГ!$A$2:$F$427,6,0)</f>
        <v>1.04</v>
      </c>
      <c r="K911" s="26" t="s">
        <v>493</v>
      </c>
      <c r="L911" s="26">
        <v>10</v>
      </c>
      <c r="M911" s="26">
        <v>3</v>
      </c>
      <c r="N911" s="18">
        <f t="shared" si="37"/>
        <v>13</v>
      </c>
      <c r="O911" s="19">
        <f>IF(VLOOKUP($E911,КСГ!$A$2:$D$427,4,0)=0,IF($D911="КС",$C$2*$C911*$G911*L911,$C$3*$C911*$G911*L911),IF($D911="КС",$C$2*$G911*L911,$C$3*$G911*L911))</f>
        <v>186779.2905</v>
      </c>
      <c r="P911" s="19">
        <f>IF(VLOOKUP($E911,КСГ!$A$2:$D$427,4,0)=0,IF($D911="КС",$C$2*$C911*$G911*M911,$C$3*$C911*$G911*M911),IF($D911="КС",$C$2*$G911*M911,$C$3*$G911*M911))</f>
        <v>56033.787149999996</v>
      </c>
      <c r="Q911" s="20">
        <f t="shared" si="38"/>
        <v>242813.07764999999</v>
      </c>
    </row>
    <row r="912" spans="1:17">
      <c r="A912" s="34">
        <v>150014</v>
      </c>
      <c r="B912" s="22" t="str">
        <f>VLOOKUP(A912,МО!$A$1:$C$68,2,0)</f>
        <v>ГБУЗ "Правобережная ЦРКБ"</v>
      </c>
      <c r="C912" s="23">
        <f>IF(D912="КС",VLOOKUP(A912,МО!$A$1:$C$68,3,0),VLOOKUP(A912,МО!$A$1:$D$68,4,0))</f>
        <v>0.9</v>
      </c>
      <c r="D912" s="27" t="s">
        <v>495</v>
      </c>
      <c r="E912" s="26">
        <v>20161020</v>
      </c>
      <c r="F912" s="22" t="str">
        <f>VLOOKUP(E912,КСГ!$A$2:$C$427,2,0)</f>
        <v>Болезни печени, невирусные (уровень 2)</v>
      </c>
      <c r="G912" s="25">
        <f>VLOOKUP(E912,КСГ!$A$2:$C$427,3,0)</f>
        <v>1.21</v>
      </c>
      <c r="H912" s="25">
        <f>IF(VLOOKUP($E912,КСГ!$A$2:$D$427,4,0)=0,IF($D912="КС",$C$2*$C912*$G912,$C$3*$C912*$G912),IF($D912="КС",$C$2*$G912,$C$3*$G912))</f>
        <v>18677.929049999999</v>
      </c>
      <c r="I912" s="25" t="str">
        <f>VLOOKUP(E912,КСГ!$A$2:$E$427,5,0)</f>
        <v>Гастроэнтерология</v>
      </c>
      <c r="J912" s="25">
        <f>VLOOKUP(E912,КСГ!$A$2:$F$427,6,0)</f>
        <v>1.04</v>
      </c>
      <c r="K912" s="26" t="s">
        <v>509</v>
      </c>
      <c r="L912" s="26">
        <v>0</v>
      </c>
      <c r="M912" s="26">
        <v>0</v>
      </c>
      <c r="N912" s="18" t="str">
        <f t="shared" si="37"/>
        <v/>
      </c>
      <c r="O912" s="19">
        <f>IF(VLOOKUP($E912,КСГ!$A$2:$D$427,4,0)=0,IF($D912="КС",$C$2*$C912*$G912*L912,$C$3*$C912*$G912*L912),IF($D912="КС",$C$2*$G912*L912,$C$3*$G912*L912))</f>
        <v>0</v>
      </c>
      <c r="P912" s="19">
        <f>IF(VLOOKUP($E912,КСГ!$A$2:$D$427,4,0)=0,IF($D912="КС",$C$2*$C912*$G912*M912,$C$3*$C912*$G912*M912),IF($D912="КС",$C$2*$G912*M912,$C$3*$G912*M912))</f>
        <v>0</v>
      </c>
      <c r="Q912" s="20">
        <f t="shared" si="38"/>
        <v>0</v>
      </c>
    </row>
    <row r="913" spans="1:17" ht="18.75" customHeight="1">
      <c r="A913" s="34">
        <v>150014</v>
      </c>
      <c r="B913" s="22" t="str">
        <f>VLOOKUP(A913,МО!$A$1:$C$68,2,0)</f>
        <v>ГБУЗ "Правобережная ЦРКБ"</v>
      </c>
      <c r="C913" s="23">
        <f>IF(D913="КС",VLOOKUP(A913,МО!$A$1:$C$68,3,0),VLOOKUP(A913,МО!$A$1:$D$68,4,0))</f>
        <v>0.9</v>
      </c>
      <c r="D913" s="27" t="s">
        <v>495</v>
      </c>
      <c r="E913" s="26">
        <v>20161020</v>
      </c>
      <c r="F913" s="22" t="str">
        <f>VLOOKUP(E913,КСГ!$A$2:$C$427,2,0)</f>
        <v>Болезни печени, невирусные (уровень 2)</v>
      </c>
      <c r="G913" s="25">
        <f>VLOOKUP(E913,КСГ!$A$2:$C$427,3,0)</f>
        <v>1.21</v>
      </c>
      <c r="H913" s="25">
        <f>IF(VLOOKUP($E913,КСГ!$A$2:$D$427,4,0)=0,IF($D913="КС",$C$2*$C913*$G913,$C$3*$C913*$G913),IF($D913="КС",$C$2*$G913,$C$3*$G913))</f>
        <v>18677.929049999999</v>
      </c>
      <c r="I913" s="25" t="str">
        <f>VLOOKUP(E913,КСГ!$A$2:$E$427,5,0)</f>
        <v>Гастроэнтерология</v>
      </c>
      <c r="J913" s="25">
        <f>VLOOKUP(E913,КСГ!$A$2:$F$427,6,0)</f>
        <v>1.04</v>
      </c>
      <c r="K913" s="26" t="s">
        <v>474</v>
      </c>
      <c r="L913" s="26">
        <v>5</v>
      </c>
      <c r="M913" s="26">
        <v>1</v>
      </c>
      <c r="N913" s="18">
        <f t="shared" si="37"/>
        <v>6</v>
      </c>
      <c r="O913" s="19">
        <f>IF(VLOOKUP($E913,КСГ!$A$2:$D$427,4,0)=0,IF($D913="КС",$C$2*$C913*$G913*L913,$C$3*$C913*$G913*L913),IF($D913="КС",$C$2*$G913*L913,$C$3*$G913*L913))</f>
        <v>93389.645250000001</v>
      </c>
      <c r="P913" s="19">
        <f>IF(VLOOKUP($E913,КСГ!$A$2:$D$427,4,0)=0,IF($D913="КС",$C$2*$C913*$G913*M913,$C$3*$C913*$G913*M913),IF($D913="КС",$C$2*$G913*M913,$C$3*$G913*M913))</f>
        <v>18677.929049999999</v>
      </c>
      <c r="Q913" s="20">
        <f t="shared" si="38"/>
        <v>112067.57430000001</v>
      </c>
    </row>
    <row r="914" spans="1:17">
      <c r="A914" s="34">
        <v>150014</v>
      </c>
      <c r="B914" s="22" t="str">
        <f>VLOOKUP(A914,МО!$A$1:$C$68,2,0)</f>
        <v>ГБУЗ "Правобережная ЦРКБ"</v>
      </c>
      <c r="C914" s="23">
        <f>IF(D914="КС",VLOOKUP(A914,МО!$A$1:$C$68,3,0),VLOOKUP(A914,МО!$A$1:$D$68,4,0))</f>
        <v>0.9</v>
      </c>
      <c r="D914" s="27" t="s">
        <v>495</v>
      </c>
      <c r="E914" s="26">
        <v>20161021</v>
      </c>
      <c r="F914" s="22" t="str">
        <f>VLOOKUP(E914,КСГ!$A$2:$C$427,2,0)</f>
        <v>Болезни поджелудочной железы</v>
      </c>
      <c r="G914" s="25">
        <f>VLOOKUP(E914,КСГ!$A$2:$C$427,3,0)</f>
        <v>0.93</v>
      </c>
      <c r="H914" s="25">
        <f>IF(VLOOKUP($E914,КСГ!$A$2:$D$427,4,0)=0,IF($D914="КС",$C$2*$C914*$G914,$C$3*$C914*$G914),IF($D914="КС",$C$2*$G914,$C$3*$G914))</f>
        <v>14355.763650000001</v>
      </c>
      <c r="I914" s="25" t="str">
        <f>VLOOKUP(E914,КСГ!$A$2:$E$427,5,0)</f>
        <v>Гастроэнтерология</v>
      </c>
      <c r="J914" s="25">
        <f>VLOOKUP(E914,КСГ!$A$2:$F$427,6,0)</f>
        <v>1.04</v>
      </c>
      <c r="K914" s="26" t="s">
        <v>474</v>
      </c>
      <c r="L914" s="26">
        <v>4</v>
      </c>
      <c r="M914" s="26">
        <v>1</v>
      </c>
      <c r="N914" s="18">
        <f t="shared" si="37"/>
        <v>5</v>
      </c>
      <c r="O914" s="19">
        <f>IF(VLOOKUP($E914,КСГ!$A$2:$D$427,4,0)=0,IF($D914="КС",$C$2*$C914*$G914*L914,$C$3*$C914*$G914*L914),IF($D914="КС",$C$2*$G914*L914,$C$3*$G914*L914))</f>
        <v>57423.054600000003</v>
      </c>
      <c r="P914" s="19">
        <f>IF(VLOOKUP($E914,КСГ!$A$2:$D$427,4,0)=0,IF($D914="КС",$C$2*$C914*$G914*M914,$C$3*$C914*$G914*M914),IF($D914="КС",$C$2*$G914*M914,$C$3*$G914*M914))</f>
        <v>14355.763650000001</v>
      </c>
      <c r="Q914" s="20">
        <f t="shared" si="38"/>
        <v>71778.818250000011</v>
      </c>
    </row>
    <row r="915" spans="1:17">
      <c r="A915" s="34">
        <v>150014</v>
      </c>
      <c r="B915" s="22" t="str">
        <f>VLOOKUP(A915,МО!$A$1:$C$68,2,0)</f>
        <v>ГБУЗ "Правобережная ЦРКБ"</v>
      </c>
      <c r="C915" s="23">
        <f>IF(D915="КС",VLOOKUP(A915,МО!$A$1:$C$68,3,0),VLOOKUP(A915,МО!$A$1:$D$68,4,0))</f>
        <v>0.9</v>
      </c>
      <c r="D915" s="27" t="s">
        <v>495</v>
      </c>
      <c r="E915" s="26">
        <v>20161022</v>
      </c>
      <c r="F915" s="22" t="str">
        <f>VLOOKUP(E915,КСГ!$A$2:$C$427,2,0)</f>
        <v>Анемии, уровень 1</v>
      </c>
      <c r="G915" s="25">
        <f>VLOOKUP(E915,КСГ!$A$2:$C$427,3,0)</f>
        <v>1.1200000000000001</v>
      </c>
      <c r="H915" s="25">
        <f>IF(VLOOKUP($E915,КСГ!$A$2:$D$427,4,0)=0,IF($D915="КС",$C$2*$C915*$G915,$C$3*$C915*$G915),IF($D915="КС",$C$2*$G915,$C$3*$G915))</f>
        <v>17288.661600000003</v>
      </c>
      <c r="I915" s="25" t="str">
        <f>VLOOKUP(E915,КСГ!$A$2:$E$427,5,0)</f>
        <v>Гематология</v>
      </c>
      <c r="J915" s="25">
        <f>VLOOKUP(E915,КСГ!$A$2:$F$427,6,0)</f>
        <v>1.37</v>
      </c>
      <c r="K915" s="26" t="s">
        <v>493</v>
      </c>
      <c r="L915" s="26">
        <v>3</v>
      </c>
      <c r="M915" s="26">
        <v>0</v>
      </c>
      <c r="N915" s="18">
        <f t="shared" si="37"/>
        <v>3</v>
      </c>
      <c r="O915" s="19">
        <f>IF(VLOOKUP($E915,КСГ!$A$2:$D$427,4,0)=0,IF($D915="КС",$C$2*$C915*$G915*L915,$C$3*$C915*$G915*L915),IF($D915="КС",$C$2*$G915*L915,$C$3*$G915*L915))</f>
        <v>51865.984800000006</v>
      </c>
      <c r="P915" s="19">
        <f>IF(VLOOKUP($E915,КСГ!$A$2:$D$427,4,0)=0,IF($D915="КС",$C$2*$C915*$G915*M915,$C$3*$C915*$G915*M915),IF($D915="КС",$C$2*$G915*M915,$C$3*$G915*M915))</f>
        <v>0</v>
      </c>
      <c r="Q915" s="20">
        <f t="shared" si="38"/>
        <v>51865.984800000006</v>
      </c>
    </row>
    <row r="916" spans="1:17">
      <c r="A916" s="34">
        <v>150014</v>
      </c>
      <c r="B916" s="22" t="str">
        <f>VLOOKUP(A916,МО!$A$1:$C$68,2,0)</f>
        <v>ГБУЗ "Правобережная ЦРКБ"</v>
      </c>
      <c r="C916" s="23">
        <f>IF(D916="КС",VLOOKUP(A916,МО!$A$1:$C$68,3,0),VLOOKUP(A916,МО!$A$1:$D$68,4,0))</f>
        <v>0.9</v>
      </c>
      <c r="D916" s="27" t="s">
        <v>495</v>
      </c>
      <c r="E916" s="26">
        <v>20161028</v>
      </c>
      <c r="F916" s="22" t="str">
        <f>VLOOKUP(E916,КСГ!$A$2:$C$427,2,0)</f>
        <v>Среднетяжелые дерматозы</v>
      </c>
      <c r="G916" s="25">
        <f>VLOOKUP(E916,КСГ!$A$2:$C$427,3,0)</f>
        <v>0.74</v>
      </c>
      <c r="H916" s="25">
        <f>IF(VLOOKUP($E916,КСГ!$A$2:$D$427,4,0)=0,IF($D916="КС",$C$2*$C916*$G916,$C$3*$C916*$G916),IF($D916="КС",$C$2*$G916,$C$3*$G916))</f>
        <v>11422.8657</v>
      </c>
      <c r="I916" s="25" t="str">
        <f>VLOOKUP(E916,КСГ!$A$2:$E$427,5,0)</f>
        <v>Дерматология</v>
      </c>
      <c r="J916" s="25">
        <f>VLOOKUP(E916,КСГ!$A$2:$F$427,6,0)</f>
        <v>0.8</v>
      </c>
      <c r="K916" s="26" t="s">
        <v>493</v>
      </c>
      <c r="L916" s="26">
        <v>0</v>
      </c>
      <c r="M916" s="26">
        <v>0</v>
      </c>
      <c r="N916" s="18" t="str">
        <f t="shared" si="37"/>
        <v/>
      </c>
      <c r="O916" s="19">
        <f>IF(VLOOKUP($E916,КСГ!$A$2:$D$427,4,0)=0,IF($D916="КС",$C$2*$C916*$G916*L916,$C$3*$C916*$G916*L916),IF($D916="КС",$C$2*$G916*L916,$C$3*$G916*L916))</f>
        <v>0</v>
      </c>
      <c r="P916" s="19">
        <f>IF(VLOOKUP($E916,КСГ!$A$2:$D$427,4,0)=0,IF($D916="КС",$C$2*$C916*$G916*M916,$C$3*$C916*$G916*M916),IF($D916="КС",$C$2*$G916*M916,$C$3*$G916*M916))</f>
        <v>0</v>
      </c>
      <c r="Q916" s="20">
        <f t="shared" si="38"/>
        <v>0</v>
      </c>
    </row>
    <row r="917" spans="1:17">
      <c r="A917" s="34">
        <v>150014</v>
      </c>
      <c r="B917" s="22" t="str">
        <f>VLOOKUP(A917,МО!$A$1:$C$68,2,0)</f>
        <v>ГБУЗ "Правобережная ЦРКБ"</v>
      </c>
      <c r="C917" s="23">
        <f>IF(D917="КС",VLOOKUP(A917,МО!$A$1:$C$68,3,0),VLOOKUP(A917,МО!$A$1:$D$68,4,0))</f>
        <v>0.9</v>
      </c>
      <c r="D917" s="27" t="s">
        <v>495</v>
      </c>
      <c r="E917" s="26">
        <v>20161028</v>
      </c>
      <c r="F917" s="22" t="str">
        <f>VLOOKUP(E917,КСГ!$A$2:$C$427,2,0)</f>
        <v>Среднетяжелые дерматозы</v>
      </c>
      <c r="G917" s="25">
        <f>VLOOKUP(E917,КСГ!$A$2:$C$427,3,0)</f>
        <v>0.74</v>
      </c>
      <c r="H917" s="25">
        <f>IF(VLOOKUP($E917,КСГ!$A$2:$D$427,4,0)=0,IF($D917="КС",$C$2*$C917*$G917,$C$3*$C917*$G917),IF($D917="КС",$C$2*$G917,$C$3*$G917))</f>
        <v>11422.8657</v>
      </c>
      <c r="I917" s="25" t="str">
        <f>VLOOKUP(E917,КСГ!$A$2:$E$427,5,0)</f>
        <v>Дерматология</v>
      </c>
      <c r="J917" s="25">
        <f>VLOOKUP(E917,КСГ!$A$2:$F$427,6,0)</f>
        <v>0.8</v>
      </c>
      <c r="K917" s="26" t="s">
        <v>499</v>
      </c>
      <c r="L917" s="26">
        <v>0</v>
      </c>
      <c r="M917" s="26">
        <v>0</v>
      </c>
      <c r="N917" s="18" t="str">
        <f t="shared" si="37"/>
        <v/>
      </c>
      <c r="O917" s="19">
        <f>IF(VLOOKUP($E917,КСГ!$A$2:$D$427,4,0)=0,IF($D917="КС",$C$2*$C917*$G917*L917,$C$3*$C917*$G917*L917),IF($D917="КС",$C$2*$G917*L917,$C$3*$G917*L917))</f>
        <v>0</v>
      </c>
      <c r="P917" s="19">
        <f>IF(VLOOKUP($E917,КСГ!$A$2:$D$427,4,0)=0,IF($D917="КС",$C$2*$C917*$G917*M917,$C$3*$C917*$G917*M917),IF($D917="КС",$C$2*$G917*M917,$C$3*$G917*M917))</f>
        <v>0</v>
      </c>
      <c r="Q917" s="20">
        <f t="shared" si="38"/>
        <v>0</v>
      </c>
    </row>
    <row r="918" spans="1:17" ht="15.75" customHeight="1">
      <c r="A918" s="34">
        <v>150014</v>
      </c>
      <c r="B918" s="22" t="str">
        <f>VLOOKUP(A918,МО!$A$1:$C$68,2,0)</f>
        <v>ГБУЗ "Правобережная ЦРКБ"</v>
      </c>
      <c r="C918" s="23">
        <f>IF(D918="КС",VLOOKUP(A918,МО!$A$1:$C$68,3,0),VLOOKUP(A918,МО!$A$1:$D$68,4,0))</f>
        <v>0.9</v>
      </c>
      <c r="D918" s="27" t="s">
        <v>495</v>
      </c>
      <c r="E918" s="26">
        <v>20161055</v>
      </c>
      <c r="F918" s="22" t="str">
        <f>VLOOKUP(E918,КСГ!$A$2:$C$427,2,0)</f>
        <v>Кишечные инфекции, взрослые</v>
      </c>
      <c r="G918" s="25">
        <f>VLOOKUP(E918,КСГ!$A$2:$C$427,3,0)</f>
        <v>0.57999999999999996</v>
      </c>
      <c r="H918" s="25">
        <f>IF(VLOOKUP($E918,КСГ!$A$2:$D$427,4,0)=0,IF($D918="КС",$C$2*$C918*$G918,$C$3*$C918*$G918),IF($D918="КС",$C$2*$G918,$C$3*$G918))</f>
        <v>8953.0568999999996</v>
      </c>
      <c r="I918" s="25" t="str">
        <f>VLOOKUP(E918,КСГ!$A$2:$E$427,5,0)</f>
        <v>Инфекционные болезни</v>
      </c>
      <c r="J918" s="25">
        <f>VLOOKUP(E918,КСГ!$A$2:$F$427,6,0)</f>
        <v>0.65</v>
      </c>
      <c r="K918" s="26" t="s">
        <v>509</v>
      </c>
      <c r="L918" s="26">
        <v>25</v>
      </c>
      <c r="M918" s="26">
        <v>4</v>
      </c>
      <c r="N918" s="18">
        <f t="shared" si="37"/>
        <v>29</v>
      </c>
      <c r="O918" s="19">
        <f>IF(VLOOKUP($E918,КСГ!$A$2:$D$427,4,0)=0,IF($D918="КС",$C$2*$C918*$G918*L918,$C$3*$C918*$G918*L918),IF($D918="КС",$C$2*$G918*L918,$C$3*$G918*L918))</f>
        <v>223826.42249999999</v>
      </c>
      <c r="P918" s="19">
        <f>IF(VLOOKUP($E918,КСГ!$A$2:$D$427,4,0)=0,IF($D918="КС",$C$2*$C918*$G918*M918,$C$3*$C918*$G918*M918),IF($D918="КС",$C$2*$G918*M918,$C$3*$G918*M918))</f>
        <v>35812.227599999998</v>
      </c>
      <c r="Q918" s="20">
        <f t="shared" si="38"/>
        <v>259638.65009999997</v>
      </c>
    </row>
    <row r="919" spans="1:17" ht="16.5" customHeight="1">
      <c r="A919" s="34">
        <v>150014</v>
      </c>
      <c r="B919" s="22" t="str">
        <f>VLOOKUP(A919,МО!$A$1:$C$68,2,0)</f>
        <v>ГБУЗ "Правобережная ЦРКБ"</v>
      </c>
      <c r="C919" s="23">
        <f>IF(D919="КС",VLOOKUP(A919,МО!$A$1:$C$68,3,0),VLOOKUP(A919,МО!$A$1:$D$68,4,0))</f>
        <v>0.9</v>
      </c>
      <c r="D919" s="27" t="s">
        <v>495</v>
      </c>
      <c r="E919" s="26">
        <v>20161056</v>
      </c>
      <c r="F919" s="22" t="str">
        <f>VLOOKUP(E919,КСГ!$A$2:$C$427,2,0)</f>
        <v>Кишечные инфекции, дети</v>
      </c>
      <c r="G919" s="25">
        <f>VLOOKUP(E919,КСГ!$A$2:$C$427,3,0)</f>
        <v>0.62</v>
      </c>
      <c r="H919" s="25">
        <f>IF(VLOOKUP($E919,КСГ!$A$2:$D$427,4,0)=0,IF($D919="КС",$C$2*$C919*$G919,$C$3*$C919*$G919),IF($D919="КС",$C$2*$G919,$C$3*$G919))</f>
        <v>9570.5090999999993</v>
      </c>
      <c r="I919" s="25" t="str">
        <f>VLOOKUP(E919,КСГ!$A$2:$E$427,5,0)</f>
        <v>Инфекционные болезни</v>
      </c>
      <c r="J919" s="25">
        <f>VLOOKUP(E919,КСГ!$A$2:$F$427,6,0)</f>
        <v>0.65</v>
      </c>
      <c r="K919" s="26" t="s">
        <v>509</v>
      </c>
      <c r="L919" s="26">
        <v>13</v>
      </c>
      <c r="M919" s="26">
        <v>2</v>
      </c>
      <c r="N919" s="18">
        <f t="shared" si="37"/>
        <v>15</v>
      </c>
      <c r="O919" s="19">
        <f>IF(VLOOKUP($E919,КСГ!$A$2:$D$427,4,0)=0,IF($D919="КС",$C$2*$C919*$G919*L919,$C$3*$C919*$G919*L919),IF($D919="КС",$C$2*$G919*L919,$C$3*$G919*L919))</f>
        <v>124416.61829999999</v>
      </c>
      <c r="P919" s="19">
        <f>IF(VLOOKUP($E919,КСГ!$A$2:$D$427,4,0)=0,IF($D919="КС",$C$2*$C919*$G919*M919,$C$3*$C919*$G919*M919),IF($D919="КС",$C$2*$G919*M919,$C$3*$G919*M919))</f>
        <v>19141.018199999999</v>
      </c>
      <c r="Q919" s="20">
        <f t="shared" si="38"/>
        <v>143557.63649999999</v>
      </c>
    </row>
    <row r="920" spans="1:17" ht="18.75" customHeight="1">
      <c r="A920" s="34">
        <v>150014</v>
      </c>
      <c r="B920" s="22" t="str">
        <f>VLOOKUP(A920,МО!$A$1:$C$68,2,0)</f>
        <v>ГБУЗ "Правобережная ЦРКБ"</v>
      </c>
      <c r="C920" s="23">
        <f>IF(D920="КС",VLOOKUP(A920,МО!$A$1:$C$68,3,0),VLOOKUP(A920,МО!$A$1:$D$68,4,0))</f>
        <v>0.9</v>
      </c>
      <c r="D920" s="27" t="s">
        <v>495</v>
      </c>
      <c r="E920" s="26">
        <v>20161056</v>
      </c>
      <c r="F920" s="22" t="str">
        <f>VLOOKUP(E920,КСГ!$A$2:$C$427,2,0)</f>
        <v>Кишечные инфекции, дети</v>
      </c>
      <c r="G920" s="25">
        <f>VLOOKUP(E920,КСГ!$A$2:$C$427,3,0)</f>
        <v>0.62</v>
      </c>
      <c r="H920" s="25">
        <f>IF(VLOOKUP($E920,КСГ!$A$2:$D$427,4,0)=0,IF($D920="КС",$C$2*$C920*$G920,$C$3*$C920*$G920),IF($D920="КС",$C$2*$G920,$C$3*$G920))</f>
        <v>9570.5090999999993</v>
      </c>
      <c r="I920" s="25" t="str">
        <f>VLOOKUP(E920,КСГ!$A$2:$E$427,5,0)</f>
        <v>Инфекционные болезни</v>
      </c>
      <c r="J920" s="25">
        <f>VLOOKUP(E920,КСГ!$A$2:$F$427,6,0)</f>
        <v>0.65</v>
      </c>
      <c r="K920" s="26" t="s">
        <v>499</v>
      </c>
      <c r="L920" s="26">
        <v>1</v>
      </c>
      <c r="M920" s="26">
        <v>0</v>
      </c>
      <c r="N920" s="18">
        <f t="shared" si="37"/>
        <v>1</v>
      </c>
      <c r="O920" s="19">
        <f>IF(VLOOKUP($E920,КСГ!$A$2:$D$427,4,0)=0,IF($D920="КС",$C$2*$C920*$G920*L920,$C$3*$C920*$G920*L920),IF($D920="КС",$C$2*$G920*L920,$C$3*$G920*L920))</f>
        <v>9570.5090999999993</v>
      </c>
      <c r="P920" s="19">
        <f>IF(VLOOKUP($E920,КСГ!$A$2:$D$427,4,0)=0,IF($D920="КС",$C$2*$C920*$G920*M920,$C$3*$C920*$G920*M920),IF($D920="КС",$C$2*$G920*M920,$C$3*$G920*M920))</f>
        <v>0</v>
      </c>
      <c r="Q920" s="20">
        <f t="shared" si="38"/>
        <v>9570.5090999999993</v>
      </c>
    </row>
    <row r="921" spans="1:17" ht="18.75" customHeight="1">
      <c r="A921" s="34">
        <v>150014</v>
      </c>
      <c r="B921" s="22" t="str">
        <f>VLOOKUP(A921,МО!$A$1:$C$68,2,0)</f>
        <v>ГБУЗ "Правобережная ЦРКБ"</v>
      </c>
      <c r="C921" s="23">
        <f>IF(D921="КС",VLOOKUP(A921,МО!$A$1:$C$68,3,0),VLOOKUP(A921,МО!$A$1:$D$68,4,0))</f>
        <v>0.9</v>
      </c>
      <c r="D921" s="27" t="s">
        <v>495</v>
      </c>
      <c r="E921" s="26">
        <v>20161058</v>
      </c>
      <c r="F921" s="22" t="str">
        <f>VLOOKUP(E921,КСГ!$A$2:$C$427,2,0)</f>
        <v>Вирусный гепатит хронический</v>
      </c>
      <c r="G921" s="25">
        <f>VLOOKUP(E921,КСГ!$A$2:$C$427,3,0)</f>
        <v>1.27</v>
      </c>
      <c r="H921" s="25">
        <f>IF(VLOOKUP($E921,КСГ!$A$2:$D$427,4,0)=0,IF($D921="КС",$C$2*$C921*$G921,$C$3*$C921*$G921),IF($D921="КС",$C$2*$G921,$C$3*$G921))</f>
        <v>19604.107350000002</v>
      </c>
      <c r="I921" s="25" t="str">
        <f>VLOOKUP(E921,КСГ!$A$2:$E$427,5,0)</f>
        <v>Инфекционные болезни</v>
      </c>
      <c r="J921" s="25">
        <f>VLOOKUP(E921,КСГ!$A$2:$F$427,6,0)</f>
        <v>0.65</v>
      </c>
      <c r="K921" s="26" t="s">
        <v>509</v>
      </c>
      <c r="L921" s="26">
        <v>0</v>
      </c>
      <c r="M921" s="26">
        <v>0</v>
      </c>
      <c r="N921" s="18" t="str">
        <f t="shared" si="37"/>
        <v/>
      </c>
      <c r="O921" s="19">
        <f>IF(VLOOKUP($E921,КСГ!$A$2:$D$427,4,0)=0,IF($D921="КС",$C$2*$C921*$G921*L921,$C$3*$C921*$G921*L921),IF($D921="КС",$C$2*$G921*L921,$C$3*$G921*L921))</f>
        <v>0</v>
      </c>
      <c r="P921" s="19">
        <f>IF(VLOOKUP($E921,КСГ!$A$2:$D$427,4,0)=0,IF($D921="КС",$C$2*$C921*$G921*M921,$C$3*$C921*$G921*M921),IF($D921="КС",$C$2*$G921*M921,$C$3*$G921*M921))</f>
        <v>0</v>
      </c>
      <c r="Q921" s="20">
        <f t="shared" si="38"/>
        <v>0</v>
      </c>
    </row>
    <row r="922" spans="1:17" ht="30">
      <c r="A922" s="34">
        <v>150014</v>
      </c>
      <c r="B922" s="22" t="str">
        <f>VLOOKUP(A922,МО!$A$1:$C$68,2,0)</f>
        <v>ГБУЗ "Правобережная ЦРКБ"</v>
      </c>
      <c r="C922" s="23">
        <f>IF(D922="КС",VLOOKUP(A922,МО!$A$1:$C$68,3,0),VLOOKUP(A922,МО!$A$1:$D$68,4,0))</f>
        <v>0.9</v>
      </c>
      <c r="D922" s="27" t="s">
        <v>495</v>
      </c>
      <c r="E922" s="26">
        <v>20161061</v>
      </c>
      <c r="F922" s="22" t="str">
        <f>VLOOKUP(E922,КСГ!$A$2:$C$427,2,0)</f>
        <v>Другие инфекционные и паразитарные болезни, взрослые</v>
      </c>
      <c r="G922" s="25">
        <f>VLOOKUP(E922,КСГ!$A$2:$C$427,3,0)</f>
        <v>1.18</v>
      </c>
      <c r="H922" s="25">
        <f>IF(VLOOKUP($E922,КСГ!$A$2:$D$427,4,0)=0,IF($D922="КС",$C$2*$C922*$G922,$C$3*$C922*$G922),IF($D922="КС",$C$2*$G922,$C$3*$G922))</f>
        <v>18214.839899999999</v>
      </c>
      <c r="I922" s="25" t="str">
        <f>VLOOKUP(E922,КСГ!$A$2:$E$427,5,0)</f>
        <v>Инфекционные болезни</v>
      </c>
      <c r="J922" s="25">
        <f>VLOOKUP(E922,КСГ!$A$2:$F$427,6,0)</f>
        <v>0.65</v>
      </c>
      <c r="K922" s="26" t="s">
        <v>509</v>
      </c>
      <c r="L922" s="26">
        <v>0</v>
      </c>
      <c r="M922" s="26">
        <v>0</v>
      </c>
      <c r="N922" s="18" t="str">
        <f t="shared" si="37"/>
        <v/>
      </c>
      <c r="O922" s="19">
        <f>IF(VLOOKUP($E922,КСГ!$A$2:$D$427,4,0)=0,IF($D922="КС",$C$2*$C922*$G922*L922,$C$3*$C922*$G922*L922),IF($D922="КС",$C$2*$G922*L922,$C$3*$G922*L922))</f>
        <v>0</v>
      </c>
      <c r="P922" s="19">
        <f>IF(VLOOKUP($E922,КСГ!$A$2:$D$427,4,0)=0,IF($D922="КС",$C$2*$C922*$G922*M922,$C$3*$C922*$G922*M922),IF($D922="КС",$C$2*$G922*M922,$C$3*$G922*M922))</f>
        <v>0</v>
      </c>
      <c r="Q922" s="20">
        <f t="shared" si="38"/>
        <v>0</v>
      </c>
    </row>
    <row r="923" spans="1:17" ht="18" customHeight="1">
      <c r="A923" s="34">
        <v>150014</v>
      </c>
      <c r="B923" s="22" t="str">
        <f>VLOOKUP(A923,МО!$A$1:$C$68,2,0)</f>
        <v>ГБУЗ "Правобережная ЦРКБ"</v>
      </c>
      <c r="C923" s="23">
        <f>IF(D923="КС",VLOOKUP(A923,МО!$A$1:$C$68,3,0),VLOOKUP(A923,МО!$A$1:$D$68,4,0))</f>
        <v>0.9</v>
      </c>
      <c r="D923" s="27" t="s">
        <v>495</v>
      </c>
      <c r="E923" s="26">
        <v>20161062</v>
      </c>
      <c r="F923" s="22" t="str">
        <f>VLOOKUP(E923,КСГ!$A$2:$C$427,2,0)</f>
        <v>Другие инфекционные и паразитарные болезни, дети</v>
      </c>
      <c r="G923" s="25">
        <f>VLOOKUP(E923,КСГ!$A$2:$C$427,3,0)</f>
        <v>0.98</v>
      </c>
      <c r="H923" s="25">
        <f>IF(VLOOKUP($E923,КСГ!$A$2:$D$427,4,0)=0,IF($D923="КС",$C$2*$C923*$G923,$C$3*$C923*$G923),IF($D923="КС",$C$2*$G923,$C$3*$G923))</f>
        <v>15127.5789</v>
      </c>
      <c r="I923" s="25" t="str">
        <f>VLOOKUP(E923,КСГ!$A$2:$E$427,5,0)</f>
        <v>Инфекционные болезни</v>
      </c>
      <c r="J923" s="25">
        <f>VLOOKUP(E923,КСГ!$A$2:$F$427,6,0)</f>
        <v>0.65</v>
      </c>
      <c r="K923" s="26" t="s">
        <v>509</v>
      </c>
      <c r="L923" s="26">
        <v>0</v>
      </c>
      <c r="M923" s="26">
        <v>0</v>
      </c>
      <c r="N923" s="18" t="str">
        <f t="shared" si="37"/>
        <v/>
      </c>
      <c r="O923" s="19">
        <f>IF(VLOOKUP($E923,КСГ!$A$2:$D$427,4,0)=0,IF($D923="КС",$C$2*$C923*$G923*L923,$C$3*$C923*$G923*L923),IF($D923="КС",$C$2*$G923*L923,$C$3*$G923*L923))</f>
        <v>0</v>
      </c>
      <c r="P923" s="19">
        <f>IF(VLOOKUP($E923,КСГ!$A$2:$D$427,4,0)=0,IF($D923="КС",$C$2*$C923*$G923*M923,$C$3*$C923*$G923*M923),IF($D923="КС",$C$2*$G923*M923,$C$3*$G923*M923))</f>
        <v>0</v>
      </c>
      <c r="Q923" s="20">
        <f t="shared" si="38"/>
        <v>0</v>
      </c>
    </row>
    <row r="924" spans="1:17" ht="18" customHeight="1">
      <c r="A924" s="34">
        <v>150014</v>
      </c>
      <c r="B924" s="22" t="str">
        <f>VLOOKUP(A924,МО!$A$1:$C$68,2,0)</f>
        <v>ГБУЗ "Правобережная ЦРКБ"</v>
      </c>
      <c r="C924" s="23">
        <f>IF(D924="КС",VLOOKUP(A924,МО!$A$1:$C$68,3,0),VLOOKUP(A924,МО!$A$1:$D$68,4,0))</f>
        <v>0.9</v>
      </c>
      <c r="D924" s="27" t="s">
        <v>495</v>
      </c>
      <c r="E924" s="26">
        <v>20161063</v>
      </c>
      <c r="F924" s="22" t="str">
        <f>VLOOKUP(E924,КСГ!$A$2:$C$427,2,0)</f>
        <v>Респираторные инфекции верхних дыхательных путей с осложнениями, взрослые</v>
      </c>
      <c r="G924" s="25">
        <f>VLOOKUP(E924,КСГ!$A$2:$C$427,3,0)</f>
        <v>0.17499999999999999</v>
      </c>
      <c r="H924" s="25">
        <f>IF(VLOOKUP($E924,КСГ!$A$2:$D$427,4,0)=0,IF($D924="КС",$C$2*$C924*$G924,$C$3*$C924*$G924),IF($D924="КС",$C$2*$G924,$C$3*$G924))</f>
        <v>2701.3533749999997</v>
      </c>
      <c r="I924" s="25" t="str">
        <f>VLOOKUP(E924,КСГ!$A$2:$E$427,5,0)</f>
        <v>Инфекционные болезни</v>
      </c>
      <c r="J924" s="25">
        <f>VLOOKUP(E924,КСГ!$A$2:$F$427,6,0)</f>
        <v>0.65</v>
      </c>
      <c r="K924" s="26" t="s">
        <v>509</v>
      </c>
      <c r="L924" s="26">
        <v>0</v>
      </c>
      <c r="M924" s="26">
        <v>0</v>
      </c>
      <c r="N924" s="18" t="str">
        <f t="shared" si="37"/>
        <v/>
      </c>
      <c r="O924" s="19">
        <f>IF(VLOOKUP($E924,КСГ!$A$2:$D$427,4,0)=0,IF($D924="КС",$C$2*$C924*$G924*L924,$C$3*$C924*$G924*L924),IF($D924="КС",$C$2*$G924*L924,$C$3*$G924*L924))</f>
        <v>0</v>
      </c>
      <c r="P924" s="19">
        <f>IF(VLOOKUP($E924,КСГ!$A$2:$D$427,4,0)=0,IF($D924="КС",$C$2*$C924*$G924*M924,$C$3*$C924*$G924*M924),IF($D924="КС",$C$2*$G924*M924,$C$3*$G924*M924))</f>
        <v>0</v>
      </c>
      <c r="Q924" s="20">
        <f t="shared" si="38"/>
        <v>0</v>
      </c>
    </row>
    <row r="925" spans="1:17" ht="30">
      <c r="A925" s="34">
        <v>150014</v>
      </c>
      <c r="B925" s="22" t="str">
        <f>VLOOKUP(A925,МО!$A$1:$C$68,2,0)</f>
        <v>ГБУЗ "Правобережная ЦРКБ"</v>
      </c>
      <c r="C925" s="23">
        <f>IF(D925="КС",VLOOKUP(A925,МО!$A$1:$C$68,3,0),VLOOKUP(A925,МО!$A$1:$D$68,4,0))</f>
        <v>0.9</v>
      </c>
      <c r="D925" s="27" t="s">
        <v>495</v>
      </c>
      <c r="E925" s="26">
        <v>20161064</v>
      </c>
      <c r="F925" s="22" t="str">
        <f>VLOOKUP(E925,КСГ!$A$2:$C$427,2,0)</f>
        <v>Респираторные инфекции верхних дыхательных путей, дети</v>
      </c>
      <c r="G925" s="25">
        <f>VLOOKUP(E925,КСГ!$A$2:$C$427,3,0)</f>
        <v>0.5</v>
      </c>
      <c r="H925" s="25">
        <f>IF(VLOOKUP($E925,КСГ!$A$2:$D$427,4,0)=0,IF($D925="КС",$C$2*$C925*$G925,$C$3*$C925*$G925),IF($D925="КС",$C$2*$G925,$C$3*$G925))</f>
        <v>7718.1525000000001</v>
      </c>
      <c r="I925" s="25" t="str">
        <f>VLOOKUP(E925,КСГ!$A$2:$E$427,5,0)</f>
        <v>Инфекционные болезни</v>
      </c>
      <c r="J925" s="25">
        <f>VLOOKUP(E925,КСГ!$A$2:$F$427,6,0)</f>
        <v>0.65</v>
      </c>
      <c r="K925" s="26" t="s">
        <v>499</v>
      </c>
      <c r="L925" s="26">
        <v>50</v>
      </c>
      <c r="M925" s="26">
        <v>4</v>
      </c>
      <c r="N925" s="18">
        <f t="shared" si="37"/>
        <v>54</v>
      </c>
      <c r="O925" s="19">
        <f>IF(VLOOKUP($E925,КСГ!$A$2:$D$427,4,0)=0,IF($D925="КС",$C$2*$C925*$G925*L925,$C$3*$C925*$G925*L925),IF($D925="КС",$C$2*$G925*L925,$C$3*$G925*L925))</f>
        <v>385907.625</v>
      </c>
      <c r="P925" s="19">
        <f>IF(VLOOKUP($E925,КСГ!$A$2:$D$427,4,0)=0,IF($D925="КС",$C$2*$C925*$G925*M925,$C$3*$C925*$G925*M925),IF($D925="КС",$C$2*$G925*M925,$C$3*$G925*M925))</f>
        <v>30872.61</v>
      </c>
      <c r="Q925" s="20">
        <f t="shared" si="38"/>
        <v>416780.23499999999</v>
      </c>
    </row>
    <row r="926" spans="1:17" ht="16.5" customHeight="1">
      <c r="A926" s="34">
        <v>150014</v>
      </c>
      <c r="B926" s="22" t="str">
        <f>VLOOKUP(A926,МО!$A$1:$C$68,2,0)</f>
        <v>ГБУЗ "Правобережная ЦРКБ"</v>
      </c>
      <c r="C926" s="23">
        <f>IF(D926="КС",VLOOKUP(A926,МО!$A$1:$C$68,3,0),VLOOKUP(A926,МО!$A$1:$D$68,4,0))</f>
        <v>0.9</v>
      </c>
      <c r="D926" s="27" t="s">
        <v>495</v>
      </c>
      <c r="E926" s="26">
        <v>20161066</v>
      </c>
      <c r="F926" s="22" t="str">
        <f>VLOOKUP(E926,КСГ!$A$2:$C$427,2,0)</f>
        <v>Нестабильная стенокардия, инфаркт миокарда, легочная эмболия, уровень 1</v>
      </c>
      <c r="G926" s="25">
        <f>VLOOKUP(E926,КСГ!$A$2:$C$427,3,0)</f>
        <v>1.42</v>
      </c>
      <c r="H926" s="25">
        <f>IF(VLOOKUP($E926,КСГ!$A$2:$D$427,4,0)=0,IF($D926="КС",$C$2*$C926*$G926,$C$3*$C926*$G926),IF($D926="КС",$C$2*$G926,$C$3*$G926))</f>
        <v>21919.553100000001</v>
      </c>
      <c r="I926" s="25" t="str">
        <f>VLOOKUP(E926,КСГ!$A$2:$E$427,5,0)</f>
        <v>Кардиология</v>
      </c>
      <c r="J926" s="25">
        <f>VLOOKUP(E926,КСГ!$A$2:$F$427,6,0)</f>
        <v>1.49</v>
      </c>
      <c r="K926" s="26" t="s">
        <v>476</v>
      </c>
      <c r="L926" s="26">
        <v>65</v>
      </c>
      <c r="M926" s="26">
        <v>5</v>
      </c>
      <c r="N926" s="18">
        <f t="shared" si="37"/>
        <v>70</v>
      </c>
      <c r="O926" s="19">
        <f>IF(VLOOKUP($E926,КСГ!$A$2:$D$427,4,0)=0,IF($D926="КС",$C$2*$C926*$G926*L926,$C$3*$C926*$G926*L926),IF($D926="КС",$C$2*$G926*L926,$C$3*$G926*L926))</f>
        <v>1424770.9515</v>
      </c>
      <c r="P926" s="19">
        <f>IF(VLOOKUP($E926,КСГ!$A$2:$D$427,4,0)=0,IF($D926="КС",$C$2*$C926*$G926*M926,$C$3*$C926*$G926*M926),IF($D926="КС",$C$2*$G926*M926,$C$3*$G926*M926))</f>
        <v>109597.76550000001</v>
      </c>
      <c r="Q926" s="20">
        <f t="shared" si="38"/>
        <v>1534368.7169999999</v>
      </c>
    </row>
    <row r="927" spans="1:17" ht="16.5" customHeight="1">
      <c r="A927" s="34">
        <v>150014</v>
      </c>
      <c r="B927" s="22" t="str">
        <f>VLOOKUP(A927,МО!$A$1:$C$68,2,0)</f>
        <v>ГБУЗ "Правобережная ЦРКБ"</v>
      </c>
      <c r="C927" s="23">
        <f>IF(D927="КС",VLOOKUP(A927,МО!$A$1:$C$68,3,0),VLOOKUP(A927,МО!$A$1:$D$68,4,0))</f>
        <v>0.9</v>
      </c>
      <c r="D927" s="27" t="s">
        <v>495</v>
      </c>
      <c r="E927" s="26">
        <v>20161066</v>
      </c>
      <c r="F927" s="22" t="str">
        <f>VLOOKUP(E927,КСГ!$A$2:$C$427,2,0)</f>
        <v>Нестабильная стенокардия, инфаркт миокарда, легочная эмболия, уровень 1</v>
      </c>
      <c r="G927" s="25">
        <f>VLOOKUP(E927,КСГ!$A$2:$C$427,3,0)</f>
        <v>1.42</v>
      </c>
      <c r="H927" s="25">
        <f>IF(VLOOKUP($E927,КСГ!$A$2:$D$427,4,0)=0,IF($D927="КС",$C$2*$C927*$G927,$C$3*$C927*$G927),IF($D927="КС",$C$2*$G927,$C$3*$G927))</f>
        <v>21919.553100000001</v>
      </c>
      <c r="I927" s="25" t="str">
        <f>VLOOKUP(E927,КСГ!$A$2:$E$427,5,0)</f>
        <v>Кардиология</v>
      </c>
      <c r="J927" s="25">
        <f>VLOOKUP(E927,КСГ!$A$2:$F$427,6,0)</f>
        <v>1.49</v>
      </c>
      <c r="K927" s="26" t="s">
        <v>493</v>
      </c>
      <c r="L927" s="26">
        <v>7</v>
      </c>
      <c r="M927" s="26">
        <v>1</v>
      </c>
      <c r="N927" s="18">
        <f t="shared" si="37"/>
        <v>8</v>
      </c>
      <c r="O927" s="19">
        <f>IF(VLOOKUP($E927,КСГ!$A$2:$D$427,4,0)=0,IF($D927="КС",$C$2*$C927*$G927*L927,$C$3*$C927*$G927*L927),IF($D927="КС",$C$2*$G927*L927,$C$3*$G927*L927))</f>
        <v>153436.87170000002</v>
      </c>
      <c r="P927" s="19">
        <f>IF(VLOOKUP($E927,КСГ!$A$2:$D$427,4,0)=0,IF($D927="КС",$C$2*$C927*$G927*M927,$C$3*$C927*$G927*M927),IF($D927="КС",$C$2*$G927*M927,$C$3*$G927*M927))</f>
        <v>21919.553100000001</v>
      </c>
      <c r="Q927" s="20">
        <f t="shared" si="38"/>
        <v>175356.42480000001</v>
      </c>
    </row>
    <row r="928" spans="1:17" ht="16.5" customHeight="1">
      <c r="A928" s="34">
        <v>150014</v>
      </c>
      <c r="B928" s="22" t="str">
        <f>VLOOKUP(A928,МО!$A$1:$C$68,2,0)</f>
        <v>ГБУЗ "Правобережная ЦРКБ"</v>
      </c>
      <c r="C928" s="23">
        <f>IF(D928="КС",VLOOKUP(A928,МО!$A$1:$C$68,3,0),VLOOKUP(A928,МО!$A$1:$D$68,4,0))</f>
        <v>0.9</v>
      </c>
      <c r="D928" s="27" t="s">
        <v>495</v>
      </c>
      <c r="E928" s="26">
        <v>20161069</v>
      </c>
      <c r="F928" s="22" t="str">
        <f>VLOOKUP(E928,КСГ!$A$2:$C$427,2,0)</f>
        <v>Нарушения ритма и проводимости, уровень 1</v>
      </c>
      <c r="G928" s="25">
        <f>VLOOKUP(E928,КСГ!$A$2:$C$427,3,0)</f>
        <v>1.1200000000000001</v>
      </c>
      <c r="H928" s="25">
        <f>IF(VLOOKUP($E928,КСГ!$A$2:$D$427,4,0)=0,IF($D928="КС",$C$2*$C928*$G928,$C$3*$C928*$G928),IF($D928="КС",$C$2*$G928,$C$3*$G928))</f>
        <v>17288.661600000003</v>
      </c>
      <c r="I928" s="25" t="str">
        <f>VLOOKUP(E928,КСГ!$A$2:$E$427,5,0)</f>
        <v>Кардиология</v>
      </c>
      <c r="J928" s="25">
        <f>VLOOKUP(E928,КСГ!$A$2:$F$427,6,0)</f>
        <v>1.49</v>
      </c>
      <c r="K928" s="26" t="s">
        <v>476</v>
      </c>
      <c r="L928" s="26">
        <v>19</v>
      </c>
      <c r="M928" s="26">
        <v>1</v>
      </c>
      <c r="N928" s="18">
        <f t="shared" si="37"/>
        <v>20</v>
      </c>
      <c r="O928" s="19">
        <f>IF(VLOOKUP($E928,КСГ!$A$2:$D$427,4,0)=0,IF($D928="КС",$C$2*$C928*$G928*L928,$C$3*$C928*$G928*L928),IF($D928="КС",$C$2*$G928*L928,$C$3*$G928*L928))</f>
        <v>328484.57040000008</v>
      </c>
      <c r="P928" s="19">
        <f>IF(VLOOKUP($E928,КСГ!$A$2:$D$427,4,0)=0,IF($D928="КС",$C$2*$C928*$G928*M928,$C$3*$C928*$G928*M928),IF($D928="КС",$C$2*$G928*M928,$C$3*$G928*M928))</f>
        <v>17288.661600000003</v>
      </c>
      <c r="Q928" s="20">
        <f t="shared" si="38"/>
        <v>345773.23200000008</v>
      </c>
    </row>
    <row r="929" spans="1:17">
      <c r="A929" s="34">
        <v>150014</v>
      </c>
      <c r="B929" s="22" t="str">
        <f>VLOOKUP(A929,МО!$A$1:$C$68,2,0)</f>
        <v>ГБУЗ "Правобережная ЦРКБ"</v>
      </c>
      <c r="C929" s="23">
        <f>IF(D929="КС",VLOOKUP(A929,МО!$A$1:$C$68,3,0),VLOOKUP(A929,МО!$A$1:$D$68,4,0))</f>
        <v>0.9</v>
      </c>
      <c r="D929" s="27" t="s">
        <v>495</v>
      </c>
      <c r="E929" s="26">
        <v>20161069</v>
      </c>
      <c r="F929" s="22" t="str">
        <f>VLOOKUP(E929,КСГ!$A$2:$C$427,2,0)</f>
        <v>Нарушения ритма и проводимости, уровень 1</v>
      </c>
      <c r="G929" s="25">
        <f>VLOOKUP(E929,КСГ!$A$2:$C$427,3,0)</f>
        <v>1.1200000000000001</v>
      </c>
      <c r="H929" s="25">
        <f>IF(VLOOKUP($E929,КСГ!$A$2:$D$427,4,0)=0,IF($D929="КС",$C$2*$C929*$G929,$C$3*$C929*$G929),IF($D929="КС",$C$2*$G929,$C$3*$G929))</f>
        <v>17288.661600000003</v>
      </c>
      <c r="I929" s="25" t="str">
        <f>VLOOKUP(E929,КСГ!$A$2:$E$427,5,0)</f>
        <v>Кардиология</v>
      </c>
      <c r="J929" s="25">
        <f>VLOOKUP(E929,КСГ!$A$2:$F$427,6,0)</f>
        <v>1.49</v>
      </c>
      <c r="K929" s="26" t="s">
        <v>493</v>
      </c>
      <c r="L929" s="26">
        <v>0</v>
      </c>
      <c r="M929" s="26">
        <v>0</v>
      </c>
      <c r="N929" s="18" t="str">
        <f t="shared" si="37"/>
        <v/>
      </c>
      <c r="O929" s="19">
        <f>IF(VLOOKUP($E929,КСГ!$A$2:$D$427,4,0)=0,IF($D929="КС",$C$2*$C929*$G929*L929,$C$3*$C929*$G929*L929),IF($D929="КС",$C$2*$G929*L929,$C$3*$G929*L929))</f>
        <v>0</v>
      </c>
      <c r="P929" s="19">
        <f>IF(VLOOKUP($E929,КСГ!$A$2:$D$427,4,0)=0,IF($D929="КС",$C$2*$C929*$G929*M929,$C$3*$C929*$G929*M929),IF($D929="КС",$C$2*$G929*M929,$C$3*$G929*M929))</f>
        <v>0</v>
      </c>
      <c r="Q929" s="20">
        <f t="shared" si="38"/>
        <v>0</v>
      </c>
    </row>
    <row r="930" spans="1:17">
      <c r="A930" s="34">
        <v>150014</v>
      </c>
      <c r="B930" s="22" t="str">
        <f>VLOOKUP(A930,МО!$A$1:$C$68,2,0)</f>
        <v>ГБУЗ "Правобережная ЦРКБ"</v>
      </c>
      <c r="C930" s="23">
        <f>IF(D930="КС",VLOOKUP(A930,МО!$A$1:$C$68,3,0),VLOOKUP(A930,МО!$A$1:$D$68,4,0))</f>
        <v>0.9</v>
      </c>
      <c r="D930" s="27" t="s">
        <v>495</v>
      </c>
      <c r="E930" s="26">
        <v>20161073</v>
      </c>
      <c r="F930" s="22" t="str">
        <f>VLOOKUP(E930,КСГ!$A$2:$C$427,2,0)</f>
        <v>Операции на кишечнике и анальной области (уровень 1)</v>
      </c>
      <c r="G930" s="25">
        <f>VLOOKUP(E930,КСГ!$A$2:$C$427,3,0)</f>
        <v>0.84</v>
      </c>
      <c r="H930" s="25">
        <f>IF(VLOOKUP($E930,КСГ!$A$2:$D$427,4,0)=0,IF($D930="КС",$C$2*$C930*$G930,$C$3*$C930*$G930),IF($D930="КС",$C$2*$G930,$C$3*$G930))</f>
        <v>12966.4962</v>
      </c>
      <c r="I930" s="25" t="str">
        <f>VLOOKUP(E930,КСГ!$A$2:$E$427,5,0)</f>
        <v>Колопроктология</v>
      </c>
      <c r="J930" s="25">
        <f>VLOOKUP(E930,КСГ!$A$2:$F$427,6,0)</f>
        <v>1.36</v>
      </c>
      <c r="K930" s="26" t="s">
        <v>474</v>
      </c>
      <c r="L930" s="26">
        <v>1</v>
      </c>
      <c r="M930" s="26">
        <v>0</v>
      </c>
      <c r="N930" s="18">
        <f t="shared" si="37"/>
        <v>1</v>
      </c>
      <c r="O930" s="19">
        <f>IF(VLOOKUP($E930,КСГ!$A$2:$D$427,4,0)=0,IF($D930="КС",$C$2*$C930*$G930*L930,$C$3*$C930*$G930*L930),IF($D930="КС",$C$2*$G930*L930,$C$3*$G930*L930))</f>
        <v>12966.4962</v>
      </c>
      <c r="P930" s="19">
        <f>IF(VLOOKUP($E930,КСГ!$A$2:$D$427,4,0)=0,IF($D930="КС",$C$2*$C930*$G930*M930,$C$3*$C930*$G930*M930),IF($D930="КС",$C$2*$G930*M930,$C$3*$G930*M930))</f>
        <v>0</v>
      </c>
      <c r="Q930" s="20">
        <f t="shared" si="38"/>
        <v>12966.4962</v>
      </c>
    </row>
    <row r="931" spans="1:17" ht="16.5" customHeight="1">
      <c r="A931" s="34">
        <v>150014</v>
      </c>
      <c r="B931" s="22" t="str">
        <f>VLOOKUP(A931,МО!$A$1:$C$68,2,0)</f>
        <v>ГБУЗ "Правобережная ЦРКБ"</v>
      </c>
      <c r="C931" s="23">
        <f>IF(D931="КС",VLOOKUP(A931,МО!$A$1:$C$68,3,0),VLOOKUP(A931,МО!$A$1:$D$68,4,0))</f>
        <v>0.9</v>
      </c>
      <c r="D931" s="27" t="s">
        <v>495</v>
      </c>
      <c r="E931" s="26">
        <v>20161074</v>
      </c>
      <c r="F931" s="22" t="str">
        <f>VLOOKUP(E931,КСГ!$A$2:$C$427,2,0)</f>
        <v>Операции на кишечнике и анальной области (уровень 2)</v>
      </c>
      <c r="G931" s="25">
        <f>VLOOKUP(E931,КСГ!$A$2:$C$427,3,0)</f>
        <v>1.74</v>
      </c>
      <c r="H931" s="25">
        <f>IF(VLOOKUP($E931,КСГ!$A$2:$D$427,4,0)=0,IF($D931="КС",$C$2*$C931*$G931,$C$3*$C931*$G931),IF($D931="КС",$C$2*$G931,$C$3*$G931))</f>
        <v>26859.170699999999</v>
      </c>
      <c r="I931" s="25" t="str">
        <f>VLOOKUP(E931,КСГ!$A$2:$E$427,5,0)</f>
        <v>Колопроктология</v>
      </c>
      <c r="J931" s="25">
        <f>VLOOKUP(E931,КСГ!$A$2:$F$427,6,0)</f>
        <v>1.36</v>
      </c>
      <c r="K931" s="26" t="s">
        <v>474</v>
      </c>
      <c r="L931" s="26">
        <v>3</v>
      </c>
      <c r="M931" s="26">
        <v>1</v>
      </c>
      <c r="N931" s="18">
        <f t="shared" si="37"/>
        <v>4</v>
      </c>
      <c r="O931" s="19">
        <f>IF(VLOOKUP($E931,КСГ!$A$2:$D$427,4,0)=0,IF($D931="КС",$C$2*$C931*$G931*L931,$C$3*$C931*$G931*L931),IF($D931="КС",$C$2*$G931*L931,$C$3*$G931*L931))</f>
        <v>80577.512099999993</v>
      </c>
      <c r="P931" s="19">
        <f>IF(VLOOKUP($E931,КСГ!$A$2:$D$427,4,0)=0,IF($D931="КС",$C$2*$C931*$G931*M931,$C$3*$C931*$G931*M931),IF($D931="КС",$C$2*$G931*M931,$C$3*$G931*M931))</f>
        <v>26859.170699999999</v>
      </c>
      <c r="Q931" s="20">
        <f t="shared" si="38"/>
        <v>107436.6828</v>
      </c>
    </row>
    <row r="932" spans="1:17">
      <c r="A932" s="34">
        <v>150014</v>
      </c>
      <c r="B932" s="22" t="str">
        <f>VLOOKUP(A932,МО!$A$1:$C$68,2,0)</f>
        <v>ГБУЗ "Правобережная ЦРКБ"</v>
      </c>
      <c r="C932" s="23">
        <f>IF(D932="КС",VLOOKUP(A932,МО!$A$1:$C$68,3,0),VLOOKUP(A932,МО!$A$1:$D$68,4,0))</f>
        <v>0.9</v>
      </c>
      <c r="D932" s="27" t="s">
        <v>495</v>
      </c>
      <c r="E932" s="26">
        <v>20161076</v>
      </c>
      <c r="F932" s="22" t="str">
        <f>VLOOKUP(E932,КСГ!$A$2:$C$427,2,0)</f>
        <v>Воспалительные заболевания ЦНС, взрослые</v>
      </c>
      <c r="G932" s="25">
        <f>VLOOKUP(E932,КСГ!$A$2:$C$427,3,0)</f>
        <v>0.98</v>
      </c>
      <c r="H932" s="25">
        <f>IF(VLOOKUP($E932,КСГ!$A$2:$D$427,4,0)=0,IF($D932="КС",$C$2*$C932*$G932,$C$3*$C932*$G932),IF($D932="КС",$C$2*$G932,$C$3*$G932))</f>
        <v>15127.5789</v>
      </c>
      <c r="I932" s="25" t="str">
        <f>VLOOKUP(E932,КСГ!$A$2:$E$427,5,0)</f>
        <v>Неврология</v>
      </c>
      <c r="J932" s="25">
        <f>VLOOKUP(E932,КСГ!$A$2:$F$427,6,0)</f>
        <v>1.1200000000000001</v>
      </c>
      <c r="K932" s="26" t="s">
        <v>478</v>
      </c>
      <c r="L932" s="26">
        <v>1</v>
      </c>
      <c r="M932" s="26">
        <v>0</v>
      </c>
      <c r="N932" s="18">
        <f t="shared" si="37"/>
        <v>1</v>
      </c>
      <c r="O932" s="19">
        <f>IF(VLOOKUP($E932,КСГ!$A$2:$D$427,4,0)=0,IF($D932="КС",$C$2*$C932*$G932*L932,$C$3*$C932*$G932*L932),IF($D932="КС",$C$2*$G932*L932,$C$3*$G932*L932))</f>
        <v>15127.5789</v>
      </c>
      <c r="P932" s="19">
        <f>IF(VLOOKUP($E932,КСГ!$A$2:$D$427,4,0)=0,IF($D932="КС",$C$2*$C932*$G932*M932,$C$3*$C932*$G932*M932),IF($D932="КС",$C$2*$G932*M932,$C$3*$G932*M932))</f>
        <v>0</v>
      </c>
      <c r="Q932" s="20">
        <f t="shared" si="38"/>
        <v>15127.5789</v>
      </c>
    </row>
    <row r="933" spans="1:17">
      <c r="A933" s="34">
        <v>150014</v>
      </c>
      <c r="B933" s="22" t="str">
        <f>VLOOKUP(A933,МО!$A$1:$C$68,2,0)</f>
        <v>ГБУЗ "Правобережная ЦРКБ"</v>
      </c>
      <c r="C933" s="23">
        <f>IF(D933="КС",VLOOKUP(A933,МО!$A$1:$C$68,3,0),VLOOKUP(A933,МО!$A$1:$D$68,4,0))</f>
        <v>0.9</v>
      </c>
      <c r="D933" s="27" t="s">
        <v>495</v>
      </c>
      <c r="E933" s="26">
        <v>20161078</v>
      </c>
      <c r="F933" s="22" t="str">
        <f>VLOOKUP(E933,КСГ!$A$2:$C$427,2,0)</f>
        <v>Дегенеративные болезни нервной системы</v>
      </c>
      <c r="G933" s="25">
        <f>VLOOKUP(E933,КСГ!$A$2:$C$427,3,0)</f>
        <v>0.84</v>
      </c>
      <c r="H933" s="25">
        <f>IF(VLOOKUP($E933,КСГ!$A$2:$D$427,4,0)=0,IF($D933="КС",$C$2*$C933*$G933,$C$3*$C933*$G933),IF($D933="КС",$C$2*$G933,$C$3*$G933))</f>
        <v>12966.4962</v>
      </c>
      <c r="I933" s="25" t="str">
        <f>VLOOKUP(E933,КСГ!$A$2:$E$427,5,0)</f>
        <v>Неврология</v>
      </c>
      <c r="J933" s="25">
        <f>VLOOKUP(E933,КСГ!$A$2:$F$427,6,0)</f>
        <v>1.1200000000000001</v>
      </c>
      <c r="K933" s="26" t="s">
        <v>478</v>
      </c>
      <c r="L933" s="26">
        <v>0</v>
      </c>
      <c r="M933" s="26">
        <v>0</v>
      </c>
      <c r="N933" s="18" t="str">
        <f t="shared" si="37"/>
        <v/>
      </c>
      <c r="O933" s="19">
        <f>IF(VLOOKUP($E933,КСГ!$A$2:$D$427,4,0)=0,IF($D933="КС",$C$2*$C933*$G933*L933,$C$3*$C933*$G933*L933),IF($D933="КС",$C$2*$G933*L933,$C$3*$G933*L933))</f>
        <v>0</v>
      </c>
      <c r="P933" s="19">
        <f>IF(VLOOKUP($E933,КСГ!$A$2:$D$427,4,0)=0,IF($D933="КС",$C$2*$C933*$G933*M933,$C$3*$C933*$G933*M933),IF($D933="КС",$C$2*$G933*M933,$C$3*$G933*M933))</f>
        <v>0</v>
      </c>
      <c r="Q933" s="20">
        <f t="shared" si="38"/>
        <v>0</v>
      </c>
    </row>
    <row r="934" spans="1:17" ht="15.75" customHeight="1">
      <c r="A934" s="34">
        <v>150014</v>
      </c>
      <c r="B934" s="22" t="str">
        <f>VLOOKUP(A934,МО!$A$1:$C$68,2,0)</f>
        <v>ГБУЗ "Правобережная ЦРКБ"</v>
      </c>
      <c r="C934" s="23">
        <f>IF(D934="КС",VLOOKUP(A934,МО!$A$1:$C$68,3,0),VLOOKUP(A934,МО!$A$1:$D$68,4,0))</f>
        <v>0.9</v>
      </c>
      <c r="D934" s="27" t="s">
        <v>495</v>
      </c>
      <c r="E934" s="26">
        <v>20161080</v>
      </c>
      <c r="F934" s="22" t="str">
        <f>VLOOKUP(E934,КСГ!$A$2:$C$427,2,0)</f>
        <v>Эпилепсия, судороги,  уровень 1</v>
      </c>
      <c r="G934" s="25">
        <f>VLOOKUP(E934,КСГ!$A$2:$C$427,3,0)</f>
        <v>0.96</v>
      </c>
      <c r="H934" s="25">
        <f>IF(VLOOKUP($E934,КСГ!$A$2:$D$427,4,0)=0,IF($D934="КС",$C$2*$C934*$G934,$C$3*$C934*$G934),IF($D934="КС",$C$2*$G934,$C$3*$G934))</f>
        <v>14818.852800000001</v>
      </c>
      <c r="I934" s="25" t="str">
        <f>VLOOKUP(E934,КСГ!$A$2:$E$427,5,0)</f>
        <v>Неврология</v>
      </c>
      <c r="J934" s="25">
        <f>VLOOKUP(E934,КСГ!$A$2:$F$427,6,0)</f>
        <v>1.1200000000000001</v>
      </c>
      <c r="K934" s="26" t="s">
        <v>499</v>
      </c>
      <c r="L934" s="26">
        <v>4</v>
      </c>
      <c r="M934" s="26">
        <v>1</v>
      </c>
      <c r="N934" s="18">
        <f t="shared" si="37"/>
        <v>5</v>
      </c>
      <c r="O934" s="19">
        <f>IF(VLOOKUP($E934,КСГ!$A$2:$D$427,4,0)=0,IF($D934="КС",$C$2*$C934*$G934*L934,$C$3*$C934*$G934*L934),IF($D934="КС",$C$2*$G934*L934,$C$3*$G934*L934))</f>
        <v>59275.411200000002</v>
      </c>
      <c r="P934" s="19">
        <f>IF(VLOOKUP($E934,КСГ!$A$2:$D$427,4,0)=0,IF($D934="КС",$C$2*$C934*$G934*M934,$C$3*$C934*$G934*M934),IF($D934="КС",$C$2*$G934*M934,$C$3*$G934*M934))</f>
        <v>14818.852800000001</v>
      </c>
      <c r="Q934" s="20">
        <f t="shared" si="38"/>
        <v>74094.263999999996</v>
      </c>
    </row>
    <row r="935" spans="1:17" ht="15.75" customHeight="1">
      <c r="A935" s="34">
        <v>150014</v>
      </c>
      <c r="B935" s="22" t="str">
        <f>VLOOKUP(A935,МО!$A$1:$C$68,2,0)</f>
        <v>ГБУЗ "Правобережная ЦРКБ"</v>
      </c>
      <c r="C935" s="23">
        <f>IF(D935="КС",VLOOKUP(A935,МО!$A$1:$C$68,3,0),VLOOKUP(A935,МО!$A$1:$D$68,4,0))</f>
        <v>0.9</v>
      </c>
      <c r="D935" s="27" t="s">
        <v>495</v>
      </c>
      <c r="E935" s="26">
        <v>20161081</v>
      </c>
      <c r="F935" s="22" t="str">
        <f>VLOOKUP(E935,КСГ!$A$2:$C$427,2,0)</f>
        <v>Эпилепсия, судороги,  уровень 2</v>
      </c>
      <c r="G935" s="25">
        <f>VLOOKUP(E935,КСГ!$A$2:$C$427,3,0)</f>
        <v>2.0099999999999998</v>
      </c>
      <c r="H935" s="25">
        <f>IF(VLOOKUP($E935,КСГ!$A$2:$D$427,4,0)=0,IF($D935="КС",$C$2*$C935*$G935,$C$3*$C935*$G935),IF($D935="КС",$C$2*$G935,$C$3*$G935))</f>
        <v>31026.973049999997</v>
      </c>
      <c r="I935" s="25" t="str">
        <f>VLOOKUP(E935,КСГ!$A$2:$E$427,5,0)</f>
        <v>Неврология</v>
      </c>
      <c r="J935" s="25">
        <f>VLOOKUP(E935,КСГ!$A$2:$F$427,6,0)</f>
        <v>1.1200000000000001</v>
      </c>
      <c r="K935" s="26" t="s">
        <v>478</v>
      </c>
      <c r="L935" s="26">
        <v>0</v>
      </c>
      <c r="M935" s="26">
        <v>0</v>
      </c>
      <c r="N935" s="18" t="str">
        <f t="shared" si="37"/>
        <v/>
      </c>
      <c r="O935" s="19">
        <f>IF(VLOOKUP($E935,КСГ!$A$2:$D$427,4,0)=0,IF($D935="КС",$C$2*$C935*$G935*L935,$C$3*$C935*$G935*L935),IF($D935="КС",$C$2*$G935*L935,$C$3*$G935*L935))</f>
        <v>0</v>
      </c>
      <c r="P935" s="19">
        <f>IF(VLOOKUP($E935,КСГ!$A$2:$D$427,4,0)=0,IF($D935="КС",$C$2*$C935*$G935*M935,$C$3*$C935*$G935*M935),IF($D935="КС",$C$2*$G935*M935,$C$3*$G935*M935))</f>
        <v>0</v>
      </c>
      <c r="Q935" s="20">
        <f t="shared" si="38"/>
        <v>0</v>
      </c>
    </row>
    <row r="936" spans="1:17" ht="15" customHeight="1">
      <c r="A936" s="34">
        <v>150014</v>
      </c>
      <c r="B936" s="22" t="str">
        <f>VLOOKUP(A936,МО!$A$1:$C$68,2,0)</f>
        <v>ГБУЗ "Правобережная ЦРКБ"</v>
      </c>
      <c r="C936" s="23">
        <f>IF(D936="КС",VLOOKUP(A936,МО!$A$1:$C$68,3,0),VLOOKUP(A936,МО!$A$1:$D$68,4,0))</f>
        <v>0.9</v>
      </c>
      <c r="D936" s="27" t="s">
        <v>495</v>
      </c>
      <c r="E936" s="26">
        <v>20161082</v>
      </c>
      <c r="F936" s="22" t="str">
        <f>VLOOKUP(E936,КСГ!$A$2:$C$427,2,0)</f>
        <v>Расстройства периферической нервной системы</v>
      </c>
      <c r="G936" s="25">
        <f>VLOOKUP(E936,КСГ!$A$2:$C$427,3,0)</f>
        <v>1.02</v>
      </c>
      <c r="H936" s="25">
        <f>IF(VLOOKUP($E936,КСГ!$A$2:$D$427,4,0)=0,IF($D936="КС",$C$2*$C936*$G936,$C$3*$C936*$G936),IF($D936="КС",$C$2*$G936,$C$3*$G936))</f>
        <v>15745.0311</v>
      </c>
      <c r="I936" s="25" t="str">
        <f>VLOOKUP(E936,КСГ!$A$2:$E$427,5,0)</f>
        <v>Неврология</v>
      </c>
      <c r="J936" s="25">
        <f>VLOOKUP(E936,КСГ!$A$2:$F$427,6,0)</f>
        <v>1.1200000000000001</v>
      </c>
      <c r="K936" s="26" t="s">
        <v>478</v>
      </c>
      <c r="L936" s="26">
        <v>3</v>
      </c>
      <c r="M936" s="26">
        <v>0</v>
      </c>
      <c r="N936" s="18">
        <f t="shared" si="37"/>
        <v>3</v>
      </c>
      <c r="O936" s="19">
        <f>IF(VLOOKUP($E936,КСГ!$A$2:$D$427,4,0)=0,IF($D936="КС",$C$2*$C936*$G936*L936,$C$3*$C936*$G936*L936),IF($D936="КС",$C$2*$G936*L936,$C$3*$G936*L936))</f>
        <v>47235.0933</v>
      </c>
      <c r="P936" s="19">
        <f>IF(VLOOKUP($E936,КСГ!$A$2:$D$427,4,0)=0,IF($D936="КС",$C$2*$C936*$G936*M936,$C$3*$C936*$G936*M936),IF($D936="КС",$C$2*$G936*M936,$C$3*$G936*M936))</f>
        <v>0</v>
      </c>
      <c r="Q936" s="20">
        <f t="shared" si="38"/>
        <v>47235.0933</v>
      </c>
    </row>
    <row r="937" spans="1:17">
      <c r="A937" s="34">
        <v>150014</v>
      </c>
      <c r="B937" s="22" t="str">
        <f>VLOOKUP(A937,МО!$A$1:$C$68,2,0)</f>
        <v>ГБУЗ "Правобережная ЦРКБ"</v>
      </c>
      <c r="C937" s="23">
        <f>IF(D937="КС",VLOOKUP(A937,МО!$A$1:$C$68,3,0),VLOOKUP(A937,МО!$A$1:$D$68,4,0))</f>
        <v>0.9</v>
      </c>
      <c r="D937" s="27" t="s">
        <v>495</v>
      </c>
      <c r="E937" s="26">
        <v>20161085</v>
      </c>
      <c r="F937" s="22" t="str">
        <f>VLOOKUP(E937,КСГ!$A$2:$C$427,2,0)</f>
        <v>Другие нарушения нервной системы (уровень 1)</v>
      </c>
      <c r="G937" s="25">
        <f>VLOOKUP(E937,КСГ!$A$2:$C$427,3,0)</f>
        <v>0.74</v>
      </c>
      <c r="H937" s="25">
        <f>IF(VLOOKUP($E937,КСГ!$A$2:$D$427,4,0)=0,IF($D937="КС",$C$2*$C937*$G937,$C$3*$C937*$G937),IF($D937="КС",$C$2*$G937,$C$3*$G937))</f>
        <v>11422.8657</v>
      </c>
      <c r="I937" s="25" t="str">
        <f>VLOOKUP(E937,КСГ!$A$2:$E$427,5,0)</f>
        <v>Неврология</v>
      </c>
      <c r="J937" s="25">
        <f>VLOOKUP(E937,КСГ!$A$2:$F$427,6,0)</f>
        <v>1.1200000000000001</v>
      </c>
      <c r="K937" s="26" t="s">
        <v>493</v>
      </c>
      <c r="L937" s="26">
        <v>4</v>
      </c>
      <c r="M937" s="26">
        <v>1</v>
      </c>
      <c r="N937" s="18">
        <f t="shared" si="37"/>
        <v>5</v>
      </c>
      <c r="O937" s="19">
        <f>IF(VLOOKUP($E937,КСГ!$A$2:$D$427,4,0)=0,IF($D937="КС",$C$2*$C937*$G937*L937,$C$3*$C937*$G937*L937),IF($D937="КС",$C$2*$G937*L937,$C$3*$G937*L937))</f>
        <v>45691.462800000001</v>
      </c>
      <c r="P937" s="19">
        <f>IF(VLOOKUP($E937,КСГ!$A$2:$D$427,4,0)=0,IF($D937="КС",$C$2*$C937*$G937*M937,$C$3*$C937*$G937*M937),IF($D937="КС",$C$2*$G937*M937,$C$3*$G937*M937))</f>
        <v>11422.8657</v>
      </c>
      <c r="Q937" s="20">
        <f t="shared" si="38"/>
        <v>57114.328500000003</v>
      </c>
    </row>
    <row r="938" spans="1:17">
      <c r="A938" s="34">
        <v>150014</v>
      </c>
      <c r="B938" s="22" t="str">
        <f>VLOOKUP(A938,МО!$A$1:$C$68,2,0)</f>
        <v>ГБУЗ "Правобережная ЦРКБ"</v>
      </c>
      <c r="C938" s="23">
        <f>IF(D938="КС",VLOOKUP(A938,МО!$A$1:$C$68,3,0),VLOOKUP(A938,МО!$A$1:$D$68,4,0))</f>
        <v>0.9</v>
      </c>
      <c r="D938" s="27" t="s">
        <v>495</v>
      </c>
      <c r="E938" s="26">
        <v>20161085</v>
      </c>
      <c r="F938" s="22" t="str">
        <f>VLOOKUP(E938,КСГ!$A$2:$C$427,2,0)</f>
        <v>Другие нарушения нервной системы (уровень 1)</v>
      </c>
      <c r="G938" s="25">
        <f>VLOOKUP(E938,КСГ!$A$2:$C$427,3,0)</f>
        <v>0.74</v>
      </c>
      <c r="H938" s="25">
        <f>IF(VLOOKUP($E938,КСГ!$A$2:$D$427,4,0)=0,IF($D938="КС",$C$2*$C938*$G938,$C$3*$C938*$G938),IF($D938="КС",$C$2*$G938,$C$3*$G938))</f>
        <v>11422.8657</v>
      </c>
      <c r="I938" s="25" t="str">
        <f>VLOOKUP(E938,КСГ!$A$2:$E$427,5,0)</f>
        <v>Неврология</v>
      </c>
      <c r="J938" s="25">
        <f>VLOOKUP(E938,КСГ!$A$2:$F$427,6,0)</f>
        <v>1.1200000000000001</v>
      </c>
      <c r="K938" s="26" t="s">
        <v>478</v>
      </c>
      <c r="L938" s="26">
        <v>9</v>
      </c>
      <c r="M938" s="26">
        <v>1</v>
      </c>
      <c r="N938" s="18">
        <f t="shared" si="37"/>
        <v>10</v>
      </c>
      <c r="O938" s="19">
        <f>IF(VLOOKUP($E938,КСГ!$A$2:$D$427,4,0)=0,IF($D938="КС",$C$2*$C938*$G938*L938,$C$3*$C938*$G938*L938),IF($D938="КС",$C$2*$G938*L938,$C$3*$G938*L938))</f>
        <v>102805.7913</v>
      </c>
      <c r="P938" s="19">
        <f>IF(VLOOKUP($E938,КСГ!$A$2:$D$427,4,0)=0,IF($D938="КС",$C$2*$C938*$G938*M938,$C$3*$C938*$G938*M938),IF($D938="КС",$C$2*$G938*M938,$C$3*$G938*M938))</f>
        <v>11422.8657</v>
      </c>
      <c r="Q938" s="20">
        <f t="shared" si="38"/>
        <v>114228.65699999999</v>
      </c>
    </row>
    <row r="939" spans="1:17" ht="16.5" customHeight="1">
      <c r="A939" s="34">
        <v>150014</v>
      </c>
      <c r="B939" s="22" t="str">
        <f>VLOOKUP(A939,МО!$A$1:$C$68,2,0)</f>
        <v>ГБУЗ "Правобережная ЦРКБ"</v>
      </c>
      <c r="C939" s="23">
        <f>IF(D939="КС",VLOOKUP(A939,МО!$A$1:$C$68,3,0),VLOOKUP(A939,МО!$A$1:$D$68,4,0))</f>
        <v>0.9</v>
      </c>
      <c r="D939" s="27" t="s">
        <v>495</v>
      </c>
      <c r="E939" s="26">
        <v>20161087</v>
      </c>
      <c r="F939" s="22" t="str">
        <f>VLOOKUP(E939,КСГ!$A$2:$C$427,2,0)</f>
        <v>Транзиторные ишемические приступы, сосудистые мозговые синдромы</v>
      </c>
      <c r="G939" s="25">
        <f>VLOOKUP(E939,КСГ!$A$2:$C$427,3,0)</f>
        <v>1.1499999999999999</v>
      </c>
      <c r="H939" s="25">
        <f>IF(VLOOKUP($E939,КСГ!$A$2:$D$427,4,0)=0,IF($D939="КС",$C$2*$C939*$G939,$C$3*$C939*$G939),IF($D939="КС",$C$2*$G939,$C$3*$G939))</f>
        <v>17751.750749999999</v>
      </c>
      <c r="I939" s="25" t="str">
        <f>VLOOKUP(E939,КСГ!$A$2:$E$427,5,0)</f>
        <v>Неврология</v>
      </c>
      <c r="J939" s="25">
        <f>VLOOKUP(E939,КСГ!$A$2:$F$427,6,0)</f>
        <v>1.1200000000000001</v>
      </c>
      <c r="K939" s="26" t="s">
        <v>478</v>
      </c>
      <c r="L939" s="26">
        <v>13</v>
      </c>
      <c r="M939" s="26">
        <v>0</v>
      </c>
      <c r="N939" s="18">
        <f t="shared" si="37"/>
        <v>13</v>
      </c>
      <c r="O939" s="19">
        <f>IF(VLOOKUP($E939,КСГ!$A$2:$D$427,4,0)=0,IF($D939="КС",$C$2*$C939*$G939*L939,$C$3*$C939*$G939*L939),IF($D939="КС",$C$2*$G939*L939,$C$3*$G939*L939))</f>
        <v>230772.75975</v>
      </c>
      <c r="P939" s="19">
        <f>IF(VLOOKUP($E939,КСГ!$A$2:$D$427,4,0)=0,IF($D939="КС",$C$2*$C939*$G939*M939,$C$3*$C939*$G939*M939),IF($D939="КС",$C$2*$G939*M939,$C$3*$G939*M939))</f>
        <v>0</v>
      </c>
      <c r="Q939" s="20">
        <f t="shared" si="38"/>
        <v>230772.75975</v>
      </c>
    </row>
    <row r="940" spans="1:17">
      <c r="A940" s="34">
        <v>150014</v>
      </c>
      <c r="B940" s="22" t="str">
        <f>VLOOKUP(A940,МО!$A$1:$C$68,2,0)</f>
        <v>ГБУЗ "Правобережная ЦРКБ"</v>
      </c>
      <c r="C940" s="23">
        <f>IF(D940="КС",VLOOKUP(A940,МО!$A$1:$C$68,3,0),VLOOKUP(A940,МО!$A$1:$D$68,4,0))</f>
        <v>0.9</v>
      </c>
      <c r="D940" s="27" t="s">
        <v>495</v>
      </c>
      <c r="E940" s="26">
        <v>20161088</v>
      </c>
      <c r="F940" s="22" t="str">
        <f>VLOOKUP(E940,КСГ!$A$2:$C$427,2,0)</f>
        <v>Кровоизлияние в мозг</v>
      </c>
      <c r="G940" s="25">
        <f>VLOOKUP(E940,КСГ!$A$2:$C$427,3,0)</f>
        <v>2.82</v>
      </c>
      <c r="H940" s="25">
        <f>IF(VLOOKUP($E940,КСГ!$A$2:$D$427,4,0)=0,IF($D940="КС",$C$2*$C940*$G940,$C$3*$C940*$G940),IF($D940="КС",$C$2*$G940,$C$3*$G940))</f>
        <v>43530.380099999995</v>
      </c>
      <c r="I940" s="25" t="str">
        <f>VLOOKUP(E940,КСГ!$A$2:$E$427,5,0)</f>
        <v>Неврология</v>
      </c>
      <c r="J940" s="25">
        <f>VLOOKUP(E940,КСГ!$A$2:$F$427,6,0)</f>
        <v>1.1200000000000001</v>
      </c>
      <c r="K940" s="26" t="s">
        <v>478</v>
      </c>
      <c r="L940" s="26">
        <v>3</v>
      </c>
      <c r="M940" s="26">
        <v>0</v>
      </c>
      <c r="N940" s="18">
        <f t="shared" si="37"/>
        <v>3</v>
      </c>
      <c r="O940" s="19">
        <f>IF(VLOOKUP($E940,КСГ!$A$2:$D$427,4,0)=0,IF($D940="КС",$C$2*$C940*$G940*L940,$C$3*$C940*$G940*L940),IF($D940="КС",$C$2*$G940*L940,$C$3*$G940*L940))</f>
        <v>130591.14029999998</v>
      </c>
      <c r="P940" s="19">
        <f>IF(VLOOKUP($E940,КСГ!$A$2:$D$427,4,0)=0,IF($D940="КС",$C$2*$C940*$G940*M940,$C$3*$C940*$G940*M940),IF($D940="КС",$C$2*$G940*M940,$C$3*$G940*M940))</f>
        <v>0</v>
      </c>
      <c r="Q940" s="20">
        <f t="shared" si="38"/>
        <v>130591.14029999998</v>
      </c>
    </row>
    <row r="941" spans="1:17">
      <c r="A941" s="34">
        <v>150014</v>
      </c>
      <c r="B941" s="22" t="str">
        <f>VLOOKUP(A941,МО!$A$1:$C$68,2,0)</f>
        <v>ГБУЗ "Правобережная ЦРКБ"</v>
      </c>
      <c r="C941" s="23">
        <f>IF(D941="КС",VLOOKUP(A941,МО!$A$1:$C$68,3,0),VLOOKUP(A941,МО!$A$1:$D$68,4,0))</f>
        <v>0.9</v>
      </c>
      <c r="D941" s="27" t="s">
        <v>495</v>
      </c>
      <c r="E941" s="26">
        <v>20161089</v>
      </c>
      <c r="F941" s="22" t="str">
        <f>VLOOKUP(E941,КСГ!$A$2:$C$427,2,0)</f>
        <v>Инфаркт мозга, уровень 1</v>
      </c>
      <c r="G941" s="25">
        <f>VLOOKUP(E941,КСГ!$A$2:$C$427,3,0)</f>
        <v>2.52</v>
      </c>
      <c r="H941" s="25">
        <f>IF(VLOOKUP($E941,КСГ!$A$2:$D$427,4,0)=0,IF($D941="КС",$C$2*$C941*$G941,$C$3*$C941*$G941),IF($D941="КС",$C$2*$G941,$C$3*$G941))</f>
        <v>38899.488600000004</v>
      </c>
      <c r="I941" s="25" t="str">
        <f>VLOOKUP(E941,КСГ!$A$2:$E$427,5,0)</f>
        <v>Неврология</v>
      </c>
      <c r="J941" s="25">
        <f>VLOOKUP(E941,КСГ!$A$2:$F$427,6,0)</f>
        <v>1.1200000000000001</v>
      </c>
      <c r="K941" s="26" t="s">
        <v>493</v>
      </c>
      <c r="L941" s="26">
        <v>28</v>
      </c>
      <c r="M941" s="26">
        <v>2</v>
      </c>
      <c r="N941" s="18">
        <f t="shared" si="37"/>
        <v>30</v>
      </c>
      <c r="O941" s="19">
        <f>IF(VLOOKUP($E941,КСГ!$A$2:$D$427,4,0)=0,IF($D941="КС",$C$2*$C941*$G941*L941,$C$3*$C941*$G941*L941),IF($D941="КС",$C$2*$G941*L941,$C$3*$G941*L941))</f>
        <v>1089185.6808000002</v>
      </c>
      <c r="P941" s="19">
        <f>IF(VLOOKUP($E941,КСГ!$A$2:$D$427,4,0)=0,IF($D941="КС",$C$2*$C941*$G941*M941,$C$3*$C941*$G941*M941),IF($D941="КС",$C$2*$G941*M941,$C$3*$G941*M941))</f>
        <v>77798.977200000008</v>
      </c>
      <c r="Q941" s="20">
        <f t="shared" si="38"/>
        <v>1166984.6580000003</v>
      </c>
    </row>
    <row r="942" spans="1:17" ht="16.5" customHeight="1">
      <c r="A942" s="34">
        <v>150014</v>
      </c>
      <c r="B942" s="22" t="str">
        <f>VLOOKUP(A942,МО!$A$1:$C$68,2,0)</f>
        <v>ГБУЗ "Правобережная ЦРКБ"</v>
      </c>
      <c r="C942" s="23">
        <f>IF(D942="КС",VLOOKUP(A942,МО!$A$1:$C$68,3,0),VLOOKUP(A942,МО!$A$1:$D$68,4,0))</f>
        <v>0.9</v>
      </c>
      <c r="D942" s="27" t="s">
        <v>495</v>
      </c>
      <c r="E942" s="26">
        <v>20161090</v>
      </c>
      <c r="F942" s="22" t="str">
        <f>VLOOKUP(E942,КСГ!$A$2:$C$427,2,0)</f>
        <v>Инфаркт мозга,  уровень 2</v>
      </c>
      <c r="G942" s="25">
        <f>VLOOKUP(E942,КСГ!$A$2:$C$427,3,0)</f>
        <v>3.12</v>
      </c>
      <c r="H942" s="25">
        <f>IF(VLOOKUP($E942,КСГ!$A$2:$D$427,4,0)=0,IF($D942="КС",$C$2*$C942*$G942,$C$3*$C942*$G942),IF($D942="КС",$C$2*$G942,$C$3*$G942))</f>
        <v>48161.2716</v>
      </c>
      <c r="I942" s="25" t="str">
        <f>VLOOKUP(E942,КСГ!$A$2:$E$427,5,0)</f>
        <v>Неврология</v>
      </c>
      <c r="J942" s="25">
        <f>VLOOKUP(E942,КСГ!$A$2:$F$427,6,0)</f>
        <v>1.1200000000000001</v>
      </c>
      <c r="K942" s="26" t="s">
        <v>478</v>
      </c>
      <c r="L942" s="26">
        <v>10</v>
      </c>
      <c r="M942" s="26">
        <v>0</v>
      </c>
      <c r="N942" s="18">
        <f t="shared" si="37"/>
        <v>10</v>
      </c>
      <c r="O942" s="19">
        <f>IF(VLOOKUP($E942,КСГ!$A$2:$D$427,4,0)=0,IF($D942="КС",$C$2*$C942*$G942*L942,$C$3*$C942*$G942*L942),IF($D942="КС",$C$2*$G942*L942,$C$3*$G942*L942))</f>
        <v>481612.71600000001</v>
      </c>
      <c r="P942" s="19">
        <f>IF(VLOOKUP($E942,КСГ!$A$2:$D$427,4,0)=0,IF($D942="КС",$C$2*$C942*$G942*M942,$C$3*$C942*$G942*M942),IF($D942="КС",$C$2*$G942*M942,$C$3*$G942*M942))</f>
        <v>0</v>
      </c>
      <c r="Q942" s="20">
        <f t="shared" si="38"/>
        <v>481612.71600000001</v>
      </c>
    </row>
    <row r="943" spans="1:17">
      <c r="A943" s="34">
        <v>150014</v>
      </c>
      <c r="B943" s="22" t="str">
        <f>VLOOKUP(A943,МО!$A$1:$C$68,2,0)</f>
        <v>ГБУЗ "Правобережная ЦРКБ"</v>
      </c>
      <c r="C943" s="23">
        <f>IF(D943="КС",VLOOKUP(A943,МО!$A$1:$C$68,3,0),VLOOKUP(A943,МО!$A$1:$D$68,4,0))</f>
        <v>0.9</v>
      </c>
      <c r="D943" s="27" t="s">
        <v>495</v>
      </c>
      <c r="E943" s="26">
        <v>20161092</v>
      </c>
      <c r="F943" s="22" t="str">
        <f>VLOOKUP(E943,КСГ!$A$2:$C$427,2,0)</f>
        <v>Другие цереброваскулярные болезни</v>
      </c>
      <c r="G943" s="25">
        <f>VLOOKUP(E943,КСГ!$A$2:$C$427,3,0)</f>
        <v>0.82</v>
      </c>
      <c r="H943" s="25">
        <f>IF(VLOOKUP($E943,КСГ!$A$2:$D$427,4,0)=0,IF($D943="КС",$C$2*$C943*$G943,$C$3*$C943*$G943),IF($D943="КС",$C$2*$G943,$C$3*$G943))</f>
        <v>12657.7701</v>
      </c>
      <c r="I943" s="25" t="str">
        <f>VLOOKUP(E943,КСГ!$A$2:$E$427,5,0)</f>
        <v>Неврология</v>
      </c>
      <c r="J943" s="25">
        <f>VLOOKUP(E943,КСГ!$A$2:$F$427,6,0)</f>
        <v>1.1200000000000001</v>
      </c>
      <c r="K943" s="26" t="s">
        <v>478</v>
      </c>
      <c r="L943" s="26">
        <v>10</v>
      </c>
      <c r="M943" s="26">
        <v>2</v>
      </c>
      <c r="N943" s="18">
        <f t="shared" si="37"/>
        <v>12</v>
      </c>
      <c r="O943" s="19">
        <f>IF(VLOOKUP($E943,КСГ!$A$2:$D$427,4,0)=0,IF($D943="КС",$C$2*$C943*$G943*L943,$C$3*$C943*$G943*L943),IF($D943="КС",$C$2*$G943*L943,$C$3*$G943*L943))</f>
        <v>126577.701</v>
      </c>
      <c r="P943" s="19">
        <f>IF(VLOOKUP($E943,КСГ!$A$2:$D$427,4,0)=0,IF($D943="КС",$C$2*$C943*$G943*M943,$C$3*$C943*$G943*M943),IF($D943="КС",$C$2*$G943*M943,$C$3*$G943*M943))</f>
        <v>25315.540199999999</v>
      </c>
      <c r="Q943" s="20">
        <f t="shared" si="38"/>
        <v>151893.24119999999</v>
      </c>
    </row>
    <row r="944" spans="1:17" ht="15.75" customHeight="1">
      <c r="A944" s="34">
        <v>150014</v>
      </c>
      <c r="B944" s="22" t="str">
        <f>VLOOKUP(A944,МО!$A$1:$C$68,2,0)</f>
        <v>ГБУЗ "Правобережная ЦРКБ"</v>
      </c>
      <c r="C944" s="23">
        <f>IF(D944="КС",VLOOKUP(A944,МО!$A$1:$C$68,3,0),VLOOKUP(A944,МО!$A$1:$D$68,4,0))</f>
        <v>0.9</v>
      </c>
      <c r="D944" s="27" t="s">
        <v>495</v>
      </c>
      <c r="E944" s="26">
        <v>20161092</v>
      </c>
      <c r="F944" s="22" t="str">
        <f>VLOOKUP(E944,КСГ!$A$2:$C$427,2,0)</f>
        <v>Другие цереброваскулярные болезни</v>
      </c>
      <c r="G944" s="25">
        <f>VLOOKUP(E944,КСГ!$A$2:$C$427,3,0)</f>
        <v>0.82</v>
      </c>
      <c r="H944" s="25">
        <f>IF(VLOOKUP($E944,КСГ!$A$2:$D$427,4,0)=0,IF($D944="КС",$C$2*$C944*$G944,$C$3*$C944*$G944),IF($D944="КС",$C$2*$G944,$C$3*$G944))</f>
        <v>12657.7701</v>
      </c>
      <c r="I944" s="25" t="str">
        <f>VLOOKUP(E944,КСГ!$A$2:$E$427,5,0)</f>
        <v>Неврология</v>
      </c>
      <c r="J944" s="25">
        <f>VLOOKUP(E944,КСГ!$A$2:$F$427,6,0)</f>
        <v>1.1200000000000001</v>
      </c>
      <c r="K944" s="26" t="s">
        <v>493</v>
      </c>
      <c r="L944" s="26">
        <v>3</v>
      </c>
      <c r="M944" s="26">
        <v>0</v>
      </c>
      <c r="N944" s="18">
        <f t="shared" si="37"/>
        <v>3</v>
      </c>
      <c r="O944" s="19">
        <f>IF(VLOOKUP($E944,КСГ!$A$2:$D$427,4,0)=0,IF($D944="КС",$C$2*$C944*$G944*L944,$C$3*$C944*$G944*L944),IF($D944="КС",$C$2*$G944*L944,$C$3*$G944*L944))</f>
        <v>37973.310299999997</v>
      </c>
      <c r="P944" s="19">
        <f>IF(VLOOKUP($E944,КСГ!$A$2:$D$427,4,0)=0,IF($D944="КС",$C$2*$C944*$G944*M944,$C$3*$C944*$G944*M944),IF($D944="КС",$C$2*$G944*M944,$C$3*$G944*M944))</f>
        <v>0</v>
      </c>
      <c r="Q944" s="20">
        <f t="shared" si="38"/>
        <v>37973.310299999997</v>
      </c>
    </row>
    <row r="945" spans="1:17">
      <c r="A945" s="34">
        <v>150014</v>
      </c>
      <c r="B945" s="22" t="str">
        <f>VLOOKUP(A945,МО!$A$1:$C$68,2,0)</f>
        <v>ГБУЗ "Правобережная ЦРКБ"</v>
      </c>
      <c r="C945" s="23">
        <f>IF(D945="КС",VLOOKUP(A945,МО!$A$1:$C$68,3,0),VLOOKUP(A945,МО!$A$1:$D$68,4,0))</f>
        <v>0.9</v>
      </c>
      <c r="D945" s="27" t="s">
        <v>495</v>
      </c>
      <c r="E945" s="26">
        <v>20161093</v>
      </c>
      <c r="F945" s="22" t="str">
        <f>VLOOKUP(E945,КСГ!$A$2:$C$427,2,0)</f>
        <v>Паралитические синдромы, травма спинного мозга (уровень 1)</v>
      </c>
      <c r="G945" s="25">
        <f>VLOOKUP(E945,КСГ!$A$2:$C$427,3,0)</f>
        <v>0.98</v>
      </c>
      <c r="H945" s="25">
        <f>IF(VLOOKUP($E945,КСГ!$A$2:$D$427,4,0)=0,IF($D945="КС",$C$2*$C945*$G945,$C$3*$C945*$G945),IF($D945="КС",$C$2*$G945,$C$3*$G945))</f>
        <v>15127.5789</v>
      </c>
      <c r="I945" s="25" t="str">
        <f>VLOOKUP(E945,КСГ!$A$2:$E$427,5,0)</f>
        <v>Нейрохирургия</v>
      </c>
      <c r="J945" s="25">
        <f>VLOOKUP(E945,КСГ!$A$2:$F$427,6,0)</f>
        <v>1.2</v>
      </c>
      <c r="K945" s="26" t="s">
        <v>493</v>
      </c>
      <c r="L945" s="26">
        <v>6</v>
      </c>
      <c r="M945" s="26">
        <v>1</v>
      </c>
      <c r="N945" s="18">
        <f t="shared" si="37"/>
        <v>7</v>
      </c>
      <c r="O945" s="19">
        <f>IF(VLOOKUP($E945,КСГ!$A$2:$D$427,4,0)=0,IF($D945="КС",$C$2*$C945*$G945*L945,$C$3*$C945*$G945*L945),IF($D945="КС",$C$2*$G945*L945,$C$3*$G945*L945))</f>
        <v>90765.473400000003</v>
      </c>
      <c r="P945" s="19">
        <f>IF(VLOOKUP($E945,КСГ!$A$2:$D$427,4,0)=0,IF($D945="КС",$C$2*$C945*$G945*M945,$C$3*$C945*$G945*M945),IF($D945="КС",$C$2*$G945*M945,$C$3*$G945*M945))</f>
        <v>15127.5789</v>
      </c>
      <c r="Q945" s="20">
        <f t="shared" si="38"/>
        <v>105893.05230000001</v>
      </c>
    </row>
    <row r="946" spans="1:17">
      <c r="A946" s="34">
        <v>150014</v>
      </c>
      <c r="B946" s="22" t="str">
        <f>VLOOKUP(A946,МО!$A$1:$C$68,2,0)</f>
        <v>ГБУЗ "Правобережная ЦРКБ"</v>
      </c>
      <c r="C946" s="23">
        <f>IF(D946="КС",VLOOKUP(A946,МО!$A$1:$C$68,3,0),VLOOKUP(A946,МО!$A$1:$D$68,4,0))</f>
        <v>0.9</v>
      </c>
      <c r="D946" s="27" t="s">
        <v>495</v>
      </c>
      <c r="E946" s="26">
        <v>20161094</v>
      </c>
      <c r="F946" s="22" t="str">
        <f>VLOOKUP(E946,КСГ!$A$2:$C$427,2,0)</f>
        <v>Паралитические синдромы, травма спинного мозга (уровень 2)</v>
      </c>
      <c r="G946" s="25">
        <f>VLOOKUP(E946,КСГ!$A$2:$C$427,3,0)</f>
        <v>1.49</v>
      </c>
      <c r="H946" s="25">
        <f>IF(VLOOKUP($E946,КСГ!$A$2:$D$427,4,0)=0,IF($D946="КС",$C$2*$C946*$G946,$C$3*$C946*$G946),IF($D946="КС",$C$2*$G946,$C$3*$G946))</f>
        <v>23000.094450000001</v>
      </c>
      <c r="I946" s="25" t="str">
        <f>VLOOKUP(E946,КСГ!$A$2:$E$427,5,0)</f>
        <v>Нейрохирургия</v>
      </c>
      <c r="J946" s="25">
        <f>VLOOKUP(E946,КСГ!$A$2:$F$427,6,0)</f>
        <v>1.2</v>
      </c>
      <c r="K946" s="26" t="s">
        <v>478</v>
      </c>
      <c r="L946" s="26">
        <v>0</v>
      </c>
      <c r="M946" s="26">
        <v>0</v>
      </c>
      <c r="N946" s="18" t="str">
        <f t="shared" si="37"/>
        <v/>
      </c>
      <c r="O946" s="19">
        <f>IF(VLOOKUP($E946,КСГ!$A$2:$D$427,4,0)=0,IF($D946="КС",$C$2*$C946*$G946*L946,$C$3*$C946*$G946*L946),IF($D946="КС",$C$2*$G946*L946,$C$3*$G946*L946))</f>
        <v>0</v>
      </c>
      <c r="P946" s="19">
        <f>IF(VLOOKUP($E946,КСГ!$A$2:$D$427,4,0)=0,IF($D946="КС",$C$2*$C946*$G946*M946,$C$3*$C946*$G946*M946),IF($D946="КС",$C$2*$G946*M946,$C$3*$G946*M946))</f>
        <v>0</v>
      </c>
      <c r="Q946" s="20">
        <f t="shared" si="38"/>
        <v>0</v>
      </c>
    </row>
    <row r="947" spans="1:17">
      <c r="A947" s="34">
        <v>150014</v>
      </c>
      <c r="B947" s="22" t="str">
        <f>VLOOKUP(A947,МО!$A$1:$C$68,2,0)</f>
        <v>ГБУЗ "Правобережная ЦРКБ"</v>
      </c>
      <c r="C947" s="23">
        <f>IF(D947="КС",VLOOKUP(A947,МО!$A$1:$C$68,3,0),VLOOKUP(A947,МО!$A$1:$D$68,4,0))</f>
        <v>0.9</v>
      </c>
      <c r="D947" s="27" t="s">
        <v>495</v>
      </c>
      <c r="E947" s="26">
        <v>20161095</v>
      </c>
      <c r="F947" s="22" t="str">
        <f>VLOOKUP(E947,КСГ!$A$2:$C$427,2,0)</f>
        <v>Дорсопатии, спондилопатии, остеопатии</v>
      </c>
      <c r="G947" s="25">
        <f>VLOOKUP(E947,КСГ!$A$2:$C$427,3,0)</f>
        <v>0.68</v>
      </c>
      <c r="H947" s="25">
        <f>IF(VLOOKUP($E947,КСГ!$A$2:$D$427,4,0)=0,IF($D947="КС",$C$2*$C947*$G947,$C$3*$C947*$G947),IF($D947="КС",$C$2*$G947,$C$3*$G947))</f>
        <v>10496.687400000001</v>
      </c>
      <c r="I947" s="25" t="str">
        <f>VLOOKUP(E947,КСГ!$A$2:$E$427,5,0)</f>
        <v>Нейрохирургия</v>
      </c>
      <c r="J947" s="25">
        <f>VLOOKUP(E947,КСГ!$A$2:$F$427,6,0)</f>
        <v>1.2</v>
      </c>
      <c r="K947" s="26" t="s">
        <v>478</v>
      </c>
      <c r="L947" s="26">
        <v>14</v>
      </c>
      <c r="M947" s="26">
        <v>1</v>
      </c>
      <c r="N947" s="18">
        <f t="shared" si="37"/>
        <v>15</v>
      </c>
      <c r="O947" s="19">
        <f>IF(VLOOKUP($E947,КСГ!$A$2:$D$427,4,0)=0,IF($D947="КС",$C$2*$C947*$G947*L947,$C$3*$C947*$G947*L947),IF($D947="КС",$C$2*$G947*L947,$C$3*$G947*L947))</f>
        <v>146953.62360000002</v>
      </c>
      <c r="P947" s="19">
        <f>IF(VLOOKUP($E947,КСГ!$A$2:$D$427,4,0)=0,IF($D947="КС",$C$2*$C947*$G947*M947,$C$3*$C947*$G947*M947),IF($D947="КС",$C$2*$G947*M947,$C$3*$G947*M947))</f>
        <v>10496.687400000001</v>
      </c>
      <c r="Q947" s="20">
        <f t="shared" si="38"/>
        <v>157450.31100000002</v>
      </c>
    </row>
    <row r="948" spans="1:17" ht="15" customHeight="1">
      <c r="A948" s="34">
        <v>150014</v>
      </c>
      <c r="B948" s="22" t="str">
        <f>VLOOKUP(A948,МО!$A$1:$C$68,2,0)</f>
        <v>ГБУЗ "Правобережная ЦРКБ"</v>
      </c>
      <c r="C948" s="23">
        <f>IF(D948="КС",VLOOKUP(A948,МО!$A$1:$C$68,3,0),VLOOKUP(A948,МО!$A$1:$D$68,4,0))</f>
        <v>0.9</v>
      </c>
      <c r="D948" s="27" t="s">
        <v>495</v>
      </c>
      <c r="E948" s="26">
        <v>20161095</v>
      </c>
      <c r="F948" s="22" t="str">
        <f>VLOOKUP(E948,КСГ!$A$2:$C$427,2,0)</f>
        <v>Дорсопатии, спондилопатии, остеопатии</v>
      </c>
      <c r="G948" s="25">
        <f>VLOOKUP(E948,КСГ!$A$2:$C$427,3,0)</f>
        <v>0.68</v>
      </c>
      <c r="H948" s="25">
        <f>IF(VLOOKUP($E948,КСГ!$A$2:$D$427,4,0)=0,IF($D948="КС",$C$2*$C948*$G948,$C$3*$C948*$G948),IF($D948="КС",$C$2*$G948,$C$3*$G948))</f>
        <v>10496.687400000001</v>
      </c>
      <c r="I948" s="25" t="str">
        <f>VLOOKUP(E948,КСГ!$A$2:$E$427,5,0)</f>
        <v>Нейрохирургия</v>
      </c>
      <c r="J948" s="25">
        <f>VLOOKUP(E948,КСГ!$A$2:$F$427,6,0)</f>
        <v>1.2</v>
      </c>
      <c r="K948" s="26" t="s">
        <v>478</v>
      </c>
      <c r="L948" s="26">
        <v>0</v>
      </c>
      <c r="M948" s="26">
        <v>0</v>
      </c>
      <c r="N948" s="18" t="str">
        <f t="shared" si="37"/>
        <v/>
      </c>
      <c r="O948" s="19">
        <f>IF(VLOOKUP($E948,КСГ!$A$2:$D$427,4,0)=0,IF($D948="КС",$C$2*$C948*$G948*L948,$C$3*$C948*$G948*L948),IF($D948="КС",$C$2*$G948*L948,$C$3*$G948*L948))</f>
        <v>0</v>
      </c>
      <c r="P948" s="19">
        <f>IF(VLOOKUP($E948,КСГ!$A$2:$D$427,4,0)=0,IF($D948="КС",$C$2*$C948*$G948*M948,$C$3*$C948*$G948*M948),IF($D948="КС",$C$2*$G948*M948,$C$3*$G948*M948))</f>
        <v>0</v>
      </c>
      <c r="Q948" s="20">
        <f t="shared" si="38"/>
        <v>0</v>
      </c>
    </row>
    <row r="949" spans="1:17">
      <c r="A949" s="34">
        <v>150014</v>
      </c>
      <c r="B949" s="22" t="str">
        <f>VLOOKUP(A949,МО!$A$1:$C$68,2,0)</f>
        <v>ГБУЗ "Правобережная ЦРКБ"</v>
      </c>
      <c r="C949" s="23">
        <f>IF(D949="КС",VLOOKUP(A949,МО!$A$1:$C$68,3,0),VLOOKUP(A949,МО!$A$1:$D$68,4,0))</f>
        <v>0.9</v>
      </c>
      <c r="D949" s="27" t="s">
        <v>495</v>
      </c>
      <c r="E949" s="26">
        <v>20161095</v>
      </c>
      <c r="F949" s="22" t="str">
        <f>VLOOKUP(E949,КСГ!$A$2:$C$427,2,0)</f>
        <v>Дорсопатии, спондилопатии, остеопатии</v>
      </c>
      <c r="G949" s="25">
        <f>VLOOKUP(E949,КСГ!$A$2:$C$427,3,0)</f>
        <v>0.68</v>
      </c>
      <c r="H949" s="25">
        <f>IF(VLOOKUP($E949,КСГ!$A$2:$D$427,4,0)=0,IF($D949="КС",$C$2*$C949*$G949,$C$3*$C949*$G949),IF($D949="КС",$C$2*$G949,$C$3*$G949))</f>
        <v>10496.687400000001</v>
      </c>
      <c r="I949" s="25" t="str">
        <f>VLOOKUP(E949,КСГ!$A$2:$E$427,5,0)</f>
        <v>Нейрохирургия</v>
      </c>
      <c r="J949" s="25">
        <f>VLOOKUP(E949,КСГ!$A$2:$F$427,6,0)</f>
        <v>1.2</v>
      </c>
      <c r="K949" s="26" t="s">
        <v>493</v>
      </c>
      <c r="L949" s="26">
        <v>1</v>
      </c>
      <c r="M949" s="26">
        <v>0</v>
      </c>
      <c r="N949" s="18">
        <f t="shared" si="37"/>
        <v>1</v>
      </c>
      <c r="O949" s="19">
        <f>IF(VLOOKUP($E949,КСГ!$A$2:$D$427,4,0)=0,IF($D949="КС",$C$2*$C949*$G949*L949,$C$3*$C949*$G949*L949),IF($D949="КС",$C$2*$G949*L949,$C$3*$G949*L949))</f>
        <v>10496.687400000001</v>
      </c>
      <c r="P949" s="19">
        <f>IF(VLOOKUP($E949,КСГ!$A$2:$D$427,4,0)=0,IF($D949="КС",$C$2*$C949*$G949*M949,$C$3*$C949*$G949*M949),IF($D949="КС",$C$2*$G949*M949,$C$3*$G949*M949))</f>
        <v>0</v>
      </c>
      <c r="Q949" s="20">
        <f t="shared" si="38"/>
        <v>10496.687400000001</v>
      </c>
    </row>
    <row r="950" spans="1:17" ht="15" customHeight="1">
      <c r="A950" s="34">
        <v>150014</v>
      </c>
      <c r="B950" s="22" t="str">
        <f>VLOOKUP(A950,МО!$A$1:$C$68,2,0)</f>
        <v>ГБУЗ "Правобережная ЦРКБ"</v>
      </c>
      <c r="C950" s="23">
        <f>IF(D950="КС",VLOOKUP(A950,МО!$A$1:$C$68,3,0),VLOOKUP(A950,МО!$A$1:$D$68,4,0))</f>
        <v>0.9</v>
      </c>
      <c r="D950" s="27" t="s">
        <v>495</v>
      </c>
      <c r="E950" s="26">
        <v>20161097</v>
      </c>
      <c r="F950" s="22" t="str">
        <f>VLOOKUP(E950,КСГ!$A$2:$C$427,2,0)</f>
        <v>Сотрясение головного мозга</v>
      </c>
      <c r="G950" s="25">
        <f>VLOOKUP(E950,КСГ!$A$2:$C$427,3,0)</f>
        <v>0.4</v>
      </c>
      <c r="H950" s="25">
        <f>IF(VLOOKUP($E950,КСГ!$A$2:$D$427,4,0)=0,IF($D950="КС",$C$2*$C950*$G950,$C$3*$C950*$G950),IF($D950="КС",$C$2*$G950,$C$3*$G950))</f>
        <v>6174.5220000000008</v>
      </c>
      <c r="I950" s="25" t="str">
        <f>VLOOKUP(E950,КСГ!$A$2:$E$427,5,0)</f>
        <v>Нейрохирургия</v>
      </c>
      <c r="J950" s="25">
        <f>VLOOKUP(E950,КСГ!$A$2:$F$427,6,0)</f>
        <v>1.2</v>
      </c>
      <c r="K950" s="26" t="s">
        <v>474</v>
      </c>
      <c r="L950" s="26">
        <v>1</v>
      </c>
      <c r="M950" s="26">
        <v>0</v>
      </c>
      <c r="N950" s="18">
        <f t="shared" si="37"/>
        <v>1</v>
      </c>
      <c r="O950" s="19">
        <f>IF(VLOOKUP($E950,КСГ!$A$2:$D$427,4,0)=0,IF($D950="КС",$C$2*$C950*$G950*L950,$C$3*$C950*$G950*L950),IF($D950="КС",$C$2*$G950*L950,$C$3*$G950*L950))</f>
        <v>6174.5220000000008</v>
      </c>
      <c r="P950" s="19">
        <f>IF(VLOOKUP($E950,КСГ!$A$2:$D$427,4,0)=0,IF($D950="КС",$C$2*$C950*$G950*M950,$C$3*$C950*$G950*M950),IF($D950="КС",$C$2*$G950*M950,$C$3*$G950*M950))</f>
        <v>0</v>
      </c>
      <c r="Q950" s="20">
        <f t="shared" si="38"/>
        <v>6174.5220000000008</v>
      </c>
    </row>
    <row r="951" spans="1:17" ht="15" customHeight="1">
      <c r="A951" s="34">
        <v>150014</v>
      </c>
      <c r="B951" s="22" t="str">
        <f>VLOOKUP(A951,МО!$A$1:$C$68,2,0)</f>
        <v>ГБУЗ "Правобережная ЦРКБ"</v>
      </c>
      <c r="C951" s="23">
        <f>IF(D951="КС",VLOOKUP(A951,МО!$A$1:$C$68,3,0),VLOOKUP(A951,МО!$A$1:$D$68,4,0))</f>
        <v>0.9</v>
      </c>
      <c r="D951" s="27" t="s">
        <v>495</v>
      </c>
      <c r="E951" s="26">
        <v>20161098</v>
      </c>
      <c r="F951" s="22" t="str">
        <f>VLOOKUP(E951,КСГ!$A$2:$C$427,2,0)</f>
        <v>Переломы черепа, внутричерепная травма</v>
      </c>
      <c r="G951" s="25">
        <f>VLOOKUP(E951,КСГ!$A$2:$C$427,3,0)</f>
        <v>1.54</v>
      </c>
      <c r="H951" s="25">
        <f>IF(VLOOKUP($E951,КСГ!$A$2:$D$427,4,0)=0,IF($D951="КС",$C$2*$C951*$G951,$C$3*$C951*$G951),IF($D951="КС",$C$2*$G951,$C$3*$G951))</f>
        <v>23771.9097</v>
      </c>
      <c r="I951" s="25" t="str">
        <f>VLOOKUP(E951,КСГ!$A$2:$E$427,5,0)</f>
        <v>Нейрохирургия</v>
      </c>
      <c r="J951" s="25">
        <f>VLOOKUP(E951,КСГ!$A$2:$F$427,6,0)</f>
        <v>1.2</v>
      </c>
      <c r="K951" s="26" t="s">
        <v>474</v>
      </c>
      <c r="L951" s="26">
        <v>0</v>
      </c>
      <c r="M951" s="26">
        <v>0</v>
      </c>
      <c r="N951" s="18" t="str">
        <f t="shared" si="37"/>
        <v/>
      </c>
      <c r="O951" s="19">
        <f>IF(VLOOKUP($E951,КСГ!$A$2:$D$427,4,0)=0,IF($D951="КС",$C$2*$C951*$G951*L951,$C$3*$C951*$G951*L951),IF($D951="КС",$C$2*$G951*L951,$C$3*$G951*L951))</f>
        <v>0</v>
      </c>
      <c r="P951" s="19">
        <f>IF(VLOOKUP($E951,КСГ!$A$2:$D$427,4,0)=0,IF($D951="КС",$C$2*$C951*$G951*M951,$C$3*$C951*$G951*M951),IF($D951="КС",$C$2*$G951*M951,$C$3*$G951*M951))</f>
        <v>0</v>
      </c>
      <c r="Q951" s="20">
        <f t="shared" si="38"/>
        <v>0</v>
      </c>
    </row>
    <row r="952" spans="1:17">
      <c r="A952" s="34">
        <v>150014</v>
      </c>
      <c r="B952" s="22" t="str">
        <f>VLOOKUP(A952,МО!$A$1:$C$68,2,0)</f>
        <v>ГБУЗ "Правобережная ЦРКБ"</v>
      </c>
      <c r="C952" s="23">
        <f>IF(D952="КС",VLOOKUP(A952,МО!$A$1:$C$68,3,0),VLOOKUP(A952,МО!$A$1:$D$68,4,0))</f>
        <v>0.9</v>
      </c>
      <c r="D952" s="27" t="s">
        <v>495</v>
      </c>
      <c r="E952" s="26">
        <v>20161098</v>
      </c>
      <c r="F952" s="22" t="str">
        <f>VLOOKUP(E952,КСГ!$A$2:$C$427,2,0)</f>
        <v>Переломы черепа, внутричерепная травма</v>
      </c>
      <c r="G952" s="25">
        <f>VLOOKUP(E952,КСГ!$A$2:$C$427,3,0)</f>
        <v>1.54</v>
      </c>
      <c r="H952" s="25">
        <f>IF(VLOOKUP($E952,КСГ!$A$2:$D$427,4,0)=0,IF($D952="КС",$C$2*$C952*$G952,$C$3*$C952*$G952),IF($D952="КС",$C$2*$G952,$C$3*$G952))</f>
        <v>23771.9097</v>
      </c>
      <c r="I952" s="25" t="str">
        <f>VLOOKUP(E952,КСГ!$A$2:$E$427,5,0)</f>
        <v>Нейрохирургия</v>
      </c>
      <c r="J952" s="25">
        <f>VLOOKUP(E952,КСГ!$A$2:$F$427,6,0)</f>
        <v>1.2</v>
      </c>
      <c r="K952" s="26" t="s">
        <v>478</v>
      </c>
      <c r="L952" s="26">
        <v>0</v>
      </c>
      <c r="M952" s="26">
        <v>0</v>
      </c>
      <c r="N952" s="18" t="str">
        <f t="shared" si="37"/>
        <v/>
      </c>
      <c r="O952" s="19">
        <f>IF(VLOOKUP($E952,КСГ!$A$2:$D$427,4,0)=0,IF($D952="КС",$C$2*$C952*$G952*L952,$C$3*$C952*$G952*L952),IF($D952="КС",$C$2*$G952*L952,$C$3*$G952*L952))</f>
        <v>0</v>
      </c>
      <c r="P952" s="19">
        <f>IF(VLOOKUP($E952,КСГ!$A$2:$D$427,4,0)=0,IF($D952="КС",$C$2*$C952*$G952*M952,$C$3*$C952*$G952*M952),IF($D952="КС",$C$2*$G952*M952,$C$3*$G952*M952))</f>
        <v>0</v>
      </c>
      <c r="Q952" s="20">
        <f t="shared" si="38"/>
        <v>0</v>
      </c>
    </row>
    <row r="953" spans="1:17" ht="15.75" customHeight="1">
      <c r="A953" s="34">
        <v>150014</v>
      </c>
      <c r="B953" s="22" t="str">
        <f>VLOOKUP(A953,МО!$A$1:$C$68,2,0)</f>
        <v>ГБУЗ "Правобережная ЦРКБ"</v>
      </c>
      <c r="C953" s="23">
        <f>IF(D953="КС",VLOOKUP(A953,МО!$A$1:$C$68,3,0),VLOOKUP(A953,МО!$A$1:$D$68,4,0))</f>
        <v>0.9</v>
      </c>
      <c r="D953" s="27" t="s">
        <v>495</v>
      </c>
      <c r="E953" s="26">
        <v>20161104</v>
      </c>
      <c r="F953" s="22" t="str">
        <f>VLOOKUP(E953,КСГ!$A$2:$C$427,2,0)</f>
        <v>Доброкачественные новообразования нервной системы</v>
      </c>
      <c r="G953" s="25">
        <f>VLOOKUP(E953,КСГ!$A$2:$C$427,3,0)</f>
        <v>1.02</v>
      </c>
      <c r="H953" s="25">
        <f>IF(VLOOKUP($E953,КСГ!$A$2:$D$427,4,0)=0,IF($D953="КС",$C$2*$C953*$G953,$C$3*$C953*$G953),IF($D953="КС",$C$2*$G953,$C$3*$G953))</f>
        <v>15745.0311</v>
      </c>
      <c r="I953" s="25" t="str">
        <f>VLOOKUP(E953,КСГ!$A$2:$E$427,5,0)</f>
        <v>Нейрохирургия</v>
      </c>
      <c r="J953" s="25">
        <f>VLOOKUP(E953,КСГ!$A$2:$F$427,6,0)</f>
        <v>1.2</v>
      </c>
      <c r="K953" s="26" t="s">
        <v>478</v>
      </c>
      <c r="L953" s="26">
        <v>0</v>
      </c>
      <c r="M953" s="26">
        <v>0</v>
      </c>
      <c r="N953" s="18" t="str">
        <f t="shared" si="37"/>
        <v/>
      </c>
      <c r="O953" s="19">
        <f>IF(VLOOKUP($E953,КСГ!$A$2:$D$427,4,0)=0,IF($D953="КС",$C$2*$C953*$G953*L953,$C$3*$C953*$G953*L953),IF($D953="КС",$C$2*$G953*L953,$C$3*$G953*L953))</f>
        <v>0</v>
      </c>
      <c r="P953" s="19">
        <f>IF(VLOOKUP($E953,КСГ!$A$2:$D$427,4,0)=0,IF($D953="КС",$C$2*$C953*$G953*M953,$C$3*$C953*$G953*M953),IF($D953="КС",$C$2*$G953*M953,$C$3*$G953*M953))</f>
        <v>0</v>
      </c>
      <c r="Q953" s="20">
        <f t="shared" si="38"/>
        <v>0</v>
      </c>
    </row>
    <row r="954" spans="1:17" ht="18.75" customHeight="1">
      <c r="A954" s="34">
        <v>150014</v>
      </c>
      <c r="B954" s="22" t="str">
        <f>VLOOKUP(A954,МО!$A$1:$C$68,2,0)</f>
        <v>ГБУЗ "Правобережная ЦРКБ"</v>
      </c>
      <c r="C954" s="23">
        <f>IF(D954="КС",VLOOKUP(A954,МО!$A$1:$C$68,3,0),VLOOKUP(A954,МО!$A$1:$D$68,4,0))</f>
        <v>0.9</v>
      </c>
      <c r="D954" s="27" t="s">
        <v>495</v>
      </c>
      <c r="E954" s="26">
        <v>20161111</v>
      </c>
      <c r="F954" s="22" t="str">
        <f>VLOOKUP(E954,КСГ!$A$2:$C$427,2,0)</f>
        <v>Другие нарушения, возникшие в перинатальном периоде (уровень 3)</v>
      </c>
      <c r="G954" s="25">
        <f>VLOOKUP(E954,КСГ!$A$2:$C$427,3,0)</f>
        <v>2.56</v>
      </c>
      <c r="H954" s="25">
        <f>IF(VLOOKUP($E954,КСГ!$A$2:$D$427,4,0)=0,IF($D954="КС",$C$2*$C954*$G954,$C$3*$C954*$G954),IF($D954="КС",$C$2*$G954,$C$3*$G954))</f>
        <v>39516.940800000004</v>
      </c>
      <c r="I954" s="25" t="str">
        <f>VLOOKUP(E954,КСГ!$A$2:$E$427,5,0)</f>
        <v>Неонатология</v>
      </c>
      <c r="J954" s="25">
        <f>VLOOKUP(E954,КСГ!$A$2:$F$427,6,0)</f>
        <v>2.96</v>
      </c>
      <c r="K954" s="26" t="s">
        <v>499</v>
      </c>
      <c r="L954" s="26">
        <v>1</v>
      </c>
      <c r="M954" s="26">
        <v>0</v>
      </c>
      <c r="N954" s="18">
        <f t="shared" si="37"/>
        <v>1</v>
      </c>
      <c r="O954" s="19">
        <f>IF(VLOOKUP($E954,КСГ!$A$2:$D$427,4,0)=0,IF($D954="КС",$C$2*$C954*$G954*L954,$C$3*$C954*$G954*L954),IF($D954="КС",$C$2*$G954*L954,$C$3*$G954*L954))</f>
        <v>39516.940800000004</v>
      </c>
      <c r="P954" s="19">
        <f>IF(VLOOKUP($E954,КСГ!$A$2:$D$427,4,0)=0,IF($D954="КС",$C$2*$C954*$G954*M954,$C$3*$C954*$G954*M954),IF($D954="КС",$C$2*$G954*M954,$C$3*$G954*M954))</f>
        <v>0</v>
      </c>
      <c r="Q954" s="20">
        <f t="shared" si="38"/>
        <v>39516.940800000004</v>
      </c>
    </row>
    <row r="955" spans="1:17" ht="16.5" customHeight="1">
      <c r="A955" s="34">
        <v>150014</v>
      </c>
      <c r="B955" s="22" t="str">
        <f>VLOOKUP(A955,МО!$A$1:$C$68,2,0)</f>
        <v>ГБУЗ "Правобережная ЦРКБ"</v>
      </c>
      <c r="C955" s="23">
        <f>IF(D955="КС",VLOOKUP(A955,МО!$A$1:$C$68,3,0),VLOOKUP(A955,МО!$A$1:$D$68,4,0))</f>
        <v>0.9</v>
      </c>
      <c r="D955" s="27" t="s">
        <v>495</v>
      </c>
      <c r="E955" s="26">
        <v>20161112</v>
      </c>
      <c r="F955" s="22" t="str">
        <f>VLOOKUP(E955,КСГ!$A$2:$C$427,2,0)</f>
        <v>Почечная недостаточность</v>
      </c>
      <c r="G955" s="25">
        <f>VLOOKUP(E955,КСГ!$A$2:$C$427,3,0)</f>
        <v>1.66</v>
      </c>
      <c r="H955" s="25">
        <f>IF(VLOOKUP($E955,КСГ!$A$2:$D$427,4,0)=0,IF($D955="КС",$C$2*$C955*$G955,$C$3*$C955*$G955),IF($D955="КС",$C$2*$G955,$C$3*$G955))</f>
        <v>25624.266299999999</v>
      </c>
      <c r="I955" s="25" t="str">
        <f>VLOOKUP(E955,КСГ!$A$2:$E$427,5,0)</f>
        <v>Нефрология (без  диализа)</v>
      </c>
      <c r="J955" s="25">
        <f>VLOOKUP(E955,КСГ!$A$2:$F$427,6,0)</f>
        <v>1.69</v>
      </c>
      <c r="K955" s="26" t="s">
        <v>493</v>
      </c>
      <c r="L955" s="26">
        <v>1</v>
      </c>
      <c r="M955" s="26">
        <v>0</v>
      </c>
      <c r="N955" s="18">
        <f t="shared" si="37"/>
        <v>1</v>
      </c>
      <c r="O955" s="19">
        <f>IF(VLOOKUP($E955,КСГ!$A$2:$D$427,4,0)=0,IF($D955="КС",$C$2*$C955*$G955*L955,$C$3*$C955*$G955*L955),IF($D955="КС",$C$2*$G955*L955,$C$3*$G955*L955))</f>
        <v>25624.266299999999</v>
      </c>
      <c r="P955" s="19">
        <f>IF(VLOOKUP($E955,КСГ!$A$2:$D$427,4,0)=0,IF($D955="КС",$C$2*$C955*$G955*M955,$C$3*$C955*$G955*M955),IF($D955="КС",$C$2*$G955*M955,$C$3*$G955*M955))</f>
        <v>0</v>
      </c>
      <c r="Q955" s="20">
        <f t="shared" si="38"/>
        <v>25624.266299999999</v>
      </c>
    </row>
    <row r="956" spans="1:17" ht="30">
      <c r="A956" s="34">
        <v>150014</v>
      </c>
      <c r="B956" s="22" t="str">
        <f>VLOOKUP(A956,МО!$A$1:$C$68,2,0)</f>
        <v>ГБУЗ "Правобережная ЦРКБ"</v>
      </c>
      <c r="C956" s="23">
        <f>IF(D956="КС",VLOOKUP(A956,МО!$A$1:$C$68,3,0),VLOOKUP(A956,МО!$A$1:$D$68,4,0))</f>
        <v>0.9</v>
      </c>
      <c r="D956" s="27" t="s">
        <v>495</v>
      </c>
      <c r="E956" s="26">
        <v>20161112</v>
      </c>
      <c r="F956" s="22" t="str">
        <f>VLOOKUP(E956,КСГ!$A$2:$C$427,2,0)</f>
        <v>Почечная недостаточность</v>
      </c>
      <c r="G956" s="25">
        <f>VLOOKUP(E956,КСГ!$A$2:$C$427,3,0)</f>
        <v>1.66</v>
      </c>
      <c r="H956" s="25">
        <f>IF(VLOOKUP($E956,КСГ!$A$2:$D$427,4,0)=0,IF($D956="КС",$C$2*$C956*$G956,$C$3*$C956*$G956),IF($D956="КС",$C$2*$G956,$C$3*$G956))</f>
        <v>25624.266299999999</v>
      </c>
      <c r="I956" s="25" t="str">
        <f>VLOOKUP(E956,КСГ!$A$2:$E$427,5,0)</f>
        <v>Нефрология (без  диализа)</v>
      </c>
      <c r="J956" s="25">
        <f>VLOOKUP(E956,КСГ!$A$2:$F$427,6,0)</f>
        <v>1.69</v>
      </c>
      <c r="K956" s="26" t="s">
        <v>474</v>
      </c>
      <c r="L956" s="26">
        <v>1</v>
      </c>
      <c r="M956" s="26">
        <v>0</v>
      </c>
      <c r="N956" s="18">
        <f t="shared" si="37"/>
        <v>1</v>
      </c>
      <c r="O956" s="19">
        <f>IF(VLOOKUP($E956,КСГ!$A$2:$D$427,4,0)=0,IF($D956="КС",$C$2*$C956*$G956*L956,$C$3*$C956*$G956*L956),IF($D956="КС",$C$2*$G956*L956,$C$3*$G956*L956))</f>
        <v>25624.266299999999</v>
      </c>
      <c r="P956" s="19">
        <f>IF(VLOOKUP($E956,КСГ!$A$2:$D$427,4,0)=0,IF($D956="КС",$C$2*$C956*$G956*M956,$C$3*$C956*$G956*M956),IF($D956="КС",$C$2*$G956*M956,$C$3*$G956*M956))</f>
        <v>0</v>
      </c>
      <c r="Q956" s="20">
        <f t="shared" si="38"/>
        <v>25624.266299999999</v>
      </c>
    </row>
    <row r="957" spans="1:17">
      <c r="A957" s="34">
        <v>150014</v>
      </c>
      <c r="B957" s="22" t="str">
        <f>VLOOKUP(A957,МО!$A$1:$C$68,2,0)</f>
        <v>ГБУЗ "Правобережная ЦРКБ"</v>
      </c>
      <c r="C957" s="23">
        <f>IF(D957="КС",VLOOKUP(A957,МО!$A$1:$C$68,3,0),VLOOKUP(A957,МО!$A$1:$D$68,4,0))</f>
        <v>0.9</v>
      </c>
      <c r="D957" s="27" t="s">
        <v>495</v>
      </c>
      <c r="E957" s="26">
        <v>20161115</v>
      </c>
      <c r="F957" s="22" t="str">
        <f>VLOOKUP(E957,КСГ!$A$2:$C$427,2,0)</f>
        <v>Операции на женских половых органах при злокачественных новообразованиях  (уровень 1)</v>
      </c>
      <c r="G957" s="25">
        <f>VLOOKUP(E957,КСГ!$A$2:$C$427,3,0)</f>
        <v>2.06</v>
      </c>
      <c r="H957" s="25">
        <f>IF(VLOOKUP($E957,КСГ!$A$2:$D$427,4,0)=0,IF($D957="КС",$C$2*$C957*$G957,$C$3*$C957*$G957),IF($D957="КС",$C$2*$G957,$C$3*$G957))</f>
        <v>31798.7883</v>
      </c>
      <c r="I957" s="25" t="str">
        <f>VLOOKUP(E957,КСГ!$A$2:$E$427,5,0)</f>
        <v>Онкология</v>
      </c>
      <c r="J957" s="25">
        <f>VLOOKUP(E957,КСГ!$A$2:$F$427,6,0)</f>
        <v>2.2400000000000002</v>
      </c>
      <c r="K957" s="26" t="s">
        <v>470</v>
      </c>
      <c r="L957" s="26">
        <v>1</v>
      </c>
      <c r="M957" s="26">
        <v>0</v>
      </c>
      <c r="N957" s="18">
        <f t="shared" si="37"/>
        <v>1</v>
      </c>
      <c r="O957" s="19">
        <f>IF(VLOOKUP($E957,КСГ!$A$2:$D$427,4,0)=0,IF($D957="КС",$C$2*$C957*$G957*L957,$C$3*$C957*$G957*L957),IF($D957="КС",$C$2*$G957*L957,$C$3*$G957*L957))</f>
        <v>31798.7883</v>
      </c>
      <c r="P957" s="19">
        <f>IF(VLOOKUP($E957,КСГ!$A$2:$D$427,4,0)=0,IF($D957="КС",$C$2*$C957*$G957*M957,$C$3*$C957*$G957*M957),IF($D957="КС",$C$2*$G957*M957,$C$3*$G957*M957))</f>
        <v>0</v>
      </c>
      <c r="Q957" s="20">
        <f t="shared" si="38"/>
        <v>31798.7883</v>
      </c>
    </row>
    <row r="958" spans="1:17" ht="16.5" customHeight="1">
      <c r="A958" s="34">
        <v>150014</v>
      </c>
      <c r="B958" s="22" t="str">
        <f>VLOOKUP(A958,МО!$A$1:$C$68,2,0)</f>
        <v>ГБУЗ "Правобережная ЦРКБ"</v>
      </c>
      <c r="C958" s="23">
        <f>IF(D958="КС",VLOOKUP(A958,МО!$A$1:$C$68,3,0),VLOOKUP(A958,МО!$A$1:$D$68,4,0))</f>
        <v>0.9</v>
      </c>
      <c r="D958" s="27" t="s">
        <v>495</v>
      </c>
      <c r="E958" s="26">
        <v>20161117</v>
      </c>
      <c r="F958" s="22" t="str">
        <f>VLOOKUP(E958,КСГ!$A$2:$C$427,2,0)</f>
        <v>Операции на кишечнике и анальной области при злокачественных новообразованиях (уровень 1)</v>
      </c>
      <c r="G958" s="25">
        <f>VLOOKUP(E958,КСГ!$A$2:$C$427,3,0)</f>
        <v>1.73</v>
      </c>
      <c r="H958" s="25">
        <f>IF(VLOOKUP($E958,КСГ!$A$2:$D$427,4,0)=0,IF($D958="КС",$C$2*$C958*$G958,$C$3*$C958*$G958),IF($D958="КС",$C$2*$G958,$C$3*$G958))</f>
        <v>26704.807649999999</v>
      </c>
      <c r="I958" s="25" t="str">
        <f>VLOOKUP(E958,КСГ!$A$2:$E$427,5,0)</f>
        <v>Онкология</v>
      </c>
      <c r="J958" s="25">
        <f>VLOOKUP(E958,КСГ!$A$2:$F$427,6,0)</f>
        <v>2.2400000000000002</v>
      </c>
      <c r="K958" s="26" t="s">
        <v>474</v>
      </c>
      <c r="L958" s="26">
        <v>0</v>
      </c>
      <c r="M958" s="26">
        <v>0</v>
      </c>
      <c r="N958" s="18" t="str">
        <f t="shared" si="37"/>
        <v/>
      </c>
      <c r="O958" s="19">
        <f>IF(VLOOKUP($E958,КСГ!$A$2:$D$427,4,0)=0,IF($D958="КС",$C$2*$C958*$G958*L958,$C$3*$C958*$G958*L958),IF($D958="КС",$C$2*$G958*L958,$C$3*$G958*L958))</f>
        <v>0</v>
      </c>
      <c r="P958" s="19">
        <f>IF(VLOOKUP($E958,КСГ!$A$2:$D$427,4,0)=0,IF($D958="КС",$C$2*$C958*$G958*M958,$C$3*$C958*$G958*M958),IF($D958="КС",$C$2*$G958*M958,$C$3*$G958*M958))</f>
        <v>0</v>
      </c>
      <c r="Q958" s="20">
        <f t="shared" si="38"/>
        <v>0</v>
      </c>
    </row>
    <row r="959" spans="1:17" ht="18" customHeight="1">
      <c r="A959" s="34">
        <v>150014</v>
      </c>
      <c r="B959" s="22" t="str">
        <f>VLOOKUP(A959,МО!$A$1:$C$68,2,0)</f>
        <v>ГБУЗ "Правобережная ЦРКБ"</v>
      </c>
      <c r="C959" s="23">
        <f>IF(D959="КС",VLOOKUP(A959,МО!$A$1:$C$68,3,0),VLOOKUP(A959,МО!$A$1:$D$68,4,0))</f>
        <v>0.9</v>
      </c>
      <c r="D959" s="27" t="s">
        <v>495</v>
      </c>
      <c r="E959" s="26">
        <v>20161118</v>
      </c>
      <c r="F959" s="22" t="str">
        <f>VLOOKUP(E959,КСГ!$A$2:$C$427,2,0)</f>
        <v>Операции на кишечнике и анальной области при злокачественных новообразованиях (уровень 2)</v>
      </c>
      <c r="G959" s="25">
        <f>VLOOKUP(E959,КСГ!$A$2:$C$427,3,0)</f>
        <v>2.4500000000000002</v>
      </c>
      <c r="H959" s="25">
        <f>IF(VLOOKUP($E959,КСГ!$A$2:$D$427,4,0)=0,IF($D959="КС",$C$2*$C959*$G959,$C$3*$C959*$G959),IF($D959="КС",$C$2*$G959,$C$3*$G959))</f>
        <v>37818.947250000005</v>
      </c>
      <c r="I959" s="25" t="str">
        <f>VLOOKUP(E959,КСГ!$A$2:$E$427,5,0)</f>
        <v>Онкология</v>
      </c>
      <c r="J959" s="25">
        <f>VLOOKUP(E959,КСГ!$A$2:$F$427,6,0)</f>
        <v>2.2400000000000002</v>
      </c>
      <c r="K959" s="26" t="s">
        <v>474</v>
      </c>
      <c r="L959" s="26">
        <v>0</v>
      </c>
      <c r="M959" s="26">
        <v>0</v>
      </c>
      <c r="N959" s="18" t="str">
        <f t="shared" si="37"/>
        <v/>
      </c>
      <c r="O959" s="19">
        <f>IF(VLOOKUP($E959,КСГ!$A$2:$D$427,4,0)=0,IF($D959="КС",$C$2*$C959*$G959*L959,$C$3*$C959*$G959*L959),IF($D959="КС",$C$2*$G959*L959,$C$3*$G959*L959))</f>
        <v>0</v>
      </c>
      <c r="P959" s="19">
        <f>IF(VLOOKUP($E959,КСГ!$A$2:$D$427,4,0)=0,IF($D959="КС",$C$2*$C959*$G959*M959,$C$3*$C959*$G959*M959),IF($D959="КС",$C$2*$G959*M959,$C$3*$G959*M959))</f>
        <v>0</v>
      </c>
      <c r="Q959" s="20">
        <f t="shared" si="38"/>
        <v>0</v>
      </c>
    </row>
    <row r="960" spans="1:17">
      <c r="A960" s="34">
        <v>150014</v>
      </c>
      <c r="B960" s="22" t="str">
        <f>VLOOKUP(A960,МО!$A$1:$C$68,2,0)</f>
        <v>ГБУЗ "Правобережная ЦРКБ"</v>
      </c>
      <c r="C960" s="23">
        <f>IF(D960="КС",VLOOKUP(A960,МО!$A$1:$C$68,3,0),VLOOKUP(A960,МО!$A$1:$D$68,4,0))</f>
        <v>0.9</v>
      </c>
      <c r="D960" s="27" t="s">
        <v>495</v>
      </c>
      <c r="E960" s="26">
        <v>20161120</v>
      </c>
      <c r="F960" s="22" t="str">
        <f>VLOOKUP(E960,КСГ!$A$2:$C$427,2,0)</f>
        <v>Операции при злокачественных новообразованиях почки и мочевыделительной системы (уровень 1)</v>
      </c>
      <c r="G960" s="25">
        <f>VLOOKUP(E960,КСГ!$A$2:$C$427,3,0)</f>
        <v>1.8</v>
      </c>
      <c r="H960" s="25">
        <f>IF(VLOOKUP($E960,КСГ!$A$2:$D$427,4,0)=0,IF($D960="КС",$C$2*$C960*$G960,$C$3*$C960*$G960),IF($D960="КС",$C$2*$G960,$C$3*$G960))</f>
        <v>27785.349000000002</v>
      </c>
      <c r="I960" s="25" t="str">
        <f>VLOOKUP(E960,КСГ!$A$2:$E$427,5,0)</f>
        <v>Онкология</v>
      </c>
      <c r="J960" s="25">
        <f>VLOOKUP(E960,КСГ!$A$2:$F$427,6,0)</f>
        <v>2.2400000000000002</v>
      </c>
      <c r="K960" s="26" t="s">
        <v>474</v>
      </c>
      <c r="L960" s="26">
        <v>0</v>
      </c>
      <c r="M960" s="26">
        <v>0</v>
      </c>
      <c r="N960" s="18" t="str">
        <f t="shared" ref="N960:N1023" si="39">IF(L960+M960&gt;0,L960+M960,"")</f>
        <v/>
      </c>
      <c r="O960" s="19">
        <f>IF(VLOOKUP($E960,КСГ!$A$2:$D$427,4,0)=0,IF($D960="КС",$C$2*$C960*$G960*L960,$C$3*$C960*$G960*L960),IF($D960="КС",$C$2*$G960*L960,$C$3*$G960*L960))</f>
        <v>0</v>
      </c>
      <c r="P960" s="19">
        <f>IF(VLOOKUP($E960,КСГ!$A$2:$D$427,4,0)=0,IF($D960="КС",$C$2*$C960*$G960*M960,$C$3*$C960*$G960*M960),IF($D960="КС",$C$2*$G960*M960,$C$3*$G960*M960))</f>
        <v>0</v>
      </c>
      <c r="Q960" s="20">
        <f t="shared" ref="Q960:Q1023" si="40">O960+P960</f>
        <v>0</v>
      </c>
    </row>
    <row r="961" spans="1:17">
      <c r="A961" s="34">
        <v>150014</v>
      </c>
      <c r="B961" s="22" t="str">
        <f>VLOOKUP(A961,МО!$A$1:$C$68,2,0)</f>
        <v>ГБУЗ "Правобережная ЦРКБ"</v>
      </c>
      <c r="C961" s="23">
        <f>IF(D961="КС",VLOOKUP(A961,МО!$A$1:$C$68,3,0),VLOOKUP(A961,МО!$A$1:$D$68,4,0))</f>
        <v>0.9</v>
      </c>
      <c r="D961" s="27" t="s">
        <v>495</v>
      </c>
      <c r="E961" s="26">
        <v>20161128</v>
      </c>
      <c r="F961" s="22" t="str">
        <f>VLOOKUP(E961,КСГ!$A$2:$C$427,2,0)</f>
        <v>Операции при злокачественном новообразовании пищевода, желудка</v>
      </c>
      <c r="G961" s="25">
        <f>VLOOKUP(E961,КСГ!$A$2:$C$427,3,0)</f>
        <v>2.57</v>
      </c>
      <c r="H961" s="25">
        <f>IF(VLOOKUP($E961,КСГ!$A$2:$D$427,4,0)=0,IF($D961="КС",$C$2*$C961*$G961,$C$3*$C961*$G961),IF($D961="КС",$C$2*$G961,$C$3*$G961))</f>
        <v>39671.303849999997</v>
      </c>
      <c r="I961" s="25" t="str">
        <f>VLOOKUP(E961,КСГ!$A$2:$E$427,5,0)</f>
        <v>Онкология</v>
      </c>
      <c r="J961" s="25">
        <f>VLOOKUP(E961,КСГ!$A$2:$F$427,6,0)</f>
        <v>2.2400000000000002</v>
      </c>
      <c r="K961" s="26" t="s">
        <v>474</v>
      </c>
      <c r="L961" s="26">
        <v>0</v>
      </c>
      <c r="M961" s="26">
        <v>0</v>
      </c>
      <c r="N961" s="18" t="str">
        <f t="shared" si="39"/>
        <v/>
      </c>
      <c r="O961" s="19">
        <f>IF(VLOOKUP($E961,КСГ!$A$2:$D$427,4,0)=0,IF($D961="КС",$C$2*$C961*$G961*L961,$C$3*$C961*$G961*L961),IF($D961="КС",$C$2*$G961*L961,$C$3*$G961*L961))</f>
        <v>0</v>
      </c>
      <c r="P961" s="19">
        <f>IF(VLOOKUP($E961,КСГ!$A$2:$D$427,4,0)=0,IF($D961="КС",$C$2*$C961*$G961*M961,$C$3*$C961*$G961*M961),IF($D961="КС",$C$2*$G961*M961,$C$3*$G961*M961))</f>
        <v>0</v>
      </c>
      <c r="Q961" s="20">
        <f t="shared" si="40"/>
        <v>0</v>
      </c>
    </row>
    <row r="962" spans="1:17" ht="16.5" customHeight="1">
      <c r="A962" s="34">
        <v>150014</v>
      </c>
      <c r="B962" s="22" t="str">
        <f>VLOOKUP(A962,МО!$A$1:$C$68,2,0)</f>
        <v>ГБУЗ "Правобережная ЦРКБ"</v>
      </c>
      <c r="C962" s="23">
        <f>IF(D962="КС",VLOOKUP(A962,МО!$A$1:$C$68,3,0),VLOOKUP(A962,МО!$A$1:$D$68,4,0))</f>
        <v>0.9</v>
      </c>
      <c r="D962" s="27" t="s">
        <v>495</v>
      </c>
      <c r="E962" s="26">
        <v>20161130</v>
      </c>
      <c r="F962" s="22" t="str">
        <f>VLOOKUP(E962,КСГ!$A$2:$C$427,2,0)</f>
        <v>Злокачественное новообразование без специального противоопухолевого лечения</v>
      </c>
      <c r="G962" s="25">
        <f>VLOOKUP(E962,КСГ!$A$2:$C$427,3,0)</f>
        <v>0.5</v>
      </c>
      <c r="H962" s="25">
        <f>IF(VLOOKUP($E962,КСГ!$A$2:$D$427,4,0)=0,IF($D962="КС",$C$2*$C962*$G962,$C$3*$C962*$G962),IF($D962="КС",$C$2*$G962,$C$3*$G962))</f>
        <v>7718.1525000000001</v>
      </c>
      <c r="I962" s="25" t="str">
        <f>VLOOKUP(E962,КСГ!$A$2:$E$427,5,0)</f>
        <v>Онкология</v>
      </c>
      <c r="J962" s="25">
        <f>VLOOKUP(E962,КСГ!$A$2:$F$427,6,0)</f>
        <v>2.2400000000000002</v>
      </c>
      <c r="K962" s="26" t="s">
        <v>493</v>
      </c>
      <c r="L962" s="26">
        <v>0</v>
      </c>
      <c r="M962" s="26">
        <v>0</v>
      </c>
      <c r="N962" s="18" t="str">
        <f t="shared" si="39"/>
        <v/>
      </c>
      <c r="O962" s="19">
        <f>IF(VLOOKUP($E962,КСГ!$A$2:$D$427,4,0)=0,IF($D962="КС",$C$2*$C962*$G962*L962,$C$3*$C962*$G962*L962),IF($D962="КС",$C$2*$G962*L962,$C$3*$G962*L962))</f>
        <v>0</v>
      </c>
      <c r="P962" s="19">
        <f>IF(VLOOKUP($E962,КСГ!$A$2:$D$427,4,0)=0,IF($D962="КС",$C$2*$C962*$G962*M962,$C$3*$C962*$G962*M962),IF($D962="КС",$C$2*$G962*M962,$C$3*$G962*M962))</f>
        <v>0</v>
      </c>
      <c r="Q962" s="20">
        <f t="shared" si="40"/>
        <v>0</v>
      </c>
    </row>
    <row r="963" spans="1:17" ht="18" customHeight="1">
      <c r="A963" s="34">
        <v>150014</v>
      </c>
      <c r="B963" s="22" t="str">
        <f>VLOOKUP(A963,МО!$A$1:$C$68,2,0)</f>
        <v>ГБУЗ "Правобережная ЦРКБ"</v>
      </c>
      <c r="C963" s="23">
        <f>IF(D963="КС",VLOOKUP(A963,МО!$A$1:$C$68,3,0),VLOOKUP(A963,МО!$A$1:$D$68,4,0))</f>
        <v>0.9</v>
      </c>
      <c r="D963" s="27" t="s">
        <v>495</v>
      </c>
      <c r="E963" s="26">
        <v>20161130</v>
      </c>
      <c r="F963" s="22" t="str">
        <f>VLOOKUP(E963,КСГ!$A$2:$C$427,2,0)</f>
        <v>Злокачественное новообразование без специального противоопухолевого лечения</v>
      </c>
      <c r="G963" s="25">
        <f>VLOOKUP(E963,КСГ!$A$2:$C$427,3,0)</f>
        <v>0.5</v>
      </c>
      <c r="H963" s="25">
        <f>IF(VLOOKUP($E963,КСГ!$A$2:$D$427,4,0)=0,IF($D963="КС",$C$2*$C963*$G963,$C$3*$C963*$G963),IF($D963="КС",$C$2*$G963,$C$3*$G963))</f>
        <v>7718.1525000000001</v>
      </c>
      <c r="I963" s="25" t="str">
        <f>VLOOKUP(E963,КСГ!$A$2:$E$427,5,0)</f>
        <v>Онкология</v>
      </c>
      <c r="J963" s="25">
        <f>VLOOKUP(E963,КСГ!$A$2:$F$427,6,0)</f>
        <v>2.2400000000000002</v>
      </c>
      <c r="K963" s="26" t="s">
        <v>474</v>
      </c>
      <c r="L963" s="26">
        <v>0</v>
      </c>
      <c r="M963" s="26">
        <v>0</v>
      </c>
      <c r="N963" s="18" t="str">
        <f t="shared" si="39"/>
        <v/>
      </c>
      <c r="O963" s="19">
        <f>IF(VLOOKUP($E963,КСГ!$A$2:$D$427,4,0)=0,IF($D963="КС",$C$2*$C963*$G963*L963,$C$3*$C963*$G963*L963),IF($D963="КС",$C$2*$G963*L963,$C$3*$G963*L963))</f>
        <v>0</v>
      </c>
      <c r="P963" s="19">
        <f>IF(VLOOKUP($E963,КСГ!$A$2:$D$427,4,0)=0,IF($D963="КС",$C$2*$C963*$G963*M963,$C$3*$C963*$G963*M963),IF($D963="КС",$C$2*$G963*M963,$C$3*$G963*M963))</f>
        <v>0</v>
      </c>
      <c r="Q963" s="20">
        <f t="shared" si="40"/>
        <v>0</v>
      </c>
    </row>
    <row r="964" spans="1:17" ht="20.25" customHeight="1">
      <c r="A964" s="34">
        <v>150014</v>
      </c>
      <c r="B964" s="22" t="str">
        <f>VLOOKUP(A964,МО!$A$1:$C$68,2,0)</f>
        <v>ГБУЗ "Правобережная ЦРКБ"</v>
      </c>
      <c r="C964" s="23">
        <f>IF(D964="КС",VLOOKUP(A964,МО!$A$1:$C$68,3,0),VLOOKUP(A964,МО!$A$1:$D$68,4,0))</f>
        <v>0.9</v>
      </c>
      <c r="D964" s="27" t="s">
        <v>495</v>
      </c>
      <c r="E964" s="26">
        <v>20161130</v>
      </c>
      <c r="F964" s="22" t="str">
        <f>VLOOKUP(E964,КСГ!$A$2:$C$427,2,0)</f>
        <v>Злокачественное новообразование без специального противоопухолевого лечения</v>
      </c>
      <c r="G964" s="25">
        <f>VLOOKUP(E964,КСГ!$A$2:$C$427,3,0)</f>
        <v>0.5</v>
      </c>
      <c r="H964" s="25">
        <f>IF(VLOOKUP($E964,КСГ!$A$2:$D$427,4,0)=0,IF($D964="КС",$C$2*$C964*$G964,$C$3*$C964*$G964),IF($D964="КС",$C$2*$G964,$C$3*$G964))</f>
        <v>7718.1525000000001</v>
      </c>
      <c r="I964" s="25" t="str">
        <f>VLOOKUP(E964,КСГ!$A$2:$E$427,5,0)</f>
        <v>Онкология</v>
      </c>
      <c r="J964" s="25">
        <f>VLOOKUP(E964,КСГ!$A$2:$F$427,6,0)</f>
        <v>2.2400000000000002</v>
      </c>
      <c r="K964" s="26" t="s">
        <v>470</v>
      </c>
      <c r="L964" s="26">
        <v>1</v>
      </c>
      <c r="M964" s="26">
        <v>1</v>
      </c>
      <c r="N964" s="18">
        <f t="shared" si="39"/>
        <v>2</v>
      </c>
      <c r="O964" s="19">
        <f>IF(VLOOKUP($E964,КСГ!$A$2:$D$427,4,0)=0,IF($D964="КС",$C$2*$C964*$G964*L964,$C$3*$C964*$G964*L964),IF($D964="КС",$C$2*$G964*L964,$C$3*$G964*L964))</f>
        <v>7718.1525000000001</v>
      </c>
      <c r="P964" s="19">
        <f>IF(VLOOKUP($E964,КСГ!$A$2:$D$427,4,0)=0,IF($D964="КС",$C$2*$C964*$G964*M964,$C$3*$C964*$G964*M964),IF($D964="КС",$C$2*$G964*M964,$C$3*$G964*M964))</f>
        <v>7718.1525000000001</v>
      </c>
      <c r="Q964" s="20">
        <f t="shared" si="40"/>
        <v>15436.305</v>
      </c>
    </row>
    <row r="965" spans="1:17" ht="18.75" customHeight="1">
      <c r="A965" s="34">
        <v>150014</v>
      </c>
      <c r="B965" s="22" t="str">
        <f>VLOOKUP(A965,МО!$A$1:$C$68,2,0)</f>
        <v>ГБУЗ "Правобережная ЦРКБ"</v>
      </c>
      <c r="C965" s="23">
        <f>IF(D965="КС",VLOOKUP(A965,МО!$A$1:$C$68,3,0),VLOOKUP(A965,МО!$A$1:$D$68,4,0))</f>
        <v>0.9</v>
      </c>
      <c r="D965" s="27" t="s">
        <v>495</v>
      </c>
      <c r="E965" s="26">
        <v>20161130</v>
      </c>
      <c r="F965" s="22" t="str">
        <f>VLOOKUP(E965,КСГ!$A$2:$C$427,2,0)</f>
        <v>Злокачественное новообразование без специального противоопухолевого лечения</v>
      </c>
      <c r="G965" s="25">
        <f>VLOOKUP(E965,КСГ!$A$2:$C$427,3,0)</f>
        <v>0.5</v>
      </c>
      <c r="H965" s="25">
        <f>IF(VLOOKUP($E965,КСГ!$A$2:$D$427,4,0)=0,IF($D965="КС",$C$2*$C965*$G965,$C$3*$C965*$G965),IF($D965="КС",$C$2*$G965,$C$3*$G965))</f>
        <v>7718.1525000000001</v>
      </c>
      <c r="I965" s="25" t="str">
        <f>VLOOKUP(E965,КСГ!$A$2:$E$427,5,0)</f>
        <v>Онкология</v>
      </c>
      <c r="J965" s="25">
        <f>VLOOKUP(E965,КСГ!$A$2:$F$427,6,0)</f>
        <v>2.2400000000000002</v>
      </c>
      <c r="K965" s="26" t="s">
        <v>478</v>
      </c>
      <c r="L965" s="26">
        <v>0</v>
      </c>
      <c r="M965" s="26">
        <v>0</v>
      </c>
      <c r="N965" s="18" t="str">
        <f t="shared" si="39"/>
        <v/>
      </c>
      <c r="O965" s="19">
        <f>IF(VLOOKUP($E965,КСГ!$A$2:$D$427,4,0)=0,IF($D965="КС",$C$2*$C965*$G965*L965,$C$3*$C965*$G965*L965),IF($D965="КС",$C$2*$G965*L965,$C$3*$G965*L965))</f>
        <v>0</v>
      </c>
      <c r="P965" s="19">
        <f>IF(VLOOKUP($E965,КСГ!$A$2:$D$427,4,0)=0,IF($D965="КС",$C$2*$C965*$G965*M965,$C$3*$C965*$G965*M965),IF($D965="КС",$C$2*$G965*M965,$C$3*$G965*M965))</f>
        <v>0</v>
      </c>
      <c r="Q965" s="20">
        <f t="shared" si="40"/>
        <v>0</v>
      </c>
    </row>
    <row r="966" spans="1:17">
      <c r="A966" s="34">
        <v>150014</v>
      </c>
      <c r="B966" s="22" t="str">
        <f>VLOOKUP(A966,МО!$A$1:$C$68,2,0)</f>
        <v>ГБУЗ "Правобережная ЦРКБ"</v>
      </c>
      <c r="C966" s="23">
        <f>IF(D966="КС",VLOOKUP(A966,МО!$A$1:$C$68,3,0),VLOOKUP(A966,МО!$A$1:$D$68,4,0))</f>
        <v>0.9</v>
      </c>
      <c r="D966" s="27" t="s">
        <v>495</v>
      </c>
      <c r="E966" s="26">
        <v>20161166</v>
      </c>
      <c r="F966" s="22" t="str">
        <f>VLOOKUP(E966,КСГ!$A$2:$C$427,2,0)</f>
        <v>Другие болезни органов дыхания</v>
      </c>
      <c r="G966" s="25">
        <f>VLOOKUP(E966,КСГ!$A$2:$C$427,3,0)</f>
        <v>1.19</v>
      </c>
      <c r="H966" s="25">
        <f>IF(VLOOKUP($E966,КСГ!$A$2:$D$427,4,0)=0,IF($D966="КС",$C$2*$C966*$G966,$C$3*$C966*$G966),IF($D966="КС",$C$2*$G966,$C$3*$G966))</f>
        <v>18369.202949999999</v>
      </c>
      <c r="I966" s="25" t="str">
        <f>VLOOKUP(E966,КСГ!$A$2:$E$427,5,0)</f>
        <v>Пульмонология</v>
      </c>
      <c r="J966" s="25">
        <f>VLOOKUP(E966,КСГ!$A$2:$F$427,6,0)</f>
        <v>1.31</v>
      </c>
      <c r="K966" s="26" t="s">
        <v>493</v>
      </c>
      <c r="L966" s="26">
        <v>1</v>
      </c>
      <c r="M966" s="26">
        <v>1</v>
      </c>
      <c r="N966" s="18">
        <f t="shared" si="39"/>
        <v>2</v>
      </c>
      <c r="O966" s="19">
        <f>IF(VLOOKUP($E966,КСГ!$A$2:$D$427,4,0)=0,IF($D966="КС",$C$2*$C966*$G966*L966,$C$3*$C966*$G966*L966),IF($D966="КС",$C$2*$G966*L966,$C$3*$G966*L966))</f>
        <v>18369.202949999999</v>
      </c>
      <c r="P966" s="19">
        <f>IF(VLOOKUP($E966,КСГ!$A$2:$D$427,4,0)=0,IF($D966="КС",$C$2*$C966*$G966*M966,$C$3*$C966*$G966*M966),IF($D966="КС",$C$2*$G966*M966,$C$3*$G966*M966))</f>
        <v>18369.202949999999</v>
      </c>
      <c r="Q966" s="20">
        <f t="shared" si="40"/>
        <v>36738.405899999998</v>
      </c>
    </row>
    <row r="967" spans="1:17" ht="19.5" customHeight="1">
      <c r="A967" s="34">
        <v>150014</v>
      </c>
      <c r="B967" s="22" t="str">
        <f>VLOOKUP(A967,МО!$A$1:$C$68,2,0)</f>
        <v>ГБУЗ "Правобережная ЦРКБ"</v>
      </c>
      <c r="C967" s="23">
        <f>IF(D967="КС",VLOOKUP(A967,МО!$A$1:$C$68,3,0),VLOOKUP(A967,МО!$A$1:$D$68,4,0))</f>
        <v>0.9</v>
      </c>
      <c r="D967" s="27" t="s">
        <v>495</v>
      </c>
      <c r="E967" s="26">
        <v>20161166</v>
      </c>
      <c r="F967" s="22" t="str">
        <f>VLOOKUP(E967,КСГ!$A$2:$C$427,2,0)</f>
        <v>Другие болезни органов дыхания</v>
      </c>
      <c r="G967" s="25">
        <f>VLOOKUP(E967,КСГ!$A$2:$C$427,3,0)</f>
        <v>1.19</v>
      </c>
      <c r="H967" s="25">
        <f>IF(VLOOKUP($E967,КСГ!$A$2:$D$427,4,0)=0,IF($D967="КС",$C$2*$C967*$G967,$C$3*$C967*$G967),IF($D967="КС",$C$2*$G967,$C$3*$G967))</f>
        <v>18369.202949999999</v>
      </c>
      <c r="I967" s="25" t="str">
        <f>VLOOKUP(E967,КСГ!$A$2:$E$427,5,0)</f>
        <v>Пульмонология</v>
      </c>
      <c r="J967" s="25">
        <f>VLOOKUP(E967,КСГ!$A$2:$F$427,6,0)</f>
        <v>1.31</v>
      </c>
      <c r="K967" s="26" t="s">
        <v>499</v>
      </c>
      <c r="L967" s="26">
        <v>1</v>
      </c>
      <c r="M967" s="26">
        <v>0</v>
      </c>
      <c r="N967" s="18">
        <f t="shared" si="39"/>
        <v>1</v>
      </c>
      <c r="O967" s="19">
        <f>IF(VLOOKUP($E967,КСГ!$A$2:$D$427,4,0)=0,IF($D967="КС",$C$2*$C967*$G967*L967,$C$3*$C967*$G967*L967),IF($D967="КС",$C$2*$G967*L967,$C$3*$G967*L967))</f>
        <v>18369.202949999999</v>
      </c>
      <c r="P967" s="19">
        <f>IF(VLOOKUP($E967,КСГ!$A$2:$D$427,4,0)=0,IF($D967="КС",$C$2*$C967*$G967*M967,$C$3*$C967*$G967*M967),IF($D967="КС",$C$2*$G967*M967,$C$3*$G967*M967))</f>
        <v>0</v>
      </c>
      <c r="Q967" s="20">
        <f t="shared" si="40"/>
        <v>18369.202949999999</v>
      </c>
    </row>
    <row r="968" spans="1:17" ht="19.5" customHeight="1">
      <c r="A968" s="34">
        <v>150014</v>
      </c>
      <c r="B968" s="22" t="str">
        <f>VLOOKUP(A968,МО!$A$1:$C$68,2,0)</f>
        <v>ГБУЗ "Правобережная ЦРКБ"</v>
      </c>
      <c r="C968" s="23">
        <f>IF(D968="КС",VLOOKUP(A968,МО!$A$1:$C$68,3,0),VLOOKUP(A968,МО!$A$1:$D$68,4,0))</f>
        <v>0.9</v>
      </c>
      <c r="D968" s="27" t="s">
        <v>495</v>
      </c>
      <c r="E968" s="26">
        <v>20161168</v>
      </c>
      <c r="F968" s="22" t="str">
        <f>VLOOKUP(E968,КСГ!$A$2:$C$427,2,0)</f>
        <v>Доброкачественные  новообразования, новообразования in situ органов дыхания, других и неуточненных органов грудной клетки</v>
      </c>
      <c r="G968" s="25">
        <f>VLOOKUP(E968,КСГ!$A$2:$C$427,3,0)</f>
        <v>1.274</v>
      </c>
      <c r="H968" s="25">
        <f>IF(VLOOKUP($E968,КСГ!$A$2:$D$427,4,0)=0,IF($D968="КС",$C$2*$C968*$G968,$C$3*$C968*$G968),IF($D968="КС",$C$2*$G968,$C$3*$G968))</f>
        <v>19665.852569999999</v>
      </c>
      <c r="I968" s="25" t="str">
        <f>VLOOKUP(E968,КСГ!$A$2:$E$427,5,0)</f>
        <v>Пульмонология</v>
      </c>
      <c r="J968" s="25">
        <f>VLOOKUP(E968,КСГ!$A$2:$F$427,6,0)</f>
        <v>1.31</v>
      </c>
      <c r="K968" s="26" t="s">
        <v>493</v>
      </c>
      <c r="L968" s="26">
        <v>0</v>
      </c>
      <c r="M968" s="26">
        <v>0</v>
      </c>
      <c r="N968" s="18" t="str">
        <f t="shared" si="39"/>
        <v/>
      </c>
      <c r="O968" s="19">
        <f>IF(VLOOKUP($E968,КСГ!$A$2:$D$427,4,0)=0,IF($D968="КС",$C$2*$C968*$G968*L968,$C$3*$C968*$G968*L968),IF($D968="КС",$C$2*$G968*L968,$C$3*$G968*L968))</f>
        <v>0</v>
      </c>
      <c r="P968" s="19">
        <f>IF(VLOOKUP($E968,КСГ!$A$2:$D$427,4,0)=0,IF($D968="КС",$C$2*$C968*$G968*M968,$C$3*$C968*$G968*M968),IF($D968="КС",$C$2*$G968*M968,$C$3*$G968*M968))</f>
        <v>0</v>
      </c>
      <c r="Q968" s="20">
        <f t="shared" si="40"/>
        <v>0</v>
      </c>
    </row>
    <row r="969" spans="1:17" ht="18.75" customHeight="1">
      <c r="A969" s="34">
        <v>150014</v>
      </c>
      <c r="B969" s="22" t="str">
        <f>VLOOKUP(A969,МО!$A$1:$C$68,2,0)</f>
        <v>ГБУЗ "Правобережная ЦРКБ"</v>
      </c>
      <c r="C969" s="23">
        <f>IF(D969="КС",VLOOKUP(A969,МО!$A$1:$C$68,3,0),VLOOKUP(A969,МО!$A$1:$D$68,4,0))</f>
        <v>0.9</v>
      </c>
      <c r="D969" s="27" t="s">
        <v>495</v>
      </c>
      <c r="E969" s="26">
        <v>20161169</v>
      </c>
      <c r="F969" s="22" t="str">
        <f>VLOOKUP(E969,КСГ!$A$2:$C$427,2,0)</f>
        <v>Пневмония, плеврит, другие болезни плевры</v>
      </c>
      <c r="G969" s="25">
        <f>VLOOKUP(E969,КСГ!$A$2:$C$427,3,0)</f>
        <v>1.8059999999999998</v>
      </c>
      <c r="H969" s="25">
        <f>IF(VLOOKUP($E969,КСГ!$A$2:$D$427,4,0)=0,IF($D969="КС",$C$2*$C969*$G969,$C$3*$C969*$G969),IF($D969="КС",$C$2*$G969,$C$3*$G969))</f>
        <v>27877.966829999998</v>
      </c>
      <c r="I969" s="25" t="str">
        <f>VLOOKUP(E969,КСГ!$A$2:$E$427,5,0)</f>
        <v>Пульмонология</v>
      </c>
      <c r="J969" s="25">
        <f>VLOOKUP(E969,КСГ!$A$2:$F$427,6,0)</f>
        <v>1.31</v>
      </c>
      <c r="K969" s="26" t="s">
        <v>493</v>
      </c>
      <c r="L969" s="26">
        <v>0</v>
      </c>
      <c r="M969" s="26">
        <v>0</v>
      </c>
      <c r="N969" s="18" t="str">
        <f t="shared" si="39"/>
        <v/>
      </c>
      <c r="O969" s="19">
        <f>IF(VLOOKUP($E969,КСГ!$A$2:$D$427,4,0)=0,IF($D969="КС",$C$2*$C969*$G969*L969,$C$3*$C969*$G969*L969),IF($D969="КС",$C$2*$G969*L969,$C$3*$G969*L969))</f>
        <v>0</v>
      </c>
      <c r="P969" s="19">
        <f>IF(VLOOKUP($E969,КСГ!$A$2:$D$427,4,0)=0,IF($D969="КС",$C$2*$C969*$G969*M969,$C$3*$C969*$G969*M969),IF($D969="КС",$C$2*$G969*M969,$C$3*$G969*M969))</f>
        <v>0</v>
      </c>
      <c r="Q969" s="20">
        <f t="shared" si="40"/>
        <v>0</v>
      </c>
    </row>
    <row r="970" spans="1:17" ht="20.25" customHeight="1">
      <c r="A970" s="34">
        <v>150014</v>
      </c>
      <c r="B970" s="22" t="str">
        <f>VLOOKUP(A970,МО!$A$1:$C$68,2,0)</f>
        <v>ГБУЗ "Правобережная ЦРКБ"</v>
      </c>
      <c r="C970" s="23">
        <f>IF(D970="КС",VLOOKUP(A970,МО!$A$1:$C$68,3,0),VLOOKUP(A970,МО!$A$1:$D$68,4,0))</f>
        <v>0.9</v>
      </c>
      <c r="D970" s="27" t="s">
        <v>495</v>
      </c>
      <c r="E970" s="26">
        <v>20161169</v>
      </c>
      <c r="F970" s="22" t="str">
        <f>VLOOKUP(E970,КСГ!$A$2:$C$427,2,0)</f>
        <v>Пневмония, плеврит, другие болезни плевры</v>
      </c>
      <c r="G970" s="25">
        <f>VLOOKUP(E970,КСГ!$A$2:$C$427,3,0)</f>
        <v>1.8059999999999998</v>
      </c>
      <c r="H970" s="25">
        <f>IF(VLOOKUP($E970,КСГ!$A$2:$D$427,4,0)=0,IF($D970="КС",$C$2*$C970*$G970,$C$3*$C970*$G970),IF($D970="КС",$C$2*$G970,$C$3*$G970))</f>
        <v>27877.966829999998</v>
      </c>
      <c r="I970" s="25" t="str">
        <f>VLOOKUP(E970,КСГ!$A$2:$E$427,5,0)</f>
        <v>Пульмонология</v>
      </c>
      <c r="J970" s="25">
        <f>VLOOKUP(E970,КСГ!$A$2:$F$427,6,0)</f>
        <v>1.31</v>
      </c>
      <c r="K970" s="26" t="s">
        <v>499</v>
      </c>
      <c r="L970" s="26">
        <v>6</v>
      </c>
      <c r="M970" s="26">
        <v>1</v>
      </c>
      <c r="N970" s="18">
        <f t="shared" si="39"/>
        <v>7</v>
      </c>
      <c r="O970" s="19">
        <f>IF(VLOOKUP($E970,КСГ!$A$2:$D$427,4,0)=0,IF($D970="КС",$C$2*$C970*$G970*L970,$C$3*$C970*$G970*L970),IF($D970="КС",$C$2*$G970*L970,$C$3*$G970*L970))</f>
        <v>167267.80098</v>
      </c>
      <c r="P970" s="19">
        <f>IF(VLOOKUP($E970,КСГ!$A$2:$D$427,4,0)=0,IF($D970="КС",$C$2*$C970*$G970*M970,$C$3*$C970*$G970*M970),IF($D970="КС",$C$2*$G970*M970,$C$3*$G970*M970))</f>
        <v>27877.966829999998</v>
      </c>
      <c r="Q970" s="20">
        <f t="shared" si="40"/>
        <v>195145.76780999999</v>
      </c>
    </row>
    <row r="971" spans="1:17">
      <c r="A971" s="34">
        <v>150014</v>
      </c>
      <c r="B971" s="22" t="str">
        <f>VLOOKUP(A971,МО!$A$1:$C$68,2,0)</f>
        <v>ГБУЗ "Правобережная ЦРКБ"</v>
      </c>
      <c r="C971" s="23">
        <f>IF(D971="КС",VLOOKUP(A971,МО!$A$1:$C$68,3,0),VLOOKUP(A971,МО!$A$1:$D$68,4,0))</f>
        <v>0.9</v>
      </c>
      <c r="D971" s="27" t="s">
        <v>495</v>
      </c>
      <c r="E971" s="26">
        <v>20161169</v>
      </c>
      <c r="F971" s="22" t="str">
        <f>VLOOKUP(E971,КСГ!$A$2:$C$427,2,0)</f>
        <v>Пневмония, плеврит, другие болезни плевры</v>
      </c>
      <c r="G971" s="25">
        <f>VLOOKUP(E971,КСГ!$A$2:$C$427,3,0)</f>
        <v>1.8059999999999998</v>
      </c>
      <c r="H971" s="25">
        <f>IF(VLOOKUP($E971,КСГ!$A$2:$D$427,4,0)=0,IF($D971="КС",$C$2*$C971*$G971,$C$3*$C971*$G971),IF($D971="КС",$C$2*$G971,$C$3*$G971))</f>
        <v>27877.966829999998</v>
      </c>
      <c r="I971" s="25" t="str">
        <f>VLOOKUP(E971,КСГ!$A$2:$E$427,5,0)</f>
        <v>Пульмонология</v>
      </c>
      <c r="J971" s="25">
        <f>VLOOKUP(E971,КСГ!$A$2:$F$427,6,0)</f>
        <v>1.31</v>
      </c>
      <c r="K971" s="26" t="s">
        <v>509</v>
      </c>
      <c r="L971" s="26">
        <v>0</v>
      </c>
      <c r="M971" s="26">
        <v>0</v>
      </c>
      <c r="N971" s="18" t="str">
        <f t="shared" si="39"/>
        <v/>
      </c>
      <c r="O971" s="19">
        <f>IF(VLOOKUP($E971,КСГ!$A$2:$D$427,4,0)=0,IF($D971="КС",$C$2*$C971*$G971*L971,$C$3*$C971*$G971*L971),IF($D971="КС",$C$2*$G971*L971,$C$3*$G971*L971))</f>
        <v>0</v>
      </c>
      <c r="P971" s="19">
        <f>IF(VLOOKUP($E971,КСГ!$A$2:$D$427,4,0)=0,IF($D971="КС",$C$2*$C971*$G971*M971,$C$3*$C971*$G971*M971),IF($D971="КС",$C$2*$G971*M971,$C$3*$G971*M971))</f>
        <v>0</v>
      </c>
      <c r="Q971" s="20">
        <f t="shared" si="40"/>
        <v>0</v>
      </c>
    </row>
    <row r="972" spans="1:17">
      <c r="A972" s="34">
        <v>150014</v>
      </c>
      <c r="B972" s="22" t="str">
        <f>VLOOKUP(A972,МО!$A$1:$C$68,2,0)</f>
        <v>ГБУЗ "Правобережная ЦРКБ"</v>
      </c>
      <c r="C972" s="23">
        <f>IF(D972="КС",VLOOKUP(A972,МО!$A$1:$C$68,3,0),VLOOKUP(A972,МО!$A$1:$D$68,4,0))</f>
        <v>0.9</v>
      </c>
      <c r="D972" s="27" t="s">
        <v>495</v>
      </c>
      <c r="E972" s="26">
        <v>20161170</v>
      </c>
      <c r="F972" s="22" t="str">
        <f>VLOOKUP(E972,КСГ!$A$2:$C$427,2,0)</f>
        <v>Астма, взрослые</v>
      </c>
      <c r="G972" s="25">
        <f>VLOOKUP(E972,КСГ!$A$2:$C$427,3,0)</f>
        <v>1.554</v>
      </c>
      <c r="H972" s="25">
        <f>IF(VLOOKUP($E972,КСГ!$A$2:$D$427,4,0)=0,IF($D972="КС",$C$2*$C972*$G972,$C$3*$C972*$G972),IF($D972="КС",$C$2*$G972,$C$3*$G972))</f>
        <v>23988.017970000001</v>
      </c>
      <c r="I972" s="25" t="str">
        <f>VLOOKUP(E972,КСГ!$A$2:$E$427,5,0)</f>
        <v>Пульмонология</v>
      </c>
      <c r="J972" s="25">
        <f>VLOOKUP(E972,КСГ!$A$2:$F$427,6,0)</f>
        <v>1.31</v>
      </c>
      <c r="K972" s="26" t="s">
        <v>493</v>
      </c>
      <c r="L972" s="26">
        <v>0</v>
      </c>
      <c r="M972" s="26">
        <v>0</v>
      </c>
      <c r="N972" s="18" t="str">
        <f t="shared" si="39"/>
        <v/>
      </c>
      <c r="O972" s="19">
        <f>IF(VLOOKUP($E972,КСГ!$A$2:$D$427,4,0)=0,IF($D972="КС",$C$2*$C972*$G972*L972,$C$3*$C972*$G972*L972),IF($D972="КС",$C$2*$G972*L972,$C$3*$G972*L972))</f>
        <v>0</v>
      </c>
      <c r="P972" s="19">
        <f>IF(VLOOKUP($E972,КСГ!$A$2:$D$427,4,0)=0,IF($D972="КС",$C$2*$C972*$G972*M972,$C$3*$C972*$G972*M972),IF($D972="КС",$C$2*$G972*M972,$C$3*$G972*M972))</f>
        <v>0</v>
      </c>
      <c r="Q972" s="20">
        <f t="shared" si="40"/>
        <v>0</v>
      </c>
    </row>
    <row r="973" spans="1:17" ht="18.75" customHeight="1">
      <c r="A973" s="34">
        <v>150014</v>
      </c>
      <c r="B973" s="22" t="str">
        <f>VLOOKUP(A973,МО!$A$1:$C$68,2,0)</f>
        <v>ГБУЗ "Правобережная ЦРКБ"</v>
      </c>
      <c r="C973" s="23">
        <f>IF(D973="КС",VLOOKUP(A973,МО!$A$1:$C$68,3,0),VLOOKUP(A973,МО!$A$1:$D$68,4,0))</f>
        <v>0.9</v>
      </c>
      <c r="D973" s="27" t="s">
        <v>495</v>
      </c>
      <c r="E973" s="26">
        <v>20161171</v>
      </c>
      <c r="F973" s="22" t="str">
        <f>VLOOKUP(E973,КСГ!$A$2:$C$427,2,0)</f>
        <v>Астма, дети</v>
      </c>
      <c r="G973" s="25">
        <f>VLOOKUP(E973,КСГ!$A$2:$C$427,3,0)</f>
        <v>1.75</v>
      </c>
      <c r="H973" s="25">
        <f>IF(VLOOKUP($E973,КСГ!$A$2:$D$427,4,0)=0,IF($D973="КС",$C$2*$C973*$G973,$C$3*$C973*$G973),IF($D973="КС",$C$2*$G973,$C$3*$G973))</f>
        <v>27013.533750000002</v>
      </c>
      <c r="I973" s="25" t="str">
        <f>VLOOKUP(E973,КСГ!$A$2:$E$427,5,0)</f>
        <v>Пульмонология</v>
      </c>
      <c r="J973" s="25">
        <f>VLOOKUP(E973,КСГ!$A$2:$F$427,6,0)</f>
        <v>1.31</v>
      </c>
      <c r="K973" s="26" t="s">
        <v>499</v>
      </c>
      <c r="L973" s="26">
        <v>1</v>
      </c>
      <c r="M973" s="26">
        <v>0</v>
      </c>
      <c r="N973" s="18">
        <f t="shared" si="39"/>
        <v>1</v>
      </c>
      <c r="O973" s="19">
        <f>IF(VLOOKUP($E973,КСГ!$A$2:$D$427,4,0)=0,IF($D973="КС",$C$2*$C973*$G973*L973,$C$3*$C973*$G973*L973),IF($D973="КС",$C$2*$G973*L973,$C$3*$G973*L973))</f>
        <v>27013.533750000002</v>
      </c>
      <c r="P973" s="19">
        <f>IF(VLOOKUP($E973,КСГ!$A$2:$D$427,4,0)=0,IF($D973="КС",$C$2*$C973*$G973*M973,$C$3*$C973*$G973*M973),IF($D973="КС",$C$2*$G973*M973,$C$3*$G973*M973))</f>
        <v>0</v>
      </c>
      <c r="Q973" s="20">
        <f t="shared" si="40"/>
        <v>27013.533750000002</v>
      </c>
    </row>
    <row r="974" spans="1:17">
      <c r="A974" s="34">
        <v>150014</v>
      </c>
      <c r="B974" s="22" t="str">
        <f>VLOOKUP(A974,МО!$A$1:$C$68,2,0)</f>
        <v>ГБУЗ "Правобережная ЦРКБ"</v>
      </c>
      <c r="C974" s="23">
        <f>IF(D974="КС",VLOOKUP(A974,МО!$A$1:$C$68,3,0),VLOOKUP(A974,МО!$A$1:$D$68,4,0))</f>
        <v>0.9</v>
      </c>
      <c r="D974" s="27" t="s">
        <v>495</v>
      </c>
      <c r="E974" s="26">
        <v>20161172</v>
      </c>
      <c r="F974" s="22" t="str">
        <f>VLOOKUP(E974,КСГ!$A$2:$C$427,2,0)</f>
        <v>Системные поражения соединительной ткани</v>
      </c>
      <c r="G974" s="25">
        <f>VLOOKUP(E974,КСГ!$A$2:$C$427,3,0)</f>
        <v>1.78</v>
      </c>
      <c r="H974" s="25">
        <f>IF(VLOOKUP($E974,КСГ!$A$2:$D$427,4,0)=0,IF($D974="КС",$C$2*$C974*$G974,$C$3*$C974*$G974),IF($D974="КС",$C$2*$G974,$C$3*$G974))</f>
        <v>27476.622900000002</v>
      </c>
      <c r="I974" s="25" t="str">
        <f>VLOOKUP(E974,КСГ!$A$2:$E$427,5,0)</f>
        <v>Ревматология</v>
      </c>
      <c r="J974" s="25">
        <f>VLOOKUP(E974,КСГ!$A$2:$F$427,6,0)</f>
        <v>1.44</v>
      </c>
      <c r="K974" s="26" t="s">
        <v>493</v>
      </c>
      <c r="L974" s="26">
        <v>0</v>
      </c>
      <c r="M974" s="26">
        <v>0</v>
      </c>
      <c r="N974" s="18" t="str">
        <f t="shared" si="39"/>
        <v/>
      </c>
      <c r="O974" s="19">
        <f>IF(VLOOKUP($E974,КСГ!$A$2:$D$427,4,0)=0,IF($D974="КС",$C$2*$C974*$G974*L974,$C$3*$C974*$G974*L974),IF($D974="КС",$C$2*$G974*L974,$C$3*$G974*L974))</f>
        <v>0</v>
      </c>
      <c r="P974" s="19">
        <f>IF(VLOOKUP($E974,КСГ!$A$2:$D$427,4,0)=0,IF($D974="КС",$C$2*$C974*$G974*M974,$C$3*$C974*$G974*M974),IF($D974="КС",$C$2*$G974*M974,$C$3*$G974*M974))</f>
        <v>0</v>
      </c>
      <c r="Q974" s="20">
        <f t="shared" si="40"/>
        <v>0</v>
      </c>
    </row>
    <row r="975" spans="1:17">
      <c r="A975" s="34">
        <v>150014</v>
      </c>
      <c r="B975" s="22" t="str">
        <f>VLOOKUP(A975,МО!$A$1:$C$68,2,0)</f>
        <v>ГБУЗ "Правобережная ЦРКБ"</v>
      </c>
      <c r="C975" s="23">
        <f>IF(D975="КС",VLOOKUP(A975,МО!$A$1:$C$68,3,0),VLOOKUP(A975,МО!$A$1:$D$68,4,0))</f>
        <v>0.9</v>
      </c>
      <c r="D975" s="27" t="s">
        <v>495</v>
      </c>
      <c r="E975" s="26">
        <v>20161173</v>
      </c>
      <c r="F975" s="22" t="str">
        <f>VLOOKUP(E975,КСГ!$A$2:$C$427,2,0)</f>
        <v>Артропатии и спондилопатии</v>
      </c>
      <c r="G975" s="25">
        <f>VLOOKUP(E975,КСГ!$A$2:$C$427,3,0)</f>
        <v>1.67</v>
      </c>
      <c r="H975" s="25">
        <f>IF(VLOOKUP($E975,КСГ!$A$2:$D$427,4,0)=0,IF($D975="КС",$C$2*$C975*$G975,$C$3*$C975*$G975),IF($D975="КС",$C$2*$G975,$C$3*$G975))</f>
        <v>25778.629349999999</v>
      </c>
      <c r="I975" s="25" t="str">
        <f>VLOOKUP(E975,КСГ!$A$2:$E$427,5,0)</f>
        <v>Ревматология</v>
      </c>
      <c r="J975" s="25">
        <f>VLOOKUP(E975,КСГ!$A$2:$F$427,6,0)</f>
        <v>1.44</v>
      </c>
      <c r="K975" s="26" t="s">
        <v>474</v>
      </c>
      <c r="L975" s="26">
        <v>0</v>
      </c>
      <c r="M975" s="26">
        <v>0</v>
      </c>
      <c r="N975" s="18" t="str">
        <f t="shared" si="39"/>
        <v/>
      </c>
      <c r="O975" s="19">
        <f>IF(VLOOKUP($E975,КСГ!$A$2:$D$427,4,0)=0,IF($D975="КС",$C$2*$C975*$G975*L975,$C$3*$C975*$G975*L975),IF($D975="КС",$C$2*$G975*L975,$C$3*$G975*L975))</f>
        <v>0</v>
      </c>
      <c r="P975" s="19">
        <f>IF(VLOOKUP($E975,КСГ!$A$2:$D$427,4,0)=0,IF($D975="КС",$C$2*$C975*$G975*M975,$C$3*$C975*$G975*M975),IF($D975="КС",$C$2*$G975*M975,$C$3*$G975*M975))</f>
        <v>0</v>
      </c>
      <c r="Q975" s="20">
        <f t="shared" si="40"/>
        <v>0</v>
      </c>
    </row>
    <row r="976" spans="1:17">
      <c r="A976" s="34">
        <v>150014</v>
      </c>
      <c r="B976" s="22" t="str">
        <f>VLOOKUP(A976,МО!$A$1:$C$68,2,0)</f>
        <v>ГБУЗ "Правобережная ЦРКБ"</v>
      </c>
      <c r="C976" s="23">
        <f>IF(D976="КС",VLOOKUP(A976,МО!$A$1:$C$68,3,0),VLOOKUP(A976,МО!$A$1:$D$68,4,0))</f>
        <v>0.9</v>
      </c>
      <c r="D976" s="27" t="s">
        <v>495</v>
      </c>
      <c r="E976" s="26">
        <v>20161174</v>
      </c>
      <c r="F976" s="22" t="str">
        <f>VLOOKUP(E976,КСГ!$A$2:$C$427,2,0)</f>
        <v>Ревматические болезни сердца (уровень 1)</v>
      </c>
      <c r="G976" s="25">
        <f>VLOOKUP(E976,КСГ!$A$2:$C$427,3,0)</f>
        <v>0.87</v>
      </c>
      <c r="H976" s="25">
        <f>IF(VLOOKUP($E976,КСГ!$A$2:$D$427,4,0)=0,IF($D976="КС",$C$2*$C976*$G976,$C$3*$C976*$G976),IF($D976="КС",$C$2*$G976,$C$3*$G976))</f>
        <v>13429.585349999999</v>
      </c>
      <c r="I976" s="25" t="str">
        <f>VLOOKUP(E976,КСГ!$A$2:$E$427,5,0)</f>
        <v>Ревматология</v>
      </c>
      <c r="J976" s="25">
        <f>VLOOKUP(E976,КСГ!$A$2:$F$427,6,0)</f>
        <v>1.44</v>
      </c>
      <c r="K976" s="26" t="s">
        <v>476</v>
      </c>
      <c r="L976" s="26">
        <v>0</v>
      </c>
      <c r="M976" s="26">
        <v>0</v>
      </c>
      <c r="N976" s="18" t="str">
        <f t="shared" si="39"/>
        <v/>
      </c>
      <c r="O976" s="19">
        <f>IF(VLOOKUP($E976,КСГ!$A$2:$D$427,4,0)=0,IF($D976="КС",$C$2*$C976*$G976*L976,$C$3*$C976*$G976*L976),IF($D976="КС",$C$2*$G976*L976,$C$3*$G976*L976))</f>
        <v>0</v>
      </c>
      <c r="P976" s="19">
        <f>IF(VLOOKUP($E976,КСГ!$A$2:$D$427,4,0)=0,IF($D976="КС",$C$2*$C976*$G976*M976,$C$3*$C976*$G976*M976),IF($D976="КС",$C$2*$G976*M976,$C$3*$G976*M976))</f>
        <v>0</v>
      </c>
      <c r="Q976" s="20">
        <f t="shared" si="40"/>
        <v>0</v>
      </c>
    </row>
    <row r="977" spans="1:17" ht="30">
      <c r="A977" s="34">
        <v>150014</v>
      </c>
      <c r="B977" s="22" t="str">
        <f>VLOOKUP(A977,МО!$A$1:$C$68,2,0)</f>
        <v>ГБУЗ "Правобережная ЦРКБ"</v>
      </c>
      <c r="C977" s="23">
        <f>IF(D977="КС",VLOOKUP(A977,МО!$A$1:$C$68,3,0),VLOOKUP(A977,МО!$A$1:$D$68,4,0))</f>
        <v>0.9</v>
      </c>
      <c r="D977" s="27" t="s">
        <v>495</v>
      </c>
      <c r="E977" s="26">
        <v>20161176</v>
      </c>
      <c r="F977" s="22" t="str">
        <f>VLOOKUP(E977,КСГ!$A$2:$C$427,2,0)</f>
        <v>Флебит и тромбофлебит, варикозное расширение вен нижних конечностей</v>
      </c>
      <c r="G977" s="25">
        <f>VLOOKUP(E977,КСГ!$A$2:$C$427,3,0)</f>
        <v>0.85</v>
      </c>
      <c r="H977" s="25">
        <f>IF(VLOOKUP($E977,КСГ!$A$2:$D$427,4,0)=0,IF($D977="КС",$C$2*$C977*$G977,$C$3*$C977*$G977),IF($D977="КС",$C$2*$G977,$C$3*$G977))</f>
        <v>13120.85925</v>
      </c>
      <c r="I977" s="25" t="str">
        <f>VLOOKUP(E977,КСГ!$A$2:$E$427,5,0)</f>
        <v>Сердечно-сосудистая хирургия</v>
      </c>
      <c r="J977" s="25">
        <f>VLOOKUP(E977,КСГ!$A$2:$F$427,6,0)</f>
        <v>1.18</v>
      </c>
      <c r="K977" s="26" t="s">
        <v>474</v>
      </c>
      <c r="L977" s="26">
        <v>2</v>
      </c>
      <c r="M977" s="26">
        <v>0</v>
      </c>
      <c r="N977" s="18">
        <f t="shared" si="39"/>
        <v>2</v>
      </c>
      <c r="O977" s="19">
        <f>IF(VLOOKUP($E977,КСГ!$A$2:$D$427,4,0)=0,IF($D977="КС",$C$2*$C977*$G977*L977,$C$3*$C977*$G977*L977),IF($D977="КС",$C$2*$G977*L977,$C$3*$G977*L977))</f>
        <v>26241.718499999999</v>
      </c>
      <c r="P977" s="19">
        <f>IF(VLOOKUP($E977,КСГ!$A$2:$D$427,4,0)=0,IF($D977="КС",$C$2*$C977*$G977*M977,$C$3*$C977*$G977*M977),IF($D977="КС",$C$2*$G977*M977,$C$3*$G977*M977))</f>
        <v>0</v>
      </c>
      <c r="Q977" s="20">
        <f t="shared" si="40"/>
        <v>26241.718499999999</v>
      </c>
    </row>
    <row r="978" spans="1:17" ht="16.5" customHeight="1">
      <c r="A978" s="34">
        <v>150014</v>
      </c>
      <c r="B978" s="22" t="str">
        <f>VLOOKUP(A978,МО!$A$1:$C$68,2,0)</f>
        <v>ГБУЗ "Правобережная ЦРКБ"</v>
      </c>
      <c r="C978" s="23">
        <f>IF(D978="КС",VLOOKUP(A978,МО!$A$1:$C$68,3,0),VLOOKUP(A978,МО!$A$1:$D$68,4,0))</f>
        <v>0.9</v>
      </c>
      <c r="D978" s="27" t="s">
        <v>495</v>
      </c>
      <c r="E978" s="26">
        <v>20161177</v>
      </c>
      <c r="F978" s="22" t="str">
        <f>VLOOKUP(E978,КСГ!$A$2:$C$427,2,0)</f>
        <v>Другие болезни, врожденные аномалии вен</v>
      </c>
      <c r="G978" s="25">
        <f>VLOOKUP(E978,КСГ!$A$2:$C$427,3,0)</f>
        <v>1.32</v>
      </c>
      <c r="H978" s="25">
        <f>IF(VLOOKUP($E978,КСГ!$A$2:$D$427,4,0)=0,IF($D978="КС",$C$2*$C978*$G978,$C$3*$C978*$G978),IF($D978="КС",$C$2*$G978,$C$3*$G978))</f>
        <v>20375.922600000002</v>
      </c>
      <c r="I978" s="25" t="str">
        <f>VLOOKUP(E978,КСГ!$A$2:$E$427,5,0)</f>
        <v>Сердечно-сосудистая хирургия</v>
      </c>
      <c r="J978" s="25">
        <f>VLOOKUP(E978,КСГ!$A$2:$F$427,6,0)</f>
        <v>1.18</v>
      </c>
      <c r="K978" s="26" t="s">
        <v>474</v>
      </c>
      <c r="L978" s="26">
        <v>0</v>
      </c>
      <c r="M978" s="26">
        <v>0</v>
      </c>
      <c r="N978" s="18" t="str">
        <f t="shared" si="39"/>
        <v/>
      </c>
      <c r="O978" s="19">
        <f>IF(VLOOKUP($E978,КСГ!$A$2:$D$427,4,0)=0,IF($D978="КС",$C$2*$C978*$G978*L978,$C$3*$C978*$G978*L978),IF($D978="КС",$C$2*$G978*L978,$C$3*$G978*L978))</f>
        <v>0</v>
      </c>
      <c r="P978" s="19">
        <f>IF(VLOOKUP($E978,КСГ!$A$2:$D$427,4,0)=0,IF($D978="КС",$C$2*$C978*$G978*M978,$C$3*$C978*$G978*M978),IF($D978="КС",$C$2*$G978*M978,$C$3*$G978*M978))</f>
        <v>0</v>
      </c>
      <c r="Q978" s="20">
        <f t="shared" si="40"/>
        <v>0</v>
      </c>
    </row>
    <row r="979" spans="1:17" ht="16.5" customHeight="1">
      <c r="A979" s="34">
        <v>150014</v>
      </c>
      <c r="B979" s="22" t="str">
        <f>VLOOKUP(A979,МО!$A$1:$C$68,2,0)</f>
        <v>ГБУЗ "Правобережная ЦРКБ"</v>
      </c>
      <c r="C979" s="23">
        <f>IF(D979="КС",VLOOKUP(A979,МО!$A$1:$C$68,3,0),VLOOKUP(A979,МО!$A$1:$D$68,4,0))</f>
        <v>0.9</v>
      </c>
      <c r="D979" s="27" t="s">
        <v>495</v>
      </c>
      <c r="E979" s="26">
        <v>20161178</v>
      </c>
      <c r="F979" s="22" t="str">
        <f>VLOOKUP(E979,КСГ!$A$2:$C$427,2,0)</f>
        <v>Болезни артерий, артериол и капилляров</v>
      </c>
      <c r="G979" s="25">
        <f>VLOOKUP(E979,КСГ!$A$2:$C$427,3,0)</f>
        <v>1.05</v>
      </c>
      <c r="H979" s="25">
        <f>IF(VLOOKUP($E979,КСГ!$A$2:$D$427,4,0)=0,IF($D979="КС",$C$2*$C979*$G979,$C$3*$C979*$G979),IF($D979="КС",$C$2*$G979,$C$3*$G979))</f>
        <v>16208.120250000002</v>
      </c>
      <c r="I979" s="25" t="str">
        <f>VLOOKUP(E979,КСГ!$A$2:$E$427,5,0)</f>
        <v>Сердечно-сосудистая хирургия</v>
      </c>
      <c r="J979" s="25">
        <f>VLOOKUP(E979,КСГ!$A$2:$F$427,6,0)</f>
        <v>1.18</v>
      </c>
      <c r="K979" s="26" t="s">
        <v>474</v>
      </c>
      <c r="L979" s="26">
        <v>1</v>
      </c>
      <c r="M979" s="26">
        <v>0</v>
      </c>
      <c r="N979" s="18">
        <f t="shared" si="39"/>
        <v>1</v>
      </c>
      <c r="O979" s="19">
        <f>IF(VLOOKUP($E979,КСГ!$A$2:$D$427,4,0)=0,IF($D979="КС",$C$2*$C979*$G979*L979,$C$3*$C979*$G979*L979),IF($D979="КС",$C$2*$G979*L979,$C$3*$G979*L979))</f>
        <v>16208.120250000002</v>
      </c>
      <c r="P979" s="19">
        <f>IF(VLOOKUP($E979,КСГ!$A$2:$D$427,4,0)=0,IF($D979="КС",$C$2*$C979*$G979*M979,$C$3*$C979*$G979*M979),IF($D979="КС",$C$2*$G979*M979,$C$3*$G979*M979))</f>
        <v>0</v>
      </c>
      <c r="Q979" s="20">
        <f t="shared" si="40"/>
        <v>16208.120250000002</v>
      </c>
    </row>
    <row r="980" spans="1:17" ht="30">
      <c r="A980" s="34">
        <v>150014</v>
      </c>
      <c r="B980" s="22" t="str">
        <f>VLOOKUP(A980,МО!$A$1:$C$68,2,0)</f>
        <v>ГБУЗ "Правобережная ЦРКБ"</v>
      </c>
      <c r="C980" s="23">
        <f>IF(D980="КС",VLOOKUP(A980,МО!$A$1:$C$68,3,0),VLOOKUP(A980,МО!$A$1:$D$68,4,0))</f>
        <v>0.9</v>
      </c>
      <c r="D980" s="27" t="s">
        <v>495</v>
      </c>
      <c r="E980" s="26">
        <v>20161184</v>
      </c>
      <c r="F980" s="22" t="str">
        <f>VLOOKUP(E980,КСГ!$A$2:$C$427,2,0)</f>
        <v>Операции на сосудах (уровень 2)</v>
      </c>
      <c r="G980" s="25">
        <f>VLOOKUP(E980,КСГ!$A$2:$C$427,3,0)</f>
        <v>2.37</v>
      </c>
      <c r="H980" s="25">
        <f>IF(VLOOKUP($E980,КСГ!$A$2:$D$427,4,0)=0,IF($D980="КС",$C$2*$C980*$G980,$C$3*$C980*$G980),IF($D980="КС",$C$2*$G980,$C$3*$G980))</f>
        <v>36584.042850000005</v>
      </c>
      <c r="I980" s="25" t="str">
        <f>VLOOKUP(E980,КСГ!$A$2:$E$427,5,0)</f>
        <v>Сердечно-сосудистая хирургия</v>
      </c>
      <c r="J980" s="25">
        <f>VLOOKUP(E980,КСГ!$A$2:$F$427,6,0)</f>
        <v>1.18</v>
      </c>
      <c r="K980" s="26" t="s">
        <v>474</v>
      </c>
      <c r="L980" s="26">
        <v>0</v>
      </c>
      <c r="M980" s="26">
        <v>0</v>
      </c>
      <c r="N980" s="18" t="str">
        <f t="shared" si="39"/>
        <v/>
      </c>
      <c r="O980" s="19">
        <f>IF(VLOOKUP($E980,КСГ!$A$2:$D$427,4,0)=0,IF($D980="КС",$C$2*$C980*$G980*L980,$C$3*$C980*$G980*L980),IF($D980="КС",$C$2*$G980*L980,$C$3*$G980*L980))</f>
        <v>0</v>
      </c>
      <c r="P980" s="19">
        <f>IF(VLOOKUP($E980,КСГ!$A$2:$D$427,4,0)=0,IF($D980="КС",$C$2*$C980*$G980*M980,$C$3*$C980*$G980*M980),IF($D980="КС",$C$2*$G980*M980,$C$3*$G980*M980))</f>
        <v>0</v>
      </c>
      <c r="Q980" s="20">
        <f t="shared" si="40"/>
        <v>0</v>
      </c>
    </row>
    <row r="981" spans="1:17" ht="30">
      <c r="A981" s="34">
        <v>150014</v>
      </c>
      <c r="B981" s="22" t="str">
        <f>VLOOKUP(A981,МО!$A$1:$C$68,2,0)</f>
        <v>ГБУЗ "Правобережная ЦРКБ"</v>
      </c>
      <c r="C981" s="23">
        <f>IF(D981="КС",VLOOKUP(A981,МО!$A$1:$C$68,3,0),VLOOKUP(A981,МО!$A$1:$D$68,4,0))</f>
        <v>0.9</v>
      </c>
      <c r="D981" s="27" t="s">
        <v>495</v>
      </c>
      <c r="E981" s="26">
        <v>20161188</v>
      </c>
      <c r="F981" s="22" t="str">
        <f>VLOOKUP(E981,КСГ!$A$2:$C$427,2,0)</f>
        <v>Болезни полости рта, слюнных желез и челюстей, врожденные аномалии лица и шеи, дети</v>
      </c>
      <c r="G981" s="25">
        <f>VLOOKUP(E981,КСГ!$A$2:$C$427,3,0)</f>
        <v>0.79</v>
      </c>
      <c r="H981" s="25">
        <f>IF(VLOOKUP($E981,КСГ!$A$2:$D$427,4,0)=0,IF($D981="КС",$C$2*$C981*$G981,$C$3*$C981*$G981),IF($D981="КС",$C$2*$G981,$C$3*$G981))</f>
        <v>12194.68095</v>
      </c>
      <c r="I981" s="25" t="str">
        <f>VLOOKUP(E981,КСГ!$A$2:$E$427,5,0)</f>
        <v>Стоматология детская</v>
      </c>
      <c r="J981" s="25">
        <f>VLOOKUP(E981,КСГ!$A$2:$F$427,6,0)</f>
        <v>0.79</v>
      </c>
      <c r="K981" s="26" t="s">
        <v>509</v>
      </c>
      <c r="L981" s="26">
        <v>0</v>
      </c>
      <c r="M981" s="26">
        <v>0</v>
      </c>
      <c r="N981" s="18" t="str">
        <f t="shared" si="39"/>
        <v/>
      </c>
      <c r="O981" s="19">
        <f>IF(VLOOKUP($E981,КСГ!$A$2:$D$427,4,0)=0,IF($D981="КС",$C$2*$C981*$G981*L981,$C$3*$C981*$G981*L981),IF($D981="КС",$C$2*$G981*L981,$C$3*$G981*L981))</f>
        <v>0</v>
      </c>
      <c r="P981" s="19">
        <f>IF(VLOOKUP($E981,КСГ!$A$2:$D$427,4,0)=0,IF($D981="КС",$C$2*$C981*$G981*M981,$C$3*$C981*$G981*M981),IF($D981="КС",$C$2*$G981*M981,$C$3*$G981*M981))</f>
        <v>0</v>
      </c>
      <c r="Q981" s="20">
        <f t="shared" si="40"/>
        <v>0</v>
      </c>
    </row>
    <row r="982" spans="1:17" ht="18" customHeight="1">
      <c r="A982" s="34">
        <v>150014</v>
      </c>
      <c r="B982" s="22" t="str">
        <f>VLOOKUP(A982,МО!$A$1:$C$68,2,0)</f>
        <v>ГБУЗ "Правобережная ЦРКБ"</v>
      </c>
      <c r="C982" s="23">
        <f>IF(D982="КС",VLOOKUP(A982,МО!$A$1:$C$68,3,0),VLOOKUP(A982,МО!$A$1:$D$68,4,0))</f>
        <v>0.9</v>
      </c>
      <c r="D982" s="27" t="s">
        <v>495</v>
      </c>
      <c r="E982" s="26">
        <v>20161188</v>
      </c>
      <c r="F982" s="22" t="str">
        <f>VLOOKUP(E982,КСГ!$A$2:$C$427,2,0)</f>
        <v>Болезни полости рта, слюнных желез и челюстей, врожденные аномалии лица и шеи, дети</v>
      </c>
      <c r="G982" s="25">
        <f>VLOOKUP(E982,КСГ!$A$2:$C$427,3,0)</f>
        <v>0.79</v>
      </c>
      <c r="H982" s="25">
        <f>IF(VLOOKUP($E982,КСГ!$A$2:$D$427,4,0)=0,IF($D982="КС",$C$2*$C982*$G982,$C$3*$C982*$G982),IF($D982="КС",$C$2*$G982,$C$3*$G982))</f>
        <v>12194.68095</v>
      </c>
      <c r="I982" s="25" t="str">
        <f>VLOOKUP(E982,КСГ!$A$2:$E$427,5,0)</f>
        <v>Стоматология детская</v>
      </c>
      <c r="J982" s="25">
        <f>VLOOKUP(E982,КСГ!$A$2:$F$427,6,0)</f>
        <v>0.79</v>
      </c>
      <c r="K982" s="26" t="s">
        <v>499</v>
      </c>
      <c r="L982" s="26">
        <v>0</v>
      </c>
      <c r="M982" s="26">
        <v>0</v>
      </c>
      <c r="N982" s="18" t="str">
        <f t="shared" si="39"/>
        <v/>
      </c>
      <c r="O982" s="19">
        <f>IF(VLOOKUP($E982,КСГ!$A$2:$D$427,4,0)=0,IF($D982="КС",$C$2*$C982*$G982*L982,$C$3*$C982*$G982*L982),IF($D982="КС",$C$2*$G982*L982,$C$3*$G982*L982))</f>
        <v>0</v>
      </c>
      <c r="P982" s="19">
        <f>IF(VLOOKUP($E982,КСГ!$A$2:$D$427,4,0)=0,IF($D982="КС",$C$2*$C982*$G982*M982,$C$3*$C982*$G982*M982),IF($D982="КС",$C$2*$G982*M982,$C$3*$G982*M982))</f>
        <v>0</v>
      </c>
      <c r="Q982" s="20">
        <f t="shared" si="40"/>
        <v>0</v>
      </c>
    </row>
    <row r="983" spans="1:17">
      <c r="A983" s="34">
        <v>150014</v>
      </c>
      <c r="B983" s="22" t="str">
        <f>VLOOKUP(A983,МО!$A$1:$C$68,2,0)</f>
        <v>ГБУЗ "Правобережная ЦРКБ"</v>
      </c>
      <c r="C983" s="23">
        <f>IF(D983="КС",VLOOKUP(A983,МО!$A$1:$C$68,3,0),VLOOKUP(A983,МО!$A$1:$D$68,4,0))</f>
        <v>0.9</v>
      </c>
      <c r="D983" s="27" t="s">
        <v>495</v>
      </c>
      <c r="E983" s="26">
        <v>20161189</v>
      </c>
      <c r="F983" s="22" t="str">
        <f>VLOOKUP(E983,КСГ!$A$2:$C$427,2,0)</f>
        <v>Болезни пищевода, гастрит, дуоденит, другие болезни желудка и двенадцатиперстной кишки</v>
      </c>
      <c r="G983" s="25">
        <f>VLOOKUP(E983,КСГ!$A$2:$C$427,3,0)</f>
        <v>0.37</v>
      </c>
      <c r="H983" s="25">
        <f>IF(VLOOKUP($E983,КСГ!$A$2:$D$427,4,0)=0,IF($D983="КС",$C$2*$C983*$G983,$C$3*$C983*$G983),IF($D983="КС",$C$2*$G983,$C$3*$G983))</f>
        <v>5711.4328500000001</v>
      </c>
      <c r="I983" s="25" t="str">
        <f>VLOOKUP(E983,КСГ!$A$2:$E$427,5,0)</f>
        <v>Терапия</v>
      </c>
      <c r="J983" s="25">
        <f>VLOOKUP(E983,КСГ!$A$2:$F$427,6,0)</f>
        <v>0.77</v>
      </c>
      <c r="K983" s="26" t="s">
        <v>474</v>
      </c>
      <c r="L983" s="26">
        <v>0</v>
      </c>
      <c r="M983" s="26">
        <v>0</v>
      </c>
      <c r="N983" s="18" t="str">
        <f t="shared" si="39"/>
        <v/>
      </c>
      <c r="O983" s="19">
        <f>IF(VLOOKUP($E983,КСГ!$A$2:$D$427,4,0)=0,IF($D983="КС",$C$2*$C983*$G983*L983,$C$3*$C983*$G983*L983),IF($D983="КС",$C$2*$G983*L983,$C$3*$G983*L983))</f>
        <v>0</v>
      </c>
      <c r="P983" s="19">
        <f>IF(VLOOKUP($E983,КСГ!$A$2:$D$427,4,0)=0,IF($D983="КС",$C$2*$C983*$G983*M983,$C$3*$C983*$G983*M983),IF($D983="КС",$C$2*$G983*M983,$C$3*$G983*M983))</f>
        <v>0</v>
      </c>
      <c r="Q983" s="20">
        <f t="shared" si="40"/>
        <v>0</v>
      </c>
    </row>
    <row r="984" spans="1:17">
      <c r="A984" s="34">
        <v>150014</v>
      </c>
      <c r="B984" s="22" t="str">
        <f>VLOOKUP(A984,МО!$A$1:$C$68,2,0)</f>
        <v>ГБУЗ "Правобережная ЦРКБ"</v>
      </c>
      <c r="C984" s="23">
        <f>IF(D984="КС",VLOOKUP(A984,МО!$A$1:$C$68,3,0),VLOOKUP(A984,МО!$A$1:$D$68,4,0))</f>
        <v>0.9</v>
      </c>
      <c r="D984" s="27" t="s">
        <v>495</v>
      </c>
      <c r="E984" s="26">
        <v>20161189</v>
      </c>
      <c r="F984" s="22" t="str">
        <f>VLOOKUP(E984,КСГ!$A$2:$C$427,2,0)</f>
        <v>Болезни пищевода, гастрит, дуоденит, другие болезни желудка и двенадцатиперстной кишки</v>
      </c>
      <c r="G984" s="25">
        <f>VLOOKUP(E984,КСГ!$A$2:$C$427,3,0)</f>
        <v>0.37</v>
      </c>
      <c r="H984" s="25">
        <f>IF(VLOOKUP($E984,КСГ!$A$2:$D$427,4,0)=0,IF($D984="КС",$C$2*$C984*$G984,$C$3*$C984*$G984),IF($D984="КС",$C$2*$G984,$C$3*$G984))</f>
        <v>5711.4328500000001</v>
      </c>
      <c r="I984" s="25" t="str">
        <f>VLOOKUP(E984,КСГ!$A$2:$E$427,5,0)</f>
        <v>Терапия</v>
      </c>
      <c r="J984" s="25">
        <f>VLOOKUP(E984,КСГ!$A$2:$F$427,6,0)</f>
        <v>0.77</v>
      </c>
      <c r="K984" s="26" t="s">
        <v>493</v>
      </c>
      <c r="L984" s="26">
        <v>2</v>
      </c>
      <c r="M984" s="26">
        <v>0</v>
      </c>
      <c r="N984" s="18">
        <f t="shared" si="39"/>
        <v>2</v>
      </c>
      <c r="O984" s="19">
        <f>IF(VLOOKUP($E984,КСГ!$A$2:$D$427,4,0)=0,IF($D984="КС",$C$2*$C984*$G984*L984,$C$3*$C984*$G984*L984),IF($D984="КС",$C$2*$G984*L984,$C$3*$G984*L984))</f>
        <v>11422.8657</v>
      </c>
      <c r="P984" s="19">
        <f>IF(VLOOKUP($E984,КСГ!$A$2:$D$427,4,0)=0,IF($D984="КС",$C$2*$C984*$G984*M984,$C$3*$C984*$G984*M984),IF($D984="КС",$C$2*$G984*M984,$C$3*$G984*M984))</f>
        <v>0</v>
      </c>
      <c r="Q984" s="20">
        <f t="shared" si="40"/>
        <v>11422.8657</v>
      </c>
    </row>
    <row r="985" spans="1:17">
      <c r="A985" s="34">
        <v>150014</v>
      </c>
      <c r="B985" s="22" t="str">
        <f>VLOOKUP(A985,МО!$A$1:$C$68,2,0)</f>
        <v>ГБУЗ "Правобережная ЦРКБ"</v>
      </c>
      <c r="C985" s="23">
        <f>IF(D985="КС",VLOOKUP(A985,МО!$A$1:$C$68,3,0),VLOOKUP(A985,МО!$A$1:$D$68,4,0))</f>
        <v>0.9</v>
      </c>
      <c r="D985" s="27" t="s">
        <v>495</v>
      </c>
      <c r="E985" s="26">
        <v>20161189</v>
      </c>
      <c r="F985" s="22" t="str">
        <f>VLOOKUP(E985,КСГ!$A$2:$C$427,2,0)</f>
        <v>Болезни пищевода, гастрит, дуоденит, другие болезни желудка и двенадцатиперстной кишки</v>
      </c>
      <c r="G985" s="25">
        <f>VLOOKUP(E985,КСГ!$A$2:$C$427,3,0)</f>
        <v>0.37</v>
      </c>
      <c r="H985" s="25">
        <f>IF(VLOOKUP($E985,КСГ!$A$2:$D$427,4,0)=0,IF($D985="КС",$C$2*$C985*$G985,$C$3*$C985*$G985),IF($D985="КС",$C$2*$G985,$C$3*$G985))</f>
        <v>5711.4328500000001</v>
      </c>
      <c r="I985" s="25" t="str">
        <f>VLOOKUP(E985,КСГ!$A$2:$E$427,5,0)</f>
        <v>Терапия</v>
      </c>
      <c r="J985" s="25">
        <f>VLOOKUP(E985,КСГ!$A$2:$F$427,6,0)</f>
        <v>0.77</v>
      </c>
      <c r="K985" s="26" t="s">
        <v>499</v>
      </c>
      <c r="L985" s="26">
        <v>1</v>
      </c>
      <c r="M985" s="26">
        <v>0</v>
      </c>
      <c r="N985" s="18">
        <f t="shared" si="39"/>
        <v>1</v>
      </c>
      <c r="O985" s="19">
        <f>IF(VLOOKUP($E985,КСГ!$A$2:$D$427,4,0)=0,IF($D985="КС",$C$2*$C985*$G985*L985,$C$3*$C985*$G985*L985),IF($D985="КС",$C$2*$G985*L985,$C$3*$G985*L985))</f>
        <v>5711.4328500000001</v>
      </c>
      <c r="P985" s="19">
        <f>IF(VLOOKUP($E985,КСГ!$A$2:$D$427,4,0)=0,IF($D985="КС",$C$2*$C985*$G985*M985,$C$3*$C985*$G985*M985),IF($D985="КС",$C$2*$G985*M985,$C$3*$G985*M985))</f>
        <v>0</v>
      </c>
      <c r="Q985" s="20">
        <f t="shared" si="40"/>
        <v>5711.4328500000001</v>
      </c>
    </row>
    <row r="986" spans="1:17" ht="16.5" customHeight="1">
      <c r="A986" s="34">
        <v>150014</v>
      </c>
      <c r="B986" s="22" t="str">
        <f>VLOOKUP(A986,МО!$A$1:$C$68,2,0)</f>
        <v>ГБУЗ "Правобережная ЦРКБ"</v>
      </c>
      <c r="C986" s="23">
        <f>IF(D986="КС",VLOOKUP(A986,МО!$A$1:$C$68,3,0),VLOOKUP(A986,МО!$A$1:$D$68,4,0))</f>
        <v>0.9</v>
      </c>
      <c r="D986" s="27" t="s">
        <v>495</v>
      </c>
      <c r="E986" s="26">
        <v>20161190</v>
      </c>
      <c r="F986" s="22" t="str">
        <f>VLOOKUP(E986,КСГ!$A$2:$C$427,2,0)</f>
        <v>Новообразования доброкачественные, in situ, неопределенного и неуточненного характера органов пищеварения</v>
      </c>
      <c r="G986" s="25">
        <f>VLOOKUP(E986,КСГ!$A$2:$C$427,3,0)</f>
        <v>0.69</v>
      </c>
      <c r="H986" s="25">
        <f>IF(VLOOKUP($E986,КСГ!$A$2:$D$427,4,0)=0,IF($D986="КС",$C$2*$C986*$G986,$C$3*$C986*$G986),IF($D986="КС",$C$2*$G986,$C$3*$G986))</f>
        <v>10651.050449999999</v>
      </c>
      <c r="I986" s="25" t="str">
        <f>VLOOKUP(E986,КСГ!$A$2:$E$427,5,0)</f>
        <v>Терапия</v>
      </c>
      <c r="J986" s="25">
        <f>VLOOKUP(E986,КСГ!$A$2:$F$427,6,0)</f>
        <v>0.77</v>
      </c>
      <c r="K986" s="26" t="s">
        <v>474</v>
      </c>
      <c r="L986" s="26">
        <v>1</v>
      </c>
      <c r="M986" s="26">
        <v>0</v>
      </c>
      <c r="N986" s="18">
        <f t="shared" si="39"/>
        <v>1</v>
      </c>
      <c r="O986" s="19">
        <f>IF(VLOOKUP($E986,КСГ!$A$2:$D$427,4,0)=0,IF($D986="КС",$C$2*$C986*$G986*L986,$C$3*$C986*$G986*L986),IF($D986="КС",$C$2*$G986*L986,$C$3*$G986*L986))</f>
        <v>10651.050449999999</v>
      </c>
      <c r="P986" s="19">
        <f>IF(VLOOKUP($E986,КСГ!$A$2:$D$427,4,0)=0,IF($D986="КС",$C$2*$C986*$G986*M986,$C$3*$C986*$G986*M986),IF($D986="КС",$C$2*$G986*M986,$C$3*$G986*M986))</f>
        <v>0</v>
      </c>
      <c r="Q986" s="20">
        <f t="shared" si="40"/>
        <v>10651.050449999999</v>
      </c>
    </row>
    <row r="987" spans="1:17">
      <c r="A987" s="34">
        <v>150014</v>
      </c>
      <c r="B987" s="22" t="str">
        <f>VLOOKUP(A987,МО!$A$1:$C$68,2,0)</f>
        <v>ГБУЗ "Правобережная ЦРКБ"</v>
      </c>
      <c r="C987" s="23">
        <f>IF(D987="КС",VLOOKUP(A987,МО!$A$1:$C$68,3,0),VLOOKUP(A987,МО!$A$1:$D$68,4,0))</f>
        <v>0.9</v>
      </c>
      <c r="D987" s="27" t="s">
        <v>495</v>
      </c>
      <c r="E987" s="26">
        <v>20161191</v>
      </c>
      <c r="F987" s="22" t="str">
        <f>VLOOKUP(E987,КСГ!$A$2:$C$427,2,0)</f>
        <v>Болезни желчного пузыря</v>
      </c>
      <c r="G987" s="25">
        <f>VLOOKUP(E987,КСГ!$A$2:$C$427,3,0)</f>
        <v>0.72</v>
      </c>
      <c r="H987" s="25">
        <f>IF(VLOOKUP($E987,КСГ!$A$2:$D$427,4,0)=0,IF($D987="КС",$C$2*$C987*$G987,$C$3*$C987*$G987),IF($D987="КС",$C$2*$G987,$C$3*$G987))</f>
        <v>11114.1396</v>
      </c>
      <c r="I987" s="25" t="str">
        <f>VLOOKUP(E987,КСГ!$A$2:$E$427,5,0)</f>
        <v>Терапия</v>
      </c>
      <c r="J987" s="25">
        <f>VLOOKUP(E987,КСГ!$A$2:$F$427,6,0)</f>
        <v>0.77</v>
      </c>
      <c r="K987" s="26" t="s">
        <v>474</v>
      </c>
      <c r="L987" s="26">
        <v>0</v>
      </c>
      <c r="M987" s="26">
        <v>0</v>
      </c>
      <c r="N987" s="18" t="str">
        <f t="shared" si="39"/>
        <v/>
      </c>
      <c r="O987" s="19">
        <f>IF(VLOOKUP($E987,КСГ!$A$2:$D$427,4,0)=0,IF($D987="КС",$C$2*$C987*$G987*L987,$C$3*$C987*$G987*L987),IF($D987="КС",$C$2*$G987*L987,$C$3*$G987*L987))</f>
        <v>0</v>
      </c>
      <c r="P987" s="19">
        <f>IF(VLOOKUP($E987,КСГ!$A$2:$D$427,4,0)=0,IF($D987="КС",$C$2*$C987*$G987*M987,$C$3*$C987*$G987*M987),IF($D987="КС",$C$2*$G987*M987,$C$3*$G987*M987))</f>
        <v>0</v>
      </c>
      <c r="Q987" s="20">
        <f t="shared" si="40"/>
        <v>0</v>
      </c>
    </row>
    <row r="988" spans="1:17" ht="18" customHeight="1">
      <c r="A988" s="34">
        <v>150014</v>
      </c>
      <c r="B988" s="22" t="str">
        <f>VLOOKUP(A988,МО!$A$1:$C$68,2,0)</f>
        <v>ГБУЗ "Правобережная ЦРКБ"</v>
      </c>
      <c r="C988" s="23">
        <f>IF(D988="КС",VLOOKUP(A988,МО!$A$1:$C$68,3,0),VLOOKUP(A988,МО!$A$1:$D$68,4,0))</f>
        <v>0.9</v>
      </c>
      <c r="D988" s="27" t="s">
        <v>495</v>
      </c>
      <c r="E988" s="26">
        <v>20161192</v>
      </c>
      <c r="F988" s="22" t="str">
        <f>VLOOKUP(E988,КСГ!$A$2:$C$427,2,0)</f>
        <v>Другие болезни органов пищеварения, взрослые</v>
      </c>
      <c r="G988" s="25">
        <f>VLOOKUP(E988,КСГ!$A$2:$C$427,3,0)</f>
        <v>0.59</v>
      </c>
      <c r="H988" s="25">
        <f>IF(VLOOKUP($E988,КСГ!$A$2:$D$427,4,0)=0,IF($D988="КС",$C$2*$C988*$G988,$C$3*$C988*$G988),IF($D988="КС",$C$2*$G988,$C$3*$G988))</f>
        <v>9107.4199499999995</v>
      </c>
      <c r="I988" s="25" t="str">
        <f>VLOOKUP(E988,КСГ!$A$2:$E$427,5,0)</f>
        <v>Терапия</v>
      </c>
      <c r="J988" s="25">
        <f>VLOOKUP(E988,КСГ!$A$2:$F$427,6,0)</f>
        <v>0.77</v>
      </c>
      <c r="K988" s="26" t="s">
        <v>474</v>
      </c>
      <c r="L988" s="26">
        <v>0</v>
      </c>
      <c r="M988" s="26">
        <v>0</v>
      </c>
      <c r="N988" s="18" t="str">
        <f t="shared" si="39"/>
        <v/>
      </c>
      <c r="O988" s="19">
        <f>IF(VLOOKUP($E988,КСГ!$A$2:$D$427,4,0)=0,IF($D988="КС",$C$2*$C988*$G988*L988,$C$3*$C988*$G988*L988),IF($D988="КС",$C$2*$G988*L988,$C$3*$G988*L988))</f>
        <v>0</v>
      </c>
      <c r="P988" s="19">
        <f>IF(VLOOKUP($E988,КСГ!$A$2:$D$427,4,0)=0,IF($D988="КС",$C$2*$C988*$G988*M988,$C$3*$C988*$G988*M988),IF($D988="КС",$C$2*$G988*M988,$C$3*$G988*M988))</f>
        <v>0</v>
      </c>
      <c r="Q988" s="20">
        <f t="shared" si="40"/>
        <v>0</v>
      </c>
    </row>
    <row r="989" spans="1:17">
      <c r="A989" s="34">
        <v>150014</v>
      </c>
      <c r="B989" s="22" t="str">
        <f>VLOOKUP(A989,МО!$A$1:$C$68,2,0)</f>
        <v>ГБУЗ "Правобережная ЦРКБ"</v>
      </c>
      <c r="C989" s="23">
        <f>IF(D989="КС",VLOOKUP(A989,МО!$A$1:$C$68,3,0),VLOOKUP(A989,МО!$A$1:$D$68,4,0))</f>
        <v>0.9</v>
      </c>
      <c r="D989" s="27" t="s">
        <v>495</v>
      </c>
      <c r="E989" s="26">
        <v>20161192</v>
      </c>
      <c r="F989" s="22" t="str">
        <f>VLOOKUP(E989,КСГ!$A$2:$C$427,2,0)</f>
        <v>Другие болезни органов пищеварения, взрослые</v>
      </c>
      <c r="G989" s="25">
        <f>VLOOKUP(E989,КСГ!$A$2:$C$427,3,0)</f>
        <v>0.59</v>
      </c>
      <c r="H989" s="25">
        <f>IF(VLOOKUP($E989,КСГ!$A$2:$D$427,4,0)=0,IF($D989="КС",$C$2*$C989*$G989,$C$3*$C989*$G989),IF($D989="КС",$C$2*$G989,$C$3*$G989))</f>
        <v>9107.4199499999995</v>
      </c>
      <c r="I989" s="25" t="str">
        <f>VLOOKUP(E989,КСГ!$A$2:$E$427,5,0)</f>
        <v>Терапия</v>
      </c>
      <c r="J989" s="25">
        <f>VLOOKUP(E989,КСГ!$A$2:$F$427,6,0)</f>
        <v>0.77</v>
      </c>
      <c r="K989" s="26" t="s">
        <v>493</v>
      </c>
      <c r="L989" s="26">
        <v>0</v>
      </c>
      <c r="M989" s="26">
        <v>0</v>
      </c>
      <c r="N989" s="18" t="str">
        <f t="shared" si="39"/>
        <v/>
      </c>
      <c r="O989" s="19">
        <f>IF(VLOOKUP($E989,КСГ!$A$2:$D$427,4,0)=0,IF($D989="КС",$C$2*$C989*$G989*L989,$C$3*$C989*$G989*L989),IF($D989="КС",$C$2*$G989*L989,$C$3*$G989*L989))</f>
        <v>0</v>
      </c>
      <c r="P989" s="19">
        <f>IF(VLOOKUP($E989,КСГ!$A$2:$D$427,4,0)=0,IF($D989="КС",$C$2*$C989*$G989*M989,$C$3*$C989*$G989*M989),IF($D989="КС",$C$2*$G989*M989,$C$3*$G989*M989))</f>
        <v>0</v>
      </c>
      <c r="Q989" s="20">
        <f t="shared" si="40"/>
        <v>0</v>
      </c>
    </row>
    <row r="990" spans="1:17" ht="14.25" customHeight="1">
      <c r="A990" s="34">
        <v>150014</v>
      </c>
      <c r="B990" s="22" t="str">
        <f>VLOOKUP(A990,МО!$A$1:$C$68,2,0)</f>
        <v>ГБУЗ "Правобережная ЦРКБ"</v>
      </c>
      <c r="C990" s="23">
        <f>IF(D990="КС",VLOOKUP(A990,МО!$A$1:$C$68,3,0),VLOOKUP(A990,МО!$A$1:$D$68,4,0))</f>
        <v>0.9</v>
      </c>
      <c r="D990" s="27" t="s">
        <v>495</v>
      </c>
      <c r="E990" s="26">
        <v>20161193</v>
      </c>
      <c r="F990" s="22" t="str">
        <f>VLOOKUP(E990,КСГ!$A$2:$C$427,2,0)</f>
        <v>Гипертоническая болезнь в стадии обострения</v>
      </c>
      <c r="G990" s="25">
        <f>VLOOKUP(E990,КСГ!$A$2:$C$427,3,0)</f>
        <v>0.7</v>
      </c>
      <c r="H990" s="25">
        <f>IF(VLOOKUP($E990,КСГ!$A$2:$D$427,4,0)=0,IF($D990="КС",$C$2*$C990*$G990,$C$3*$C990*$G990),IF($D990="КС",$C$2*$G990,$C$3*$G990))</f>
        <v>10805.413499999999</v>
      </c>
      <c r="I990" s="25" t="str">
        <f>VLOOKUP(E990,КСГ!$A$2:$E$427,5,0)</f>
        <v>Терапия</v>
      </c>
      <c r="J990" s="25">
        <f>VLOOKUP(E990,КСГ!$A$2:$F$427,6,0)</f>
        <v>0.77</v>
      </c>
      <c r="K990" s="26" t="s">
        <v>493</v>
      </c>
      <c r="L990" s="26">
        <v>40</v>
      </c>
      <c r="M990" s="26">
        <v>6</v>
      </c>
      <c r="N990" s="18">
        <f t="shared" si="39"/>
        <v>46</v>
      </c>
      <c r="O990" s="19">
        <f>IF(VLOOKUP($E990,КСГ!$A$2:$D$427,4,0)=0,IF($D990="КС",$C$2*$C990*$G990*L990,$C$3*$C990*$G990*L990),IF($D990="КС",$C$2*$G990*L990,$C$3*$G990*L990))</f>
        <v>432216.53999999992</v>
      </c>
      <c r="P990" s="19">
        <f>IF(VLOOKUP($E990,КСГ!$A$2:$D$427,4,0)=0,IF($D990="КС",$C$2*$C990*$G990*M990,$C$3*$C990*$G990*M990),IF($D990="КС",$C$2*$G990*M990,$C$3*$G990*M990))</f>
        <v>64832.480999999992</v>
      </c>
      <c r="Q990" s="20">
        <f t="shared" si="40"/>
        <v>497049.02099999989</v>
      </c>
    </row>
    <row r="991" spans="1:17">
      <c r="A991" s="34">
        <v>150014</v>
      </c>
      <c r="B991" s="22" t="str">
        <f>VLOOKUP(A991,МО!$A$1:$C$68,2,0)</f>
        <v>ГБУЗ "Правобережная ЦРКБ"</v>
      </c>
      <c r="C991" s="23">
        <f>IF(D991="КС",VLOOKUP(A991,МО!$A$1:$C$68,3,0),VLOOKUP(A991,МО!$A$1:$D$68,4,0))</f>
        <v>0.9</v>
      </c>
      <c r="D991" s="27" t="s">
        <v>495</v>
      </c>
      <c r="E991" s="26">
        <v>20161193</v>
      </c>
      <c r="F991" s="22" t="str">
        <f>VLOOKUP(E991,КСГ!$A$2:$C$427,2,0)</f>
        <v>Гипертоническая болезнь в стадии обострения</v>
      </c>
      <c r="G991" s="25">
        <f>VLOOKUP(E991,КСГ!$A$2:$C$427,3,0)</f>
        <v>0.7</v>
      </c>
      <c r="H991" s="25">
        <f>IF(VLOOKUP($E991,КСГ!$A$2:$D$427,4,0)=0,IF($D991="КС",$C$2*$C991*$G991,$C$3*$C991*$G991),IF($D991="КС",$C$2*$G991,$C$3*$G991))</f>
        <v>10805.413499999999</v>
      </c>
      <c r="I991" s="25" t="str">
        <f>VLOOKUP(E991,КСГ!$A$2:$E$427,5,0)</f>
        <v>Терапия</v>
      </c>
      <c r="J991" s="25">
        <f>VLOOKUP(E991,КСГ!$A$2:$F$427,6,0)</f>
        <v>0.77</v>
      </c>
      <c r="K991" s="26" t="s">
        <v>476</v>
      </c>
      <c r="L991" s="26">
        <v>6</v>
      </c>
      <c r="M991" s="26">
        <v>0</v>
      </c>
      <c r="N991" s="18">
        <f t="shared" si="39"/>
        <v>6</v>
      </c>
      <c r="O991" s="19">
        <f>IF(VLOOKUP($E991,КСГ!$A$2:$D$427,4,0)=0,IF($D991="КС",$C$2*$C991*$G991*L991,$C$3*$C991*$G991*L991),IF($D991="КС",$C$2*$G991*L991,$C$3*$G991*L991))</f>
        <v>64832.480999999992</v>
      </c>
      <c r="P991" s="19">
        <f>IF(VLOOKUP($E991,КСГ!$A$2:$D$427,4,0)=0,IF($D991="КС",$C$2*$C991*$G991*M991,$C$3*$C991*$G991*M991),IF($D991="КС",$C$2*$G991*M991,$C$3*$G991*M991))</f>
        <v>0</v>
      </c>
      <c r="Q991" s="20">
        <f t="shared" si="40"/>
        <v>64832.480999999992</v>
      </c>
    </row>
    <row r="992" spans="1:17" ht="18" customHeight="1">
      <c r="A992" s="34">
        <v>150014</v>
      </c>
      <c r="B992" s="22" t="str">
        <f>VLOOKUP(A992,МО!$A$1:$C$68,2,0)</f>
        <v>ГБУЗ "Правобережная ЦРКБ"</v>
      </c>
      <c r="C992" s="23">
        <f>IF(D992="КС",VLOOKUP(A992,МО!$A$1:$C$68,3,0),VLOOKUP(A992,МО!$A$1:$D$68,4,0))</f>
        <v>0.9</v>
      </c>
      <c r="D992" s="27" t="s">
        <v>495</v>
      </c>
      <c r="E992" s="26">
        <v>20161194</v>
      </c>
      <c r="F992" s="22" t="str">
        <f>VLOOKUP(E992,КСГ!$A$2:$C$427,2,0)</f>
        <v>Стенокардия (кроме нестабильной),  хроническая ишемическая болезнь сердца,  уровень 1</v>
      </c>
      <c r="G992" s="25">
        <f>VLOOKUP(E992,КСГ!$A$2:$C$427,3,0)</f>
        <v>0.78</v>
      </c>
      <c r="H992" s="25">
        <f>IF(VLOOKUP($E992,КСГ!$A$2:$D$427,4,0)=0,IF($D992="КС",$C$2*$C992*$G992,$C$3*$C992*$G992),IF($D992="КС",$C$2*$G992,$C$3*$G992))</f>
        <v>12040.3179</v>
      </c>
      <c r="I992" s="25" t="str">
        <f>VLOOKUP(E992,КСГ!$A$2:$E$427,5,0)</f>
        <v>Терапия</v>
      </c>
      <c r="J992" s="25">
        <f>VLOOKUP(E992,КСГ!$A$2:$F$427,6,0)</f>
        <v>0.77</v>
      </c>
      <c r="K992" s="26" t="s">
        <v>493</v>
      </c>
      <c r="L992" s="26">
        <v>0</v>
      </c>
      <c r="M992" s="26">
        <v>0</v>
      </c>
      <c r="N992" s="18" t="str">
        <f t="shared" si="39"/>
        <v/>
      </c>
      <c r="O992" s="19">
        <f>IF(VLOOKUP($E992,КСГ!$A$2:$D$427,4,0)=0,IF($D992="КС",$C$2*$C992*$G992*L992,$C$3*$C992*$G992*L992),IF($D992="КС",$C$2*$G992*L992,$C$3*$G992*L992))</f>
        <v>0</v>
      </c>
      <c r="P992" s="19">
        <f>IF(VLOOKUP($E992,КСГ!$A$2:$D$427,4,0)=0,IF($D992="КС",$C$2*$C992*$G992*M992,$C$3*$C992*$G992*M992),IF($D992="КС",$C$2*$G992*M992,$C$3*$G992*M992))</f>
        <v>0</v>
      </c>
      <c r="Q992" s="20">
        <f t="shared" si="40"/>
        <v>0</v>
      </c>
    </row>
    <row r="993" spans="1:17" ht="18.75" customHeight="1">
      <c r="A993" s="34">
        <v>150014</v>
      </c>
      <c r="B993" s="22" t="str">
        <f>VLOOKUP(A993,МО!$A$1:$C$68,2,0)</f>
        <v>ГБУЗ "Правобережная ЦРКБ"</v>
      </c>
      <c r="C993" s="23">
        <f>IF(D993="КС",VLOOKUP(A993,МО!$A$1:$C$68,3,0),VLOOKUP(A993,МО!$A$1:$D$68,4,0))</f>
        <v>0.9</v>
      </c>
      <c r="D993" s="27" t="s">
        <v>495</v>
      </c>
      <c r="E993" s="26">
        <v>20161195</v>
      </c>
      <c r="F993" s="22" t="str">
        <f>VLOOKUP(E993,КСГ!$A$2:$C$427,2,0)</f>
        <v>Стенокардия (кроме нестабильной), хроническая ишемическая болезнь сердца, уровень 2</v>
      </c>
      <c r="G993" s="25">
        <f>VLOOKUP(E993,КСГ!$A$2:$C$427,3,0)</f>
        <v>2.38</v>
      </c>
      <c r="H993" s="25">
        <f>IF(VLOOKUP($E993,КСГ!$A$2:$D$427,4,0)=0,IF($D993="КС",$C$2*$C993*$G993,$C$3*$C993*$G993),IF($D993="КС",$C$2*$G993,$C$3*$G993))</f>
        <v>36738.405899999998</v>
      </c>
      <c r="I993" s="25" t="str">
        <f>VLOOKUP(E993,КСГ!$A$2:$E$427,5,0)</f>
        <v>Терапия</v>
      </c>
      <c r="J993" s="25">
        <f>VLOOKUP(E993,КСГ!$A$2:$F$427,6,0)</f>
        <v>0.77</v>
      </c>
      <c r="K993" s="26" t="s">
        <v>476</v>
      </c>
      <c r="L993" s="26">
        <v>0</v>
      </c>
      <c r="M993" s="26">
        <v>0</v>
      </c>
      <c r="N993" s="18" t="str">
        <f t="shared" si="39"/>
        <v/>
      </c>
      <c r="O993" s="19">
        <f>IF(VLOOKUP($E993,КСГ!$A$2:$D$427,4,0)=0,IF($D993="КС",$C$2*$C993*$G993*L993,$C$3*$C993*$G993*L993),IF($D993="КС",$C$2*$G993*L993,$C$3*$G993*L993))</f>
        <v>0</v>
      </c>
      <c r="P993" s="19">
        <f>IF(VLOOKUP($E993,КСГ!$A$2:$D$427,4,0)=0,IF($D993="КС",$C$2*$C993*$G993*M993,$C$3*$C993*$G993*M993),IF($D993="КС",$C$2*$G993*M993,$C$3*$G993*M993))</f>
        <v>0</v>
      </c>
      <c r="Q993" s="20">
        <f t="shared" si="40"/>
        <v>0</v>
      </c>
    </row>
    <row r="994" spans="1:17" ht="18.75" customHeight="1">
      <c r="A994" s="34">
        <v>150014</v>
      </c>
      <c r="B994" s="22" t="str">
        <f>VLOOKUP(A994,МО!$A$1:$C$68,2,0)</f>
        <v>ГБУЗ "Правобережная ЦРКБ"</v>
      </c>
      <c r="C994" s="23">
        <f>IF(D994="КС",VLOOKUP(A994,МО!$A$1:$C$68,3,0),VLOOKUP(A994,МО!$A$1:$D$68,4,0))</f>
        <v>0.9</v>
      </c>
      <c r="D994" s="27" t="s">
        <v>495</v>
      </c>
      <c r="E994" s="26">
        <v>20161196</v>
      </c>
      <c r="F994" s="22" t="str">
        <f>VLOOKUP(E994,КСГ!$A$2:$C$427,2,0)</f>
        <v>Другие болезни сердца, уровень 1</v>
      </c>
      <c r="G994" s="25">
        <f>VLOOKUP(E994,КСГ!$A$2:$C$427,3,0)</f>
        <v>0.78</v>
      </c>
      <c r="H994" s="25">
        <f>IF(VLOOKUP($E994,КСГ!$A$2:$D$427,4,0)=0,IF($D994="КС",$C$2*$C994*$G994,$C$3*$C994*$G994),IF($D994="КС",$C$2*$G994,$C$3*$G994))</f>
        <v>12040.3179</v>
      </c>
      <c r="I994" s="25" t="str">
        <f>VLOOKUP(E994,КСГ!$A$2:$E$427,5,0)</f>
        <v>Терапия</v>
      </c>
      <c r="J994" s="25">
        <f>VLOOKUP(E994,КСГ!$A$2:$F$427,6,0)</f>
        <v>0.77</v>
      </c>
      <c r="K994" s="26" t="s">
        <v>493</v>
      </c>
      <c r="L994" s="26">
        <v>5</v>
      </c>
      <c r="M994" s="26">
        <v>1</v>
      </c>
      <c r="N994" s="18">
        <f t="shared" si="39"/>
        <v>6</v>
      </c>
      <c r="O994" s="19">
        <f>IF(VLOOKUP($E994,КСГ!$A$2:$D$427,4,0)=0,IF($D994="КС",$C$2*$C994*$G994*L994,$C$3*$C994*$G994*L994),IF($D994="КС",$C$2*$G994*L994,$C$3*$G994*L994))</f>
        <v>60201.589500000002</v>
      </c>
      <c r="P994" s="19">
        <f>IF(VLOOKUP($E994,КСГ!$A$2:$D$427,4,0)=0,IF($D994="КС",$C$2*$C994*$G994*M994,$C$3*$C994*$G994*M994),IF($D994="КС",$C$2*$G994*M994,$C$3*$G994*M994))</f>
        <v>12040.3179</v>
      </c>
      <c r="Q994" s="20">
        <f t="shared" si="40"/>
        <v>72241.907399999996</v>
      </c>
    </row>
    <row r="995" spans="1:17">
      <c r="A995" s="34">
        <v>150014</v>
      </c>
      <c r="B995" s="22" t="str">
        <f>VLOOKUP(A995,МО!$A$1:$C$68,2,0)</f>
        <v>ГБУЗ "Правобережная ЦРКБ"</v>
      </c>
      <c r="C995" s="23">
        <f>IF(D995="КС",VLOOKUP(A995,МО!$A$1:$C$68,3,0),VLOOKUP(A995,МО!$A$1:$D$68,4,0))</f>
        <v>0.9</v>
      </c>
      <c r="D995" s="27" t="s">
        <v>495</v>
      </c>
      <c r="E995" s="26">
        <v>20161197</v>
      </c>
      <c r="F995" s="22" t="str">
        <f>VLOOKUP(E995,КСГ!$A$2:$C$427,2,0)</f>
        <v>Другие болезни сердца, уровень 2</v>
      </c>
      <c r="G995" s="25">
        <f>VLOOKUP(E995,КСГ!$A$2:$C$427,3,0)</f>
        <v>1.54</v>
      </c>
      <c r="H995" s="25">
        <f>IF(VLOOKUP($E995,КСГ!$A$2:$D$427,4,0)=0,IF($D995="КС",$C$2*$C995*$G995,$C$3*$C995*$G995),IF($D995="КС",$C$2*$G995,$C$3*$G995))</f>
        <v>23771.9097</v>
      </c>
      <c r="I995" s="25" t="str">
        <f>VLOOKUP(E995,КСГ!$A$2:$E$427,5,0)</f>
        <v>Терапия</v>
      </c>
      <c r="J995" s="25">
        <f>VLOOKUP(E995,КСГ!$A$2:$F$427,6,0)</f>
        <v>0.77</v>
      </c>
      <c r="K995" s="26" t="s">
        <v>476</v>
      </c>
      <c r="L995" s="26">
        <v>4</v>
      </c>
      <c r="M995" s="26">
        <v>0</v>
      </c>
      <c r="N995" s="18">
        <f t="shared" si="39"/>
        <v>4</v>
      </c>
      <c r="O995" s="19">
        <f>IF(VLOOKUP($E995,КСГ!$A$2:$D$427,4,0)=0,IF($D995="КС",$C$2*$C995*$G995*L995,$C$3*$C995*$G995*L995),IF($D995="КС",$C$2*$G995*L995,$C$3*$G995*L995))</f>
        <v>95087.638800000001</v>
      </c>
      <c r="P995" s="19">
        <f>IF(VLOOKUP($E995,КСГ!$A$2:$D$427,4,0)=0,IF($D995="КС",$C$2*$C995*$G995*M995,$C$3*$C995*$G995*M995),IF($D995="КС",$C$2*$G995*M995,$C$3*$G995*M995))</f>
        <v>0</v>
      </c>
      <c r="Q995" s="20">
        <f t="shared" si="40"/>
        <v>95087.638800000001</v>
      </c>
    </row>
    <row r="996" spans="1:17">
      <c r="A996" s="34">
        <v>150014</v>
      </c>
      <c r="B996" s="22" t="str">
        <f>VLOOKUP(A996,МО!$A$1:$C$68,2,0)</f>
        <v>ГБУЗ "Правобережная ЦРКБ"</v>
      </c>
      <c r="C996" s="23">
        <f>IF(D996="КС",VLOOKUP(A996,МО!$A$1:$C$68,3,0),VLOOKUP(A996,МО!$A$1:$D$68,4,0))</f>
        <v>0.9</v>
      </c>
      <c r="D996" s="27" t="s">
        <v>495</v>
      </c>
      <c r="E996" s="26">
        <v>20161198</v>
      </c>
      <c r="F996" s="22" t="str">
        <f>VLOOKUP(E996,КСГ!$A$2:$C$427,2,0)</f>
        <v>Бронхит необструктивный, симптомы и признаки, относящиеся к органам дыхания</v>
      </c>
      <c r="G996" s="25">
        <f>VLOOKUP(E996,КСГ!$A$2:$C$427,3,0)</f>
        <v>0.75</v>
      </c>
      <c r="H996" s="25">
        <f>IF(VLOOKUP($E996,КСГ!$A$2:$D$427,4,0)=0,IF($D996="КС",$C$2*$C996*$G996,$C$3*$C996*$G996),IF($D996="КС",$C$2*$G996,$C$3*$G996))</f>
        <v>11577.22875</v>
      </c>
      <c r="I996" s="25" t="str">
        <f>VLOOKUP(E996,КСГ!$A$2:$E$427,5,0)</f>
        <v>Терапия</v>
      </c>
      <c r="J996" s="25">
        <f>VLOOKUP(E996,КСГ!$A$2:$F$427,6,0)</f>
        <v>0.77</v>
      </c>
      <c r="K996" s="26" t="s">
        <v>499</v>
      </c>
      <c r="L996" s="26">
        <v>67</v>
      </c>
      <c r="M996" s="26">
        <v>3</v>
      </c>
      <c r="N996" s="18">
        <f t="shared" si="39"/>
        <v>70</v>
      </c>
      <c r="O996" s="19">
        <f>IF(VLOOKUP($E996,КСГ!$A$2:$D$427,4,0)=0,IF($D996="КС",$C$2*$C996*$G996*L996,$C$3*$C996*$G996*L996),IF($D996="КС",$C$2*$G996*L996,$C$3*$G996*L996))</f>
        <v>775674.32625000004</v>
      </c>
      <c r="P996" s="19">
        <f>IF(VLOOKUP($E996,КСГ!$A$2:$D$427,4,0)=0,IF($D996="КС",$C$2*$C996*$G996*M996,$C$3*$C996*$G996*M996),IF($D996="КС",$C$2*$G996*M996,$C$3*$G996*M996))</f>
        <v>34731.686249999999</v>
      </c>
      <c r="Q996" s="20">
        <f t="shared" si="40"/>
        <v>810406.01250000007</v>
      </c>
    </row>
    <row r="997" spans="1:17" ht="18" customHeight="1">
      <c r="A997" s="34">
        <v>150014</v>
      </c>
      <c r="B997" s="22" t="str">
        <f>VLOOKUP(A997,МО!$A$1:$C$68,2,0)</f>
        <v>ГБУЗ "Правобережная ЦРКБ"</v>
      </c>
      <c r="C997" s="23">
        <f>IF(D997="КС",VLOOKUP(A997,МО!$A$1:$C$68,3,0),VLOOKUP(A997,МО!$A$1:$D$68,4,0))</f>
        <v>0.9</v>
      </c>
      <c r="D997" s="27" t="s">
        <v>495</v>
      </c>
      <c r="E997" s="26">
        <v>20161198</v>
      </c>
      <c r="F997" s="22" t="str">
        <f>VLOOKUP(E997,КСГ!$A$2:$C$427,2,0)</f>
        <v>Бронхит необструктивный, симптомы и признаки, относящиеся к органам дыхания</v>
      </c>
      <c r="G997" s="25">
        <f>VLOOKUP(E997,КСГ!$A$2:$C$427,3,0)</f>
        <v>0.75</v>
      </c>
      <c r="H997" s="25">
        <f>IF(VLOOKUP($E997,КСГ!$A$2:$D$427,4,0)=0,IF($D997="КС",$C$2*$C997*$G997,$C$3*$C997*$G997),IF($D997="КС",$C$2*$G997,$C$3*$G997))</f>
        <v>11577.22875</v>
      </c>
      <c r="I997" s="25" t="str">
        <f>VLOOKUP(E997,КСГ!$A$2:$E$427,5,0)</f>
        <v>Терапия</v>
      </c>
      <c r="J997" s="25">
        <f>VLOOKUP(E997,КСГ!$A$2:$F$427,6,0)</f>
        <v>0.77</v>
      </c>
      <c r="K997" s="26" t="s">
        <v>509</v>
      </c>
      <c r="L997" s="26">
        <v>0</v>
      </c>
      <c r="M997" s="26">
        <v>0</v>
      </c>
      <c r="N997" s="18" t="str">
        <f t="shared" si="39"/>
        <v/>
      </c>
      <c r="O997" s="19">
        <f>IF(VLOOKUP($E997,КСГ!$A$2:$D$427,4,0)=0,IF($D997="КС",$C$2*$C997*$G997*L997,$C$3*$C997*$G997*L997),IF($D997="КС",$C$2*$G997*L997,$C$3*$G997*L997))</f>
        <v>0</v>
      </c>
      <c r="P997" s="19">
        <f>IF(VLOOKUP($E997,КСГ!$A$2:$D$427,4,0)=0,IF($D997="КС",$C$2*$C997*$G997*M997,$C$3*$C997*$G997*M997),IF($D997="КС",$C$2*$G997*M997,$C$3*$G997*M997))</f>
        <v>0</v>
      </c>
      <c r="Q997" s="20">
        <f t="shared" si="40"/>
        <v>0</v>
      </c>
    </row>
    <row r="998" spans="1:17">
      <c r="A998" s="34">
        <v>150014</v>
      </c>
      <c r="B998" s="22" t="str">
        <f>VLOOKUP(A998,МО!$A$1:$C$68,2,0)</f>
        <v>ГБУЗ "Правобережная ЦРКБ"</v>
      </c>
      <c r="C998" s="23">
        <f>IF(D998="КС",VLOOKUP(A998,МО!$A$1:$C$68,3,0),VLOOKUP(A998,МО!$A$1:$D$68,4,0))</f>
        <v>0.9</v>
      </c>
      <c r="D998" s="27" t="s">
        <v>495</v>
      </c>
      <c r="E998" s="26">
        <v>20161198</v>
      </c>
      <c r="F998" s="22" t="str">
        <f>VLOOKUP(E998,КСГ!$A$2:$C$427,2,0)</f>
        <v>Бронхит необструктивный, симптомы и признаки, относящиеся к органам дыхания</v>
      </c>
      <c r="G998" s="25">
        <f>VLOOKUP(E998,КСГ!$A$2:$C$427,3,0)</f>
        <v>0.75</v>
      </c>
      <c r="H998" s="25">
        <f>IF(VLOOKUP($E998,КСГ!$A$2:$D$427,4,0)=0,IF($D998="КС",$C$2*$C998*$G998,$C$3*$C998*$G998),IF($D998="КС",$C$2*$G998,$C$3*$G998))</f>
        <v>11577.22875</v>
      </c>
      <c r="I998" s="25" t="str">
        <f>VLOOKUP(E998,КСГ!$A$2:$E$427,5,0)</f>
        <v>Терапия</v>
      </c>
      <c r="J998" s="25">
        <f>VLOOKUP(E998,КСГ!$A$2:$F$427,6,0)</f>
        <v>0.77</v>
      </c>
      <c r="K998" s="26" t="s">
        <v>493</v>
      </c>
      <c r="L998" s="26">
        <v>14</v>
      </c>
      <c r="M998" s="26">
        <v>2</v>
      </c>
      <c r="N998" s="18">
        <f t="shared" si="39"/>
        <v>16</v>
      </c>
      <c r="O998" s="19">
        <f>IF(VLOOKUP($E998,КСГ!$A$2:$D$427,4,0)=0,IF($D998="КС",$C$2*$C998*$G998*L998,$C$3*$C998*$G998*L998),IF($D998="КС",$C$2*$G998*L998,$C$3*$G998*L998))</f>
        <v>162081.20250000001</v>
      </c>
      <c r="P998" s="19">
        <f>IF(VLOOKUP($E998,КСГ!$A$2:$D$427,4,0)=0,IF($D998="КС",$C$2*$C998*$G998*M998,$C$3*$C998*$G998*M998),IF($D998="КС",$C$2*$G998*M998,$C$3*$G998*M998))</f>
        <v>23154.4575</v>
      </c>
      <c r="Q998" s="20">
        <f t="shared" si="40"/>
        <v>185235.66</v>
      </c>
    </row>
    <row r="999" spans="1:17">
      <c r="A999" s="34">
        <v>150014</v>
      </c>
      <c r="B999" s="22" t="str">
        <f>VLOOKUP(A999,МО!$A$1:$C$68,2,0)</f>
        <v>ГБУЗ "Правобережная ЦРКБ"</v>
      </c>
      <c r="C999" s="23">
        <f>IF(D999="КС",VLOOKUP(A999,МО!$A$1:$C$68,3,0),VLOOKUP(A999,МО!$A$1:$D$68,4,0))</f>
        <v>0.9</v>
      </c>
      <c r="D999" s="27" t="s">
        <v>495</v>
      </c>
      <c r="E999" s="26">
        <v>20161199</v>
      </c>
      <c r="F999" s="22" t="str">
        <f>VLOOKUP(E999,КСГ!$A$2:$C$427,2,0)</f>
        <v>ХОБЛ, эмфизема, бронхоэктатическая болезнь</v>
      </c>
      <c r="G999" s="25">
        <f>VLOOKUP(E999,КСГ!$A$2:$C$427,3,0)</f>
        <v>1.246</v>
      </c>
      <c r="H999" s="25">
        <f>IF(VLOOKUP($E999,КСГ!$A$2:$D$427,4,0)=0,IF($D999="КС",$C$2*$C999*$G999,$C$3*$C999*$G999),IF($D999="КС",$C$2*$G999,$C$3*$G999))</f>
        <v>19233.636030000001</v>
      </c>
      <c r="I999" s="25" t="str">
        <f>VLOOKUP(E999,КСГ!$A$2:$E$427,5,0)</f>
        <v>Терапия</v>
      </c>
      <c r="J999" s="25">
        <f>VLOOKUP(E999,КСГ!$A$2:$F$427,6,0)</f>
        <v>0.77</v>
      </c>
      <c r="K999" s="26" t="s">
        <v>493</v>
      </c>
      <c r="L999" s="26">
        <v>18</v>
      </c>
      <c r="M999" s="26">
        <v>0</v>
      </c>
      <c r="N999" s="18">
        <f t="shared" si="39"/>
        <v>18</v>
      </c>
      <c r="O999" s="19">
        <f>IF(VLOOKUP($E999,КСГ!$A$2:$D$427,4,0)=0,IF($D999="КС",$C$2*$C999*$G999*L999,$C$3*$C999*$G999*L999),IF($D999="КС",$C$2*$G999*L999,$C$3*$G999*L999))</f>
        <v>346205.44854000001</v>
      </c>
      <c r="P999" s="19">
        <f>IF(VLOOKUP($E999,КСГ!$A$2:$D$427,4,0)=0,IF($D999="КС",$C$2*$C999*$G999*M999,$C$3*$C999*$G999*M999),IF($D999="КС",$C$2*$G999*M999,$C$3*$G999*M999))</f>
        <v>0</v>
      </c>
      <c r="Q999" s="20">
        <f t="shared" si="40"/>
        <v>346205.44854000001</v>
      </c>
    </row>
    <row r="1000" spans="1:17">
      <c r="A1000" s="34">
        <v>150014</v>
      </c>
      <c r="B1000" s="22" t="str">
        <f>VLOOKUP(A1000,МО!$A$1:$C$68,2,0)</f>
        <v>ГБУЗ "Правобережная ЦРКБ"</v>
      </c>
      <c r="C1000" s="23">
        <f>IF(D1000="КС",VLOOKUP(A1000,МО!$A$1:$C$68,3,0),VLOOKUP(A1000,МО!$A$1:$D$68,4,0))</f>
        <v>0.9</v>
      </c>
      <c r="D1000" s="27" t="s">
        <v>495</v>
      </c>
      <c r="E1000" s="26">
        <v>20161200</v>
      </c>
      <c r="F1000" s="22" t="str">
        <f>VLOOKUP(E1000,КСГ!$A$2:$C$427,2,0)</f>
        <v>Отравления и другие воздействия внешних причин (уровень 1)</v>
      </c>
      <c r="G1000" s="25">
        <f>VLOOKUP(E1000,КСГ!$A$2:$C$427,3,0)</f>
        <v>0.27</v>
      </c>
      <c r="H1000" s="25">
        <f>IF(VLOOKUP($E1000,КСГ!$A$2:$D$427,4,0)=0,IF($D1000="КС",$C$2*$C1000*$G1000,$C$3*$C1000*$G1000),IF($D1000="КС",$C$2*$G1000,$C$3*$G1000))</f>
        <v>4167.8023499999999</v>
      </c>
      <c r="I1000" s="25" t="str">
        <f>VLOOKUP(E1000,КСГ!$A$2:$E$427,5,0)</f>
        <v>Терапия</v>
      </c>
      <c r="J1000" s="25">
        <f>VLOOKUP(E1000,КСГ!$A$2:$F$427,6,0)</f>
        <v>0.77</v>
      </c>
      <c r="K1000" s="26" t="s">
        <v>493</v>
      </c>
      <c r="L1000" s="26">
        <v>0</v>
      </c>
      <c r="M1000" s="26">
        <v>0</v>
      </c>
      <c r="N1000" s="18" t="str">
        <f t="shared" si="39"/>
        <v/>
      </c>
      <c r="O1000" s="19">
        <f>IF(VLOOKUP($E1000,КСГ!$A$2:$D$427,4,0)=0,IF($D1000="КС",$C$2*$C1000*$G1000*L1000,$C$3*$C1000*$G1000*L1000),IF($D1000="КС",$C$2*$G1000*L1000,$C$3*$G1000*L1000))</f>
        <v>0</v>
      </c>
      <c r="P1000" s="19">
        <f>IF(VLOOKUP($E1000,КСГ!$A$2:$D$427,4,0)=0,IF($D1000="КС",$C$2*$C1000*$G1000*M1000,$C$3*$C1000*$G1000*M1000),IF($D1000="КС",$C$2*$G1000*M1000,$C$3*$G1000*M1000))</f>
        <v>0</v>
      </c>
      <c r="Q1000" s="20">
        <f t="shared" si="40"/>
        <v>0</v>
      </c>
    </row>
    <row r="1001" spans="1:17" ht="18.75" customHeight="1">
      <c r="A1001" s="34">
        <v>150014</v>
      </c>
      <c r="B1001" s="22" t="str">
        <f>VLOOKUP(A1001,МО!$A$1:$C$68,2,0)</f>
        <v>ГБУЗ "Правобережная ЦРКБ"</v>
      </c>
      <c r="C1001" s="23">
        <f>IF(D1001="КС",VLOOKUP(A1001,МО!$A$1:$C$68,3,0),VLOOKUP(A1001,МО!$A$1:$D$68,4,0))</f>
        <v>0.9</v>
      </c>
      <c r="D1001" s="27" t="s">
        <v>495</v>
      </c>
      <c r="E1001" s="26">
        <v>20161201</v>
      </c>
      <c r="F1001" s="22" t="str">
        <f>VLOOKUP(E1001,КСГ!$A$2:$C$427,2,0)</f>
        <v>Отравления и другие воздействия внешних причин (уровень 2)</v>
      </c>
      <c r="G1001" s="25">
        <f>VLOOKUP(E1001,КСГ!$A$2:$C$427,3,0)</f>
        <v>0.63</v>
      </c>
      <c r="H1001" s="25">
        <f>IF(VLOOKUP($E1001,КСГ!$A$2:$D$427,4,0)=0,IF($D1001="КС",$C$2*$C1001*$G1001,$C$3*$C1001*$G1001),IF($D1001="КС",$C$2*$G1001,$C$3*$G1001))</f>
        <v>9724.8721500000011</v>
      </c>
      <c r="I1001" s="25" t="str">
        <f>VLOOKUP(E1001,КСГ!$A$2:$E$427,5,0)</f>
        <v>Терапия</v>
      </c>
      <c r="J1001" s="25">
        <f>VLOOKUP(E1001,КСГ!$A$2:$F$427,6,0)</f>
        <v>0.77</v>
      </c>
      <c r="K1001" s="26" t="s">
        <v>493</v>
      </c>
      <c r="L1001" s="26">
        <v>4</v>
      </c>
      <c r="M1001" s="26">
        <v>0</v>
      </c>
      <c r="N1001" s="18">
        <f t="shared" si="39"/>
        <v>4</v>
      </c>
      <c r="O1001" s="19">
        <f>IF(VLOOKUP($E1001,КСГ!$A$2:$D$427,4,0)=0,IF($D1001="КС",$C$2*$C1001*$G1001*L1001,$C$3*$C1001*$G1001*L1001),IF($D1001="КС",$C$2*$G1001*L1001,$C$3*$G1001*L1001))</f>
        <v>38899.488600000004</v>
      </c>
      <c r="P1001" s="19">
        <f>IF(VLOOKUP($E1001,КСГ!$A$2:$D$427,4,0)=0,IF($D1001="КС",$C$2*$C1001*$G1001*M1001,$C$3*$C1001*$G1001*M1001),IF($D1001="КС",$C$2*$G1001*M1001,$C$3*$G1001*M1001))</f>
        <v>0</v>
      </c>
      <c r="Q1001" s="20">
        <f t="shared" si="40"/>
        <v>38899.488600000004</v>
      </c>
    </row>
    <row r="1002" spans="1:17" ht="18.75" customHeight="1">
      <c r="A1002" s="34">
        <v>150014</v>
      </c>
      <c r="B1002" s="22" t="str">
        <f>VLOOKUP(A1002,МО!$A$1:$C$68,2,0)</f>
        <v>ГБУЗ "Правобережная ЦРКБ"</v>
      </c>
      <c r="C1002" s="23">
        <f>IF(D1002="КС",VLOOKUP(A1002,МО!$A$1:$C$68,3,0),VLOOKUP(A1002,МО!$A$1:$D$68,4,0))</f>
        <v>0.9</v>
      </c>
      <c r="D1002" s="27" t="s">
        <v>495</v>
      </c>
      <c r="E1002" s="26">
        <v>20161201</v>
      </c>
      <c r="F1002" s="22" t="str">
        <f>VLOOKUP(E1002,КСГ!$A$2:$C$427,2,0)</f>
        <v>Отравления и другие воздействия внешних причин (уровень 2)</v>
      </c>
      <c r="G1002" s="25">
        <f>VLOOKUP(E1002,КСГ!$A$2:$C$427,3,0)</f>
        <v>0.63</v>
      </c>
      <c r="H1002" s="25">
        <f>IF(VLOOKUP($E1002,КСГ!$A$2:$D$427,4,0)=0,IF($D1002="КС",$C$2*$C1002*$G1002,$C$3*$C1002*$G1002),IF($D1002="КС",$C$2*$G1002,$C$3*$G1002))</f>
        <v>9724.8721500000011</v>
      </c>
      <c r="I1002" s="25" t="str">
        <f>VLOOKUP(E1002,КСГ!$A$2:$E$427,5,0)</f>
        <v>Терапия</v>
      </c>
      <c r="J1002" s="25">
        <f>VLOOKUP(E1002,КСГ!$A$2:$F$427,6,0)</f>
        <v>0.77</v>
      </c>
      <c r="K1002" s="26" t="s">
        <v>499</v>
      </c>
      <c r="L1002" s="26">
        <v>1</v>
      </c>
      <c r="M1002" s="26">
        <v>0</v>
      </c>
      <c r="N1002" s="18">
        <f t="shared" si="39"/>
        <v>1</v>
      </c>
      <c r="O1002" s="19">
        <f>IF(VLOOKUP($E1002,КСГ!$A$2:$D$427,4,0)=0,IF($D1002="КС",$C$2*$C1002*$G1002*L1002,$C$3*$C1002*$G1002*L1002),IF($D1002="КС",$C$2*$G1002*L1002,$C$3*$G1002*L1002))</f>
        <v>9724.8721500000011</v>
      </c>
      <c r="P1002" s="19">
        <f>IF(VLOOKUP($E1002,КСГ!$A$2:$D$427,4,0)=0,IF($D1002="КС",$C$2*$C1002*$G1002*M1002,$C$3*$C1002*$G1002*M1002),IF($D1002="КС",$C$2*$G1002*M1002,$C$3*$G1002*M1002))</f>
        <v>0</v>
      </c>
      <c r="Q1002" s="20">
        <f t="shared" si="40"/>
        <v>9724.8721500000011</v>
      </c>
    </row>
    <row r="1003" spans="1:17">
      <c r="A1003" s="34">
        <v>150014</v>
      </c>
      <c r="B1003" s="22" t="str">
        <f>VLOOKUP(A1003,МО!$A$1:$C$68,2,0)</f>
        <v>ГБУЗ "Правобережная ЦРКБ"</v>
      </c>
      <c r="C1003" s="23">
        <f>IF(D1003="КС",VLOOKUP(A1003,МО!$A$1:$C$68,3,0),VLOOKUP(A1003,МО!$A$1:$D$68,4,0))</f>
        <v>0.9</v>
      </c>
      <c r="D1003" s="27" t="s">
        <v>495</v>
      </c>
      <c r="E1003" s="26">
        <v>20161201</v>
      </c>
      <c r="F1003" s="22" t="str">
        <f>VLOOKUP(E1003,КСГ!$A$2:$C$427,2,0)</f>
        <v>Отравления и другие воздействия внешних причин (уровень 2)</v>
      </c>
      <c r="G1003" s="25">
        <f>VLOOKUP(E1003,КСГ!$A$2:$C$427,3,0)</f>
        <v>0.63</v>
      </c>
      <c r="H1003" s="25">
        <f>IF(VLOOKUP($E1003,КСГ!$A$2:$D$427,4,0)=0,IF($D1003="КС",$C$2*$C1003*$G1003,$C$3*$C1003*$G1003),IF($D1003="КС",$C$2*$G1003,$C$3*$G1003))</f>
        <v>9724.8721500000011</v>
      </c>
      <c r="I1003" s="25" t="str">
        <f>VLOOKUP(E1003,КСГ!$A$2:$E$427,5,0)</f>
        <v>Терапия</v>
      </c>
      <c r="J1003" s="25">
        <f>VLOOKUP(E1003,КСГ!$A$2:$F$427,6,0)</f>
        <v>0.77</v>
      </c>
      <c r="K1003" s="26" t="s">
        <v>474</v>
      </c>
      <c r="L1003" s="26">
        <v>0</v>
      </c>
      <c r="M1003" s="26">
        <v>0</v>
      </c>
      <c r="N1003" s="18" t="str">
        <f t="shared" si="39"/>
        <v/>
      </c>
      <c r="O1003" s="19">
        <f>IF(VLOOKUP($E1003,КСГ!$A$2:$D$427,4,0)=0,IF($D1003="КС",$C$2*$C1003*$G1003*L1003,$C$3*$C1003*$G1003*L1003),IF($D1003="КС",$C$2*$G1003*L1003,$C$3*$G1003*L1003))</f>
        <v>0</v>
      </c>
      <c r="P1003" s="19">
        <f>IF(VLOOKUP($E1003,КСГ!$A$2:$D$427,4,0)=0,IF($D1003="КС",$C$2*$C1003*$G1003*M1003,$C$3*$C1003*$G1003*M1003),IF($D1003="КС",$C$2*$G1003*M1003,$C$3*$G1003*M1003))</f>
        <v>0</v>
      </c>
      <c r="Q1003" s="20">
        <f t="shared" si="40"/>
        <v>0</v>
      </c>
    </row>
    <row r="1004" spans="1:17">
      <c r="A1004" s="34">
        <v>150014</v>
      </c>
      <c r="B1004" s="22" t="str">
        <f>VLOOKUP(A1004,МО!$A$1:$C$68,2,0)</f>
        <v>ГБУЗ "Правобережная ЦРКБ"</v>
      </c>
      <c r="C1004" s="23">
        <f>IF(D1004="КС",VLOOKUP(A1004,МО!$A$1:$C$68,3,0),VLOOKUP(A1004,МО!$A$1:$D$68,4,0))</f>
        <v>0.9</v>
      </c>
      <c r="D1004" s="27" t="s">
        <v>495</v>
      </c>
      <c r="E1004" s="26">
        <v>20161202</v>
      </c>
      <c r="F1004" s="22" t="str">
        <f>VLOOKUP(E1004,КСГ!$A$2:$C$427,2,0)</f>
        <v>Тубулоинтерстициальные болезни почек, другие болезни мочевой системы</v>
      </c>
      <c r="G1004" s="25">
        <f>VLOOKUP(E1004,КСГ!$A$2:$C$427,3,0)</f>
        <v>0.86</v>
      </c>
      <c r="H1004" s="25">
        <f>IF(VLOOKUP($E1004,КСГ!$A$2:$D$427,4,0)=0,IF($D1004="КС",$C$2*$C1004*$G1004,$C$3*$C1004*$G1004),IF($D1004="КС",$C$2*$G1004,$C$3*$G1004))</f>
        <v>13275.222299999999</v>
      </c>
      <c r="I1004" s="25" t="str">
        <f>VLOOKUP(E1004,КСГ!$A$2:$E$427,5,0)</f>
        <v>Терапия</v>
      </c>
      <c r="J1004" s="25">
        <f>VLOOKUP(E1004,КСГ!$A$2:$F$427,6,0)</f>
        <v>0.77</v>
      </c>
      <c r="K1004" s="26" t="s">
        <v>474</v>
      </c>
      <c r="L1004" s="26">
        <v>2</v>
      </c>
      <c r="M1004" s="26">
        <v>0</v>
      </c>
      <c r="N1004" s="18">
        <f t="shared" si="39"/>
        <v>2</v>
      </c>
      <c r="O1004" s="19">
        <f>IF(VLOOKUP($E1004,КСГ!$A$2:$D$427,4,0)=0,IF($D1004="КС",$C$2*$C1004*$G1004*L1004,$C$3*$C1004*$G1004*L1004),IF($D1004="КС",$C$2*$G1004*L1004,$C$3*$G1004*L1004))</f>
        <v>26550.444599999999</v>
      </c>
      <c r="P1004" s="19">
        <f>IF(VLOOKUP($E1004,КСГ!$A$2:$D$427,4,0)=0,IF($D1004="КС",$C$2*$C1004*$G1004*M1004,$C$3*$C1004*$G1004*M1004),IF($D1004="КС",$C$2*$G1004*M1004,$C$3*$G1004*M1004))</f>
        <v>0</v>
      </c>
      <c r="Q1004" s="20">
        <f t="shared" si="40"/>
        <v>26550.444599999999</v>
      </c>
    </row>
    <row r="1005" spans="1:17" ht="18" customHeight="1">
      <c r="A1005" s="34">
        <v>150014</v>
      </c>
      <c r="B1005" s="22" t="str">
        <f>VLOOKUP(A1005,МО!$A$1:$C$68,2,0)</f>
        <v>ГБУЗ "Правобережная ЦРКБ"</v>
      </c>
      <c r="C1005" s="23">
        <f>IF(D1005="КС",VLOOKUP(A1005,МО!$A$1:$C$68,3,0),VLOOKUP(A1005,МО!$A$1:$D$68,4,0))</f>
        <v>0.9</v>
      </c>
      <c r="D1005" s="27" t="s">
        <v>495</v>
      </c>
      <c r="E1005" s="26">
        <v>20161202</v>
      </c>
      <c r="F1005" s="22" t="str">
        <f>VLOOKUP(E1005,КСГ!$A$2:$C$427,2,0)</f>
        <v>Тубулоинтерстициальные болезни почек, другие болезни мочевой системы</v>
      </c>
      <c r="G1005" s="25">
        <f>VLOOKUP(E1005,КСГ!$A$2:$C$427,3,0)</f>
        <v>0.86</v>
      </c>
      <c r="H1005" s="25">
        <f>IF(VLOOKUP($E1005,КСГ!$A$2:$D$427,4,0)=0,IF($D1005="КС",$C$2*$C1005*$G1005,$C$3*$C1005*$G1005),IF($D1005="КС",$C$2*$G1005,$C$3*$G1005))</f>
        <v>13275.222299999999</v>
      </c>
      <c r="I1005" s="25" t="str">
        <f>VLOOKUP(E1005,КСГ!$A$2:$E$427,5,0)</f>
        <v>Терапия</v>
      </c>
      <c r="J1005" s="25">
        <f>VLOOKUP(E1005,КСГ!$A$2:$F$427,6,0)</f>
        <v>0.77</v>
      </c>
      <c r="K1005" s="26" t="s">
        <v>493</v>
      </c>
      <c r="L1005" s="26">
        <v>2</v>
      </c>
      <c r="M1005" s="26">
        <v>0</v>
      </c>
      <c r="N1005" s="18">
        <f t="shared" si="39"/>
        <v>2</v>
      </c>
      <c r="O1005" s="19">
        <f>IF(VLOOKUP($E1005,КСГ!$A$2:$D$427,4,0)=0,IF($D1005="КС",$C$2*$C1005*$G1005*L1005,$C$3*$C1005*$G1005*L1005),IF($D1005="КС",$C$2*$G1005*L1005,$C$3*$G1005*L1005))</f>
        <v>26550.444599999999</v>
      </c>
      <c r="P1005" s="19">
        <f>IF(VLOOKUP($E1005,КСГ!$A$2:$D$427,4,0)=0,IF($D1005="КС",$C$2*$C1005*$G1005*M1005,$C$3*$C1005*$G1005*M1005),IF($D1005="КС",$C$2*$G1005*M1005,$C$3*$G1005*M1005))</f>
        <v>0</v>
      </c>
      <c r="Q1005" s="20">
        <f t="shared" si="40"/>
        <v>26550.444599999999</v>
      </c>
    </row>
    <row r="1006" spans="1:17">
      <c r="A1006" s="34">
        <v>150014</v>
      </c>
      <c r="B1006" s="22" t="str">
        <f>VLOOKUP(A1006,МО!$A$1:$C$68,2,0)</f>
        <v>ГБУЗ "Правобережная ЦРКБ"</v>
      </c>
      <c r="C1006" s="23">
        <f>IF(D1006="КС",VLOOKUP(A1006,МО!$A$1:$C$68,3,0),VLOOKUP(A1006,МО!$A$1:$D$68,4,0))</f>
        <v>0.9</v>
      </c>
      <c r="D1006" s="27" t="s">
        <v>495</v>
      </c>
      <c r="E1006" s="26">
        <v>20161202</v>
      </c>
      <c r="F1006" s="22" t="str">
        <f>VLOOKUP(E1006,КСГ!$A$2:$C$427,2,0)</f>
        <v>Тубулоинтерстициальные болезни почек, другие болезни мочевой системы</v>
      </c>
      <c r="G1006" s="25">
        <f>VLOOKUP(E1006,КСГ!$A$2:$C$427,3,0)</f>
        <v>0.86</v>
      </c>
      <c r="H1006" s="25">
        <f>IF(VLOOKUP($E1006,КСГ!$A$2:$D$427,4,0)=0,IF($D1006="КС",$C$2*$C1006*$G1006,$C$3*$C1006*$G1006),IF($D1006="КС",$C$2*$G1006,$C$3*$G1006))</f>
        <v>13275.222299999999</v>
      </c>
      <c r="I1006" s="25" t="str">
        <f>VLOOKUP(E1006,КСГ!$A$2:$E$427,5,0)</f>
        <v>Терапия</v>
      </c>
      <c r="J1006" s="25">
        <f>VLOOKUP(E1006,КСГ!$A$2:$F$427,6,0)</f>
        <v>0.77</v>
      </c>
      <c r="K1006" s="26" t="s">
        <v>499</v>
      </c>
      <c r="L1006" s="26">
        <v>2</v>
      </c>
      <c r="M1006" s="26">
        <v>0</v>
      </c>
      <c r="N1006" s="18">
        <f t="shared" si="39"/>
        <v>2</v>
      </c>
      <c r="O1006" s="19">
        <f>IF(VLOOKUP($E1006,КСГ!$A$2:$D$427,4,0)=0,IF($D1006="КС",$C$2*$C1006*$G1006*L1006,$C$3*$C1006*$G1006*L1006),IF($D1006="КС",$C$2*$G1006*L1006,$C$3*$G1006*L1006))</f>
        <v>26550.444599999999</v>
      </c>
      <c r="P1006" s="19">
        <f>IF(VLOOKUP($E1006,КСГ!$A$2:$D$427,4,0)=0,IF($D1006="КС",$C$2*$C1006*$G1006*M1006,$C$3*$C1006*$G1006*M1006),IF($D1006="КС",$C$2*$G1006*M1006,$C$3*$G1006*M1006))</f>
        <v>0</v>
      </c>
      <c r="Q1006" s="20">
        <f t="shared" si="40"/>
        <v>26550.444599999999</v>
      </c>
    </row>
    <row r="1007" spans="1:17" ht="18" customHeight="1">
      <c r="A1007" s="34">
        <v>150014</v>
      </c>
      <c r="B1007" s="22" t="str">
        <f>VLOOKUP(A1007,МО!$A$1:$C$68,2,0)</f>
        <v>ГБУЗ "Правобережная ЦРКБ"</v>
      </c>
      <c r="C1007" s="23">
        <f>IF(D1007="КС",VLOOKUP(A1007,МО!$A$1:$C$68,3,0),VLOOKUP(A1007,МО!$A$1:$D$68,4,0))</f>
        <v>0.9</v>
      </c>
      <c r="D1007" s="27" t="s">
        <v>495</v>
      </c>
      <c r="E1007" s="26">
        <v>20161203</v>
      </c>
      <c r="F1007" s="22" t="str">
        <f>VLOOKUP(E1007,КСГ!$A$2:$C$427,2,0)</f>
        <v>Камни мочевой системы; симптомы, относящиеся к мочевой системе, взрослые</v>
      </c>
      <c r="G1007" s="25">
        <f>VLOOKUP(E1007,КСГ!$A$2:$C$427,3,0)</f>
        <v>0.49</v>
      </c>
      <c r="H1007" s="25">
        <f>IF(VLOOKUP($E1007,КСГ!$A$2:$D$427,4,0)=0,IF($D1007="КС",$C$2*$C1007*$G1007,$C$3*$C1007*$G1007),IF($D1007="КС",$C$2*$G1007,$C$3*$G1007))</f>
        <v>7563.7894500000002</v>
      </c>
      <c r="I1007" s="25" t="str">
        <f>VLOOKUP(E1007,КСГ!$A$2:$E$427,5,0)</f>
        <v>Терапия</v>
      </c>
      <c r="J1007" s="25">
        <f>VLOOKUP(E1007,КСГ!$A$2:$F$427,6,0)</f>
        <v>0.77</v>
      </c>
      <c r="K1007" s="26" t="s">
        <v>474</v>
      </c>
      <c r="L1007" s="26">
        <v>0</v>
      </c>
      <c r="M1007" s="26">
        <v>0</v>
      </c>
      <c r="N1007" s="18" t="str">
        <f t="shared" si="39"/>
        <v/>
      </c>
      <c r="O1007" s="19">
        <f>IF(VLOOKUP($E1007,КСГ!$A$2:$D$427,4,0)=0,IF($D1007="КС",$C$2*$C1007*$G1007*L1007,$C$3*$C1007*$G1007*L1007),IF($D1007="КС",$C$2*$G1007*L1007,$C$3*$G1007*L1007))</f>
        <v>0</v>
      </c>
      <c r="P1007" s="19">
        <f>IF(VLOOKUP($E1007,КСГ!$A$2:$D$427,4,0)=0,IF($D1007="КС",$C$2*$C1007*$G1007*M1007,$C$3*$C1007*$G1007*M1007),IF($D1007="КС",$C$2*$G1007*M1007,$C$3*$G1007*M1007))</f>
        <v>0</v>
      </c>
      <c r="Q1007" s="20">
        <f t="shared" si="40"/>
        <v>0</v>
      </c>
    </row>
    <row r="1008" spans="1:17" ht="30">
      <c r="A1008" s="34">
        <v>150014</v>
      </c>
      <c r="B1008" s="22" t="str">
        <f>VLOOKUP(A1008,МО!$A$1:$C$68,2,0)</f>
        <v>ГБУЗ "Правобережная ЦРКБ"</v>
      </c>
      <c r="C1008" s="23">
        <f>IF(D1008="КС",VLOOKUP(A1008,МО!$A$1:$C$68,3,0),VLOOKUP(A1008,МО!$A$1:$D$68,4,0))</f>
        <v>0.9</v>
      </c>
      <c r="D1008" s="27" t="s">
        <v>495</v>
      </c>
      <c r="E1008" s="26">
        <v>20161205</v>
      </c>
      <c r="F1008" s="22" t="str">
        <f>VLOOKUP(E1008,КСГ!$A$2:$C$427,2,0)</f>
        <v>Гнойные состояния нижних дыхательных путей</v>
      </c>
      <c r="G1008" s="25">
        <f>VLOOKUP(E1008,КСГ!$A$2:$C$427,3,0)</f>
        <v>2.0499999999999998</v>
      </c>
      <c r="H1008" s="25">
        <f>IF(VLOOKUP($E1008,КСГ!$A$2:$D$427,4,0)=0,IF($D1008="КС",$C$2*$C1008*$G1008,$C$3*$C1008*$G1008),IF($D1008="КС",$C$2*$G1008,$C$3*$G1008))</f>
        <v>31644.425249999997</v>
      </c>
      <c r="I1008" s="25" t="str">
        <f>VLOOKUP(E1008,КСГ!$A$2:$E$427,5,0)</f>
        <v>Торакальная хирургия</v>
      </c>
      <c r="J1008" s="25">
        <f>VLOOKUP(E1008,КСГ!$A$2:$F$427,6,0)</f>
        <v>2.09</v>
      </c>
      <c r="K1008" s="26" t="s">
        <v>474</v>
      </c>
      <c r="L1008" s="26">
        <v>0</v>
      </c>
      <c r="M1008" s="26">
        <v>0</v>
      </c>
      <c r="N1008" s="18" t="str">
        <f t="shared" si="39"/>
        <v/>
      </c>
      <c r="O1008" s="19">
        <f>IF(VLOOKUP($E1008,КСГ!$A$2:$D$427,4,0)=0,IF($D1008="КС",$C$2*$C1008*$G1008*L1008,$C$3*$C1008*$G1008*L1008),IF($D1008="КС",$C$2*$G1008*L1008,$C$3*$G1008*L1008))</f>
        <v>0</v>
      </c>
      <c r="P1008" s="19">
        <f>IF(VLOOKUP($E1008,КСГ!$A$2:$D$427,4,0)=0,IF($D1008="КС",$C$2*$C1008*$G1008*M1008,$C$3*$C1008*$G1008*M1008),IF($D1008="КС",$C$2*$G1008*M1008,$C$3*$G1008*M1008))</f>
        <v>0</v>
      </c>
      <c r="Q1008" s="20">
        <f t="shared" si="40"/>
        <v>0</v>
      </c>
    </row>
    <row r="1009" spans="1:17" ht="19.5" customHeight="1">
      <c r="A1009" s="34">
        <v>150014</v>
      </c>
      <c r="B1009" s="22" t="str">
        <f>VLOOKUP(A1009,МО!$A$1:$C$68,2,0)</f>
        <v>ГБУЗ "Правобережная ЦРКБ"</v>
      </c>
      <c r="C1009" s="23">
        <f>IF(D1009="КС",VLOOKUP(A1009,МО!$A$1:$C$68,3,0),VLOOKUP(A1009,МО!$A$1:$D$68,4,0))</f>
        <v>0.9</v>
      </c>
      <c r="D1009" s="27" t="s">
        <v>495</v>
      </c>
      <c r="E1009" s="26">
        <v>20161207</v>
      </c>
      <c r="F1009" s="22" t="str">
        <f>VLOOKUP(E1009,КСГ!$A$2:$C$427,2,0)</f>
        <v>Операции на нижних дыхательных путях и легочной ткани, органах средостения (уровень 2)</v>
      </c>
      <c r="G1009" s="25">
        <f>VLOOKUP(E1009,КСГ!$A$2:$C$427,3,0)</f>
        <v>1.92</v>
      </c>
      <c r="H1009" s="25">
        <f>IF(VLOOKUP($E1009,КСГ!$A$2:$D$427,4,0)=0,IF($D1009="КС",$C$2*$C1009*$G1009,$C$3*$C1009*$G1009),IF($D1009="КС",$C$2*$G1009,$C$3*$G1009))</f>
        <v>29637.705600000001</v>
      </c>
      <c r="I1009" s="25" t="str">
        <f>VLOOKUP(E1009,КСГ!$A$2:$E$427,5,0)</f>
        <v>Торакальная хирургия</v>
      </c>
      <c r="J1009" s="25">
        <f>VLOOKUP(E1009,КСГ!$A$2:$F$427,6,0)</f>
        <v>2.09</v>
      </c>
      <c r="K1009" s="26" t="s">
        <v>474</v>
      </c>
      <c r="L1009" s="26">
        <v>1</v>
      </c>
      <c r="M1009" s="26">
        <v>0</v>
      </c>
      <c r="N1009" s="18">
        <f t="shared" si="39"/>
        <v>1</v>
      </c>
      <c r="O1009" s="19">
        <f>IF(VLOOKUP($E1009,КСГ!$A$2:$D$427,4,0)=0,IF($D1009="КС",$C$2*$C1009*$G1009*L1009,$C$3*$C1009*$G1009*L1009),IF($D1009="КС",$C$2*$G1009*L1009,$C$3*$G1009*L1009))</f>
        <v>29637.705600000001</v>
      </c>
      <c r="P1009" s="19">
        <f>IF(VLOOKUP($E1009,КСГ!$A$2:$D$427,4,0)=0,IF($D1009="КС",$C$2*$C1009*$G1009*M1009,$C$3*$C1009*$G1009*M1009),IF($D1009="КС",$C$2*$G1009*M1009,$C$3*$G1009*M1009))</f>
        <v>0</v>
      </c>
      <c r="Q1009" s="20">
        <f t="shared" si="40"/>
        <v>29637.705600000001</v>
      </c>
    </row>
    <row r="1010" spans="1:17" ht="30">
      <c r="A1010" s="34">
        <v>150014</v>
      </c>
      <c r="B1010" s="22" t="str">
        <f>VLOOKUP(A1010,МО!$A$1:$C$68,2,0)</f>
        <v>ГБУЗ "Правобережная ЦРКБ"</v>
      </c>
      <c r="C1010" s="23">
        <f>IF(D1010="КС",VLOOKUP(A1010,МО!$A$1:$C$68,3,0),VLOOKUP(A1010,МО!$A$1:$D$68,4,0))</f>
        <v>0.9</v>
      </c>
      <c r="D1010" s="27" t="s">
        <v>495</v>
      </c>
      <c r="E1010" s="26">
        <v>20161212</v>
      </c>
      <c r="F1010" s="22" t="str">
        <f>VLOOKUP(E1010,КСГ!$A$2:$C$427,2,0)</f>
        <v>Переломы бедренной кости, другие травмы области бедра и тазобедренного сустава</v>
      </c>
      <c r="G1010" s="25">
        <f>VLOOKUP(E1010,КСГ!$A$2:$C$427,3,0)</f>
        <v>0.69</v>
      </c>
      <c r="H1010" s="25">
        <f>IF(VLOOKUP($E1010,КСГ!$A$2:$D$427,4,0)=0,IF($D1010="КС",$C$2*$C1010*$G1010,$C$3*$C1010*$G1010),IF($D1010="КС",$C$2*$G1010,$C$3*$G1010))</f>
        <v>10651.050449999999</v>
      </c>
      <c r="I1010" s="25" t="str">
        <f>VLOOKUP(E1010,КСГ!$A$2:$E$427,5,0)</f>
        <v>Травматология и ортопедия</v>
      </c>
      <c r="J1010" s="25">
        <f>VLOOKUP(E1010,КСГ!$A$2:$F$427,6,0)</f>
        <v>1.37</v>
      </c>
      <c r="K1010" s="26" t="s">
        <v>474</v>
      </c>
      <c r="L1010" s="26">
        <v>0</v>
      </c>
      <c r="M1010" s="26">
        <v>0</v>
      </c>
      <c r="N1010" s="18" t="str">
        <f t="shared" si="39"/>
        <v/>
      </c>
      <c r="O1010" s="19">
        <f>IF(VLOOKUP($E1010,КСГ!$A$2:$D$427,4,0)=0,IF($D1010="КС",$C$2*$C1010*$G1010*L1010,$C$3*$C1010*$G1010*L1010),IF($D1010="КС",$C$2*$G1010*L1010,$C$3*$G1010*L1010))</f>
        <v>0</v>
      </c>
      <c r="P1010" s="19">
        <f>IF(VLOOKUP($E1010,КСГ!$A$2:$D$427,4,0)=0,IF($D1010="КС",$C$2*$C1010*$G1010*M1010,$C$3*$C1010*$G1010*M1010),IF($D1010="КС",$C$2*$G1010*M1010,$C$3*$G1010*M1010))</f>
        <v>0</v>
      </c>
      <c r="Q1010" s="20">
        <f t="shared" si="40"/>
        <v>0</v>
      </c>
    </row>
    <row r="1011" spans="1:17" ht="30">
      <c r="A1011" s="34">
        <v>150014</v>
      </c>
      <c r="B1011" s="22" t="str">
        <f>VLOOKUP(A1011,МО!$A$1:$C$68,2,0)</f>
        <v>ГБУЗ "Правобережная ЦРКБ"</v>
      </c>
      <c r="C1011" s="23">
        <f>IF(D1011="КС",VLOOKUP(A1011,МО!$A$1:$C$68,3,0),VLOOKUP(A1011,МО!$A$1:$D$68,4,0))</f>
        <v>0.9</v>
      </c>
      <c r="D1011" s="27" t="s">
        <v>495</v>
      </c>
      <c r="E1011" s="26">
        <v>20161213</v>
      </c>
      <c r="F1011" s="22" t="str">
        <f>VLOOKUP(E1011,КСГ!$A$2:$C$427,2,0)</f>
        <v>Переломы, вывихи, растяжения области грудной клетки, верхней конечности и стопы</v>
      </c>
      <c r="G1011" s="25">
        <f>VLOOKUP(E1011,КСГ!$A$2:$C$427,3,0)</f>
        <v>0.56000000000000005</v>
      </c>
      <c r="H1011" s="25">
        <f>IF(VLOOKUP($E1011,КСГ!$A$2:$D$427,4,0)=0,IF($D1011="КС",$C$2*$C1011*$G1011,$C$3*$C1011*$G1011),IF($D1011="КС",$C$2*$G1011,$C$3*$G1011))</f>
        <v>8644.3308000000015</v>
      </c>
      <c r="I1011" s="25" t="str">
        <f>VLOOKUP(E1011,КСГ!$A$2:$E$427,5,0)</f>
        <v>Травматология и ортопедия</v>
      </c>
      <c r="J1011" s="25">
        <f>VLOOKUP(E1011,КСГ!$A$2:$F$427,6,0)</f>
        <v>1.37</v>
      </c>
      <c r="K1011" s="26" t="s">
        <v>474</v>
      </c>
      <c r="L1011" s="26">
        <v>0</v>
      </c>
      <c r="M1011" s="26">
        <v>0</v>
      </c>
      <c r="N1011" s="18" t="str">
        <f t="shared" si="39"/>
        <v/>
      </c>
      <c r="O1011" s="19">
        <f>IF(VLOOKUP($E1011,КСГ!$A$2:$D$427,4,0)=0,IF($D1011="КС",$C$2*$C1011*$G1011*L1011,$C$3*$C1011*$G1011*L1011),IF($D1011="КС",$C$2*$G1011*L1011,$C$3*$G1011*L1011))</f>
        <v>0</v>
      </c>
      <c r="P1011" s="19">
        <f>IF(VLOOKUP($E1011,КСГ!$A$2:$D$427,4,0)=0,IF($D1011="КС",$C$2*$C1011*$G1011*M1011,$C$3*$C1011*$G1011*M1011),IF($D1011="КС",$C$2*$G1011*M1011,$C$3*$G1011*M1011))</f>
        <v>0</v>
      </c>
      <c r="Q1011" s="20">
        <f t="shared" si="40"/>
        <v>0</v>
      </c>
    </row>
    <row r="1012" spans="1:17" ht="30">
      <c r="A1012" s="34">
        <v>150014</v>
      </c>
      <c r="B1012" s="22" t="str">
        <f>VLOOKUP(A1012,МО!$A$1:$C$68,2,0)</f>
        <v>ГБУЗ "Правобережная ЦРКБ"</v>
      </c>
      <c r="C1012" s="23">
        <f>IF(D1012="КС",VLOOKUP(A1012,МО!$A$1:$C$68,3,0),VLOOKUP(A1012,МО!$A$1:$D$68,4,0))</f>
        <v>0.9</v>
      </c>
      <c r="D1012" s="27" t="s">
        <v>495</v>
      </c>
      <c r="E1012" s="26">
        <v>20161214</v>
      </c>
      <c r="F1012" s="22" t="str">
        <f>VLOOKUP(E1012,КСГ!$A$2:$C$427,2,0)</f>
        <v>Переломы, вывихи, растяжения области колена и голени</v>
      </c>
      <c r="G1012" s="25">
        <f>VLOOKUP(E1012,КСГ!$A$2:$C$427,3,0)</f>
        <v>0.74</v>
      </c>
      <c r="H1012" s="25">
        <f>IF(VLOOKUP($E1012,КСГ!$A$2:$D$427,4,0)=0,IF($D1012="КС",$C$2*$C1012*$G1012,$C$3*$C1012*$G1012),IF($D1012="КС",$C$2*$G1012,$C$3*$G1012))</f>
        <v>11422.8657</v>
      </c>
      <c r="I1012" s="25" t="str">
        <f>VLOOKUP(E1012,КСГ!$A$2:$E$427,5,0)</f>
        <v>Травматология и ортопедия</v>
      </c>
      <c r="J1012" s="25">
        <f>VLOOKUP(E1012,КСГ!$A$2:$F$427,6,0)</f>
        <v>1.37</v>
      </c>
      <c r="K1012" s="26" t="s">
        <v>474</v>
      </c>
      <c r="L1012" s="26">
        <v>0</v>
      </c>
      <c r="M1012" s="26">
        <v>0</v>
      </c>
      <c r="N1012" s="18" t="str">
        <f t="shared" si="39"/>
        <v/>
      </c>
      <c r="O1012" s="19">
        <f>IF(VLOOKUP($E1012,КСГ!$A$2:$D$427,4,0)=0,IF($D1012="КС",$C$2*$C1012*$G1012*L1012,$C$3*$C1012*$G1012*L1012),IF($D1012="КС",$C$2*$G1012*L1012,$C$3*$G1012*L1012))</f>
        <v>0</v>
      </c>
      <c r="P1012" s="19">
        <f>IF(VLOOKUP($E1012,КСГ!$A$2:$D$427,4,0)=0,IF($D1012="КС",$C$2*$C1012*$G1012*M1012,$C$3*$C1012*$G1012*M1012),IF($D1012="КС",$C$2*$G1012*M1012,$C$3*$G1012*M1012))</f>
        <v>0</v>
      </c>
      <c r="Q1012" s="20">
        <f t="shared" si="40"/>
        <v>0</v>
      </c>
    </row>
    <row r="1013" spans="1:17" ht="18" customHeight="1">
      <c r="A1013" s="34">
        <v>150014</v>
      </c>
      <c r="B1013" s="22" t="str">
        <f>VLOOKUP(A1013,МО!$A$1:$C$68,2,0)</f>
        <v>ГБУЗ "Правобережная ЦРКБ"</v>
      </c>
      <c r="C1013" s="23">
        <f>IF(D1013="КС",VLOOKUP(A1013,МО!$A$1:$C$68,3,0),VLOOKUP(A1013,МО!$A$1:$D$68,4,0))</f>
        <v>0.9</v>
      </c>
      <c r="D1013" s="27" t="s">
        <v>495</v>
      </c>
      <c r="E1013" s="26">
        <v>20161215</v>
      </c>
      <c r="F1013" s="22" t="str">
        <f>VLOOKUP(E1013,КСГ!$A$2:$C$427,2,0)</f>
        <v>Множественные переломы, травматические ампутации, размозжения и последствия травм</v>
      </c>
      <c r="G1013" s="25">
        <f>VLOOKUP(E1013,КСГ!$A$2:$C$427,3,0)</f>
        <v>1.44</v>
      </c>
      <c r="H1013" s="25">
        <f>IF(VLOOKUP($E1013,КСГ!$A$2:$D$427,4,0)=0,IF($D1013="КС",$C$2*$C1013*$G1013,$C$3*$C1013*$G1013),IF($D1013="КС",$C$2*$G1013,$C$3*$G1013))</f>
        <v>22228.279200000001</v>
      </c>
      <c r="I1013" s="25" t="str">
        <f>VLOOKUP(E1013,КСГ!$A$2:$E$427,5,0)</f>
        <v>Травматология и ортопедия</v>
      </c>
      <c r="J1013" s="25">
        <f>VLOOKUP(E1013,КСГ!$A$2:$F$427,6,0)</f>
        <v>1.37</v>
      </c>
      <c r="K1013" s="26" t="s">
        <v>474</v>
      </c>
      <c r="L1013" s="26">
        <v>0</v>
      </c>
      <c r="M1013" s="26">
        <v>0</v>
      </c>
      <c r="N1013" s="18" t="str">
        <f t="shared" si="39"/>
        <v/>
      </c>
      <c r="O1013" s="19">
        <f>IF(VLOOKUP($E1013,КСГ!$A$2:$D$427,4,0)=0,IF($D1013="КС",$C$2*$C1013*$G1013*L1013,$C$3*$C1013*$G1013*L1013),IF($D1013="КС",$C$2*$G1013*L1013,$C$3*$G1013*L1013))</f>
        <v>0</v>
      </c>
      <c r="P1013" s="19">
        <f>IF(VLOOKUP($E1013,КСГ!$A$2:$D$427,4,0)=0,IF($D1013="КС",$C$2*$C1013*$G1013*M1013,$C$3*$C1013*$G1013*M1013),IF($D1013="КС",$C$2*$G1013*M1013,$C$3*$G1013*M1013))</f>
        <v>0</v>
      </c>
      <c r="Q1013" s="20">
        <f t="shared" si="40"/>
        <v>0</v>
      </c>
    </row>
    <row r="1014" spans="1:17" ht="30">
      <c r="A1014" s="34">
        <v>150014</v>
      </c>
      <c r="B1014" s="22" t="str">
        <f>VLOOKUP(A1014,МО!$A$1:$C$68,2,0)</f>
        <v>ГБУЗ "Правобережная ЦРКБ"</v>
      </c>
      <c r="C1014" s="23">
        <f>IF(D1014="КС",VLOOKUP(A1014,МО!$A$1:$C$68,3,0),VLOOKUP(A1014,МО!$A$1:$D$68,4,0))</f>
        <v>0.9</v>
      </c>
      <c r="D1014" s="27" t="s">
        <v>495</v>
      </c>
      <c r="E1014" s="26">
        <v>20161216</v>
      </c>
      <c r="F1014" s="22" t="str">
        <f>VLOOKUP(E1014,КСГ!$A$2:$C$427,2,0)</f>
        <v>Тяжелая множественная и сочетанная травма (политравма)</v>
      </c>
      <c r="G1014" s="25">
        <f>VLOOKUP(E1014,КСГ!$A$2:$C$427,3,0)</f>
        <v>5.54</v>
      </c>
      <c r="H1014" s="25">
        <f>IF(VLOOKUP($E1014,КСГ!$A$2:$D$427,4,0)=0,IF($D1014="КС",$C$2*$C1014*$G1014,$C$3*$C1014*$G1014),IF($D1014="КС",$C$2*$G1014,$C$3*$G1014))</f>
        <v>85517.129700000005</v>
      </c>
      <c r="I1014" s="25" t="str">
        <f>VLOOKUP(E1014,КСГ!$A$2:$E$427,5,0)</f>
        <v>Травматология и ортопедия</v>
      </c>
      <c r="J1014" s="25">
        <f>VLOOKUP(E1014,КСГ!$A$2:$F$427,6,0)</f>
        <v>1.37</v>
      </c>
      <c r="K1014" s="26" t="s">
        <v>474</v>
      </c>
      <c r="L1014" s="26">
        <v>0</v>
      </c>
      <c r="M1014" s="26">
        <v>0</v>
      </c>
      <c r="N1014" s="18" t="str">
        <f t="shared" si="39"/>
        <v/>
      </c>
      <c r="O1014" s="19">
        <f>IF(VLOOKUP($E1014,КСГ!$A$2:$D$427,4,0)=0,IF($D1014="КС",$C$2*$C1014*$G1014*L1014,$C$3*$C1014*$G1014*L1014),IF($D1014="КС",$C$2*$G1014*L1014,$C$3*$G1014*L1014))</f>
        <v>0</v>
      </c>
      <c r="P1014" s="19">
        <f>IF(VLOOKUP($E1014,КСГ!$A$2:$D$427,4,0)=0,IF($D1014="КС",$C$2*$C1014*$G1014*M1014,$C$3*$C1014*$G1014*M1014),IF($D1014="КС",$C$2*$G1014*M1014,$C$3*$G1014*M1014))</f>
        <v>0</v>
      </c>
      <c r="Q1014" s="20">
        <f t="shared" si="40"/>
        <v>0</v>
      </c>
    </row>
    <row r="1015" spans="1:17" ht="30">
      <c r="A1015" s="34">
        <v>150014</v>
      </c>
      <c r="B1015" s="22" t="str">
        <f>VLOOKUP(A1015,МО!$A$1:$C$68,2,0)</f>
        <v>ГБУЗ "Правобережная ЦРКБ"</v>
      </c>
      <c r="C1015" s="23">
        <f>IF(D1015="КС",VLOOKUP(A1015,МО!$A$1:$C$68,3,0),VLOOKUP(A1015,МО!$A$1:$D$68,4,0))</f>
        <v>0.9</v>
      </c>
      <c r="D1015" s="27" t="s">
        <v>495</v>
      </c>
      <c r="E1015" s="26">
        <v>20161220</v>
      </c>
      <c r="F1015" s="22" t="str">
        <f>VLOOKUP(E1015,КСГ!$A$2:$C$427,2,0)</f>
        <v>Операции на костно-мышечной системе и суставах (уровень 3)</v>
      </c>
      <c r="G1015" s="25">
        <f>VLOOKUP(E1015,КСГ!$A$2:$C$427,3,0)</f>
        <v>1.37</v>
      </c>
      <c r="H1015" s="25">
        <f>IF(VLOOKUP($E1015,КСГ!$A$2:$D$427,4,0)=0,IF($D1015="КС",$C$2*$C1015*$G1015,$C$3*$C1015*$G1015),IF($D1015="КС",$C$2*$G1015,$C$3*$G1015))</f>
        <v>21147.737850000001</v>
      </c>
      <c r="I1015" s="25" t="str">
        <f>VLOOKUP(E1015,КСГ!$A$2:$E$427,5,0)</f>
        <v>Травматология и ортопедия</v>
      </c>
      <c r="J1015" s="25">
        <f>VLOOKUP(E1015,КСГ!$A$2:$F$427,6,0)</f>
        <v>1.37</v>
      </c>
      <c r="K1015" s="26" t="s">
        <v>474</v>
      </c>
      <c r="L1015" s="26">
        <v>0</v>
      </c>
      <c r="M1015" s="26">
        <v>0</v>
      </c>
      <c r="N1015" s="18" t="str">
        <f t="shared" si="39"/>
        <v/>
      </c>
      <c r="O1015" s="19">
        <f>IF(VLOOKUP($E1015,КСГ!$A$2:$D$427,4,0)=0,IF($D1015="КС",$C$2*$C1015*$G1015*L1015,$C$3*$C1015*$G1015*L1015),IF($D1015="КС",$C$2*$G1015*L1015,$C$3*$G1015*L1015))</f>
        <v>0</v>
      </c>
      <c r="P1015" s="19">
        <f>IF(VLOOKUP($E1015,КСГ!$A$2:$D$427,4,0)=0,IF($D1015="КС",$C$2*$C1015*$G1015*M1015,$C$3*$C1015*$G1015*M1015),IF($D1015="КС",$C$2*$G1015*M1015,$C$3*$G1015*M1015))</f>
        <v>0</v>
      </c>
      <c r="Q1015" s="20">
        <f t="shared" si="40"/>
        <v>0</v>
      </c>
    </row>
    <row r="1016" spans="1:17" ht="18.75" customHeight="1">
      <c r="A1016" s="34">
        <v>150014</v>
      </c>
      <c r="B1016" s="22" t="str">
        <f>VLOOKUP(A1016,МО!$A$1:$C$68,2,0)</f>
        <v>ГБУЗ "Правобережная ЦРКБ"</v>
      </c>
      <c r="C1016" s="23">
        <f>IF(D1016="КС",VLOOKUP(A1016,МО!$A$1:$C$68,3,0),VLOOKUP(A1016,МО!$A$1:$D$68,4,0))</f>
        <v>0.9</v>
      </c>
      <c r="D1016" s="27" t="s">
        <v>495</v>
      </c>
      <c r="E1016" s="26">
        <v>20161224</v>
      </c>
      <c r="F1016" s="22" t="str">
        <f>VLOOKUP(E1016,КСГ!$A$2:$C$427,2,0)</f>
        <v>Болезни предстательной железы</v>
      </c>
      <c r="G1016" s="25">
        <f>VLOOKUP(E1016,КСГ!$A$2:$C$427,3,0)</f>
        <v>0.73</v>
      </c>
      <c r="H1016" s="25">
        <f>IF(VLOOKUP($E1016,КСГ!$A$2:$D$427,4,0)=0,IF($D1016="КС",$C$2*$C1016*$G1016,$C$3*$C1016*$G1016),IF($D1016="КС",$C$2*$G1016,$C$3*$G1016))</f>
        <v>11268.50265</v>
      </c>
      <c r="I1016" s="25" t="str">
        <f>VLOOKUP(E1016,КСГ!$A$2:$E$427,5,0)</f>
        <v>Урология</v>
      </c>
      <c r="J1016" s="25">
        <f>VLOOKUP(E1016,КСГ!$A$2:$F$427,6,0)</f>
        <v>1.2</v>
      </c>
      <c r="K1016" s="26" t="s">
        <v>474</v>
      </c>
      <c r="L1016" s="26">
        <v>4</v>
      </c>
      <c r="M1016" s="26">
        <v>0</v>
      </c>
      <c r="N1016" s="18">
        <f t="shared" si="39"/>
        <v>4</v>
      </c>
      <c r="O1016" s="19">
        <f>IF(VLOOKUP($E1016,КСГ!$A$2:$D$427,4,0)=0,IF($D1016="КС",$C$2*$C1016*$G1016*L1016,$C$3*$C1016*$G1016*L1016),IF($D1016="КС",$C$2*$G1016*L1016,$C$3*$G1016*L1016))</f>
        <v>45074.010600000001</v>
      </c>
      <c r="P1016" s="19">
        <f>IF(VLOOKUP($E1016,КСГ!$A$2:$D$427,4,0)=0,IF($D1016="КС",$C$2*$C1016*$G1016*M1016,$C$3*$C1016*$G1016*M1016),IF($D1016="КС",$C$2*$G1016*M1016,$C$3*$G1016*M1016))</f>
        <v>0</v>
      </c>
      <c r="Q1016" s="20">
        <f t="shared" si="40"/>
        <v>45074.010600000001</v>
      </c>
    </row>
    <row r="1017" spans="1:17" ht="18" customHeight="1">
      <c r="A1017" s="34">
        <v>150014</v>
      </c>
      <c r="B1017" s="22" t="str">
        <f>VLOOKUP(A1017,МО!$A$1:$C$68,2,0)</f>
        <v>ГБУЗ "Правобережная ЦРКБ"</v>
      </c>
      <c r="C1017" s="23">
        <f>IF(D1017="КС",VLOOKUP(A1017,МО!$A$1:$C$68,3,0),VLOOKUP(A1017,МО!$A$1:$D$68,4,0))</f>
        <v>0.9</v>
      </c>
      <c r="D1017" s="27" t="s">
        <v>495</v>
      </c>
      <c r="E1017" s="26">
        <v>20161225</v>
      </c>
      <c r="F1017" s="22" t="str">
        <f>VLOOKUP(E1017,КСГ!$A$2:$C$427,2,0)</f>
        <v>Другие болезни, врожденные аномалии, повреждения мочевой системы и мужских половых органов</v>
      </c>
      <c r="G1017" s="25">
        <f>VLOOKUP(E1017,КСГ!$A$2:$C$427,3,0)</f>
        <v>0.67</v>
      </c>
      <c r="H1017" s="25">
        <f>IF(VLOOKUP($E1017,КСГ!$A$2:$D$427,4,0)=0,IF($D1017="КС",$C$2*$C1017*$G1017,$C$3*$C1017*$G1017),IF($D1017="КС",$C$2*$G1017,$C$3*$G1017))</f>
        <v>10342.324350000001</v>
      </c>
      <c r="I1017" s="25" t="str">
        <f>VLOOKUP(E1017,КСГ!$A$2:$E$427,5,0)</f>
        <v>Урология</v>
      </c>
      <c r="J1017" s="25">
        <f>VLOOKUP(E1017,КСГ!$A$2:$F$427,6,0)</f>
        <v>1.2</v>
      </c>
      <c r="K1017" s="26" t="s">
        <v>474</v>
      </c>
      <c r="L1017" s="26">
        <v>0</v>
      </c>
      <c r="M1017" s="26">
        <v>0</v>
      </c>
      <c r="N1017" s="18" t="str">
        <f t="shared" si="39"/>
        <v/>
      </c>
      <c r="O1017" s="19">
        <f>IF(VLOOKUP($E1017,КСГ!$A$2:$D$427,4,0)=0,IF($D1017="КС",$C$2*$C1017*$G1017*L1017,$C$3*$C1017*$G1017*L1017),IF($D1017="КС",$C$2*$G1017*L1017,$C$3*$G1017*L1017))</f>
        <v>0</v>
      </c>
      <c r="P1017" s="19">
        <f>IF(VLOOKUP($E1017,КСГ!$A$2:$D$427,4,0)=0,IF($D1017="КС",$C$2*$C1017*$G1017*M1017,$C$3*$C1017*$G1017*M1017),IF($D1017="КС",$C$2*$G1017*M1017,$C$3*$G1017*M1017))</f>
        <v>0</v>
      </c>
      <c r="Q1017" s="20">
        <f t="shared" si="40"/>
        <v>0</v>
      </c>
    </row>
    <row r="1018" spans="1:17" ht="18" customHeight="1">
      <c r="A1018" s="34">
        <v>150014</v>
      </c>
      <c r="B1018" s="22" t="str">
        <f>VLOOKUP(A1018,МО!$A$1:$C$68,2,0)</f>
        <v>ГБУЗ "Правобережная ЦРКБ"</v>
      </c>
      <c r="C1018" s="23">
        <f>IF(D1018="КС",VLOOKUP(A1018,МО!$A$1:$C$68,3,0),VLOOKUP(A1018,МО!$A$1:$D$68,4,0))</f>
        <v>0.9</v>
      </c>
      <c r="D1018" s="27" t="s">
        <v>495</v>
      </c>
      <c r="E1018" s="26">
        <v>20161226</v>
      </c>
      <c r="F1018" s="22" t="str">
        <f>VLOOKUP(E1018,КСГ!$A$2:$C$427,2,0)</f>
        <v>Операции на мужских половых органах, взрослые (уровень  1)</v>
      </c>
      <c r="G1018" s="25">
        <f>VLOOKUP(E1018,КСГ!$A$2:$C$427,3,0)</f>
        <v>1.2</v>
      </c>
      <c r="H1018" s="25">
        <f>IF(VLOOKUP($E1018,КСГ!$A$2:$D$427,4,0)=0,IF($D1018="КС",$C$2*$C1018*$G1018,$C$3*$C1018*$G1018),IF($D1018="КС",$C$2*$G1018,$C$3*$G1018))</f>
        <v>18523.565999999999</v>
      </c>
      <c r="I1018" s="25" t="str">
        <f>VLOOKUP(E1018,КСГ!$A$2:$E$427,5,0)</f>
        <v>Урология</v>
      </c>
      <c r="J1018" s="25">
        <f>VLOOKUP(E1018,КСГ!$A$2:$F$427,6,0)</f>
        <v>1.2</v>
      </c>
      <c r="K1018" s="26" t="s">
        <v>474</v>
      </c>
      <c r="L1018" s="26">
        <v>0</v>
      </c>
      <c r="M1018" s="26">
        <v>0</v>
      </c>
      <c r="N1018" s="18" t="str">
        <f t="shared" si="39"/>
        <v/>
      </c>
      <c r="O1018" s="19">
        <f>IF(VLOOKUP($E1018,КСГ!$A$2:$D$427,4,0)=0,IF($D1018="КС",$C$2*$C1018*$G1018*L1018,$C$3*$C1018*$G1018*L1018),IF($D1018="КС",$C$2*$G1018*L1018,$C$3*$G1018*L1018))</f>
        <v>0</v>
      </c>
      <c r="P1018" s="19">
        <f>IF(VLOOKUP($E1018,КСГ!$A$2:$D$427,4,0)=0,IF($D1018="КС",$C$2*$C1018*$G1018*M1018,$C$3*$C1018*$G1018*M1018),IF($D1018="КС",$C$2*$G1018*M1018,$C$3*$G1018*M1018))</f>
        <v>0</v>
      </c>
      <c r="Q1018" s="20">
        <f t="shared" si="40"/>
        <v>0</v>
      </c>
    </row>
    <row r="1019" spans="1:17" ht="16.5" customHeight="1">
      <c r="A1019" s="34">
        <v>150014</v>
      </c>
      <c r="B1019" s="22" t="str">
        <f>VLOOKUP(A1019,МО!$A$1:$C$68,2,0)</f>
        <v>ГБУЗ "Правобережная ЦРКБ"</v>
      </c>
      <c r="C1019" s="23">
        <f>IF(D1019="КС",VLOOKUP(A1019,МО!$A$1:$C$68,3,0),VLOOKUP(A1019,МО!$A$1:$D$68,4,0))</f>
        <v>0.9</v>
      </c>
      <c r="D1019" s="27" t="s">
        <v>495</v>
      </c>
      <c r="E1019" s="26">
        <v>20161227</v>
      </c>
      <c r="F1019" s="22" t="str">
        <f>VLOOKUP(E1019,КСГ!$A$2:$C$427,2,0)</f>
        <v>Операции на мужских половых органах, взрослые (уровень 2)</v>
      </c>
      <c r="G1019" s="25">
        <f>VLOOKUP(E1019,КСГ!$A$2:$C$427,3,0)</f>
        <v>1.42</v>
      </c>
      <c r="H1019" s="25">
        <f>IF(VLOOKUP($E1019,КСГ!$A$2:$D$427,4,0)=0,IF($D1019="КС",$C$2*$C1019*$G1019,$C$3*$C1019*$G1019),IF($D1019="КС",$C$2*$G1019,$C$3*$G1019))</f>
        <v>21919.553100000001</v>
      </c>
      <c r="I1019" s="25" t="str">
        <f>VLOOKUP(E1019,КСГ!$A$2:$E$427,5,0)</f>
        <v>Урология</v>
      </c>
      <c r="J1019" s="25">
        <f>VLOOKUP(E1019,КСГ!$A$2:$F$427,6,0)</f>
        <v>1.2</v>
      </c>
      <c r="K1019" s="26" t="s">
        <v>474</v>
      </c>
      <c r="L1019" s="26">
        <v>0</v>
      </c>
      <c r="M1019" s="26">
        <v>0</v>
      </c>
      <c r="N1019" s="18" t="str">
        <f t="shared" si="39"/>
        <v/>
      </c>
      <c r="O1019" s="19">
        <f>IF(VLOOKUP($E1019,КСГ!$A$2:$D$427,4,0)=0,IF($D1019="КС",$C$2*$C1019*$G1019*L1019,$C$3*$C1019*$G1019*L1019),IF($D1019="КС",$C$2*$G1019*L1019,$C$3*$G1019*L1019))</f>
        <v>0</v>
      </c>
      <c r="P1019" s="19">
        <f>IF(VLOOKUP($E1019,КСГ!$A$2:$D$427,4,0)=0,IF($D1019="КС",$C$2*$C1019*$G1019*M1019,$C$3*$C1019*$G1019*M1019),IF($D1019="КС",$C$2*$G1019*M1019,$C$3*$G1019*M1019))</f>
        <v>0</v>
      </c>
      <c r="Q1019" s="20">
        <f t="shared" si="40"/>
        <v>0</v>
      </c>
    </row>
    <row r="1020" spans="1:17">
      <c r="A1020" s="34">
        <v>150014</v>
      </c>
      <c r="B1020" s="22" t="str">
        <f>VLOOKUP(A1020,МО!$A$1:$C$68,2,0)</f>
        <v>ГБУЗ "Правобережная ЦРКБ"</v>
      </c>
      <c r="C1020" s="23">
        <f>IF(D1020="КС",VLOOKUP(A1020,МО!$A$1:$C$68,3,0),VLOOKUP(A1020,МО!$A$1:$D$68,4,0))</f>
        <v>0.9</v>
      </c>
      <c r="D1020" s="27" t="s">
        <v>495</v>
      </c>
      <c r="E1020" s="26">
        <v>20161230</v>
      </c>
      <c r="F1020" s="22" t="str">
        <f>VLOOKUP(E1020,КСГ!$A$2:$C$427,2,0)</f>
        <v>Операции на почке и мочевыделительной системе, взрослые (уровень 1)</v>
      </c>
      <c r="G1020" s="25">
        <f>VLOOKUP(E1020,КСГ!$A$2:$C$427,3,0)</f>
        <v>1.08</v>
      </c>
      <c r="H1020" s="25">
        <f>IF(VLOOKUP($E1020,КСГ!$A$2:$D$427,4,0)=0,IF($D1020="КС",$C$2*$C1020*$G1020,$C$3*$C1020*$G1020),IF($D1020="КС",$C$2*$G1020,$C$3*$G1020))</f>
        <v>16671.2094</v>
      </c>
      <c r="I1020" s="25" t="str">
        <f>VLOOKUP(E1020,КСГ!$A$2:$E$427,5,0)</f>
        <v>Урология</v>
      </c>
      <c r="J1020" s="25">
        <f>VLOOKUP(E1020,КСГ!$A$2:$F$427,6,0)</f>
        <v>1.2</v>
      </c>
      <c r="K1020" s="26" t="s">
        <v>474</v>
      </c>
      <c r="L1020" s="26">
        <v>0</v>
      </c>
      <c r="M1020" s="26">
        <v>0</v>
      </c>
      <c r="N1020" s="18" t="str">
        <f t="shared" si="39"/>
        <v/>
      </c>
      <c r="O1020" s="19">
        <f>IF(VLOOKUP($E1020,КСГ!$A$2:$D$427,4,0)=0,IF($D1020="КС",$C$2*$C1020*$G1020*L1020,$C$3*$C1020*$G1020*L1020),IF($D1020="КС",$C$2*$G1020*L1020,$C$3*$G1020*L1020))</f>
        <v>0</v>
      </c>
      <c r="P1020" s="19">
        <f>IF(VLOOKUP($E1020,КСГ!$A$2:$D$427,4,0)=0,IF($D1020="КС",$C$2*$C1020*$G1020*M1020,$C$3*$C1020*$G1020*M1020),IF($D1020="КС",$C$2*$G1020*M1020,$C$3*$G1020*M1020))</f>
        <v>0</v>
      </c>
      <c r="Q1020" s="20">
        <f t="shared" si="40"/>
        <v>0</v>
      </c>
    </row>
    <row r="1021" spans="1:17" ht="16.5" customHeight="1">
      <c r="A1021" s="34">
        <v>150014</v>
      </c>
      <c r="B1021" s="22" t="str">
        <f>VLOOKUP(A1021,МО!$A$1:$C$68,2,0)</f>
        <v>ГБУЗ "Правобережная ЦРКБ"</v>
      </c>
      <c r="C1021" s="23">
        <f>IF(D1021="КС",VLOOKUP(A1021,МО!$A$1:$C$68,3,0),VLOOKUP(A1021,МО!$A$1:$D$68,4,0))</f>
        <v>0.9</v>
      </c>
      <c r="D1021" s="27" t="s">
        <v>495</v>
      </c>
      <c r="E1021" s="26">
        <v>20161231</v>
      </c>
      <c r="F1021" s="22" t="str">
        <f>VLOOKUP(E1021,КСГ!$A$2:$C$427,2,0)</f>
        <v>Операции на почке и мочевыделительной системе, взрослые (уровень 2)</v>
      </c>
      <c r="G1021" s="25">
        <f>VLOOKUP(E1021,КСГ!$A$2:$C$427,3,0)</f>
        <v>1.1200000000000001</v>
      </c>
      <c r="H1021" s="25">
        <f>IF(VLOOKUP($E1021,КСГ!$A$2:$D$427,4,0)=0,IF($D1021="КС",$C$2*$C1021*$G1021,$C$3*$C1021*$G1021),IF($D1021="КС",$C$2*$G1021,$C$3*$G1021))</f>
        <v>17288.661600000003</v>
      </c>
      <c r="I1021" s="25" t="str">
        <f>VLOOKUP(E1021,КСГ!$A$2:$E$427,5,0)</f>
        <v>Урология</v>
      </c>
      <c r="J1021" s="25">
        <f>VLOOKUP(E1021,КСГ!$A$2:$F$427,6,0)</f>
        <v>1.2</v>
      </c>
      <c r="K1021" s="26" t="s">
        <v>474</v>
      </c>
      <c r="L1021" s="26">
        <v>9</v>
      </c>
      <c r="M1021" s="26">
        <v>1</v>
      </c>
      <c r="N1021" s="18">
        <f t="shared" si="39"/>
        <v>10</v>
      </c>
      <c r="O1021" s="19">
        <f>IF(VLOOKUP($E1021,КСГ!$A$2:$D$427,4,0)=0,IF($D1021="КС",$C$2*$C1021*$G1021*L1021,$C$3*$C1021*$G1021*L1021),IF($D1021="КС",$C$2*$G1021*L1021,$C$3*$G1021*L1021))</f>
        <v>155597.95440000002</v>
      </c>
      <c r="P1021" s="19">
        <f>IF(VLOOKUP($E1021,КСГ!$A$2:$D$427,4,0)=0,IF($D1021="КС",$C$2*$C1021*$G1021*M1021,$C$3*$C1021*$G1021*M1021),IF($D1021="КС",$C$2*$G1021*M1021,$C$3*$G1021*M1021))</f>
        <v>17288.661600000003</v>
      </c>
      <c r="Q1021" s="20">
        <f t="shared" si="40"/>
        <v>172886.61600000001</v>
      </c>
    </row>
    <row r="1022" spans="1:17">
      <c r="A1022" s="34">
        <v>150014</v>
      </c>
      <c r="B1022" s="22" t="str">
        <f>VLOOKUP(A1022,МО!$A$1:$C$68,2,0)</f>
        <v>ГБУЗ "Правобережная ЦРКБ"</v>
      </c>
      <c r="C1022" s="23">
        <f>IF(D1022="КС",VLOOKUP(A1022,МО!$A$1:$C$68,3,0),VLOOKUP(A1022,МО!$A$1:$D$68,4,0))</f>
        <v>0.9</v>
      </c>
      <c r="D1022" s="27" t="s">
        <v>495</v>
      </c>
      <c r="E1022" s="26">
        <v>20161232</v>
      </c>
      <c r="F1022" s="22" t="str">
        <f>VLOOKUP(E1022,КСГ!$A$2:$C$427,2,0)</f>
        <v>Операции на почке и мочевыделительной системе, взрослые (уровень 3)</v>
      </c>
      <c r="G1022" s="25">
        <f>VLOOKUP(E1022,КСГ!$A$2:$C$427,3,0)</f>
        <v>1.62</v>
      </c>
      <c r="H1022" s="25">
        <f>IF(VLOOKUP($E1022,КСГ!$A$2:$D$427,4,0)=0,IF($D1022="КС",$C$2*$C1022*$G1022,$C$3*$C1022*$G1022),IF($D1022="КС",$C$2*$G1022,$C$3*$G1022))</f>
        <v>25006.814100000003</v>
      </c>
      <c r="I1022" s="25" t="str">
        <f>VLOOKUP(E1022,КСГ!$A$2:$E$427,5,0)</f>
        <v>Урология</v>
      </c>
      <c r="J1022" s="25">
        <f>VLOOKUP(E1022,КСГ!$A$2:$F$427,6,0)</f>
        <v>1.2</v>
      </c>
      <c r="K1022" s="26" t="s">
        <v>474</v>
      </c>
      <c r="L1022" s="26">
        <v>2</v>
      </c>
      <c r="M1022" s="26">
        <v>0</v>
      </c>
      <c r="N1022" s="18">
        <f t="shared" si="39"/>
        <v>2</v>
      </c>
      <c r="O1022" s="19">
        <f>IF(VLOOKUP($E1022,КСГ!$A$2:$D$427,4,0)=0,IF($D1022="КС",$C$2*$C1022*$G1022*L1022,$C$3*$C1022*$G1022*L1022),IF($D1022="КС",$C$2*$G1022*L1022,$C$3*$G1022*L1022))</f>
        <v>50013.628200000006</v>
      </c>
      <c r="P1022" s="19">
        <f>IF(VLOOKUP($E1022,КСГ!$A$2:$D$427,4,0)=0,IF($D1022="КС",$C$2*$C1022*$G1022*M1022,$C$3*$C1022*$G1022*M1022),IF($D1022="КС",$C$2*$G1022*M1022,$C$3*$G1022*M1022))</f>
        <v>0</v>
      </c>
      <c r="Q1022" s="20">
        <f t="shared" si="40"/>
        <v>50013.628200000006</v>
      </c>
    </row>
    <row r="1023" spans="1:17" ht="18" customHeight="1">
      <c r="A1023" s="34">
        <v>150014</v>
      </c>
      <c r="B1023" s="22" t="str">
        <f>VLOOKUP(A1023,МО!$A$1:$C$68,2,0)</f>
        <v>ГБУЗ "Правобережная ЦРКБ"</v>
      </c>
      <c r="C1023" s="23">
        <f>IF(D1023="КС",VLOOKUP(A1023,МО!$A$1:$C$68,3,0),VLOOKUP(A1023,МО!$A$1:$D$68,4,0))</f>
        <v>0.9</v>
      </c>
      <c r="D1023" s="27" t="s">
        <v>495</v>
      </c>
      <c r="E1023" s="26">
        <v>20161236</v>
      </c>
      <c r="F1023" s="22" t="str">
        <f>VLOOKUP(E1023,КСГ!$A$2:$C$427,2,0)</f>
        <v>Болезни лимфатических сосудов и лимфатических узлов</v>
      </c>
      <c r="G1023" s="25">
        <f>VLOOKUP(E1023,КСГ!$A$2:$C$427,3,0)</f>
        <v>0.61</v>
      </c>
      <c r="H1023" s="25">
        <f>IF(VLOOKUP($E1023,КСГ!$A$2:$D$427,4,0)=0,IF($D1023="КС",$C$2*$C1023*$G1023,$C$3*$C1023*$G1023),IF($D1023="КС",$C$2*$G1023,$C$3*$G1023))</f>
        <v>9416.1460499999994</v>
      </c>
      <c r="I1023" s="25" t="str">
        <f>VLOOKUP(E1023,КСГ!$A$2:$E$427,5,0)</f>
        <v>Хирургия</v>
      </c>
      <c r="J1023" s="25">
        <f>VLOOKUP(E1023,КСГ!$A$2:$F$427,6,0)</f>
        <v>0.9</v>
      </c>
      <c r="K1023" s="26" t="s">
        <v>474</v>
      </c>
      <c r="L1023" s="26">
        <v>0</v>
      </c>
      <c r="M1023" s="26">
        <v>0</v>
      </c>
      <c r="N1023" s="18" t="str">
        <f t="shared" si="39"/>
        <v/>
      </c>
      <c r="O1023" s="19">
        <f>IF(VLOOKUP($E1023,КСГ!$A$2:$D$427,4,0)=0,IF($D1023="КС",$C$2*$C1023*$G1023*L1023,$C$3*$C1023*$G1023*L1023),IF($D1023="КС",$C$2*$G1023*L1023,$C$3*$G1023*L1023))</f>
        <v>0</v>
      </c>
      <c r="P1023" s="19">
        <f>IF(VLOOKUP($E1023,КСГ!$A$2:$D$427,4,0)=0,IF($D1023="КС",$C$2*$C1023*$G1023*M1023,$C$3*$C1023*$G1023*M1023),IF($D1023="КС",$C$2*$G1023*M1023,$C$3*$G1023*M1023))</f>
        <v>0</v>
      </c>
      <c r="Q1023" s="20">
        <f t="shared" si="40"/>
        <v>0</v>
      </c>
    </row>
    <row r="1024" spans="1:17" ht="15" customHeight="1">
      <c r="A1024" s="34">
        <v>150014</v>
      </c>
      <c r="B1024" s="22" t="str">
        <f>VLOOKUP(A1024,МО!$A$1:$C$68,2,0)</f>
        <v>ГБУЗ "Правобережная ЦРКБ"</v>
      </c>
      <c r="C1024" s="23">
        <f>IF(D1024="КС",VLOOKUP(A1024,МО!$A$1:$C$68,3,0),VLOOKUP(A1024,МО!$A$1:$D$68,4,0))</f>
        <v>0.9</v>
      </c>
      <c r="D1024" s="27" t="s">
        <v>495</v>
      </c>
      <c r="E1024" s="26">
        <v>20161237</v>
      </c>
      <c r="F1024" s="22" t="str">
        <f>VLOOKUP(E1024,КСГ!$A$2:$C$427,2,0)</f>
        <v>Операции на коже, подкожной клетчатке, придатках кожи (уровень 1)</v>
      </c>
      <c r="G1024" s="25">
        <f>VLOOKUP(E1024,КСГ!$A$2:$C$427,3,0)</f>
        <v>0.27500000000000002</v>
      </c>
      <c r="H1024" s="25">
        <f>IF(VLOOKUP($E1024,КСГ!$A$2:$D$427,4,0)=0,IF($D1024="КС",$C$2*$C1024*$G1024,$C$3*$C1024*$G1024),IF($D1024="КС",$C$2*$G1024,$C$3*$G1024))</f>
        <v>4244.9838750000008</v>
      </c>
      <c r="I1024" s="25" t="str">
        <f>VLOOKUP(E1024,КСГ!$A$2:$E$427,5,0)</f>
        <v>Хирургия</v>
      </c>
      <c r="J1024" s="25">
        <f>VLOOKUP(E1024,КСГ!$A$2:$F$427,6,0)</f>
        <v>0.9</v>
      </c>
      <c r="K1024" s="26" t="s">
        <v>474</v>
      </c>
      <c r="L1024" s="26">
        <v>0</v>
      </c>
      <c r="M1024" s="26">
        <v>0</v>
      </c>
      <c r="N1024" s="18" t="str">
        <f t="shared" ref="N1024:N1087" si="41">IF(L1024+M1024&gt;0,L1024+M1024,"")</f>
        <v/>
      </c>
      <c r="O1024" s="19">
        <f>IF(VLOOKUP($E1024,КСГ!$A$2:$D$427,4,0)=0,IF($D1024="КС",$C$2*$C1024*$G1024*L1024,$C$3*$C1024*$G1024*L1024),IF($D1024="КС",$C$2*$G1024*L1024,$C$3*$G1024*L1024))</f>
        <v>0</v>
      </c>
      <c r="P1024" s="19">
        <f>IF(VLOOKUP($E1024,КСГ!$A$2:$D$427,4,0)=0,IF($D1024="КС",$C$2*$C1024*$G1024*M1024,$C$3*$C1024*$G1024*M1024),IF($D1024="КС",$C$2*$G1024*M1024,$C$3*$G1024*M1024))</f>
        <v>0</v>
      </c>
      <c r="Q1024" s="20">
        <f t="shared" ref="Q1024:Q1087" si="42">O1024+P1024</f>
        <v>0</v>
      </c>
    </row>
    <row r="1025" spans="1:17" ht="18.75" customHeight="1">
      <c r="A1025" s="34">
        <v>150014</v>
      </c>
      <c r="B1025" s="22" t="str">
        <f>VLOOKUP(A1025,МО!$A$1:$C$68,2,0)</f>
        <v>ГБУЗ "Правобережная ЦРКБ"</v>
      </c>
      <c r="C1025" s="23">
        <f>IF(D1025="КС",VLOOKUP(A1025,МО!$A$1:$C$68,3,0),VLOOKUP(A1025,МО!$A$1:$D$68,4,0))</f>
        <v>0.9</v>
      </c>
      <c r="D1025" s="27" t="s">
        <v>495</v>
      </c>
      <c r="E1025" s="26">
        <v>20161238</v>
      </c>
      <c r="F1025" s="22" t="str">
        <f>VLOOKUP(E1025,КСГ!$A$2:$C$427,2,0)</f>
        <v>Операции на коже, подкожной клетчатке, придатках кожи (уровень 2)</v>
      </c>
      <c r="G1025" s="25">
        <f>VLOOKUP(E1025,КСГ!$A$2:$C$427,3,0)</f>
        <v>0.71</v>
      </c>
      <c r="H1025" s="25">
        <f>IF(VLOOKUP($E1025,КСГ!$A$2:$D$427,4,0)=0,IF($D1025="КС",$C$2*$C1025*$G1025,$C$3*$C1025*$G1025),IF($D1025="КС",$C$2*$G1025,$C$3*$G1025))</f>
        <v>10959.77655</v>
      </c>
      <c r="I1025" s="25" t="str">
        <f>VLOOKUP(E1025,КСГ!$A$2:$E$427,5,0)</f>
        <v>Хирургия</v>
      </c>
      <c r="J1025" s="25">
        <f>VLOOKUP(E1025,КСГ!$A$2:$F$427,6,0)</f>
        <v>0.9</v>
      </c>
      <c r="K1025" s="26" t="s">
        <v>474</v>
      </c>
      <c r="L1025" s="26">
        <v>0</v>
      </c>
      <c r="M1025" s="26">
        <v>0</v>
      </c>
      <c r="N1025" s="18" t="str">
        <f t="shared" si="41"/>
        <v/>
      </c>
      <c r="O1025" s="19">
        <f>IF(VLOOKUP($E1025,КСГ!$A$2:$D$427,4,0)=0,IF($D1025="КС",$C$2*$C1025*$G1025*L1025,$C$3*$C1025*$G1025*L1025),IF($D1025="КС",$C$2*$G1025*L1025,$C$3*$G1025*L1025))</f>
        <v>0</v>
      </c>
      <c r="P1025" s="19">
        <f>IF(VLOOKUP($E1025,КСГ!$A$2:$D$427,4,0)=0,IF($D1025="КС",$C$2*$C1025*$G1025*M1025,$C$3*$C1025*$G1025*M1025),IF($D1025="КС",$C$2*$G1025*M1025,$C$3*$G1025*M1025))</f>
        <v>0</v>
      </c>
      <c r="Q1025" s="20">
        <f t="shared" si="42"/>
        <v>0</v>
      </c>
    </row>
    <row r="1026" spans="1:17" ht="16.5" customHeight="1">
      <c r="A1026" s="34">
        <v>150014</v>
      </c>
      <c r="B1026" s="22" t="str">
        <f>VLOOKUP(A1026,МО!$A$1:$C$68,2,0)</f>
        <v>ГБУЗ "Правобережная ЦРКБ"</v>
      </c>
      <c r="C1026" s="23">
        <f>IF(D1026="КС",VLOOKUP(A1026,МО!$A$1:$C$68,3,0),VLOOKUP(A1026,МО!$A$1:$D$68,4,0))</f>
        <v>0.9</v>
      </c>
      <c r="D1026" s="27" t="s">
        <v>495</v>
      </c>
      <c r="E1026" s="26">
        <v>20161246</v>
      </c>
      <c r="F1026" s="22" t="str">
        <f>VLOOKUP(E1026,КСГ!$A$2:$C$427,2,0)</f>
        <v>Болезни молочной железы, новообразования молочной железы доброкачественные,  in situ, неопределенного и неизвестного характера</v>
      </c>
      <c r="G1026" s="25">
        <f>VLOOKUP(E1026,КСГ!$A$2:$C$427,3,0)</f>
        <v>0.73</v>
      </c>
      <c r="H1026" s="25">
        <f>IF(VLOOKUP($E1026,КСГ!$A$2:$D$427,4,0)=0,IF($D1026="КС",$C$2*$C1026*$G1026,$C$3*$C1026*$G1026),IF($D1026="КС",$C$2*$G1026,$C$3*$G1026))</f>
        <v>11268.50265</v>
      </c>
      <c r="I1026" s="25" t="str">
        <f>VLOOKUP(E1026,КСГ!$A$2:$E$427,5,0)</f>
        <v>Хирургия</v>
      </c>
      <c r="J1026" s="25">
        <f>VLOOKUP(E1026,КСГ!$A$2:$F$427,6,0)</f>
        <v>0.9</v>
      </c>
      <c r="K1026" s="26" t="s">
        <v>470</v>
      </c>
      <c r="L1026" s="26">
        <v>0</v>
      </c>
      <c r="M1026" s="26">
        <v>0</v>
      </c>
      <c r="N1026" s="18" t="str">
        <f t="shared" si="41"/>
        <v/>
      </c>
      <c r="O1026" s="19">
        <f>IF(VLOOKUP($E1026,КСГ!$A$2:$D$427,4,0)=0,IF($D1026="КС",$C$2*$C1026*$G1026*L1026,$C$3*$C1026*$G1026*L1026),IF($D1026="КС",$C$2*$G1026*L1026,$C$3*$G1026*L1026))</f>
        <v>0</v>
      </c>
      <c r="P1026" s="19">
        <f>IF(VLOOKUP($E1026,КСГ!$A$2:$D$427,4,0)=0,IF($D1026="КС",$C$2*$C1026*$G1026*M1026,$C$3*$C1026*$G1026*M1026),IF($D1026="КС",$C$2*$G1026*M1026,$C$3*$G1026*M1026))</f>
        <v>0</v>
      </c>
      <c r="Q1026" s="20">
        <f t="shared" si="42"/>
        <v>0</v>
      </c>
    </row>
    <row r="1027" spans="1:17" ht="16.5" customHeight="1">
      <c r="A1027" s="34">
        <v>150014</v>
      </c>
      <c r="B1027" s="22" t="str">
        <f>VLOOKUP(A1027,МО!$A$1:$C$68,2,0)</f>
        <v>ГБУЗ "Правобережная ЦРКБ"</v>
      </c>
      <c r="C1027" s="23">
        <f>IF(D1027="КС",VLOOKUP(A1027,МО!$A$1:$C$68,3,0),VLOOKUP(A1027,МО!$A$1:$D$68,4,0))</f>
        <v>0.9</v>
      </c>
      <c r="D1027" s="27" t="s">
        <v>495</v>
      </c>
      <c r="E1027" s="26">
        <v>20161247</v>
      </c>
      <c r="F1027" s="22" t="str">
        <f>VLOOKUP(E1027,КСГ!$A$2:$C$427,2,0)</f>
        <v>Артрозы, другие поражения суставов, болезни мягких тканей</v>
      </c>
      <c r="G1027" s="25">
        <f>VLOOKUP(E1027,КСГ!$A$2:$C$427,3,0)</f>
        <v>0.76</v>
      </c>
      <c r="H1027" s="25">
        <f>IF(VLOOKUP($E1027,КСГ!$A$2:$D$427,4,0)=0,IF($D1027="КС",$C$2*$C1027*$G1027,$C$3*$C1027*$G1027),IF($D1027="КС",$C$2*$G1027,$C$3*$G1027))</f>
        <v>11731.5918</v>
      </c>
      <c r="I1027" s="25" t="str">
        <f>VLOOKUP(E1027,КСГ!$A$2:$E$427,5,0)</f>
        <v>Хирургия</v>
      </c>
      <c r="J1027" s="25">
        <f>VLOOKUP(E1027,КСГ!$A$2:$F$427,6,0)</f>
        <v>0.9</v>
      </c>
      <c r="K1027" s="26" t="s">
        <v>474</v>
      </c>
      <c r="L1027" s="26">
        <v>2</v>
      </c>
      <c r="M1027" s="26">
        <v>0</v>
      </c>
      <c r="N1027" s="18">
        <f t="shared" si="41"/>
        <v>2</v>
      </c>
      <c r="O1027" s="19">
        <f>IF(VLOOKUP($E1027,КСГ!$A$2:$D$427,4,0)=0,IF($D1027="КС",$C$2*$C1027*$G1027*L1027,$C$3*$C1027*$G1027*L1027),IF($D1027="КС",$C$2*$G1027*L1027,$C$3*$G1027*L1027))</f>
        <v>23463.1836</v>
      </c>
      <c r="P1027" s="19">
        <f>IF(VLOOKUP($E1027,КСГ!$A$2:$D$427,4,0)=0,IF($D1027="КС",$C$2*$C1027*$G1027*M1027,$C$3*$C1027*$G1027*M1027),IF($D1027="КС",$C$2*$G1027*M1027,$C$3*$G1027*M1027))</f>
        <v>0</v>
      </c>
      <c r="Q1027" s="20">
        <f t="shared" si="42"/>
        <v>23463.1836</v>
      </c>
    </row>
    <row r="1028" spans="1:17" ht="16.5" customHeight="1">
      <c r="A1028" s="34">
        <v>150014</v>
      </c>
      <c r="B1028" s="22" t="str">
        <f>VLOOKUP(A1028,МО!$A$1:$C$68,2,0)</f>
        <v>ГБУЗ "Правобережная ЦРКБ"</v>
      </c>
      <c r="C1028" s="23">
        <f>IF(D1028="КС",VLOOKUP(A1028,МО!$A$1:$C$68,3,0),VLOOKUP(A1028,МО!$A$1:$D$68,4,0))</f>
        <v>0.9</v>
      </c>
      <c r="D1028" s="27" t="s">
        <v>495</v>
      </c>
      <c r="E1028" s="26">
        <v>20161247</v>
      </c>
      <c r="F1028" s="22" t="str">
        <f>VLOOKUP(E1028,КСГ!$A$2:$C$427,2,0)</f>
        <v>Артрозы, другие поражения суставов, болезни мягких тканей</v>
      </c>
      <c r="G1028" s="25">
        <f>VLOOKUP(E1028,КСГ!$A$2:$C$427,3,0)</f>
        <v>0.76</v>
      </c>
      <c r="H1028" s="25">
        <f>IF(VLOOKUP($E1028,КСГ!$A$2:$D$427,4,0)=0,IF($D1028="КС",$C$2*$C1028*$G1028,$C$3*$C1028*$G1028),IF($D1028="КС",$C$2*$G1028,$C$3*$G1028))</f>
        <v>11731.5918</v>
      </c>
      <c r="I1028" s="25" t="str">
        <f>VLOOKUP(E1028,КСГ!$A$2:$E$427,5,0)</f>
        <v>Хирургия</v>
      </c>
      <c r="J1028" s="25">
        <f>VLOOKUP(E1028,КСГ!$A$2:$F$427,6,0)</f>
        <v>0.9</v>
      </c>
      <c r="K1028" s="26" t="s">
        <v>509</v>
      </c>
      <c r="L1028" s="26">
        <v>0</v>
      </c>
      <c r="M1028" s="26">
        <v>0</v>
      </c>
      <c r="N1028" s="18" t="str">
        <f t="shared" si="41"/>
        <v/>
      </c>
      <c r="O1028" s="19">
        <f>IF(VLOOKUP($E1028,КСГ!$A$2:$D$427,4,0)=0,IF($D1028="КС",$C$2*$C1028*$G1028*L1028,$C$3*$C1028*$G1028*L1028),IF($D1028="КС",$C$2*$G1028*L1028,$C$3*$G1028*L1028))</f>
        <v>0</v>
      </c>
      <c r="P1028" s="19">
        <f>IF(VLOOKUP($E1028,КСГ!$A$2:$D$427,4,0)=0,IF($D1028="КС",$C$2*$C1028*$G1028*M1028,$C$3*$C1028*$G1028*M1028),IF($D1028="КС",$C$2*$G1028*M1028,$C$3*$G1028*M1028))</f>
        <v>0</v>
      </c>
      <c r="Q1028" s="20">
        <f t="shared" si="42"/>
        <v>0</v>
      </c>
    </row>
    <row r="1029" spans="1:17" ht="16.5" customHeight="1">
      <c r="A1029" s="34">
        <v>150014</v>
      </c>
      <c r="B1029" s="22" t="str">
        <f>VLOOKUP(A1029,МО!$A$1:$C$68,2,0)</f>
        <v>ГБУЗ "Правобережная ЦРКБ"</v>
      </c>
      <c r="C1029" s="23">
        <f>IF(D1029="КС",VLOOKUP(A1029,МО!$A$1:$C$68,3,0),VLOOKUP(A1029,МО!$A$1:$D$68,4,0))</f>
        <v>0.9</v>
      </c>
      <c r="D1029" s="27" t="s">
        <v>495</v>
      </c>
      <c r="E1029" s="26">
        <v>20161248</v>
      </c>
      <c r="F1029" s="22" t="str">
        <f>VLOOKUP(E1029,КСГ!$A$2:$C$427,2,0)</f>
        <v>Остеомиелит, уровень 1</v>
      </c>
      <c r="G1029" s="25">
        <f>VLOOKUP(E1029,КСГ!$A$2:$C$427,3,0)</f>
        <v>2.42</v>
      </c>
      <c r="H1029" s="25">
        <f>IF(VLOOKUP($E1029,КСГ!$A$2:$D$427,4,0)=0,IF($D1029="КС",$C$2*$C1029*$G1029,$C$3*$C1029*$G1029),IF($D1029="КС",$C$2*$G1029,$C$3*$G1029))</f>
        <v>37355.858099999998</v>
      </c>
      <c r="I1029" s="25" t="str">
        <f>VLOOKUP(E1029,КСГ!$A$2:$E$427,5,0)</f>
        <v>Хирургия</v>
      </c>
      <c r="J1029" s="25">
        <f>VLOOKUP(E1029,КСГ!$A$2:$F$427,6,0)</f>
        <v>0.9</v>
      </c>
      <c r="K1029" s="26" t="s">
        <v>474</v>
      </c>
      <c r="L1029" s="26">
        <v>0</v>
      </c>
      <c r="M1029" s="26">
        <v>0</v>
      </c>
      <c r="N1029" s="18" t="str">
        <f t="shared" si="41"/>
        <v/>
      </c>
      <c r="O1029" s="19">
        <f>IF(VLOOKUP($E1029,КСГ!$A$2:$D$427,4,0)=0,IF($D1029="КС",$C$2*$C1029*$G1029*L1029,$C$3*$C1029*$G1029*L1029),IF($D1029="КС",$C$2*$G1029*L1029,$C$3*$G1029*L1029))</f>
        <v>0</v>
      </c>
      <c r="P1029" s="19">
        <f>IF(VLOOKUP($E1029,КСГ!$A$2:$D$427,4,0)=0,IF($D1029="КС",$C$2*$C1029*$G1029*M1029,$C$3*$C1029*$G1029*M1029),IF($D1029="КС",$C$2*$G1029*M1029,$C$3*$G1029*M1029))</f>
        <v>0</v>
      </c>
      <c r="Q1029" s="20">
        <f t="shared" si="42"/>
        <v>0</v>
      </c>
    </row>
    <row r="1030" spans="1:17" ht="16.5" customHeight="1">
      <c r="A1030" s="34">
        <v>150014</v>
      </c>
      <c r="B1030" s="22" t="str">
        <f>VLOOKUP(A1030,МО!$A$1:$C$68,2,0)</f>
        <v>ГБУЗ "Правобережная ЦРКБ"</v>
      </c>
      <c r="C1030" s="23">
        <f>IF(D1030="КС",VLOOKUP(A1030,МО!$A$1:$C$68,3,0),VLOOKUP(A1030,МО!$A$1:$D$68,4,0))</f>
        <v>0.9</v>
      </c>
      <c r="D1030" s="27" t="s">
        <v>495</v>
      </c>
      <c r="E1030" s="26">
        <v>20161251</v>
      </c>
      <c r="F1030" s="22" t="str">
        <f>VLOOKUP(E1030,КСГ!$A$2:$C$427,2,0)</f>
        <v>Доброкачественные новообразования костно-мышечной системы и соединительной ткани</v>
      </c>
      <c r="G1030" s="25">
        <f>VLOOKUP(E1030,КСГ!$A$2:$C$427,3,0)</f>
        <v>0.84</v>
      </c>
      <c r="H1030" s="25">
        <f>IF(VLOOKUP($E1030,КСГ!$A$2:$D$427,4,0)=0,IF($D1030="КС",$C$2*$C1030*$G1030,$C$3*$C1030*$G1030),IF($D1030="КС",$C$2*$G1030,$C$3*$G1030))</f>
        <v>12966.4962</v>
      </c>
      <c r="I1030" s="25" t="str">
        <f>VLOOKUP(E1030,КСГ!$A$2:$E$427,5,0)</f>
        <v>Хирургия</v>
      </c>
      <c r="J1030" s="25">
        <f>VLOOKUP(E1030,КСГ!$A$2:$F$427,6,0)</f>
        <v>0.9</v>
      </c>
      <c r="K1030" s="26" t="s">
        <v>478</v>
      </c>
      <c r="L1030" s="26">
        <v>0</v>
      </c>
      <c r="M1030" s="26">
        <v>0</v>
      </c>
      <c r="N1030" s="18" t="str">
        <f t="shared" si="41"/>
        <v/>
      </c>
      <c r="O1030" s="19">
        <f>IF(VLOOKUP($E1030,КСГ!$A$2:$D$427,4,0)=0,IF($D1030="КС",$C$2*$C1030*$G1030*L1030,$C$3*$C1030*$G1030*L1030),IF($D1030="КС",$C$2*$G1030*L1030,$C$3*$G1030*L1030))</f>
        <v>0</v>
      </c>
      <c r="P1030" s="19">
        <f>IF(VLOOKUP($E1030,КСГ!$A$2:$D$427,4,0)=0,IF($D1030="КС",$C$2*$C1030*$G1030*M1030,$C$3*$C1030*$G1030*M1030),IF($D1030="КС",$C$2*$G1030*M1030,$C$3*$G1030*M1030))</f>
        <v>0</v>
      </c>
      <c r="Q1030" s="20">
        <f t="shared" si="42"/>
        <v>0</v>
      </c>
    </row>
    <row r="1031" spans="1:17" ht="19.5" customHeight="1">
      <c r="A1031" s="34">
        <v>150014</v>
      </c>
      <c r="B1031" s="22" t="str">
        <f>VLOOKUP(A1031,МО!$A$1:$C$68,2,0)</f>
        <v>ГБУЗ "Правобережная ЦРКБ"</v>
      </c>
      <c r="C1031" s="23">
        <f>IF(D1031="КС",VLOOKUP(A1031,МО!$A$1:$C$68,3,0),VLOOKUP(A1031,МО!$A$1:$D$68,4,0))</f>
        <v>0.9</v>
      </c>
      <c r="D1031" s="27" t="s">
        <v>495</v>
      </c>
      <c r="E1031" s="26">
        <v>20161253</v>
      </c>
      <c r="F1031" s="22" t="str">
        <f>VLOOKUP(E1031,КСГ!$A$2:$C$427,2,0)</f>
        <v>Открытые раны, поверхностные, другие и неуточненные травмы</v>
      </c>
      <c r="G1031" s="25">
        <f>VLOOKUP(E1031,КСГ!$A$2:$C$427,3,0)</f>
        <v>0.37</v>
      </c>
      <c r="H1031" s="25">
        <f>IF(VLOOKUP($E1031,КСГ!$A$2:$D$427,4,0)=0,IF($D1031="КС",$C$2*$C1031*$G1031,$C$3*$C1031*$G1031),IF($D1031="КС",$C$2*$G1031,$C$3*$G1031))</f>
        <v>5711.4328500000001</v>
      </c>
      <c r="I1031" s="25" t="str">
        <f>VLOOKUP(E1031,КСГ!$A$2:$E$427,5,0)</f>
        <v>Хирургия</v>
      </c>
      <c r="J1031" s="25">
        <f>VLOOKUP(E1031,КСГ!$A$2:$F$427,6,0)</f>
        <v>0.9</v>
      </c>
      <c r="K1031" s="26" t="s">
        <v>474</v>
      </c>
      <c r="L1031" s="26">
        <v>3</v>
      </c>
      <c r="M1031" s="26">
        <v>1</v>
      </c>
      <c r="N1031" s="18">
        <f t="shared" si="41"/>
        <v>4</v>
      </c>
      <c r="O1031" s="19">
        <f>IF(VLOOKUP($E1031,КСГ!$A$2:$D$427,4,0)=0,IF($D1031="КС",$C$2*$C1031*$G1031*L1031,$C$3*$C1031*$G1031*L1031),IF($D1031="КС",$C$2*$G1031*L1031,$C$3*$G1031*L1031))</f>
        <v>17134.29855</v>
      </c>
      <c r="P1031" s="19">
        <f>IF(VLOOKUP($E1031,КСГ!$A$2:$D$427,4,0)=0,IF($D1031="КС",$C$2*$C1031*$G1031*M1031,$C$3*$C1031*$G1031*M1031),IF($D1031="КС",$C$2*$G1031*M1031,$C$3*$G1031*M1031))</f>
        <v>5711.4328500000001</v>
      </c>
      <c r="Q1031" s="20">
        <f t="shared" si="42"/>
        <v>22845.731400000001</v>
      </c>
    </row>
    <row r="1032" spans="1:17" ht="15.75" customHeight="1">
      <c r="A1032" s="34">
        <v>150014</v>
      </c>
      <c r="B1032" s="22" t="str">
        <f>VLOOKUP(A1032,МО!$A$1:$C$68,2,0)</f>
        <v>ГБУЗ "Правобережная ЦРКБ"</v>
      </c>
      <c r="C1032" s="23">
        <f>IF(D1032="КС",VLOOKUP(A1032,МО!$A$1:$C$68,3,0),VLOOKUP(A1032,МО!$A$1:$D$68,4,0))</f>
        <v>0.9</v>
      </c>
      <c r="D1032" s="27" t="s">
        <v>495</v>
      </c>
      <c r="E1032" s="26">
        <v>20161255</v>
      </c>
      <c r="F1032" s="22" t="str">
        <f>VLOOKUP(E1032,КСГ!$A$2:$C$427,2,0)</f>
        <v>Операции на желчном пузыре и желчевыводящих путях (уровень 1)</v>
      </c>
      <c r="G1032" s="25">
        <f>VLOOKUP(E1032,КСГ!$A$2:$C$427,3,0)</f>
        <v>1.1499999999999999</v>
      </c>
      <c r="H1032" s="25">
        <f>IF(VLOOKUP($E1032,КСГ!$A$2:$D$427,4,0)=0,IF($D1032="КС",$C$2*$C1032*$G1032,$C$3*$C1032*$G1032),IF($D1032="КС",$C$2*$G1032,$C$3*$G1032))</f>
        <v>17751.750749999999</v>
      </c>
      <c r="I1032" s="25" t="str">
        <f>VLOOKUP(E1032,КСГ!$A$2:$E$427,5,0)</f>
        <v>Хирургия (абдоминальная)</v>
      </c>
      <c r="J1032" s="25">
        <f>VLOOKUP(E1032,КСГ!$A$2:$F$427,6,0)</f>
        <v>1.2</v>
      </c>
      <c r="K1032" s="26" t="s">
        <v>474</v>
      </c>
      <c r="L1032" s="26">
        <v>4</v>
      </c>
      <c r="M1032" s="26">
        <v>1</v>
      </c>
      <c r="N1032" s="18">
        <f t="shared" si="41"/>
        <v>5</v>
      </c>
      <c r="O1032" s="19">
        <f>IF(VLOOKUP($E1032,КСГ!$A$2:$D$427,4,0)=0,IF($D1032="КС",$C$2*$C1032*$G1032*L1032,$C$3*$C1032*$G1032*L1032),IF($D1032="КС",$C$2*$G1032*L1032,$C$3*$G1032*L1032))</f>
        <v>71007.002999999997</v>
      </c>
      <c r="P1032" s="19">
        <f>IF(VLOOKUP($E1032,КСГ!$A$2:$D$427,4,0)=0,IF($D1032="КС",$C$2*$C1032*$G1032*M1032,$C$3*$C1032*$G1032*M1032),IF($D1032="КС",$C$2*$G1032*M1032,$C$3*$G1032*M1032))</f>
        <v>17751.750749999999</v>
      </c>
      <c r="Q1032" s="20">
        <f t="shared" si="42"/>
        <v>88758.753750000003</v>
      </c>
    </row>
    <row r="1033" spans="1:17" ht="30">
      <c r="A1033" s="34">
        <v>150014</v>
      </c>
      <c r="B1033" s="22" t="str">
        <f>VLOOKUP(A1033,МО!$A$1:$C$68,2,0)</f>
        <v>ГБУЗ "Правобережная ЦРКБ"</v>
      </c>
      <c r="C1033" s="23">
        <f>IF(D1033="КС",VLOOKUP(A1033,МО!$A$1:$C$68,3,0),VLOOKUP(A1033,МО!$A$1:$D$68,4,0))</f>
        <v>0.9</v>
      </c>
      <c r="D1033" s="27" t="s">
        <v>495</v>
      </c>
      <c r="E1033" s="26">
        <v>20161256</v>
      </c>
      <c r="F1033" s="22" t="str">
        <f>VLOOKUP(E1033,КСГ!$A$2:$C$427,2,0)</f>
        <v>Операции на желчном пузыре и желчевыводящих путях (уровень 2)</v>
      </c>
      <c r="G1033" s="25">
        <f>VLOOKUP(E1033,КСГ!$A$2:$C$427,3,0)</f>
        <v>1.43</v>
      </c>
      <c r="H1033" s="25">
        <f>IF(VLOOKUP($E1033,КСГ!$A$2:$D$427,4,0)=0,IF($D1033="КС",$C$2*$C1033*$G1033,$C$3*$C1033*$G1033),IF($D1033="КС",$C$2*$G1033,$C$3*$G1033))</f>
        <v>22073.916150000001</v>
      </c>
      <c r="I1033" s="25" t="str">
        <f>VLOOKUP(E1033,КСГ!$A$2:$E$427,5,0)</f>
        <v>Хирургия (абдоминальная)</v>
      </c>
      <c r="J1033" s="25">
        <f>VLOOKUP(E1033,КСГ!$A$2:$F$427,6,0)</f>
        <v>1.2</v>
      </c>
      <c r="K1033" s="26" t="s">
        <v>474</v>
      </c>
      <c r="L1033" s="26">
        <v>12</v>
      </c>
      <c r="M1033" s="26">
        <v>0</v>
      </c>
      <c r="N1033" s="18">
        <f t="shared" si="41"/>
        <v>12</v>
      </c>
      <c r="O1033" s="19">
        <f>IF(VLOOKUP($E1033,КСГ!$A$2:$D$427,4,0)=0,IF($D1033="КС",$C$2*$C1033*$G1033*L1033,$C$3*$C1033*$G1033*L1033),IF($D1033="КС",$C$2*$G1033*L1033,$C$3*$G1033*L1033))</f>
        <v>264886.9938</v>
      </c>
      <c r="P1033" s="19">
        <f>IF(VLOOKUP($E1033,КСГ!$A$2:$D$427,4,0)=0,IF($D1033="КС",$C$2*$C1033*$G1033*M1033,$C$3*$C1033*$G1033*M1033),IF($D1033="КС",$C$2*$G1033*M1033,$C$3*$G1033*M1033))</f>
        <v>0</v>
      </c>
      <c r="Q1033" s="20">
        <f t="shared" si="42"/>
        <v>264886.9938</v>
      </c>
    </row>
    <row r="1034" spans="1:17" ht="18" customHeight="1">
      <c r="A1034" s="34">
        <v>150014</v>
      </c>
      <c r="B1034" s="22" t="str">
        <f>VLOOKUP(A1034,МО!$A$1:$C$68,2,0)</f>
        <v>ГБУЗ "Правобережная ЦРКБ"</v>
      </c>
      <c r="C1034" s="23">
        <f>IF(D1034="КС",VLOOKUP(A1034,МО!$A$1:$C$68,3,0),VLOOKUP(A1034,МО!$A$1:$D$68,4,0))</f>
        <v>0.9</v>
      </c>
      <c r="D1034" s="27" t="s">
        <v>495</v>
      </c>
      <c r="E1034" s="26">
        <v>20161259</v>
      </c>
      <c r="F1034" s="22" t="str">
        <f>VLOOKUP(E1034,КСГ!$A$2:$C$427,2,0)</f>
        <v>Операции на печени и поджелудочной железе (уровень 1)</v>
      </c>
      <c r="G1034" s="25">
        <f>VLOOKUP(E1034,КСГ!$A$2:$C$427,3,0)</f>
        <v>2.42</v>
      </c>
      <c r="H1034" s="25">
        <f>IF(VLOOKUP($E1034,КСГ!$A$2:$D$427,4,0)=0,IF($D1034="КС",$C$2*$C1034*$G1034,$C$3*$C1034*$G1034),IF($D1034="КС",$C$2*$G1034,$C$3*$G1034))</f>
        <v>37355.858099999998</v>
      </c>
      <c r="I1034" s="25" t="str">
        <f>VLOOKUP(E1034,КСГ!$A$2:$E$427,5,0)</f>
        <v>Хирургия (абдоминальная)</v>
      </c>
      <c r="J1034" s="25">
        <f>VLOOKUP(E1034,КСГ!$A$2:$F$427,6,0)</f>
        <v>1.2</v>
      </c>
      <c r="K1034" s="26" t="s">
        <v>474</v>
      </c>
      <c r="L1034" s="26">
        <v>0</v>
      </c>
      <c r="M1034" s="26">
        <v>0</v>
      </c>
      <c r="N1034" s="18" t="str">
        <f t="shared" si="41"/>
        <v/>
      </c>
      <c r="O1034" s="19">
        <f>IF(VLOOKUP($E1034,КСГ!$A$2:$D$427,4,0)=0,IF($D1034="КС",$C$2*$C1034*$G1034*L1034,$C$3*$C1034*$G1034*L1034),IF($D1034="КС",$C$2*$G1034*L1034,$C$3*$G1034*L1034))</f>
        <v>0</v>
      </c>
      <c r="P1034" s="19">
        <f>IF(VLOOKUP($E1034,КСГ!$A$2:$D$427,4,0)=0,IF($D1034="КС",$C$2*$C1034*$G1034*M1034,$C$3*$C1034*$G1034*M1034),IF($D1034="КС",$C$2*$G1034*M1034,$C$3*$G1034*M1034))</f>
        <v>0</v>
      </c>
      <c r="Q1034" s="20">
        <f t="shared" si="42"/>
        <v>0</v>
      </c>
    </row>
    <row r="1035" spans="1:17" ht="14.25" customHeight="1">
      <c r="A1035" s="34">
        <v>150014</v>
      </c>
      <c r="B1035" s="22" t="str">
        <f>VLOOKUP(A1035,МО!$A$1:$C$68,2,0)</f>
        <v>ГБУЗ "Правобережная ЦРКБ"</v>
      </c>
      <c r="C1035" s="23">
        <f>IF(D1035="КС",VLOOKUP(A1035,МО!$A$1:$C$68,3,0),VLOOKUP(A1035,МО!$A$1:$D$68,4,0))</f>
        <v>0.9</v>
      </c>
      <c r="D1035" s="27" t="s">
        <v>495</v>
      </c>
      <c r="E1035" s="26">
        <v>20161262</v>
      </c>
      <c r="F1035" s="22" t="str">
        <f>VLOOKUP(E1035,КСГ!$A$2:$C$427,2,0)</f>
        <v>Операции на пищеводе, желудке, двенадцатиперстной кишке (уровень 1)</v>
      </c>
      <c r="G1035" s="25">
        <f>VLOOKUP(E1035,КСГ!$A$2:$C$427,3,0)</f>
        <v>1.6239999999999999</v>
      </c>
      <c r="H1035" s="25">
        <f>IF(VLOOKUP($E1035,КСГ!$A$2:$D$427,4,0)=0,IF($D1035="КС",$C$2*$C1035*$G1035,$C$3*$C1035*$G1035),IF($D1035="КС",$C$2*$G1035,$C$3*$G1035))</f>
        <v>25068.55932</v>
      </c>
      <c r="I1035" s="25" t="str">
        <f>VLOOKUP(E1035,КСГ!$A$2:$E$427,5,0)</f>
        <v>Хирургия (абдоминальная)</v>
      </c>
      <c r="J1035" s="25">
        <f>VLOOKUP(E1035,КСГ!$A$2:$F$427,6,0)</f>
        <v>1.2</v>
      </c>
      <c r="K1035" s="26" t="s">
        <v>474</v>
      </c>
      <c r="L1035" s="26">
        <v>1</v>
      </c>
      <c r="M1035" s="26">
        <v>0</v>
      </c>
      <c r="N1035" s="18">
        <f t="shared" si="41"/>
        <v>1</v>
      </c>
      <c r="O1035" s="19">
        <f>IF(VLOOKUP($E1035,КСГ!$A$2:$D$427,4,0)=0,IF($D1035="КС",$C$2*$C1035*$G1035*L1035,$C$3*$C1035*$G1035*L1035),IF($D1035="КС",$C$2*$G1035*L1035,$C$3*$G1035*L1035))</f>
        <v>25068.55932</v>
      </c>
      <c r="P1035" s="19">
        <f>IF(VLOOKUP($E1035,КСГ!$A$2:$D$427,4,0)=0,IF($D1035="КС",$C$2*$C1035*$G1035*M1035,$C$3*$C1035*$G1035*M1035),IF($D1035="КС",$C$2*$G1035*M1035,$C$3*$G1035*M1035))</f>
        <v>0</v>
      </c>
      <c r="Q1035" s="20">
        <f t="shared" si="42"/>
        <v>25068.55932</v>
      </c>
    </row>
    <row r="1036" spans="1:17" ht="30">
      <c r="A1036" s="34">
        <v>150014</v>
      </c>
      <c r="B1036" s="22" t="str">
        <f>VLOOKUP(A1036,МО!$A$1:$C$68,2,0)</f>
        <v>ГБУЗ "Правобережная ЦРКБ"</v>
      </c>
      <c r="C1036" s="23">
        <f>IF(D1036="КС",VLOOKUP(A1036,МО!$A$1:$C$68,3,0),VLOOKUP(A1036,МО!$A$1:$D$68,4,0))</f>
        <v>0.9</v>
      </c>
      <c r="D1036" s="27" t="s">
        <v>495</v>
      </c>
      <c r="E1036" s="26">
        <v>20161263</v>
      </c>
      <c r="F1036" s="22" t="str">
        <f>VLOOKUP(E1036,КСГ!$A$2:$C$427,2,0)</f>
        <v>Операции на пищеводе, желудке, двенадцатиперстной кишке (уровень 2)</v>
      </c>
      <c r="G1036" s="25">
        <f>VLOOKUP(E1036,КСГ!$A$2:$C$427,3,0)</f>
        <v>2.73</v>
      </c>
      <c r="H1036" s="25">
        <f>IF(VLOOKUP($E1036,КСГ!$A$2:$D$427,4,0)=0,IF($D1036="КС",$C$2*$C1036*$G1036,$C$3*$C1036*$G1036),IF($D1036="КС",$C$2*$G1036,$C$3*$G1036))</f>
        <v>42141.112650000003</v>
      </c>
      <c r="I1036" s="25" t="str">
        <f>VLOOKUP(E1036,КСГ!$A$2:$E$427,5,0)</f>
        <v>Хирургия (абдоминальная)</v>
      </c>
      <c r="J1036" s="25">
        <f>VLOOKUP(E1036,КСГ!$A$2:$F$427,6,0)</f>
        <v>1.2</v>
      </c>
      <c r="K1036" s="26" t="s">
        <v>474</v>
      </c>
      <c r="L1036" s="26">
        <v>0</v>
      </c>
      <c r="M1036" s="26">
        <v>0</v>
      </c>
      <c r="N1036" s="18" t="str">
        <f t="shared" si="41"/>
        <v/>
      </c>
      <c r="O1036" s="19">
        <f>IF(VLOOKUP($E1036,КСГ!$A$2:$D$427,4,0)=0,IF($D1036="КС",$C$2*$C1036*$G1036*L1036,$C$3*$C1036*$G1036*L1036),IF($D1036="КС",$C$2*$G1036*L1036,$C$3*$G1036*L1036))</f>
        <v>0</v>
      </c>
      <c r="P1036" s="19">
        <f>IF(VLOOKUP($E1036,КСГ!$A$2:$D$427,4,0)=0,IF($D1036="КС",$C$2*$C1036*$G1036*M1036,$C$3*$C1036*$G1036*M1036),IF($D1036="КС",$C$2*$G1036*M1036,$C$3*$G1036*M1036))</f>
        <v>0</v>
      </c>
      <c r="Q1036" s="20">
        <f t="shared" si="42"/>
        <v>0</v>
      </c>
    </row>
    <row r="1037" spans="1:17" ht="15" customHeight="1">
      <c r="A1037" s="34">
        <v>150014</v>
      </c>
      <c r="B1037" s="22" t="str">
        <f>VLOOKUP(A1037,МО!$A$1:$C$68,2,0)</f>
        <v>ГБУЗ "Правобережная ЦРКБ"</v>
      </c>
      <c r="C1037" s="23">
        <f>IF(D1037="КС",VLOOKUP(A1037,МО!$A$1:$C$68,3,0),VLOOKUP(A1037,МО!$A$1:$D$68,4,0))</f>
        <v>0.9</v>
      </c>
      <c r="D1037" s="27" t="s">
        <v>495</v>
      </c>
      <c r="E1037" s="26">
        <v>20161265</v>
      </c>
      <c r="F1037" s="22" t="str">
        <f>VLOOKUP(E1037,КСГ!$A$2:$C$427,2,0)</f>
        <v>Аппендэктомия, уровень 1, взрослые</v>
      </c>
      <c r="G1037" s="25">
        <f>VLOOKUP(E1037,КСГ!$A$2:$C$427,3,0)</f>
        <v>0.73</v>
      </c>
      <c r="H1037" s="25">
        <f>IF(VLOOKUP($E1037,КСГ!$A$2:$D$427,4,0)=0,IF($D1037="КС",$C$2*$C1037*$G1037,$C$3*$C1037*$G1037),IF($D1037="КС",$C$2*$G1037,$C$3*$G1037))</f>
        <v>11268.50265</v>
      </c>
      <c r="I1037" s="25" t="str">
        <f>VLOOKUP(E1037,КСГ!$A$2:$E$427,5,0)</f>
        <v>Хирургия (абдоминальная)</v>
      </c>
      <c r="J1037" s="25">
        <f>VLOOKUP(E1037,КСГ!$A$2:$F$427,6,0)</f>
        <v>1.2</v>
      </c>
      <c r="K1037" s="26" t="s">
        <v>474</v>
      </c>
      <c r="L1037" s="26">
        <v>8</v>
      </c>
      <c r="M1037" s="26">
        <v>2</v>
      </c>
      <c r="N1037" s="18">
        <f t="shared" si="41"/>
        <v>10</v>
      </c>
      <c r="O1037" s="19">
        <f>IF(VLOOKUP($E1037,КСГ!$A$2:$D$427,4,0)=0,IF($D1037="КС",$C$2*$C1037*$G1037*L1037,$C$3*$C1037*$G1037*L1037),IF($D1037="КС",$C$2*$G1037*L1037,$C$3*$G1037*L1037))</f>
        <v>90148.021200000003</v>
      </c>
      <c r="P1037" s="19">
        <f>IF(VLOOKUP($E1037,КСГ!$A$2:$D$427,4,0)=0,IF($D1037="КС",$C$2*$C1037*$G1037*M1037,$C$3*$C1037*$G1037*M1037),IF($D1037="КС",$C$2*$G1037*M1037,$C$3*$G1037*M1037))</f>
        <v>22537.005300000001</v>
      </c>
      <c r="Q1037" s="20">
        <f t="shared" si="42"/>
        <v>112685.02650000001</v>
      </c>
    </row>
    <row r="1038" spans="1:17" ht="30">
      <c r="A1038" s="34">
        <v>150014</v>
      </c>
      <c r="B1038" s="22" t="str">
        <f>VLOOKUP(A1038,МО!$A$1:$C$68,2,0)</f>
        <v>ГБУЗ "Правобережная ЦРКБ"</v>
      </c>
      <c r="C1038" s="23">
        <f>IF(D1038="КС",VLOOKUP(A1038,МО!$A$1:$C$68,3,0),VLOOKUP(A1038,МО!$A$1:$D$68,4,0))</f>
        <v>0.9</v>
      </c>
      <c r="D1038" s="27" t="s">
        <v>495</v>
      </c>
      <c r="E1038" s="26">
        <v>20161267</v>
      </c>
      <c r="F1038" s="22" t="str">
        <f>VLOOKUP(E1038,КСГ!$A$2:$C$427,2,0)</f>
        <v>Операции по поводу грыж, взрослые (уровень 1)</v>
      </c>
      <c r="G1038" s="25">
        <f>VLOOKUP(E1038,КСГ!$A$2:$C$427,3,0)</f>
        <v>0.86</v>
      </c>
      <c r="H1038" s="25">
        <f>IF(VLOOKUP($E1038,КСГ!$A$2:$D$427,4,0)=0,IF($D1038="КС",$C$2*$C1038*$G1038,$C$3*$C1038*$G1038),IF($D1038="КС",$C$2*$G1038,$C$3*$G1038))</f>
        <v>13275.222299999999</v>
      </c>
      <c r="I1038" s="25" t="str">
        <f>VLOOKUP(E1038,КСГ!$A$2:$E$427,5,0)</f>
        <v>Хирургия (абдоминальная)</v>
      </c>
      <c r="J1038" s="25">
        <f>VLOOKUP(E1038,КСГ!$A$2:$F$427,6,0)</f>
        <v>1.2</v>
      </c>
      <c r="K1038" s="26" t="s">
        <v>474</v>
      </c>
      <c r="L1038" s="26">
        <v>0</v>
      </c>
      <c r="M1038" s="26">
        <v>0</v>
      </c>
      <c r="N1038" s="18" t="str">
        <f t="shared" si="41"/>
        <v/>
      </c>
      <c r="O1038" s="19">
        <f>IF(VLOOKUP($E1038,КСГ!$A$2:$D$427,4,0)=0,IF($D1038="КС",$C$2*$C1038*$G1038*L1038,$C$3*$C1038*$G1038*L1038),IF($D1038="КС",$C$2*$G1038*L1038,$C$3*$G1038*L1038))</f>
        <v>0</v>
      </c>
      <c r="P1038" s="19">
        <f>IF(VLOOKUP($E1038,КСГ!$A$2:$D$427,4,0)=0,IF($D1038="КС",$C$2*$C1038*$G1038*M1038,$C$3*$C1038*$G1038*M1038),IF($D1038="КС",$C$2*$G1038*M1038,$C$3*$G1038*M1038))</f>
        <v>0</v>
      </c>
      <c r="Q1038" s="20">
        <f t="shared" si="42"/>
        <v>0</v>
      </c>
    </row>
    <row r="1039" spans="1:17" ht="16.5" customHeight="1">
      <c r="A1039" s="34">
        <v>150014</v>
      </c>
      <c r="B1039" s="22" t="str">
        <f>VLOOKUP(A1039,МО!$A$1:$C$68,2,0)</f>
        <v>ГБУЗ "Правобережная ЦРКБ"</v>
      </c>
      <c r="C1039" s="23">
        <f>IF(D1039="КС",VLOOKUP(A1039,МО!$A$1:$C$68,3,0),VLOOKUP(A1039,МО!$A$1:$D$68,4,0))</f>
        <v>0.9</v>
      </c>
      <c r="D1039" s="27" t="s">
        <v>495</v>
      </c>
      <c r="E1039" s="26">
        <v>20161268</v>
      </c>
      <c r="F1039" s="22" t="str">
        <f>VLOOKUP(E1039,КСГ!$A$2:$C$427,2,0)</f>
        <v>Операции по поводу грыж, взрослые (уровень 2)</v>
      </c>
      <c r="G1039" s="25">
        <f>VLOOKUP(E1039,КСГ!$A$2:$C$427,3,0)</f>
        <v>1.24</v>
      </c>
      <c r="H1039" s="25">
        <f>IF(VLOOKUP($E1039,КСГ!$A$2:$D$427,4,0)=0,IF($D1039="КС",$C$2*$C1039*$G1039,$C$3*$C1039*$G1039),IF($D1039="КС",$C$2*$G1039,$C$3*$G1039))</f>
        <v>19141.018199999999</v>
      </c>
      <c r="I1039" s="25" t="str">
        <f>VLOOKUP(E1039,КСГ!$A$2:$E$427,5,0)</f>
        <v>Хирургия (абдоминальная)</v>
      </c>
      <c r="J1039" s="25">
        <f>VLOOKUP(E1039,КСГ!$A$2:$F$427,6,0)</f>
        <v>1.2</v>
      </c>
      <c r="K1039" s="26" t="s">
        <v>474</v>
      </c>
      <c r="L1039" s="26">
        <v>4</v>
      </c>
      <c r="M1039" s="26">
        <v>1</v>
      </c>
      <c r="N1039" s="18">
        <f t="shared" si="41"/>
        <v>5</v>
      </c>
      <c r="O1039" s="19">
        <f>IF(VLOOKUP($E1039,КСГ!$A$2:$D$427,4,0)=0,IF($D1039="КС",$C$2*$C1039*$G1039*L1039,$C$3*$C1039*$G1039*L1039),IF($D1039="КС",$C$2*$G1039*L1039,$C$3*$G1039*L1039))</f>
        <v>76564.072799999994</v>
      </c>
      <c r="P1039" s="19">
        <f>IF(VLOOKUP($E1039,КСГ!$A$2:$D$427,4,0)=0,IF($D1039="КС",$C$2*$C1039*$G1039*M1039,$C$3*$C1039*$G1039*M1039),IF($D1039="КС",$C$2*$G1039*M1039,$C$3*$G1039*M1039))</f>
        <v>19141.018199999999</v>
      </c>
      <c r="Q1039" s="20">
        <f t="shared" si="42"/>
        <v>95705.090999999986</v>
      </c>
    </row>
    <row r="1040" spans="1:17" ht="18" customHeight="1">
      <c r="A1040" s="34">
        <v>150014</v>
      </c>
      <c r="B1040" s="22" t="str">
        <f>VLOOKUP(A1040,МО!$A$1:$C$68,2,0)</f>
        <v>ГБУЗ "Правобережная ЦРКБ"</v>
      </c>
      <c r="C1040" s="23">
        <f>IF(D1040="КС",VLOOKUP(A1040,МО!$A$1:$C$68,3,0),VLOOKUP(A1040,МО!$A$1:$D$68,4,0))</f>
        <v>0.9</v>
      </c>
      <c r="D1040" s="27" t="s">
        <v>495</v>
      </c>
      <c r="E1040" s="26">
        <v>20161270</v>
      </c>
      <c r="F1040" s="22" t="str">
        <f>VLOOKUP(E1040,КСГ!$A$2:$C$427,2,0)</f>
        <v>Другие операции на органах брюшной полости (уровень 1)</v>
      </c>
      <c r="G1040" s="25">
        <f>VLOOKUP(E1040,КСГ!$A$2:$C$427,3,0)</f>
        <v>1.1299999999999999</v>
      </c>
      <c r="H1040" s="25">
        <f>IF(VLOOKUP($E1040,КСГ!$A$2:$D$427,4,0)=0,IF($D1040="КС",$C$2*$C1040*$G1040,$C$3*$C1040*$G1040),IF($D1040="КС",$C$2*$G1040,$C$3*$G1040))</f>
        <v>17443.024649999999</v>
      </c>
      <c r="I1040" s="25" t="str">
        <f>VLOOKUP(E1040,КСГ!$A$2:$E$427,5,0)</f>
        <v>Хирургия (абдоминальная)</v>
      </c>
      <c r="J1040" s="25">
        <f>VLOOKUP(E1040,КСГ!$A$2:$F$427,6,0)</f>
        <v>1.2</v>
      </c>
      <c r="K1040" s="26" t="s">
        <v>474</v>
      </c>
      <c r="L1040" s="26">
        <v>1</v>
      </c>
      <c r="M1040" s="26">
        <v>0</v>
      </c>
      <c r="N1040" s="18">
        <f t="shared" si="41"/>
        <v>1</v>
      </c>
      <c r="O1040" s="19">
        <f>IF(VLOOKUP($E1040,КСГ!$A$2:$D$427,4,0)=0,IF($D1040="КС",$C$2*$C1040*$G1040*L1040,$C$3*$C1040*$G1040*L1040),IF($D1040="КС",$C$2*$G1040*L1040,$C$3*$G1040*L1040))</f>
        <v>17443.024649999999</v>
      </c>
      <c r="P1040" s="19">
        <f>IF(VLOOKUP($E1040,КСГ!$A$2:$D$427,4,0)=0,IF($D1040="КС",$C$2*$C1040*$G1040*M1040,$C$3*$C1040*$G1040*M1040),IF($D1040="КС",$C$2*$G1040*M1040,$C$3*$G1040*M1040))</f>
        <v>0</v>
      </c>
      <c r="Q1040" s="20">
        <f t="shared" si="42"/>
        <v>17443.024649999999</v>
      </c>
    </row>
    <row r="1041" spans="1:17" ht="13.5" customHeight="1">
      <c r="A1041" s="34">
        <v>150014</v>
      </c>
      <c r="B1041" s="22" t="str">
        <f>VLOOKUP(A1041,МО!$A$1:$C$68,2,0)</f>
        <v>ГБУЗ "Правобережная ЦРКБ"</v>
      </c>
      <c r="C1041" s="23">
        <f>IF(D1041="КС",VLOOKUP(A1041,МО!$A$1:$C$68,3,0),VLOOKUP(A1041,МО!$A$1:$D$68,4,0))</f>
        <v>0.9</v>
      </c>
      <c r="D1041" s="27" t="s">
        <v>495</v>
      </c>
      <c r="E1041" s="26">
        <v>20161271</v>
      </c>
      <c r="F1041" s="22" t="str">
        <f>VLOOKUP(E1041,КСГ!$A$2:$C$427,2,0)</f>
        <v>Другие операции на органах брюшной полости (уровень 2)</v>
      </c>
      <c r="G1041" s="25">
        <f>VLOOKUP(E1041,КСГ!$A$2:$C$427,3,0)</f>
        <v>1.19</v>
      </c>
      <c r="H1041" s="25">
        <f>IF(VLOOKUP($E1041,КСГ!$A$2:$D$427,4,0)=0,IF($D1041="КС",$C$2*$C1041*$G1041,$C$3*$C1041*$G1041),IF($D1041="КС",$C$2*$G1041,$C$3*$G1041))</f>
        <v>18369.202949999999</v>
      </c>
      <c r="I1041" s="25" t="str">
        <f>VLOOKUP(E1041,КСГ!$A$2:$E$427,5,0)</f>
        <v>Хирургия (абдоминальная)</v>
      </c>
      <c r="J1041" s="25">
        <f>VLOOKUP(E1041,КСГ!$A$2:$F$427,6,0)</f>
        <v>1.2</v>
      </c>
      <c r="K1041" s="26" t="s">
        <v>474</v>
      </c>
      <c r="L1041" s="26">
        <v>1</v>
      </c>
      <c r="M1041" s="26">
        <v>0</v>
      </c>
      <c r="N1041" s="18">
        <f t="shared" si="41"/>
        <v>1</v>
      </c>
      <c r="O1041" s="19">
        <f>IF(VLOOKUP($E1041,КСГ!$A$2:$D$427,4,0)=0,IF($D1041="КС",$C$2*$C1041*$G1041*L1041,$C$3*$C1041*$G1041*L1041),IF($D1041="КС",$C$2*$G1041*L1041,$C$3*$G1041*L1041))</f>
        <v>18369.202949999999</v>
      </c>
      <c r="P1041" s="19">
        <f>IF(VLOOKUP($E1041,КСГ!$A$2:$D$427,4,0)=0,IF($D1041="КС",$C$2*$C1041*$G1041*M1041,$C$3*$C1041*$G1041*M1041),IF($D1041="КС",$C$2*$G1041*M1041,$C$3*$G1041*M1041))</f>
        <v>0</v>
      </c>
      <c r="Q1041" s="20">
        <f t="shared" si="42"/>
        <v>18369.202949999999</v>
      </c>
    </row>
    <row r="1042" spans="1:17" ht="30">
      <c r="A1042" s="34">
        <v>150014</v>
      </c>
      <c r="B1042" s="22" t="str">
        <f>VLOOKUP(A1042,МО!$A$1:$C$68,2,0)</f>
        <v>ГБУЗ "Правобережная ЦРКБ"</v>
      </c>
      <c r="C1042" s="23">
        <f>IF(D1042="КС",VLOOKUP(A1042,МО!$A$1:$C$68,3,0),VLOOKUP(A1042,МО!$A$1:$D$68,4,0))</f>
        <v>0.9</v>
      </c>
      <c r="D1042" s="27" t="s">
        <v>495</v>
      </c>
      <c r="E1042" s="26">
        <v>20161272</v>
      </c>
      <c r="F1042" s="22" t="str">
        <f>VLOOKUP(E1042,КСГ!$A$2:$C$427,2,0)</f>
        <v>Другие операции на органах брюшной полости (уровень 3)</v>
      </c>
      <c r="G1042" s="25">
        <f>VLOOKUP(E1042,КСГ!$A$2:$C$427,3,0)</f>
        <v>2.9819999999999998</v>
      </c>
      <c r="H1042" s="25">
        <f>IF(VLOOKUP($E1042,КСГ!$A$2:$D$427,4,0)=0,IF($D1042="КС",$C$2*$C1042*$G1042,$C$3*$C1042*$G1042),IF($D1042="КС",$C$2*$G1042,$C$3*$G1042))</f>
        <v>46031.06151</v>
      </c>
      <c r="I1042" s="25" t="str">
        <f>VLOOKUP(E1042,КСГ!$A$2:$E$427,5,0)</f>
        <v>Хирургия (абдоминальная)</v>
      </c>
      <c r="J1042" s="25">
        <f>VLOOKUP(E1042,КСГ!$A$2:$F$427,6,0)</f>
        <v>1.2</v>
      </c>
      <c r="K1042" s="26" t="s">
        <v>474</v>
      </c>
      <c r="L1042" s="26">
        <v>1</v>
      </c>
      <c r="M1042" s="26">
        <v>0</v>
      </c>
      <c r="N1042" s="18">
        <f t="shared" si="41"/>
        <v>1</v>
      </c>
      <c r="O1042" s="19">
        <f>IF(VLOOKUP($E1042,КСГ!$A$2:$D$427,4,0)=0,IF($D1042="КС",$C$2*$C1042*$G1042*L1042,$C$3*$C1042*$G1042*L1042),IF($D1042="КС",$C$2*$G1042*L1042,$C$3*$G1042*L1042))</f>
        <v>46031.06151</v>
      </c>
      <c r="P1042" s="19">
        <f>IF(VLOOKUP($E1042,КСГ!$A$2:$D$427,4,0)=0,IF($D1042="КС",$C$2*$C1042*$G1042*M1042,$C$3*$C1042*$G1042*M1042),IF($D1042="КС",$C$2*$G1042*M1042,$C$3*$G1042*M1042))</f>
        <v>0</v>
      </c>
      <c r="Q1042" s="20">
        <f t="shared" si="42"/>
        <v>46031.06151</v>
      </c>
    </row>
    <row r="1043" spans="1:17" ht="15.75" customHeight="1">
      <c r="A1043" s="34">
        <v>150014</v>
      </c>
      <c r="B1043" s="22" t="str">
        <f>VLOOKUP(A1043,МО!$A$1:$C$68,2,0)</f>
        <v>ГБУЗ "Правобережная ЦРКБ"</v>
      </c>
      <c r="C1043" s="23">
        <f>IF(D1043="КС",VLOOKUP(A1043,МО!$A$1:$C$68,3,0),VLOOKUP(A1043,МО!$A$1:$D$68,4,0))</f>
        <v>0.9</v>
      </c>
      <c r="D1043" s="27" t="s">
        <v>495</v>
      </c>
      <c r="E1043" s="26">
        <v>20161275</v>
      </c>
      <c r="F1043" s="22" t="str">
        <f>VLOOKUP(E1043,КСГ!$A$2:$C$427,2,0)</f>
        <v>Ожоги (уровень 1)</v>
      </c>
      <c r="G1043" s="25">
        <f>VLOOKUP(E1043,КСГ!$A$2:$C$427,3,0)</f>
        <v>1.21</v>
      </c>
      <c r="H1043" s="25">
        <f>IF(VLOOKUP($E1043,КСГ!$A$2:$D$427,4,0)=0,IF($D1043="КС",$C$2*$C1043*$G1043,$C$3*$C1043*$G1043),IF($D1043="КС",$C$2*$G1043,$C$3*$G1043))</f>
        <v>18677.929049999999</v>
      </c>
      <c r="I1043" s="25" t="str">
        <f>VLOOKUP(E1043,КСГ!$A$2:$E$427,5,0)</f>
        <v>Хирургия (комбустиология)</v>
      </c>
      <c r="J1043" s="25">
        <f>VLOOKUP(E1043,КСГ!$A$2:$F$427,6,0)</f>
        <v>1.95</v>
      </c>
      <c r="K1043" s="26" t="s">
        <v>474</v>
      </c>
      <c r="L1043" s="26">
        <v>0</v>
      </c>
      <c r="M1043" s="26">
        <v>0</v>
      </c>
      <c r="N1043" s="18" t="str">
        <f t="shared" si="41"/>
        <v/>
      </c>
      <c r="O1043" s="19">
        <f>IF(VLOOKUP($E1043,КСГ!$A$2:$D$427,4,0)=0,IF($D1043="КС",$C$2*$C1043*$G1043*L1043,$C$3*$C1043*$G1043*L1043),IF($D1043="КС",$C$2*$G1043*L1043,$C$3*$G1043*L1043))</f>
        <v>0</v>
      </c>
      <c r="P1043" s="19">
        <f>IF(VLOOKUP($E1043,КСГ!$A$2:$D$427,4,0)=0,IF($D1043="КС",$C$2*$C1043*$G1043*M1043,$C$3*$C1043*$G1043*M1043),IF($D1043="КС",$C$2*$G1043*M1043,$C$3*$G1043*M1043))</f>
        <v>0</v>
      </c>
      <c r="Q1043" s="20">
        <f t="shared" si="42"/>
        <v>0</v>
      </c>
    </row>
    <row r="1044" spans="1:17" ht="30">
      <c r="A1044" s="34">
        <v>150014</v>
      </c>
      <c r="B1044" s="22" t="str">
        <f>VLOOKUP(A1044,МО!$A$1:$C$68,2,0)</f>
        <v>ГБУЗ "Правобережная ЦРКБ"</v>
      </c>
      <c r="C1044" s="23">
        <f>IF(D1044="КС",VLOOKUP(A1044,МО!$A$1:$C$68,3,0),VLOOKUP(A1044,МО!$A$1:$D$68,4,0))</f>
        <v>0.9</v>
      </c>
      <c r="D1044" s="27" t="s">
        <v>495</v>
      </c>
      <c r="E1044" s="26">
        <v>20161280</v>
      </c>
      <c r="F1044" s="22" t="str">
        <f>VLOOKUP(E1044,КСГ!$A$2:$C$427,2,0)</f>
        <v>Болезни полости рта, слюнных желез и челюстей, врожденные аномалии лица и шеи, взрослые</v>
      </c>
      <c r="G1044" s="25">
        <f>VLOOKUP(E1044,КСГ!$A$2:$C$427,3,0)</f>
        <v>0.89</v>
      </c>
      <c r="H1044" s="25">
        <f>IF(VLOOKUP($E1044,КСГ!$A$2:$D$427,4,0)=0,IF($D1044="КС",$C$2*$C1044*$G1044,$C$3*$C1044*$G1044),IF($D1044="КС",$C$2*$G1044,$C$3*$G1044))</f>
        <v>13738.311450000001</v>
      </c>
      <c r="I1044" s="25" t="str">
        <f>VLOOKUP(E1044,КСГ!$A$2:$E$427,5,0)</f>
        <v>Челюстно-лицевая хирургия</v>
      </c>
      <c r="J1044" s="25">
        <f>VLOOKUP(E1044,КСГ!$A$2:$F$427,6,0)</f>
        <v>1.18</v>
      </c>
      <c r="K1044" s="26" t="s">
        <v>474</v>
      </c>
      <c r="L1044" s="26">
        <v>0</v>
      </c>
      <c r="M1044" s="26">
        <v>0</v>
      </c>
      <c r="N1044" s="18" t="str">
        <f t="shared" si="41"/>
        <v/>
      </c>
      <c r="O1044" s="19">
        <f>IF(VLOOKUP($E1044,КСГ!$A$2:$D$427,4,0)=0,IF($D1044="КС",$C$2*$C1044*$G1044*L1044,$C$3*$C1044*$G1044*L1044),IF($D1044="КС",$C$2*$G1044*L1044,$C$3*$G1044*L1044))</f>
        <v>0</v>
      </c>
      <c r="P1044" s="19">
        <f>IF(VLOOKUP($E1044,КСГ!$A$2:$D$427,4,0)=0,IF($D1044="КС",$C$2*$C1044*$G1044*M1044,$C$3*$C1044*$G1044*M1044),IF($D1044="КС",$C$2*$G1044*M1044,$C$3*$G1044*M1044))</f>
        <v>0</v>
      </c>
      <c r="Q1044" s="20">
        <f t="shared" si="42"/>
        <v>0</v>
      </c>
    </row>
    <row r="1045" spans="1:17" ht="30">
      <c r="A1045" s="34">
        <v>150014</v>
      </c>
      <c r="B1045" s="22" t="str">
        <f>VLOOKUP(A1045,МО!$A$1:$C$68,2,0)</f>
        <v>ГБУЗ "Правобережная ЦРКБ"</v>
      </c>
      <c r="C1045" s="23">
        <f>IF(D1045="КС",VLOOKUP(A1045,МО!$A$1:$C$68,3,0),VLOOKUP(A1045,МО!$A$1:$D$68,4,0))</f>
        <v>0.9</v>
      </c>
      <c r="D1045" s="27" t="s">
        <v>495</v>
      </c>
      <c r="E1045" s="26">
        <v>20161281</v>
      </c>
      <c r="F1045" s="22" t="str">
        <f>VLOOKUP(E1045,КСГ!$A$2:$C$427,2,0)</f>
        <v>Операции на органах полости рта (уровень 1)</v>
      </c>
      <c r="G1045" s="25">
        <f>VLOOKUP(E1045,КСГ!$A$2:$C$427,3,0)</f>
        <v>0.74</v>
      </c>
      <c r="H1045" s="25">
        <f>IF(VLOOKUP($E1045,КСГ!$A$2:$D$427,4,0)=0,IF($D1045="КС",$C$2*$C1045*$G1045,$C$3*$C1045*$G1045),IF($D1045="КС",$C$2*$G1045,$C$3*$G1045))</f>
        <v>11422.8657</v>
      </c>
      <c r="I1045" s="25" t="str">
        <f>VLOOKUP(E1045,КСГ!$A$2:$E$427,5,0)</f>
        <v>Челюстно-лицевая хирургия</v>
      </c>
      <c r="J1045" s="25">
        <f>VLOOKUP(E1045,КСГ!$A$2:$F$427,6,0)</f>
        <v>1.18</v>
      </c>
      <c r="K1045" s="26" t="s">
        <v>474</v>
      </c>
      <c r="L1045" s="26">
        <v>0</v>
      </c>
      <c r="M1045" s="26">
        <v>0</v>
      </c>
      <c r="N1045" s="18" t="str">
        <f t="shared" si="41"/>
        <v/>
      </c>
      <c r="O1045" s="19">
        <f>IF(VLOOKUP($E1045,КСГ!$A$2:$D$427,4,0)=0,IF($D1045="КС",$C$2*$C1045*$G1045*L1045,$C$3*$C1045*$G1045*L1045),IF($D1045="КС",$C$2*$G1045*L1045,$C$3*$G1045*L1045))</f>
        <v>0</v>
      </c>
      <c r="P1045" s="19">
        <f>IF(VLOOKUP($E1045,КСГ!$A$2:$D$427,4,0)=0,IF($D1045="КС",$C$2*$C1045*$G1045*M1045,$C$3*$C1045*$G1045*M1045),IF($D1045="КС",$C$2*$G1045*M1045,$C$3*$G1045*M1045))</f>
        <v>0</v>
      </c>
      <c r="Q1045" s="20">
        <f t="shared" si="42"/>
        <v>0</v>
      </c>
    </row>
    <row r="1046" spans="1:17">
      <c r="A1046" s="34">
        <v>150014</v>
      </c>
      <c r="B1046" s="22" t="str">
        <f>VLOOKUP(A1046,МО!$A$1:$C$68,2,0)</f>
        <v>ГБУЗ "Правобережная ЦРКБ"</v>
      </c>
      <c r="C1046" s="23">
        <f>IF(D1046="КС",VLOOKUP(A1046,МО!$A$1:$C$68,3,0),VLOOKUP(A1046,МО!$A$1:$D$68,4,0))</f>
        <v>0.9</v>
      </c>
      <c r="D1046" s="27" t="s">
        <v>495</v>
      </c>
      <c r="E1046" s="26">
        <v>20161285</v>
      </c>
      <c r="F1046" s="22" t="str">
        <f>VLOOKUP(E1046,КСГ!$A$2:$C$427,2,0)</f>
        <v>Сахарный диабет, уровень 1, взрослые</v>
      </c>
      <c r="G1046" s="25">
        <f>VLOOKUP(E1046,КСГ!$A$2:$C$427,3,0)</f>
        <v>1.02</v>
      </c>
      <c r="H1046" s="25">
        <f>IF(VLOOKUP($E1046,КСГ!$A$2:$D$427,4,0)=0,IF($D1046="КС",$C$2*$C1046*$G1046,$C$3*$C1046*$G1046),IF($D1046="КС",$C$2*$G1046,$C$3*$G1046))</f>
        <v>15745.0311</v>
      </c>
      <c r="I1046" s="25" t="str">
        <f>VLOOKUP(E1046,КСГ!$A$2:$E$427,5,0)</f>
        <v>Эндокринология</v>
      </c>
      <c r="J1046" s="25">
        <f>VLOOKUP(E1046,КСГ!$A$2:$F$427,6,0)</f>
        <v>1.4</v>
      </c>
      <c r="K1046" s="26" t="s">
        <v>493</v>
      </c>
      <c r="L1046" s="26">
        <v>0</v>
      </c>
      <c r="M1046" s="26">
        <v>0</v>
      </c>
      <c r="N1046" s="18" t="str">
        <f t="shared" si="41"/>
        <v/>
      </c>
      <c r="O1046" s="19">
        <f>IF(VLOOKUP($E1046,КСГ!$A$2:$D$427,4,0)=0,IF($D1046="КС",$C$2*$C1046*$G1046*L1046,$C$3*$C1046*$G1046*L1046),IF($D1046="КС",$C$2*$G1046*L1046,$C$3*$G1046*L1046))</f>
        <v>0</v>
      </c>
      <c r="P1046" s="19">
        <f>IF(VLOOKUP($E1046,КСГ!$A$2:$D$427,4,0)=0,IF($D1046="КС",$C$2*$C1046*$G1046*M1046,$C$3*$C1046*$G1046*M1046),IF($D1046="КС",$C$2*$G1046*M1046,$C$3*$G1046*M1046))</f>
        <v>0</v>
      </c>
      <c r="Q1046" s="20">
        <f t="shared" si="42"/>
        <v>0</v>
      </c>
    </row>
    <row r="1047" spans="1:17">
      <c r="A1047" s="34">
        <v>150014</v>
      </c>
      <c r="B1047" s="22" t="str">
        <f>VLOOKUP(A1047,МО!$A$1:$C$68,2,0)</f>
        <v>ГБУЗ "Правобережная ЦРКБ"</v>
      </c>
      <c r="C1047" s="23">
        <f>IF(D1047="КС",VLOOKUP(A1047,МО!$A$1:$C$68,3,0),VLOOKUP(A1047,МО!$A$1:$D$68,4,0))</f>
        <v>0.9</v>
      </c>
      <c r="D1047" s="27" t="s">
        <v>495</v>
      </c>
      <c r="E1047" s="26">
        <v>20161285</v>
      </c>
      <c r="F1047" s="22" t="str">
        <f>VLOOKUP(E1047,КСГ!$A$2:$C$427,2,0)</f>
        <v>Сахарный диабет, уровень 1, взрослые</v>
      </c>
      <c r="G1047" s="25">
        <f>VLOOKUP(E1047,КСГ!$A$2:$C$427,3,0)</f>
        <v>1.02</v>
      </c>
      <c r="H1047" s="25">
        <f>IF(VLOOKUP($E1047,КСГ!$A$2:$D$427,4,0)=0,IF($D1047="КС",$C$2*$C1047*$G1047,$C$3*$C1047*$G1047),IF($D1047="КС",$C$2*$G1047,$C$3*$G1047))</f>
        <v>15745.0311</v>
      </c>
      <c r="I1047" s="25" t="str">
        <f>VLOOKUP(E1047,КСГ!$A$2:$E$427,5,0)</f>
        <v>Эндокринология</v>
      </c>
      <c r="J1047" s="25">
        <f>VLOOKUP(E1047,КСГ!$A$2:$F$427,6,0)</f>
        <v>1.4</v>
      </c>
      <c r="K1047" s="26" t="s">
        <v>474</v>
      </c>
      <c r="L1047" s="26">
        <v>0</v>
      </c>
      <c r="M1047" s="26">
        <v>0</v>
      </c>
      <c r="N1047" s="18" t="str">
        <f t="shared" si="41"/>
        <v/>
      </c>
      <c r="O1047" s="19">
        <f>IF(VLOOKUP($E1047,КСГ!$A$2:$D$427,4,0)=0,IF($D1047="КС",$C$2*$C1047*$G1047*L1047,$C$3*$C1047*$G1047*L1047),IF($D1047="КС",$C$2*$G1047*L1047,$C$3*$G1047*L1047))</f>
        <v>0</v>
      </c>
      <c r="P1047" s="19">
        <f>IF(VLOOKUP($E1047,КСГ!$A$2:$D$427,4,0)=0,IF($D1047="КС",$C$2*$C1047*$G1047*M1047,$C$3*$C1047*$G1047*M1047),IF($D1047="КС",$C$2*$G1047*M1047,$C$3*$G1047*M1047))</f>
        <v>0</v>
      </c>
      <c r="Q1047" s="20">
        <f t="shared" si="42"/>
        <v>0</v>
      </c>
    </row>
    <row r="1048" spans="1:17" ht="18" customHeight="1">
      <c r="A1048" s="34">
        <v>150014</v>
      </c>
      <c r="B1048" s="22" t="str">
        <f>VLOOKUP(A1048,МО!$A$1:$C$68,2,0)</f>
        <v>ГБУЗ "Правобережная ЦРКБ"</v>
      </c>
      <c r="C1048" s="23">
        <f>IF(D1048="КС",VLOOKUP(A1048,МО!$A$1:$C$68,3,0),VLOOKUP(A1048,МО!$A$1:$D$68,4,0))</f>
        <v>0.9</v>
      </c>
      <c r="D1048" s="27" t="s">
        <v>495</v>
      </c>
      <c r="E1048" s="26">
        <v>20161286</v>
      </c>
      <c r="F1048" s="22" t="str">
        <f>VLOOKUP(E1048,КСГ!$A$2:$C$427,2,0)</f>
        <v>Сахарный диабет, уровень 2, взрослые</v>
      </c>
      <c r="G1048" s="25">
        <f>VLOOKUP(E1048,КСГ!$A$2:$C$427,3,0)</f>
        <v>1.49</v>
      </c>
      <c r="H1048" s="25">
        <f>IF(VLOOKUP($E1048,КСГ!$A$2:$D$427,4,0)=0,IF($D1048="КС",$C$2*$C1048*$G1048,$C$3*$C1048*$G1048),IF($D1048="КС",$C$2*$G1048,$C$3*$G1048))</f>
        <v>23000.094450000001</v>
      </c>
      <c r="I1048" s="25" t="str">
        <f>VLOOKUP(E1048,КСГ!$A$2:$E$427,5,0)</f>
        <v>Эндокринология</v>
      </c>
      <c r="J1048" s="25">
        <f>VLOOKUP(E1048,КСГ!$A$2:$F$427,6,0)</f>
        <v>1.4</v>
      </c>
      <c r="K1048" s="26" t="s">
        <v>474</v>
      </c>
      <c r="L1048" s="26">
        <v>2</v>
      </c>
      <c r="M1048" s="26">
        <v>0</v>
      </c>
      <c r="N1048" s="18">
        <f t="shared" si="41"/>
        <v>2</v>
      </c>
      <c r="O1048" s="19">
        <f>IF(VLOOKUP($E1048,КСГ!$A$2:$D$427,4,0)=0,IF($D1048="КС",$C$2*$C1048*$G1048*L1048,$C$3*$C1048*$G1048*L1048),IF($D1048="КС",$C$2*$G1048*L1048,$C$3*$G1048*L1048))</f>
        <v>46000.188900000001</v>
      </c>
      <c r="P1048" s="19">
        <f>IF(VLOOKUP($E1048,КСГ!$A$2:$D$427,4,0)=0,IF($D1048="КС",$C$2*$C1048*$G1048*M1048,$C$3*$C1048*$G1048*M1048),IF($D1048="КС",$C$2*$G1048*M1048,$C$3*$G1048*M1048))</f>
        <v>0</v>
      </c>
      <c r="Q1048" s="20">
        <f t="shared" si="42"/>
        <v>46000.188900000001</v>
      </c>
    </row>
    <row r="1049" spans="1:17" ht="15.75" customHeight="1">
      <c r="A1049" s="34">
        <v>150014</v>
      </c>
      <c r="B1049" s="22" t="str">
        <f>VLOOKUP(A1049,МО!$A$1:$C$68,2,0)</f>
        <v>ГБУЗ "Правобережная ЦРКБ"</v>
      </c>
      <c r="C1049" s="23">
        <f>IF(D1049="КС",VLOOKUP(A1049,МО!$A$1:$C$68,3,0),VLOOKUP(A1049,МО!$A$1:$D$68,4,0))</f>
        <v>0.9</v>
      </c>
      <c r="D1049" s="27" t="s">
        <v>495</v>
      </c>
      <c r="E1049" s="26">
        <v>20161286</v>
      </c>
      <c r="F1049" s="22" t="str">
        <f>VLOOKUP(E1049,КСГ!$A$2:$C$427,2,0)</f>
        <v>Сахарный диабет, уровень 2, взрослые</v>
      </c>
      <c r="G1049" s="25">
        <f>VLOOKUP(E1049,КСГ!$A$2:$C$427,3,0)</f>
        <v>1.49</v>
      </c>
      <c r="H1049" s="25">
        <f>IF(VLOOKUP($E1049,КСГ!$A$2:$D$427,4,0)=0,IF($D1049="КС",$C$2*$C1049*$G1049,$C$3*$C1049*$G1049),IF($D1049="КС",$C$2*$G1049,$C$3*$G1049))</f>
        <v>23000.094450000001</v>
      </c>
      <c r="I1049" s="25" t="str">
        <f>VLOOKUP(E1049,КСГ!$A$2:$E$427,5,0)</f>
        <v>Эндокринология</v>
      </c>
      <c r="J1049" s="25">
        <f>VLOOKUP(E1049,КСГ!$A$2:$F$427,6,0)</f>
        <v>1.4</v>
      </c>
      <c r="K1049" s="26" t="s">
        <v>493</v>
      </c>
      <c r="L1049" s="26">
        <v>0</v>
      </c>
      <c r="M1049" s="26">
        <v>0</v>
      </c>
      <c r="N1049" s="18" t="str">
        <f t="shared" si="41"/>
        <v/>
      </c>
      <c r="O1049" s="19">
        <f>IF(VLOOKUP($E1049,КСГ!$A$2:$D$427,4,0)=0,IF($D1049="КС",$C$2*$C1049*$G1049*L1049,$C$3*$C1049*$G1049*L1049),IF($D1049="КС",$C$2*$G1049*L1049,$C$3*$G1049*L1049))</f>
        <v>0</v>
      </c>
      <c r="P1049" s="19">
        <f>IF(VLOOKUP($E1049,КСГ!$A$2:$D$427,4,0)=0,IF($D1049="КС",$C$2*$C1049*$G1049*M1049,$C$3*$C1049*$G1049*M1049),IF($D1049="КС",$C$2*$G1049*M1049,$C$3*$G1049*M1049))</f>
        <v>0</v>
      </c>
      <c r="Q1049" s="20">
        <f t="shared" si="42"/>
        <v>0</v>
      </c>
    </row>
    <row r="1050" spans="1:17" ht="15.75" customHeight="1">
      <c r="A1050" s="34">
        <v>150014</v>
      </c>
      <c r="B1050" s="22" t="str">
        <f>VLOOKUP(A1050,МО!$A$1:$C$68,2,0)</f>
        <v>ГБУЗ "Правобережная ЦРКБ"</v>
      </c>
      <c r="C1050" s="23">
        <f>IF(D1050="КС",VLOOKUP(A1050,МО!$A$1:$C$68,3,0),VLOOKUP(A1050,МО!$A$1:$D$68,4,0))</f>
        <v>0.9</v>
      </c>
      <c r="D1050" s="27" t="s">
        <v>495</v>
      </c>
      <c r="E1050" s="26">
        <v>20161288</v>
      </c>
      <c r="F1050" s="22" t="str">
        <f>VLOOKUP(E1050,КСГ!$A$2:$C$427,2,0)</f>
        <v>Другие болезни эндокринной системы, взрослые, уровень 1</v>
      </c>
      <c r="G1050" s="25">
        <f>VLOOKUP(E1050,КСГ!$A$2:$C$427,3,0)</f>
        <v>1.25</v>
      </c>
      <c r="H1050" s="25">
        <f>IF(VLOOKUP($E1050,КСГ!$A$2:$D$427,4,0)=0,IF($D1050="КС",$C$2*$C1050*$G1050,$C$3*$C1050*$G1050),IF($D1050="КС",$C$2*$G1050,$C$3*$G1050))</f>
        <v>19295.381249999999</v>
      </c>
      <c r="I1050" s="25" t="str">
        <f>VLOOKUP(E1050,КСГ!$A$2:$E$427,5,0)</f>
        <v>Эндокринология</v>
      </c>
      <c r="J1050" s="25">
        <f>VLOOKUP(E1050,КСГ!$A$2:$F$427,6,0)</f>
        <v>1.4</v>
      </c>
      <c r="K1050" s="26" t="s">
        <v>493</v>
      </c>
      <c r="L1050" s="26">
        <v>0</v>
      </c>
      <c r="M1050" s="26">
        <v>0</v>
      </c>
      <c r="N1050" s="18" t="str">
        <f t="shared" si="41"/>
        <v/>
      </c>
      <c r="O1050" s="19">
        <f>IF(VLOOKUP($E1050,КСГ!$A$2:$D$427,4,0)=0,IF($D1050="КС",$C$2*$C1050*$G1050*L1050,$C$3*$C1050*$G1050*L1050),IF($D1050="КС",$C$2*$G1050*L1050,$C$3*$G1050*L1050))</f>
        <v>0</v>
      </c>
      <c r="P1050" s="19">
        <f>IF(VLOOKUP($E1050,КСГ!$A$2:$D$427,4,0)=0,IF($D1050="КС",$C$2*$C1050*$G1050*M1050,$C$3*$C1050*$G1050*M1050),IF($D1050="КС",$C$2*$G1050*M1050,$C$3*$G1050*M1050))</f>
        <v>0</v>
      </c>
      <c r="Q1050" s="20">
        <f t="shared" si="42"/>
        <v>0</v>
      </c>
    </row>
    <row r="1051" spans="1:17">
      <c r="A1051" s="34">
        <v>150014</v>
      </c>
      <c r="B1051" s="22" t="str">
        <f>VLOOKUP(A1051,МО!$A$1:$C$68,2,0)</f>
        <v>ГБУЗ "Правобережная ЦРКБ"</v>
      </c>
      <c r="C1051" s="23">
        <f>IF(D1051="КС",VLOOKUP(A1051,МО!$A$1:$C$68,3,0),VLOOKUP(A1051,МО!$A$1:$D$68,4,0))</f>
        <v>0.9</v>
      </c>
      <c r="D1051" s="27" t="s">
        <v>495</v>
      </c>
      <c r="E1051" s="26">
        <v>20161291</v>
      </c>
      <c r="F1051" s="22" t="str">
        <f>VLOOKUP(E1051,КСГ!$A$2:$C$427,2,0)</f>
        <v>Расстройства питания</v>
      </c>
      <c r="G1051" s="25">
        <f>VLOOKUP(E1051,КСГ!$A$2:$C$427,3,0)</f>
        <v>1.06</v>
      </c>
      <c r="H1051" s="25">
        <f>IF(VLOOKUP($E1051,КСГ!$A$2:$D$427,4,0)=0,IF($D1051="КС",$C$2*$C1051*$G1051,$C$3*$C1051*$G1051),IF($D1051="КС",$C$2*$G1051,$C$3*$G1051))</f>
        <v>16362.483300000002</v>
      </c>
      <c r="I1051" s="25" t="str">
        <f>VLOOKUP(E1051,КСГ!$A$2:$E$427,5,0)</f>
        <v>Эндокринология</v>
      </c>
      <c r="J1051" s="25">
        <f>VLOOKUP(E1051,КСГ!$A$2:$F$427,6,0)</f>
        <v>1.4</v>
      </c>
      <c r="K1051" s="26" t="s">
        <v>493</v>
      </c>
      <c r="L1051" s="26">
        <v>1</v>
      </c>
      <c r="M1051" s="26">
        <v>0</v>
      </c>
      <c r="N1051" s="18">
        <f t="shared" si="41"/>
        <v>1</v>
      </c>
      <c r="O1051" s="19">
        <f>IF(VLOOKUP($E1051,КСГ!$A$2:$D$427,4,0)=0,IF($D1051="КС",$C$2*$C1051*$G1051*L1051,$C$3*$C1051*$G1051*L1051),IF($D1051="КС",$C$2*$G1051*L1051,$C$3*$G1051*L1051))</f>
        <v>16362.483300000002</v>
      </c>
      <c r="P1051" s="19">
        <f>IF(VLOOKUP($E1051,КСГ!$A$2:$D$427,4,0)=0,IF($D1051="КС",$C$2*$C1051*$G1051*M1051,$C$3*$C1051*$G1051*M1051),IF($D1051="КС",$C$2*$G1051*M1051,$C$3*$G1051*M1051))</f>
        <v>0</v>
      </c>
      <c r="Q1051" s="20">
        <f t="shared" si="42"/>
        <v>16362.483300000002</v>
      </c>
    </row>
    <row r="1052" spans="1:17">
      <c r="A1052" s="34">
        <v>150014</v>
      </c>
      <c r="B1052" s="22" t="str">
        <f>VLOOKUP(A1052,МО!$A$1:$C$68,2,0)</f>
        <v>ГБУЗ "Правобережная ЦРКБ"</v>
      </c>
      <c r="C1052" s="23">
        <f>IF(D1052="КС",VLOOKUP(A1052,МО!$A$1:$C$68,3,0),VLOOKUP(A1052,МО!$A$1:$D$68,4,0))</f>
        <v>0.9</v>
      </c>
      <c r="D1052" s="27" t="s">
        <v>495</v>
      </c>
      <c r="E1052" s="26">
        <v>20161296</v>
      </c>
      <c r="F1052" s="22" t="str">
        <f>VLOOKUP(E1052,КСГ!$A$2:$C$427,2,0)</f>
        <v>Факторы, влияющие на состояние здоровья  населения и обращения в учреждения здравоохранения</v>
      </c>
      <c r="G1052" s="25">
        <f>VLOOKUP(E1052,КСГ!$A$2:$C$427,3,0)</f>
        <v>0.32</v>
      </c>
      <c r="H1052" s="25">
        <f>IF(VLOOKUP($E1052,КСГ!$A$2:$D$427,4,0)=0,IF($D1052="КС",$C$2*$C1052*$G1052,$C$3*$C1052*$G1052),IF($D1052="КС",$C$2*$G1052,$C$3*$G1052))</f>
        <v>4939.6176000000005</v>
      </c>
      <c r="I1052" s="25" t="str">
        <f>VLOOKUP(E1052,КСГ!$A$2:$E$427,5,0)</f>
        <v>Прочее</v>
      </c>
      <c r="J1052" s="25">
        <f>VLOOKUP(E1052,КСГ!$A$2:$F$427,6,0)</f>
        <v>0.57999999999999996</v>
      </c>
      <c r="K1052" s="26" t="s">
        <v>493</v>
      </c>
      <c r="L1052" s="26">
        <v>1</v>
      </c>
      <c r="M1052" s="26">
        <v>0</v>
      </c>
      <c r="N1052" s="18">
        <f t="shared" si="41"/>
        <v>1</v>
      </c>
      <c r="O1052" s="19">
        <f>IF(VLOOKUP($E1052,КСГ!$A$2:$D$427,4,0)=0,IF($D1052="КС",$C$2*$C1052*$G1052*L1052,$C$3*$C1052*$G1052*L1052),IF($D1052="КС",$C$2*$G1052*L1052,$C$3*$G1052*L1052))</f>
        <v>4939.6176000000005</v>
      </c>
      <c r="P1052" s="19">
        <f>IF(VLOOKUP($E1052,КСГ!$A$2:$D$427,4,0)=0,IF($D1052="КС",$C$2*$C1052*$G1052*M1052,$C$3*$C1052*$G1052*M1052),IF($D1052="КС",$C$2*$G1052*M1052,$C$3*$G1052*M1052))</f>
        <v>0</v>
      </c>
      <c r="Q1052" s="20">
        <f t="shared" si="42"/>
        <v>4939.6176000000005</v>
      </c>
    </row>
    <row r="1053" spans="1:17" ht="15" customHeight="1">
      <c r="A1053" s="34">
        <v>150015</v>
      </c>
      <c r="B1053" s="22" t="str">
        <f>VLOOKUP(A1053,МО!$A$1:$C$68,2,0)</f>
        <v>ГБОЗ ВПО  СОГМА МЗ</v>
      </c>
      <c r="C1053" s="23">
        <f>IF(D1053="КС",VLOOKUP(A1053,МО!$A$1:$C$68,3,0),VLOOKUP(A1053,МО!$A$1:$D$68,4,0))</f>
        <v>1.4</v>
      </c>
      <c r="D1053" s="27" t="s">
        <v>495</v>
      </c>
      <c r="E1053" s="26">
        <v>20161008</v>
      </c>
      <c r="F1053" s="22" t="str">
        <f>VLOOKUP(E1053,КСГ!$A$2:$C$427,2,0)</f>
        <v>Воспалительные болезни женских половых органов</v>
      </c>
      <c r="G1053" s="25">
        <f>VLOOKUP(E1053,КСГ!$A$2:$C$427,3,0)</f>
        <v>0.71</v>
      </c>
      <c r="H1053" s="25">
        <f>IF(VLOOKUP($E1053,КСГ!$A$2:$D$427,4,0)=0,IF($D1053="КС",$C$2*$C1053*$G1053,$C$3*$C1053*$G1053),IF($D1053="КС",$C$2*$G1053,$C$3*$G1053))</f>
        <v>17048.541299999997</v>
      </c>
      <c r="I1053" s="25" t="str">
        <f>VLOOKUP(E1053,КСГ!$A$2:$E$427,5,0)</f>
        <v>Акушерство и гинекология</v>
      </c>
      <c r="J1053" s="25">
        <f>VLOOKUP(E1053,КСГ!$A$2:$F$427,6,0)</f>
        <v>0.8</v>
      </c>
      <c r="K1053" s="26" t="s">
        <v>470</v>
      </c>
      <c r="L1053" s="26">
        <v>5</v>
      </c>
      <c r="M1053" s="26">
        <v>2</v>
      </c>
      <c r="N1053" s="18">
        <f t="shared" si="41"/>
        <v>7</v>
      </c>
      <c r="O1053" s="19">
        <f>IF(VLOOKUP($E1053,КСГ!$A$2:$D$427,4,0)=0,IF($D1053="КС",$C$2*$C1053*$G1053*L1053,$C$3*$C1053*$G1053*L1053),IF($D1053="КС",$C$2*$G1053*L1053,$C$3*$G1053*L1053))</f>
        <v>85242.706499999986</v>
      </c>
      <c r="P1053" s="19">
        <f>IF(VLOOKUP($E1053,КСГ!$A$2:$D$427,4,0)=0,IF($D1053="КС",$C$2*$C1053*$G1053*M1053,$C$3*$C1053*$G1053*M1053),IF($D1053="КС",$C$2*$G1053*M1053,$C$3*$G1053*M1053))</f>
        <v>34097.082599999994</v>
      </c>
      <c r="Q1053" s="20">
        <f t="shared" si="42"/>
        <v>119339.78909999998</v>
      </c>
    </row>
    <row r="1054" spans="1:17" ht="15" customHeight="1">
      <c r="A1054" s="34">
        <v>150015</v>
      </c>
      <c r="B1054" s="22" t="str">
        <f>VLOOKUP(A1054,МО!$A$1:$C$68,2,0)</f>
        <v>ГБОЗ ВПО  СОГМА МЗ</v>
      </c>
      <c r="C1054" s="23">
        <f>IF(D1054="КС",VLOOKUP(A1054,МО!$A$1:$C$68,3,0),VLOOKUP(A1054,МО!$A$1:$D$68,4,0))</f>
        <v>1.4</v>
      </c>
      <c r="D1054" s="27" t="s">
        <v>495</v>
      </c>
      <c r="E1054" s="26">
        <v>20161010</v>
      </c>
      <c r="F1054" s="22" t="str">
        <f>VLOOKUP(E1054,КСГ!$A$2:$C$427,2,0)</f>
        <v>Другие болезни, врожденные аномалии, повреждения женских половых органов</v>
      </c>
      <c r="G1054" s="25">
        <f>VLOOKUP(E1054,КСГ!$A$2:$C$427,3,0)</f>
        <v>0.46</v>
      </c>
      <c r="H1054" s="25">
        <f>IF(VLOOKUP($E1054,КСГ!$A$2:$D$427,4,0)=0,IF($D1054="КС",$C$2*$C1054*$G1054,$C$3*$C1054*$G1054),IF($D1054="КС",$C$2*$G1054,$C$3*$G1054))</f>
        <v>11045.533799999999</v>
      </c>
      <c r="I1054" s="25" t="str">
        <f>VLOOKUP(E1054,КСГ!$A$2:$E$427,5,0)</f>
        <v>Акушерство и гинекология</v>
      </c>
      <c r="J1054" s="25">
        <f>VLOOKUP(E1054,КСГ!$A$2:$F$427,6,0)</f>
        <v>0.8</v>
      </c>
      <c r="K1054" s="26" t="s">
        <v>470</v>
      </c>
      <c r="L1054" s="26">
        <v>6</v>
      </c>
      <c r="M1054" s="26">
        <v>2</v>
      </c>
      <c r="N1054" s="18">
        <f t="shared" si="41"/>
        <v>8</v>
      </c>
      <c r="O1054" s="19">
        <f>IF(VLOOKUP($E1054,КСГ!$A$2:$D$427,4,0)=0,IF($D1054="КС",$C$2*$C1054*$G1054*L1054,$C$3*$C1054*$G1054*L1054),IF($D1054="КС",$C$2*$G1054*L1054,$C$3*$G1054*L1054))</f>
        <v>66273.202799999999</v>
      </c>
      <c r="P1054" s="19">
        <f>IF(VLOOKUP($E1054,КСГ!$A$2:$D$427,4,0)=0,IF($D1054="КС",$C$2*$C1054*$G1054*M1054,$C$3*$C1054*$G1054*M1054),IF($D1054="КС",$C$2*$G1054*M1054,$C$3*$G1054*M1054))</f>
        <v>22091.067599999998</v>
      </c>
      <c r="Q1054" s="20">
        <f t="shared" si="42"/>
        <v>88364.270399999994</v>
      </c>
    </row>
    <row r="1055" spans="1:17" ht="16.5" customHeight="1">
      <c r="A1055" s="34">
        <v>150015</v>
      </c>
      <c r="B1055" s="22" t="str">
        <f>VLOOKUP(A1055,МО!$A$1:$C$68,2,0)</f>
        <v>ГБОЗ ВПО  СОГМА МЗ</v>
      </c>
      <c r="C1055" s="23">
        <f>IF(D1055="КС",VLOOKUP(A1055,МО!$A$1:$C$68,3,0),VLOOKUP(A1055,МО!$A$1:$D$68,4,0))</f>
        <v>1.4</v>
      </c>
      <c r="D1055" s="27" t="s">
        <v>495</v>
      </c>
      <c r="E1055" s="26">
        <v>20161011</v>
      </c>
      <c r="F1055" s="22" t="str">
        <f>VLOOKUP(E1055,КСГ!$A$2:$C$427,2,0)</f>
        <v>Операции на женских половых органах (уровень 1)</v>
      </c>
      <c r="G1055" s="25">
        <f>VLOOKUP(E1055,КСГ!$A$2:$C$427,3,0)</f>
        <v>0.39</v>
      </c>
      <c r="H1055" s="25">
        <f>IF(VLOOKUP($E1055,КСГ!$A$2:$D$427,4,0)=0,IF($D1055="КС",$C$2*$C1055*$G1055,$C$3*$C1055*$G1055),IF($D1055="КС",$C$2*$G1055,$C$3*$G1055))</f>
        <v>9364.6916999999994</v>
      </c>
      <c r="I1055" s="25" t="str">
        <f>VLOOKUP(E1055,КСГ!$A$2:$E$427,5,0)</f>
        <v>Акушерство и гинекология</v>
      </c>
      <c r="J1055" s="25">
        <f>VLOOKUP(E1055,КСГ!$A$2:$F$427,6,0)</f>
        <v>0.8</v>
      </c>
      <c r="K1055" s="26" t="s">
        <v>470</v>
      </c>
      <c r="L1055" s="26">
        <v>36</v>
      </c>
      <c r="M1055" s="26">
        <v>9</v>
      </c>
      <c r="N1055" s="18">
        <f t="shared" si="41"/>
        <v>45</v>
      </c>
      <c r="O1055" s="19">
        <f>IF(VLOOKUP($E1055,КСГ!$A$2:$D$427,4,0)=0,IF($D1055="КС",$C$2*$C1055*$G1055*L1055,$C$3*$C1055*$G1055*L1055),IF($D1055="КС",$C$2*$G1055*L1055,$C$3*$G1055*L1055))</f>
        <v>337128.90119999996</v>
      </c>
      <c r="P1055" s="19">
        <f>IF(VLOOKUP($E1055,КСГ!$A$2:$D$427,4,0)=0,IF($D1055="КС",$C$2*$C1055*$G1055*M1055,$C$3*$C1055*$G1055*M1055),IF($D1055="КС",$C$2*$G1055*M1055,$C$3*$G1055*M1055))</f>
        <v>84282.225299999991</v>
      </c>
      <c r="Q1055" s="20">
        <f t="shared" si="42"/>
        <v>421411.12649999995</v>
      </c>
    </row>
    <row r="1056" spans="1:17" ht="15" customHeight="1">
      <c r="A1056" s="34">
        <v>150015</v>
      </c>
      <c r="B1056" s="22" t="str">
        <f>VLOOKUP(A1056,МО!$A$1:$C$68,2,0)</f>
        <v>ГБОЗ ВПО  СОГМА МЗ</v>
      </c>
      <c r="C1056" s="23">
        <f>IF(D1056="КС",VLOOKUP(A1056,МО!$A$1:$C$68,3,0),VLOOKUP(A1056,МО!$A$1:$D$68,4,0))</f>
        <v>1.4</v>
      </c>
      <c r="D1056" s="27" t="s">
        <v>495</v>
      </c>
      <c r="E1056" s="26">
        <v>20161012</v>
      </c>
      <c r="F1056" s="22" t="str">
        <f>VLOOKUP(E1056,КСГ!$A$2:$C$427,2,0)</f>
        <v>Операции на женских половых органах (уровень 2)</v>
      </c>
      <c r="G1056" s="25">
        <f>VLOOKUP(E1056,КСГ!$A$2:$C$427,3,0)</f>
        <v>0.57999999999999996</v>
      </c>
      <c r="H1056" s="25">
        <f>IF(VLOOKUP($E1056,КСГ!$A$2:$D$427,4,0)=0,IF($D1056="КС",$C$2*$C1056*$G1056,$C$3*$C1056*$G1056),IF($D1056="КС",$C$2*$G1056,$C$3*$G1056))</f>
        <v>13926.977399999998</v>
      </c>
      <c r="I1056" s="25" t="str">
        <f>VLOOKUP(E1056,КСГ!$A$2:$E$427,5,0)</f>
        <v>Акушерство и гинекология</v>
      </c>
      <c r="J1056" s="25">
        <f>VLOOKUP(E1056,КСГ!$A$2:$F$427,6,0)</f>
        <v>0.8</v>
      </c>
      <c r="K1056" s="26" t="s">
        <v>470</v>
      </c>
      <c r="L1056" s="26">
        <v>21</v>
      </c>
      <c r="M1056" s="26">
        <v>9</v>
      </c>
      <c r="N1056" s="18">
        <f t="shared" si="41"/>
        <v>30</v>
      </c>
      <c r="O1056" s="19">
        <f>IF(VLOOKUP($E1056,КСГ!$A$2:$D$427,4,0)=0,IF($D1056="КС",$C$2*$C1056*$G1056*L1056,$C$3*$C1056*$G1056*L1056),IF($D1056="КС",$C$2*$G1056*L1056,$C$3*$G1056*L1056))</f>
        <v>292466.52539999998</v>
      </c>
      <c r="P1056" s="19">
        <f>IF(VLOOKUP($E1056,КСГ!$A$2:$D$427,4,0)=0,IF($D1056="КС",$C$2*$C1056*$G1056*M1056,$C$3*$C1056*$G1056*M1056),IF($D1056="КС",$C$2*$G1056*M1056,$C$3*$G1056*M1056))</f>
        <v>125342.79659999999</v>
      </c>
      <c r="Q1056" s="20">
        <f t="shared" si="42"/>
        <v>417809.32199999999</v>
      </c>
    </row>
    <row r="1057" spans="1:17" ht="16.5" customHeight="1">
      <c r="A1057" s="34">
        <v>150015</v>
      </c>
      <c r="B1057" s="22" t="str">
        <f>VLOOKUP(A1057,МО!$A$1:$C$68,2,0)</f>
        <v>ГБОЗ ВПО  СОГМА МЗ</v>
      </c>
      <c r="C1057" s="23">
        <f>IF(D1057="КС",VLOOKUP(A1057,МО!$A$1:$C$68,3,0),VLOOKUP(A1057,МО!$A$1:$D$68,4,0))</f>
        <v>1.4</v>
      </c>
      <c r="D1057" s="27" t="s">
        <v>495</v>
      </c>
      <c r="E1057" s="26">
        <v>20161013</v>
      </c>
      <c r="F1057" s="22" t="str">
        <f>VLOOKUP(E1057,КСГ!$A$2:$C$427,2,0)</f>
        <v>Операции на женских половых органах (уровень 3)</v>
      </c>
      <c r="G1057" s="25">
        <f>VLOOKUP(E1057,КСГ!$A$2:$C$427,3,0)</f>
        <v>1.17</v>
      </c>
      <c r="H1057" s="25">
        <f>IF(VLOOKUP($E1057,КСГ!$A$2:$D$427,4,0)=0,IF($D1057="КС",$C$2*$C1057*$G1057,$C$3*$C1057*$G1057),IF($D1057="КС",$C$2*$G1057,$C$3*$G1057))</f>
        <v>28094.075099999998</v>
      </c>
      <c r="I1057" s="25" t="str">
        <f>VLOOKUP(E1057,КСГ!$A$2:$E$427,5,0)</f>
        <v>Акушерство и гинекология</v>
      </c>
      <c r="J1057" s="25">
        <f>VLOOKUP(E1057,КСГ!$A$2:$F$427,6,0)</f>
        <v>0.8</v>
      </c>
      <c r="K1057" s="26" t="s">
        <v>470</v>
      </c>
      <c r="L1057" s="26">
        <v>18</v>
      </c>
      <c r="M1057" s="26">
        <v>6</v>
      </c>
      <c r="N1057" s="18">
        <f t="shared" si="41"/>
        <v>24</v>
      </c>
      <c r="O1057" s="19">
        <f>IF(VLOOKUP($E1057,КСГ!$A$2:$D$427,4,0)=0,IF($D1057="КС",$C$2*$C1057*$G1057*L1057,$C$3*$C1057*$G1057*L1057),IF($D1057="КС",$C$2*$G1057*L1057,$C$3*$G1057*L1057))</f>
        <v>505693.35179999995</v>
      </c>
      <c r="P1057" s="19">
        <f>IF(VLOOKUP($E1057,КСГ!$A$2:$D$427,4,0)=0,IF($D1057="КС",$C$2*$C1057*$G1057*M1057,$C$3*$C1057*$G1057*M1057),IF($D1057="КС",$C$2*$G1057*M1057,$C$3*$G1057*M1057))</f>
        <v>168564.45059999998</v>
      </c>
      <c r="Q1057" s="20">
        <f t="shared" si="42"/>
        <v>674257.80239999993</v>
      </c>
    </row>
    <row r="1058" spans="1:17" ht="15.75" customHeight="1">
      <c r="A1058" s="34">
        <v>150015</v>
      </c>
      <c r="B1058" s="22" t="str">
        <f>VLOOKUP(A1058,МО!$A$1:$C$68,2,0)</f>
        <v>ГБОЗ ВПО  СОГМА МЗ</v>
      </c>
      <c r="C1058" s="23">
        <f>IF(D1058="КС",VLOOKUP(A1058,МО!$A$1:$C$68,3,0),VLOOKUP(A1058,МО!$A$1:$D$68,4,0))</f>
        <v>1.4</v>
      </c>
      <c r="D1058" s="27" t="s">
        <v>495</v>
      </c>
      <c r="E1058" s="26">
        <v>20161014</v>
      </c>
      <c r="F1058" s="22" t="str">
        <f>VLOOKUP(E1058,КСГ!$A$2:$C$427,2,0)</f>
        <v>Операции на женских половых органах (уровень 4)</v>
      </c>
      <c r="G1058" s="25">
        <f>VLOOKUP(E1058,КСГ!$A$2:$C$427,3,0)</f>
        <v>2.2000000000000002</v>
      </c>
      <c r="H1058" s="25">
        <f>IF(VLOOKUP($E1058,КСГ!$A$2:$D$427,4,0)=0,IF($D1058="КС",$C$2*$C1058*$G1058,$C$3*$C1058*$G1058),IF($D1058="КС",$C$2*$G1058,$C$3*$G1058))</f>
        <v>52826.466</v>
      </c>
      <c r="I1058" s="25" t="str">
        <f>VLOOKUP(E1058,КСГ!$A$2:$E$427,5,0)</f>
        <v>Акушерство и гинекология</v>
      </c>
      <c r="J1058" s="25">
        <f>VLOOKUP(E1058,КСГ!$A$2:$F$427,6,0)</f>
        <v>0.8</v>
      </c>
      <c r="K1058" s="26" t="s">
        <v>470</v>
      </c>
      <c r="L1058" s="26">
        <v>15</v>
      </c>
      <c r="M1058" s="26">
        <v>4</v>
      </c>
      <c r="N1058" s="18">
        <f t="shared" si="41"/>
        <v>19</v>
      </c>
      <c r="O1058" s="19">
        <f>IF(VLOOKUP($E1058,КСГ!$A$2:$D$427,4,0)=0,IF($D1058="КС",$C$2*$C1058*$G1058*L1058,$C$3*$C1058*$G1058*L1058),IF($D1058="КС",$C$2*$G1058*L1058,$C$3*$G1058*L1058))</f>
        <v>792396.99</v>
      </c>
      <c r="P1058" s="19">
        <f>IF(VLOOKUP($E1058,КСГ!$A$2:$D$427,4,0)=0,IF($D1058="КС",$C$2*$C1058*$G1058*M1058,$C$3*$C1058*$G1058*M1058),IF($D1058="КС",$C$2*$G1058*M1058,$C$3*$G1058*M1058))</f>
        <v>211305.864</v>
      </c>
      <c r="Q1058" s="20">
        <f t="shared" si="42"/>
        <v>1003702.8540000001</v>
      </c>
    </row>
    <row r="1059" spans="1:17" ht="16.5" customHeight="1">
      <c r="A1059" s="34">
        <v>150015</v>
      </c>
      <c r="B1059" s="22" t="str">
        <f>VLOOKUP(A1059,МО!$A$1:$C$68,2,0)</f>
        <v>ГБОЗ ВПО  СОГМА МЗ</v>
      </c>
      <c r="C1059" s="23">
        <f>IF(D1059="КС",VLOOKUP(A1059,МО!$A$1:$C$68,3,0),VLOOKUP(A1059,МО!$A$1:$D$68,4,0))</f>
        <v>1.4</v>
      </c>
      <c r="D1059" s="27" t="s">
        <v>495</v>
      </c>
      <c r="E1059" s="26">
        <v>20161016</v>
      </c>
      <c r="F1059" s="22" t="str">
        <f>VLOOKUP(E1059,КСГ!$A$2:$C$427,2,0)</f>
        <v>Ангионевротический отек, анафилактический шок</v>
      </c>
      <c r="G1059" s="25">
        <f>VLOOKUP(E1059,КСГ!$A$2:$C$427,3,0)</f>
        <v>0.27</v>
      </c>
      <c r="H1059" s="25">
        <f>IF(VLOOKUP($E1059,КСГ!$A$2:$D$427,4,0)=0,IF($D1059="КС",$C$2*$C1059*$G1059,$C$3*$C1059*$G1059),IF($D1059="КС",$C$2*$G1059,$C$3*$G1059))</f>
        <v>6483.2480999999998</v>
      </c>
      <c r="I1059" s="25" t="str">
        <f>VLOOKUP(E1059,КСГ!$A$2:$E$427,5,0)</f>
        <v>Аллергология и иммунология</v>
      </c>
      <c r="J1059" s="25">
        <f>VLOOKUP(E1059,КСГ!$A$2:$F$427,6,0)</f>
        <v>0.34</v>
      </c>
      <c r="K1059" s="26" t="s">
        <v>493</v>
      </c>
      <c r="L1059" s="26">
        <v>0</v>
      </c>
      <c r="M1059" s="26">
        <v>0</v>
      </c>
      <c r="N1059" s="18" t="str">
        <f t="shared" si="41"/>
        <v/>
      </c>
      <c r="O1059" s="19">
        <f>IF(VLOOKUP($E1059,КСГ!$A$2:$D$427,4,0)=0,IF($D1059="КС",$C$2*$C1059*$G1059*L1059,$C$3*$C1059*$G1059*L1059),IF($D1059="КС",$C$2*$G1059*L1059,$C$3*$G1059*L1059))</f>
        <v>0</v>
      </c>
      <c r="P1059" s="19">
        <f>IF(VLOOKUP($E1059,КСГ!$A$2:$D$427,4,0)=0,IF($D1059="КС",$C$2*$C1059*$G1059*M1059,$C$3*$C1059*$G1059*M1059),IF($D1059="КС",$C$2*$G1059*M1059,$C$3*$G1059*M1059))</f>
        <v>0</v>
      </c>
      <c r="Q1059" s="20">
        <f t="shared" si="42"/>
        <v>0</v>
      </c>
    </row>
    <row r="1060" spans="1:17" ht="15" customHeight="1">
      <c r="A1060" s="34">
        <v>150015</v>
      </c>
      <c r="B1060" s="22" t="str">
        <f>VLOOKUP(A1060,МО!$A$1:$C$68,2,0)</f>
        <v>ГБОЗ ВПО  СОГМА МЗ</v>
      </c>
      <c r="C1060" s="23">
        <f>IF(D1060="КС",VLOOKUP(A1060,МО!$A$1:$C$68,3,0),VLOOKUP(A1060,МО!$A$1:$D$68,4,0))</f>
        <v>1.4</v>
      </c>
      <c r="D1060" s="27" t="s">
        <v>495</v>
      </c>
      <c r="E1060" s="26">
        <v>20161017</v>
      </c>
      <c r="F1060" s="22" t="str">
        <f>VLOOKUP(E1060,КСГ!$A$2:$C$427,2,0)</f>
        <v>Язва желудка и двенадцатиперстной кишки</v>
      </c>
      <c r="G1060" s="25">
        <f>VLOOKUP(E1060,КСГ!$A$2:$C$427,3,0)</f>
        <v>0.89</v>
      </c>
      <c r="H1060" s="25">
        <f>IF(VLOOKUP($E1060,КСГ!$A$2:$D$427,4,0)=0,IF($D1060="КС",$C$2*$C1060*$G1060,$C$3*$C1060*$G1060),IF($D1060="КС",$C$2*$G1060,$C$3*$G1060))</f>
        <v>21370.706699999999</v>
      </c>
      <c r="I1060" s="25" t="str">
        <f>VLOOKUP(E1060,КСГ!$A$2:$E$427,5,0)</f>
        <v>Гастроэнтерология</v>
      </c>
      <c r="J1060" s="25">
        <f>VLOOKUP(E1060,КСГ!$A$2:$F$427,6,0)</f>
        <v>1.04</v>
      </c>
      <c r="K1060" s="26" t="s">
        <v>474</v>
      </c>
      <c r="L1060" s="26">
        <v>1</v>
      </c>
      <c r="M1060" s="26">
        <v>0</v>
      </c>
      <c r="N1060" s="18">
        <f t="shared" si="41"/>
        <v>1</v>
      </c>
      <c r="O1060" s="19">
        <f>IF(VLOOKUP($E1060,КСГ!$A$2:$D$427,4,0)=0,IF($D1060="КС",$C$2*$C1060*$G1060*L1060,$C$3*$C1060*$G1060*L1060),IF($D1060="КС",$C$2*$G1060*L1060,$C$3*$G1060*L1060))</f>
        <v>21370.706699999999</v>
      </c>
      <c r="P1060" s="19">
        <f>IF(VLOOKUP($E1060,КСГ!$A$2:$D$427,4,0)=0,IF($D1060="КС",$C$2*$C1060*$G1060*M1060,$C$3*$C1060*$G1060*M1060),IF($D1060="КС",$C$2*$G1060*M1060,$C$3*$G1060*M1060))</f>
        <v>0</v>
      </c>
      <c r="Q1060" s="20">
        <f t="shared" si="42"/>
        <v>21370.706699999999</v>
      </c>
    </row>
    <row r="1061" spans="1:17" ht="15.75" customHeight="1">
      <c r="A1061" s="34">
        <v>150015</v>
      </c>
      <c r="B1061" s="22" t="str">
        <f>VLOOKUP(A1061,МО!$A$1:$C$68,2,0)</f>
        <v>ГБОЗ ВПО  СОГМА МЗ</v>
      </c>
      <c r="C1061" s="23">
        <f>IF(D1061="КС",VLOOKUP(A1061,МО!$A$1:$C$68,3,0),VLOOKUP(A1061,МО!$A$1:$D$68,4,0))</f>
        <v>1.4</v>
      </c>
      <c r="D1061" s="27" t="s">
        <v>495</v>
      </c>
      <c r="E1061" s="26">
        <v>20161018</v>
      </c>
      <c r="F1061" s="22" t="str">
        <f>VLOOKUP(E1061,КСГ!$A$2:$C$427,2,0)</f>
        <v>Воспалительные заболевания кишечника</v>
      </c>
      <c r="G1061" s="25">
        <f>VLOOKUP(E1061,КСГ!$A$2:$C$427,3,0)</f>
        <v>2.0099999999999998</v>
      </c>
      <c r="H1061" s="25">
        <f>IF(VLOOKUP($E1061,КСГ!$A$2:$D$427,4,0)=0,IF($D1061="КС",$C$2*$C1061*$G1061,$C$3*$C1061*$G1061),IF($D1061="КС",$C$2*$G1061,$C$3*$G1061))</f>
        <v>48264.180299999993</v>
      </c>
      <c r="I1061" s="25" t="str">
        <f>VLOOKUP(E1061,КСГ!$A$2:$E$427,5,0)</f>
        <v>Гастроэнтерология</v>
      </c>
      <c r="J1061" s="25">
        <f>VLOOKUP(E1061,КСГ!$A$2:$F$427,6,0)</f>
        <v>1.04</v>
      </c>
      <c r="K1061" s="26" t="s">
        <v>474</v>
      </c>
      <c r="L1061" s="26">
        <v>1</v>
      </c>
      <c r="M1061" s="26"/>
      <c r="N1061" s="18">
        <f t="shared" si="41"/>
        <v>1</v>
      </c>
      <c r="O1061" s="19">
        <f>IF(VLOOKUP($E1061,КСГ!$A$2:$D$427,4,0)=0,IF($D1061="КС",$C$2*$C1061*$G1061*L1061,$C$3*$C1061*$G1061*L1061),IF($D1061="КС",$C$2*$G1061*L1061,$C$3*$G1061*L1061))</f>
        <v>48264.180299999993</v>
      </c>
      <c r="P1061" s="19">
        <f>IF(VLOOKUP($E1061,КСГ!$A$2:$D$427,4,0)=0,IF($D1061="КС",$C$2*$C1061*$G1061*M1061,$C$3*$C1061*$G1061*M1061),IF($D1061="КС",$C$2*$G1061*M1061,$C$3*$G1061*M1061))</f>
        <v>0</v>
      </c>
      <c r="Q1061" s="20">
        <f t="shared" si="42"/>
        <v>48264.180299999993</v>
      </c>
    </row>
    <row r="1062" spans="1:17" ht="16.5" customHeight="1">
      <c r="A1062" s="34">
        <v>150015</v>
      </c>
      <c r="B1062" s="22" t="str">
        <f>VLOOKUP(A1062,МО!$A$1:$C$68,2,0)</f>
        <v>ГБОЗ ВПО  СОГМА МЗ</v>
      </c>
      <c r="C1062" s="23">
        <f>IF(D1062="КС",VLOOKUP(A1062,МО!$A$1:$C$68,3,0),VLOOKUP(A1062,МО!$A$1:$D$68,4,0))</f>
        <v>1.4</v>
      </c>
      <c r="D1062" s="27" t="s">
        <v>495</v>
      </c>
      <c r="E1062" s="26">
        <v>20161020</v>
      </c>
      <c r="F1062" s="22" t="str">
        <f>VLOOKUP(E1062,КСГ!$A$2:$C$427,2,0)</f>
        <v>Болезни печени, невирусные (уровень 2)</v>
      </c>
      <c r="G1062" s="25">
        <f>VLOOKUP(E1062,КСГ!$A$2:$C$427,3,0)</f>
        <v>1.21</v>
      </c>
      <c r="H1062" s="25">
        <f>IF(VLOOKUP($E1062,КСГ!$A$2:$D$427,4,0)=0,IF($D1062="КС",$C$2*$C1062*$G1062,$C$3*$C1062*$G1062),IF($D1062="КС",$C$2*$G1062,$C$3*$G1062))</f>
        <v>29054.556299999997</v>
      </c>
      <c r="I1062" s="25" t="str">
        <f>VLOOKUP(E1062,КСГ!$A$2:$E$427,5,0)</f>
        <v>Гастроэнтерология</v>
      </c>
      <c r="J1062" s="25">
        <f>VLOOKUP(E1062,КСГ!$A$2:$F$427,6,0)</f>
        <v>1.04</v>
      </c>
      <c r="K1062" s="26" t="s">
        <v>493</v>
      </c>
      <c r="L1062" s="26">
        <v>1</v>
      </c>
      <c r="M1062" s="26">
        <v>0</v>
      </c>
      <c r="N1062" s="18">
        <f t="shared" si="41"/>
        <v>1</v>
      </c>
      <c r="O1062" s="19">
        <f>IF(VLOOKUP($E1062,КСГ!$A$2:$D$427,4,0)=0,IF($D1062="КС",$C$2*$C1062*$G1062*L1062,$C$3*$C1062*$G1062*L1062),IF($D1062="КС",$C$2*$G1062*L1062,$C$3*$G1062*L1062))</f>
        <v>29054.556299999997</v>
      </c>
      <c r="P1062" s="19">
        <f>IF(VLOOKUP($E1062,КСГ!$A$2:$D$427,4,0)=0,IF($D1062="КС",$C$2*$C1062*$G1062*M1062,$C$3*$C1062*$G1062*M1062),IF($D1062="КС",$C$2*$G1062*M1062,$C$3*$G1062*M1062))</f>
        <v>0</v>
      </c>
      <c r="Q1062" s="20">
        <f t="shared" si="42"/>
        <v>29054.556299999997</v>
      </c>
    </row>
    <row r="1063" spans="1:17" ht="15" customHeight="1">
      <c r="A1063" s="34">
        <v>150015</v>
      </c>
      <c r="B1063" s="22" t="str">
        <f>VLOOKUP(A1063,МО!$A$1:$C$68,2,0)</f>
        <v>ГБОЗ ВПО  СОГМА МЗ</v>
      </c>
      <c r="C1063" s="23">
        <f>IF(D1063="КС",VLOOKUP(A1063,МО!$A$1:$C$68,3,0),VLOOKUP(A1063,МО!$A$1:$D$68,4,0))</f>
        <v>1.4</v>
      </c>
      <c r="D1063" s="27" t="s">
        <v>495</v>
      </c>
      <c r="E1063" s="26">
        <v>20161021</v>
      </c>
      <c r="F1063" s="22" t="str">
        <f>VLOOKUP(E1063,КСГ!$A$2:$C$427,2,0)</f>
        <v>Болезни поджелудочной железы</v>
      </c>
      <c r="G1063" s="25">
        <f>VLOOKUP(E1063,КСГ!$A$2:$C$427,3,0)</f>
        <v>0.93</v>
      </c>
      <c r="H1063" s="25">
        <f>IF(VLOOKUP($E1063,КСГ!$A$2:$D$427,4,0)=0,IF($D1063="КС",$C$2*$C1063*$G1063,$C$3*$C1063*$G1063),IF($D1063="КС",$C$2*$G1063,$C$3*$G1063))</f>
        <v>22331.187900000001</v>
      </c>
      <c r="I1063" s="25" t="str">
        <f>VLOOKUP(E1063,КСГ!$A$2:$E$427,5,0)</f>
        <v>Гастроэнтерология</v>
      </c>
      <c r="J1063" s="25">
        <f>VLOOKUP(E1063,КСГ!$A$2:$F$427,6,0)</f>
        <v>1.04</v>
      </c>
      <c r="K1063" s="26" t="s">
        <v>474</v>
      </c>
      <c r="L1063" s="26">
        <v>1</v>
      </c>
      <c r="M1063" s="26">
        <v>0</v>
      </c>
      <c r="N1063" s="18">
        <f t="shared" si="41"/>
        <v>1</v>
      </c>
      <c r="O1063" s="19">
        <f>IF(VLOOKUP($E1063,КСГ!$A$2:$D$427,4,0)=0,IF($D1063="КС",$C$2*$C1063*$G1063*L1063,$C$3*$C1063*$G1063*L1063),IF($D1063="КС",$C$2*$G1063*L1063,$C$3*$G1063*L1063))</f>
        <v>22331.187900000001</v>
      </c>
      <c r="P1063" s="19">
        <f>IF(VLOOKUP($E1063,КСГ!$A$2:$D$427,4,0)=0,IF($D1063="КС",$C$2*$C1063*$G1063*M1063,$C$3*$C1063*$G1063*M1063),IF($D1063="КС",$C$2*$G1063*M1063,$C$3*$G1063*M1063))</f>
        <v>0</v>
      </c>
      <c r="Q1063" s="20">
        <f t="shared" si="42"/>
        <v>22331.187900000001</v>
      </c>
    </row>
    <row r="1064" spans="1:17">
      <c r="A1064" s="34">
        <v>150015</v>
      </c>
      <c r="B1064" s="22" t="str">
        <f>VLOOKUP(A1064,МО!$A$1:$C$68,2,0)</f>
        <v>ГБОЗ ВПО  СОГМА МЗ</v>
      </c>
      <c r="C1064" s="23">
        <f>IF(D1064="КС",VLOOKUP(A1064,МО!$A$1:$C$68,3,0),VLOOKUP(A1064,МО!$A$1:$D$68,4,0))</f>
        <v>1.4</v>
      </c>
      <c r="D1064" s="27" t="s">
        <v>495</v>
      </c>
      <c r="E1064" s="26">
        <v>20161022</v>
      </c>
      <c r="F1064" s="22" t="str">
        <f>VLOOKUP(E1064,КСГ!$A$2:$C$427,2,0)</f>
        <v>Анемии, уровень 1</v>
      </c>
      <c r="G1064" s="25">
        <f>VLOOKUP(E1064,КСГ!$A$2:$C$427,3,0)</f>
        <v>1.1200000000000001</v>
      </c>
      <c r="H1064" s="25">
        <f>IF(VLOOKUP($E1064,КСГ!$A$2:$D$427,4,0)=0,IF($D1064="КС",$C$2*$C1064*$G1064,$C$3*$C1064*$G1064),IF($D1064="КС",$C$2*$G1064,$C$3*$G1064))</f>
        <v>26893.473600000001</v>
      </c>
      <c r="I1064" s="25" t="str">
        <f>VLOOKUP(E1064,КСГ!$A$2:$E$427,5,0)</f>
        <v>Гематология</v>
      </c>
      <c r="J1064" s="25">
        <f>VLOOKUP(E1064,КСГ!$A$2:$F$427,6,0)</f>
        <v>1.37</v>
      </c>
      <c r="K1064" s="26" t="s">
        <v>493</v>
      </c>
      <c r="L1064" s="26">
        <v>2</v>
      </c>
      <c r="M1064" s="26">
        <v>0</v>
      </c>
      <c r="N1064" s="18">
        <f t="shared" si="41"/>
        <v>2</v>
      </c>
      <c r="O1064" s="19">
        <f>IF(VLOOKUP($E1064,КСГ!$A$2:$D$427,4,0)=0,IF($D1064="КС",$C$2*$C1064*$G1064*L1064,$C$3*$C1064*$G1064*L1064),IF($D1064="КС",$C$2*$G1064*L1064,$C$3*$G1064*L1064))</f>
        <v>53786.947200000002</v>
      </c>
      <c r="P1064" s="19">
        <f>IF(VLOOKUP($E1064,КСГ!$A$2:$D$427,4,0)=0,IF($D1064="КС",$C$2*$C1064*$G1064*M1064,$C$3*$C1064*$G1064*M1064),IF($D1064="КС",$C$2*$G1064*M1064,$C$3*$G1064*M1064))</f>
        <v>0</v>
      </c>
      <c r="Q1064" s="20">
        <f t="shared" si="42"/>
        <v>53786.947200000002</v>
      </c>
    </row>
    <row r="1065" spans="1:17">
      <c r="A1065" s="34">
        <v>150015</v>
      </c>
      <c r="B1065" s="22" t="str">
        <f>VLOOKUP(A1065,МО!$A$1:$C$68,2,0)</f>
        <v>ГБОЗ ВПО  СОГМА МЗ</v>
      </c>
      <c r="C1065" s="23">
        <f>IF(D1065="КС",VLOOKUP(A1065,МО!$A$1:$C$68,3,0),VLOOKUP(A1065,МО!$A$1:$D$68,4,0))</f>
        <v>1.4</v>
      </c>
      <c r="D1065" s="27" t="s">
        <v>495</v>
      </c>
      <c r="E1065" s="26">
        <v>20161025</v>
      </c>
      <c r="F1065" s="22" t="str">
        <f>VLOOKUP(E1065,КСГ!$A$2:$C$427,2,0)</f>
        <v>Нарушения свертываемости крови</v>
      </c>
      <c r="G1065" s="25">
        <f>VLOOKUP(E1065,КСГ!$A$2:$C$427,3,0)</f>
        <v>1.04</v>
      </c>
      <c r="H1065" s="25">
        <f>IF(VLOOKUP($E1065,КСГ!$A$2:$D$427,4,0)=0,IF($D1065="КС",$C$2*$C1065*$G1065,$C$3*$C1065*$G1065),IF($D1065="КС",$C$2*$G1065,$C$3*$G1065))</f>
        <v>24972.511200000001</v>
      </c>
      <c r="I1065" s="25" t="str">
        <f>VLOOKUP(E1065,КСГ!$A$2:$E$427,5,0)</f>
        <v>Гематология</v>
      </c>
      <c r="J1065" s="25">
        <f>VLOOKUP(E1065,КСГ!$A$2:$F$427,6,0)</f>
        <v>1.37</v>
      </c>
      <c r="K1065" s="26" t="s">
        <v>511</v>
      </c>
      <c r="L1065" s="26">
        <v>2</v>
      </c>
      <c r="M1065" s="26">
        <v>0</v>
      </c>
      <c r="N1065" s="18">
        <f t="shared" si="41"/>
        <v>2</v>
      </c>
      <c r="O1065" s="19">
        <f>IF(VLOOKUP($E1065,КСГ!$A$2:$D$427,4,0)=0,IF($D1065="КС",$C$2*$C1065*$G1065*L1065,$C$3*$C1065*$G1065*L1065),IF($D1065="КС",$C$2*$G1065*L1065,$C$3*$G1065*L1065))</f>
        <v>49945.022400000002</v>
      </c>
      <c r="P1065" s="19">
        <f>IF(VLOOKUP($E1065,КСГ!$A$2:$D$427,4,0)=0,IF($D1065="КС",$C$2*$C1065*$G1065*M1065,$C$3*$C1065*$G1065*M1065),IF($D1065="КС",$C$2*$G1065*M1065,$C$3*$G1065*M1065))</f>
        <v>0</v>
      </c>
      <c r="Q1065" s="20">
        <f t="shared" si="42"/>
        <v>49945.022400000002</v>
      </c>
    </row>
    <row r="1066" spans="1:17">
      <c r="A1066" s="34">
        <v>150015</v>
      </c>
      <c r="B1066" s="22" t="str">
        <f>VLOOKUP(A1066,МО!$A$1:$C$68,2,0)</f>
        <v>ГБОЗ ВПО  СОГМА МЗ</v>
      </c>
      <c r="C1066" s="23">
        <f>IF(D1066="КС",VLOOKUP(A1066,МО!$A$1:$C$68,3,0),VLOOKUP(A1066,МО!$A$1:$D$68,4,0))</f>
        <v>1.4</v>
      </c>
      <c r="D1066" s="27" t="s">
        <v>495</v>
      </c>
      <c r="E1066" s="26">
        <v>20161029</v>
      </c>
      <c r="F1066" s="22" t="str">
        <f>VLOOKUP(E1066,КСГ!$A$2:$C$427,2,0)</f>
        <v>Легкие дерматозы</v>
      </c>
      <c r="G1066" s="25">
        <f>VLOOKUP(E1066,КСГ!$A$2:$C$427,3,0)</f>
        <v>0.18</v>
      </c>
      <c r="H1066" s="25">
        <f>IF(VLOOKUP($E1066,КСГ!$A$2:$D$427,4,0)=0,IF($D1066="КС",$C$2*$C1066*$G1066,$C$3*$C1066*$G1066),IF($D1066="КС",$C$2*$G1066,$C$3*$G1066))</f>
        <v>4322.1653999999999</v>
      </c>
      <c r="I1066" s="25" t="str">
        <f>VLOOKUP(E1066,КСГ!$A$2:$E$427,5,0)</f>
        <v>Дерматология</v>
      </c>
      <c r="J1066" s="25">
        <f>VLOOKUP(E1066,КСГ!$A$2:$F$427,6,0)</f>
        <v>0.8</v>
      </c>
      <c r="K1066" s="26" t="s">
        <v>511</v>
      </c>
      <c r="L1066" s="26">
        <v>2</v>
      </c>
      <c r="M1066" s="26">
        <v>0</v>
      </c>
      <c r="N1066" s="18">
        <f t="shared" si="41"/>
        <v>2</v>
      </c>
      <c r="O1066" s="19">
        <f>IF(VLOOKUP($E1066,КСГ!$A$2:$D$427,4,0)=0,IF($D1066="КС",$C$2*$C1066*$G1066*L1066,$C$3*$C1066*$G1066*L1066),IF($D1066="КС",$C$2*$G1066*L1066,$C$3*$G1066*L1066))</f>
        <v>8644.3307999999997</v>
      </c>
      <c r="P1066" s="19">
        <f>IF(VLOOKUP($E1066,КСГ!$A$2:$D$427,4,0)=0,IF($D1066="КС",$C$2*$C1066*$G1066*M1066,$C$3*$C1066*$G1066*M1066),IF($D1066="КС",$C$2*$G1066*M1066,$C$3*$G1066*M1066))</f>
        <v>0</v>
      </c>
      <c r="Q1066" s="20">
        <f t="shared" si="42"/>
        <v>8644.3307999999997</v>
      </c>
    </row>
    <row r="1067" spans="1:17">
      <c r="A1067" s="34">
        <v>150015</v>
      </c>
      <c r="B1067" s="22" t="str">
        <f>VLOOKUP(A1067,МО!$A$1:$C$68,2,0)</f>
        <v>ГБОЗ ВПО  СОГМА МЗ</v>
      </c>
      <c r="C1067" s="23">
        <f>IF(D1067="КС",VLOOKUP(A1067,МО!$A$1:$C$68,3,0),VLOOKUP(A1067,МО!$A$1:$D$68,4,0))</f>
        <v>1.4</v>
      </c>
      <c r="D1067" s="27" t="s">
        <v>495</v>
      </c>
      <c r="E1067" s="26">
        <v>20161066</v>
      </c>
      <c r="F1067" s="22" t="str">
        <f>VLOOKUP(E1067,КСГ!$A$2:$C$427,2,0)</f>
        <v>Нестабильная стенокардия, инфаркт миокарда, легочная эмболия, уровень 1</v>
      </c>
      <c r="G1067" s="25">
        <f>VLOOKUP(E1067,КСГ!$A$2:$C$427,3,0)</f>
        <v>1.42</v>
      </c>
      <c r="H1067" s="25">
        <f>IF(VLOOKUP($E1067,КСГ!$A$2:$D$427,4,0)=0,IF($D1067="КС",$C$2*$C1067*$G1067,$C$3*$C1067*$G1067),IF($D1067="КС",$C$2*$G1067,$C$3*$G1067))</f>
        <v>34097.082599999994</v>
      </c>
      <c r="I1067" s="25" t="str">
        <f>VLOOKUP(E1067,КСГ!$A$2:$E$427,5,0)</f>
        <v>Кардиология</v>
      </c>
      <c r="J1067" s="25">
        <f>VLOOKUP(E1067,КСГ!$A$2:$F$427,6,0)</f>
        <v>1.49</v>
      </c>
      <c r="K1067" s="26" t="s">
        <v>476</v>
      </c>
      <c r="L1067" s="26">
        <v>66</v>
      </c>
      <c r="M1067" s="26">
        <v>22</v>
      </c>
      <c r="N1067" s="18">
        <f t="shared" si="41"/>
        <v>88</v>
      </c>
      <c r="O1067" s="19">
        <f>IF(VLOOKUP($E1067,КСГ!$A$2:$D$427,4,0)=0,IF($D1067="КС",$C$2*$C1067*$G1067*L1067,$C$3*$C1067*$G1067*L1067),IF($D1067="КС",$C$2*$G1067*L1067,$C$3*$G1067*L1067))</f>
        <v>2250407.4515999998</v>
      </c>
      <c r="P1067" s="19">
        <f>IF(VLOOKUP($E1067,КСГ!$A$2:$D$427,4,0)=0,IF($D1067="КС",$C$2*$C1067*$G1067*M1067,$C$3*$C1067*$G1067*M1067),IF($D1067="КС",$C$2*$G1067*M1067,$C$3*$G1067*M1067))</f>
        <v>750135.81719999993</v>
      </c>
      <c r="Q1067" s="20">
        <f t="shared" si="42"/>
        <v>3000543.2687999997</v>
      </c>
    </row>
    <row r="1068" spans="1:17">
      <c r="A1068" s="34">
        <v>150015</v>
      </c>
      <c r="B1068" s="22" t="str">
        <f>VLOOKUP(A1068,МО!$A$1:$C$68,2,0)</f>
        <v>ГБОЗ ВПО  СОГМА МЗ</v>
      </c>
      <c r="C1068" s="23">
        <f>IF(D1068="КС",VLOOKUP(A1068,МО!$A$1:$C$68,3,0),VLOOKUP(A1068,МО!$A$1:$D$68,4,0))</f>
        <v>1.4</v>
      </c>
      <c r="D1068" s="27" t="s">
        <v>495</v>
      </c>
      <c r="E1068" s="26">
        <v>20161069</v>
      </c>
      <c r="F1068" s="22" t="str">
        <f>VLOOKUP(E1068,КСГ!$A$2:$C$427,2,0)</f>
        <v>Нарушения ритма и проводимости, уровень 1</v>
      </c>
      <c r="G1068" s="25">
        <f>VLOOKUP(E1068,КСГ!$A$2:$C$427,3,0)</f>
        <v>1.1200000000000001</v>
      </c>
      <c r="H1068" s="25">
        <f>IF(VLOOKUP($E1068,КСГ!$A$2:$D$427,4,0)=0,IF($D1068="КС",$C$2*$C1068*$G1068,$C$3*$C1068*$G1068),IF($D1068="КС",$C$2*$G1068,$C$3*$G1068))</f>
        <v>26893.473600000001</v>
      </c>
      <c r="I1068" s="25" t="str">
        <f>VLOOKUP(E1068,КСГ!$A$2:$E$427,5,0)</f>
        <v>Кардиология</v>
      </c>
      <c r="J1068" s="25">
        <f>VLOOKUP(E1068,КСГ!$A$2:$F$427,6,0)</f>
        <v>1.49</v>
      </c>
      <c r="K1068" s="26" t="s">
        <v>476</v>
      </c>
      <c r="L1068" s="26">
        <v>20</v>
      </c>
      <c r="M1068" s="26">
        <v>5</v>
      </c>
      <c r="N1068" s="18">
        <f t="shared" si="41"/>
        <v>25</v>
      </c>
      <c r="O1068" s="19">
        <f>IF(VLOOKUP($E1068,КСГ!$A$2:$D$427,4,0)=0,IF($D1068="КС",$C$2*$C1068*$G1068*L1068,$C$3*$C1068*$G1068*L1068),IF($D1068="КС",$C$2*$G1068*L1068,$C$3*$G1068*L1068))</f>
        <v>537869.47200000007</v>
      </c>
      <c r="P1068" s="19">
        <f>IF(VLOOKUP($E1068,КСГ!$A$2:$D$427,4,0)=0,IF($D1068="КС",$C$2*$C1068*$G1068*M1068,$C$3*$C1068*$G1068*M1068),IF($D1068="КС",$C$2*$G1068*M1068,$C$3*$G1068*M1068))</f>
        <v>134467.36800000002</v>
      </c>
      <c r="Q1068" s="20">
        <f t="shared" si="42"/>
        <v>672336.84000000008</v>
      </c>
    </row>
    <row r="1069" spans="1:17">
      <c r="A1069" s="34">
        <v>150015</v>
      </c>
      <c r="B1069" s="22" t="str">
        <f>VLOOKUP(A1069,МО!$A$1:$C$68,2,0)</f>
        <v>ГБОЗ ВПО  СОГМА МЗ</v>
      </c>
      <c r="C1069" s="23">
        <f>IF(D1069="КС",VLOOKUP(A1069,МО!$A$1:$C$68,3,0),VLOOKUP(A1069,МО!$A$1:$D$68,4,0))</f>
        <v>1.4</v>
      </c>
      <c r="D1069" s="27" t="s">
        <v>495</v>
      </c>
      <c r="E1069" s="26">
        <v>20161071</v>
      </c>
      <c r="F1069" s="22" t="str">
        <f>VLOOKUP(E1069,КСГ!$A$2:$C$427,2,0)</f>
        <v>Эндокардит, миокардит, перикардит, кардиомиопатии, уровень 1</v>
      </c>
      <c r="G1069" s="25">
        <f>VLOOKUP(E1069,КСГ!$A$2:$C$427,3,0)</f>
        <v>1.42</v>
      </c>
      <c r="H1069" s="25">
        <f>IF(VLOOKUP($E1069,КСГ!$A$2:$D$427,4,0)=0,IF($D1069="КС",$C$2*$C1069*$G1069,$C$3*$C1069*$G1069),IF($D1069="КС",$C$2*$G1069,$C$3*$G1069))</f>
        <v>34097.082599999994</v>
      </c>
      <c r="I1069" s="25" t="str">
        <f>VLOOKUP(E1069,КСГ!$A$2:$E$427,5,0)</f>
        <v>Кардиология</v>
      </c>
      <c r="J1069" s="25">
        <f>VLOOKUP(E1069,КСГ!$A$2:$F$427,6,0)</f>
        <v>1.49</v>
      </c>
      <c r="K1069" s="26" t="s">
        <v>476</v>
      </c>
      <c r="L1069" s="26">
        <v>10</v>
      </c>
      <c r="M1069" s="26">
        <v>2</v>
      </c>
      <c r="N1069" s="18">
        <f t="shared" si="41"/>
        <v>12</v>
      </c>
      <c r="O1069" s="19">
        <f>IF(VLOOKUP($E1069,КСГ!$A$2:$D$427,4,0)=0,IF($D1069="КС",$C$2*$C1069*$G1069*L1069,$C$3*$C1069*$G1069*L1069),IF($D1069="КС",$C$2*$G1069*L1069,$C$3*$G1069*L1069))</f>
        <v>340970.82599999994</v>
      </c>
      <c r="P1069" s="19">
        <f>IF(VLOOKUP($E1069,КСГ!$A$2:$D$427,4,0)=0,IF($D1069="КС",$C$2*$C1069*$G1069*M1069,$C$3*$C1069*$G1069*M1069),IF($D1069="КС",$C$2*$G1069*M1069,$C$3*$G1069*M1069))</f>
        <v>68194.165199999989</v>
      </c>
      <c r="Q1069" s="20">
        <f t="shared" si="42"/>
        <v>409164.99119999993</v>
      </c>
    </row>
    <row r="1070" spans="1:17" ht="15" customHeight="1">
      <c r="A1070" s="34">
        <v>150015</v>
      </c>
      <c r="B1070" s="22" t="str">
        <f>VLOOKUP(A1070,МО!$A$1:$C$68,2,0)</f>
        <v>ГБОЗ ВПО  СОГМА МЗ</v>
      </c>
      <c r="C1070" s="23">
        <f>IF(D1070="КС",VLOOKUP(A1070,МО!$A$1:$C$68,3,0),VLOOKUP(A1070,МО!$A$1:$D$68,4,0))</f>
        <v>1.4</v>
      </c>
      <c r="D1070" s="27" t="s">
        <v>495</v>
      </c>
      <c r="E1070" s="26">
        <v>20161073</v>
      </c>
      <c r="F1070" s="22" t="str">
        <f>VLOOKUP(E1070,КСГ!$A$2:$C$427,2,0)</f>
        <v>Операции на кишечнике и анальной области (уровень 1)</v>
      </c>
      <c r="G1070" s="25">
        <f>VLOOKUP(E1070,КСГ!$A$2:$C$427,3,0)</f>
        <v>0.84</v>
      </c>
      <c r="H1070" s="25">
        <f>IF(VLOOKUP($E1070,КСГ!$A$2:$D$427,4,0)=0,IF($D1070="КС",$C$2*$C1070*$G1070,$C$3*$C1070*$G1070),IF($D1070="КС",$C$2*$G1070,$C$3*$G1070))</f>
        <v>20170.105199999998</v>
      </c>
      <c r="I1070" s="25" t="str">
        <f>VLOOKUP(E1070,КСГ!$A$2:$E$427,5,0)</f>
        <v>Колопроктология</v>
      </c>
      <c r="J1070" s="25">
        <f>VLOOKUP(E1070,КСГ!$A$2:$F$427,6,0)</f>
        <v>1.36</v>
      </c>
      <c r="K1070" s="26" t="s">
        <v>474</v>
      </c>
      <c r="L1070" s="26">
        <v>2</v>
      </c>
      <c r="M1070" s="26">
        <v>0</v>
      </c>
      <c r="N1070" s="18">
        <f t="shared" si="41"/>
        <v>2</v>
      </c>
      <c r="O1070" s="19">
        <f>IF(VLOOKUP($E1070,КСГ!$A$2:$D$427,4,0)=0,IF($D1070="КС",$C$2*$C1070*$G1070*L1070,$C$3*$C1070*$G1070*L1070),IF($D1070="КС",$C$2*$G1070*L1070,$C$3*$G1070*L1070))</f>
        <v>40340.210399999996</v>
      </c>
      <c r="P1070" s="19">
        <f>IF(VLOOKUP($E1070,КСГ!$A$2:$D$427,4,0)=0,IF($D1070="КС",$C$2*$C1070*$G1070*M1070,$C$3*$C1070*$G1070*M1070),IF($D1070="КС",$C$2*$G1070*M1070,$C$3*$G1070*M1070))</f>
        <v>0</v>
      </c>
      <c r="Q1070" s="20">
        <f t="shared" si="42"/>
        <v>40340.210399999996</v>
      </c>
    </row>
    <row r="1071" spans="1:17" ht="15.75" customHeight="1">
      <c r="A1071" s="34">
        <v>150015</v>
      </c>
      <c r="B1071" s="22" t="str">
        <f>VLOOKUP(A1071,МО!$A$1:$C$68,2,0)</f>
        <v>ГБОЗ ВПО  СОГМА МЗ</v>
      </c>
      <c r="C1071" s="23">
        <f>IF(D1071="КС",VLOOKUP(A1071,МО!$A$1:$C$68,3,0),VLOOKUP(A1071,МО!$A$1:$D$68,4,0))</f>
        <v>1.4</v>
      </c>
      <c r="D1071" s="27" t="s">
        <v>495</v>
      </c>
      <c r="E1071" s="26">
        <v>20161074</v>
      </c>
      <c r="F1071" s="22" t="str">
        <f>VLOOKUP(E1071,КСГ!$A$2:$C$427,2,0)</f>
        <v>Операции на кишечнике и анальной области (уровень 2)</v>
      </c>
      <c r="G1071" s="25">
        <f>VLOOKUP(E1071,КСГ!$A$2:$C$427,3,0)</f>
        <v>1.74</v>
      </c>
      <c r="H1071" s="25">
        <f>IF(VLOOKUP($E1071,КСГ!$A$2:$D$427,4,0)=0,IF($D1071="КС",$C$2*$C1071*$G1071,$C$3*$C1071*$G1071),IF($D1071="КС",$C$2*$G1071,$C$3*$G1071))</f>
        <v>41780.932199999996</v>
      </c>
      <c r="I1071" s="25" t="str">
        <f>VLOOKUP(E1071,КСГ!$A$2:$E$427,5,0)</f>
        <v>Колопроктология</v>
      </c>
      <c r="J1071" s="25">
        <f>VLOOKUP(E1071,КСГ!$A$2:$F$427,6,0)</f>
        <v>1.36</v>
      </c>
      <c r="K1071" s="26" t="s">
        <v>474</v>
      </c>
      <c r="L1071" s="26">
        <v>2</v>
      </c>
      <c r="M1071" s="26">
        <v>0</v>
      </c>
      <c r="N1071" s="18">
        <f t="shared" si="41"/>
        <v>2</v>
      </c>
      <c r="O1071" s="19">
        <f>IF(VLOOKUP($E1071,КСГ!$A$2:$D$427,4,0)=0,IF($D1071="КС",$C$2*$C1071*$G1071*L1071,$C$3*$C1071*$G1071*L1071),IF($D1071="КС",$C$2*$G1071*L1071,$C$3*$G1071*L1071))</f>
        <v>83561.864399999991</v>
      </c>
      <c r="P1071" s="19">
        <f>IF(VLOOKUP($E1071,КСГ!$A$2:$D$427,4,0)=0,IF($D1071="КС",$C$2*$C1071*$G1071*M1071,$C$3*$C1071*$G1071*M1071),IF($D1071="КС",$C$2*$G1071*M1071,$C$3*$G1071*M1071))</f>
        <v>0</v>
      </c>
      <c r="Q1071" s="20">
        <f t="shared" si="42"/>
        <v>83561.864399999991</v>
      </c>
    </row>
    <row r="1072" spans="1:17" ht="15.75" customHeight="1">
      <c r="A1072" s="34">
        <v>150015</v>
      </c>
      <c r="B1072" s="22" t="str">
        <f>VLOOKUP(A1072,МО!$A$1:$C$68,2,0)</f>
        <v>ГБОЗ ВПО  СОГМА МЗ</v>
      </c>
      <c r="C1072" s="23">
        <f>IF(D1072="КС",VLOOKUP(A1072,МО!$A$1:$C$68,3,0),VLOOKUP(A1072,МО!$A$1:$D$68,4,0))</f>
        <v>1.4</v>
      </c>
      <c r="D1072" s="27" t="s">
        <v>495</v>
      </c>
      <c r="E1072" s="26">
        <v>20161075</v>
      </c>
      <c r="F1072" s="22" t="str">
        <f>VLOOKUP(E1072,КСГ!$A$2:$C$427,2,0)</f>
        <v>Операции на кишечнике и анальной области (уровень 3)</v>
      </c>
      <c r="G1072" s="25">
        <f>VLOOKUP(E1072,КСГ!$A$2:$C$427,3,0)</f>
        <v>2.4900000000000002</v>
      </c>
      <c r="H1072" s="25">
        <f>IF(VLOOKUP($E1072,КСГ!$A$2:$D$427,4,0)=0,IF($D1072="КС",$C$2*$C1072*$G1072,$C$3*$C1072*$G1072),IF($D1072="КС",$C$2*$G1072,$C$3*$G1072))</f>
        <v>59789.954700000002</v>
      </c>
      <c r="I1072" s="25" t="str">
        <f>VLOOKUP(E1072,КСГ!$A$2:$E$427,5,0)</f>
        <v>Колопроктология</v>
      </c>
      <c r="J1072" s="25">
        <f>VLOOKUP(E1072,КСГ!$A$2:$F$427,6,0)</f>
        <v>1.36</v>
      </c>
      <c r="K1072" s="26" t="s">
        <v>474</v>
      </c>
      <c r="L1072" s="26">
        <v>1</v>
      </c>
      <c r="M1072" s="26">
        <v>0</v>
      </c>
      <c r="N1072" s="18">
        <f t="shared" si="41"/>
        <v>1</v>
      </c>
      <c r="O1072" s="19">
        <f>IF(VLOOKUP($E1072,КСГ!$A$2:$D$427,4,0)=0,IF($D1072="КС",$C$2*$C1072*$G1072*L1072,$C$3*$C1072*$G1072*L1072),IF($D1072="КС",$C$2*$G1072*L1072,$C$3*$G1072*L1072))</f>
        <v>59789.954700000002</v>
      </c>
      <c r="P1072" s="19">
        <f>IF(VLOOKUP($E1072,КСГ!$A$2:$D$427,4,0)=0,IF($D1072="КС",$C$2*$C1072*$G1072*M1072,$C$3*$C1072*$G1072*M1072),IF($D1072="КС",$C$2*$G1072*M1072,$C$3*$G1072*M1072))</f>
        <v>0</v>
      </c>
      <c r="Q1072" s="20">
        <f t="shared" si="42"/>
        <v>59789.954700000002</v>
      </c>
    </row>
    <row r="1073" spans="1:17">
      <c r="A1073" s="34">
        <v>150015</v>
      </c>
      <c r="B1073" s="22" t="str">
        <f>VLOOKUP(A1073,МО!$A$1:$C$68,2,0)</f>
        <v>ГБОЗ ВПО  СОГМА МЗ</v>
      </c>
      <c r="C1073" s="23">
        <f>IF(D1073="КС",VLOOKUP(A1073,МО!$A$1:$C$68,3,0),VLOOKUP(A1073,МО!$A$1:$D$68,4,0))</f>
        <v>1.4</v>
      </c>
      <c r="D1073" s="27" t="s">
        <v>495</v>
      </c>
      <c r="E1073" s="26">
        <v>20161078</v>
      </c>
      <c r="F1073" s="22" t="str">
        <f>VLOOKUP(E1073,КСГ!$A$2:$C$427,2,0)</f>
        <v>Дегенеративные болезни нервной системы</v>
      </c>
      <c r="G1073" s="25">
        <f>VLOOKUP(E1073,КСГ!$A$2:$C$427,3,0)</f>
        <v>0.84</v>
      </c>
      <c r="H1073" s="25">
        <f>IF(VLOOKUP($E1073,КСГ!$A$2:$D$427,4,0)=0,IF($D1073="КС",$C$2*$C1073*$G1073,$C$3*$C1073*$G1073),IF($D1073="КС",$C$2*$G1073,$C$3*$G1073))</f>
        <v>20170.105199999998</v>
      </c>
      <c r="I1073" s="25" t="str">
        <f>VLOOKUP(E1073,КСГ!$A$2:$E$427,5,0)</f>
        <v>Неврология</v>
      </c>
      <c r="J1073" s="25">
        <f>VLOOKUP(E1073,КСГ!$A$2:$F$427,6,0)</f>
        <v>1.1200000000000001</v>
      </c>
      <c r="K1073" s="26" t="s">
        <v>478</v>
      </c>
      <c r="L1073" s="26">
        <v>14</v>
      </c>
      <c r="M1073" s="26">
        <v>8</v>
      </c>
      <c r="N1073" s="18">
        <f t="shared" si="41"/>
        <v>22</v>
      </c>
      <c r="O1073" s="19">
        <f>IF(VLOOKUP($E1073,КСГ!$A$2:$D$427,4,0)=0,IF($D1073="КС",$C$2*$C1073*$G1073*L1073,$C$3*$C1073*$G1073*L1073),IF($D1073="КС",$C$2*$G1073*L1073,$C$3*$G1073*L1073))</f>
        <v>282381.47279999999</v>
      </c>
      <c r="P1073" s="19">
        <f>IF(VLOOKUP($E1073,КСГ!$A$2:$D$427,4,0)=0,IF($D1073="КС",$C$2*$C1073*$G1073*M1073,$C$3*$C1073*$G1073*M1073),IF($D1073="КС",$C$2*$G1073*M1073,$C$3*$G1073*M1073))</f>
        <v>161360.84159999999</v>
      </c>
      <c r="Q1073" s="20">
        <f t="shared" si="42"/>
        <v>443742.31439999997</v>
      </c>
    </row>
    <row r="1074" spans="1:17">
      <c r="A1074" s="34">
        <v>150015</v>
      </c>
      <c r="B1074" s="22" t="str">
        <f>VLOOKUP(A1074,МО!$A$1:$C$68,2,0)</f>
        <v>ГБОЗ ВПО  СОГМА МЗ</v>
      </c>
      <c r="C1074" s="23">
        <f>IF(D1074="КС",VLOOKUP(A1074,МО!$A$1:$C$68,3,0),VLOOKUP(A1074,МО!$A$1:$D$68,4,0))</f>
        <v>1.4</v>
      </c>
      <c r="D1074" s="27" t="s">
        <v>495</v>
      </c>
      <c r="E1074" s="26">
        <v>20161079</v>
      </c>
      <c r="F1074" s="22" t="str">
        <f>VLOOKUP(E1074,КСГ!$A$2:$C$427,2,0)</f>
        <v>Демиелинизирующие болезни нервной системы</v>
      </c>
      <c r="G1074" s="25">
        <f>VLOOKUP(E1074,КСГ!$A$2:$C$427,3,0)</f>
        <v>1.33</v>
      </c>
      <c r="H1074" s="25">
        <f>IF(VLOOKUP($E1074,КСГ!$A$2:$D$427,4,0)=0,IF($D1074="КС",$C$2*$C1074*$G1074,$C$3*$C1074*$G1074),IF($D1074="КС",$C$2*$G1074,$C$3*$G1074))</f>
        <v>31935.999899999999</v>
      </c>
      <c r="I1074" s="25" t="str">
        <f>VLOOKUP(E1074,КСГ!$A$2:$E$427,5,0)</f>
        <v>Неврология</v>
      </c>
      <c r="J1074" s="25">
        <f>VLOOKUP(E1074,КСГ!$A$2:$F$427,6,0)</f>
        <v>1.1200000000000001</v>
      </c>
      <c r="K1074" s="26" t="s">
        <v>478</v>
      </c>
      <c r="L1074" s="26">
        <v>4</v>
      </c>
      <c r="M1074" s="26">
        <v>0</v>
      </c>
      <c r="N1074" s="18">
        <f t="shared" si="41"/>
        <v>4</v>
      </c>
      <c r="O1074" s="19">
        <f>IF(VLOOKUP($E1074,КСГ!$A$2:$D$427,4,0)=0,IF($D1074="КС",$C$2*$C1074*$G1074*L1074,$C$3*$C1074*$G1074*L1074),IF($D1074="КС",$C$2*$G1074*L1074,$C$3*$G1074*L1074))</f>
        <v>127743.9996</v>
      </c>
      <c r="P1074" s="19">
        <f>IF(VLOOKUP($E1074,КСГ!$A$2:$D$427,4,0)=0,IF($D1074="КС",$C$2*$C1074*$G1074*M1074,$C$3*$C1074*$G1074*M1074),IF($D1074="КС",$C$2*$G1074*M1074,$C$3*$G1074*M1074))</f>
        <v>0</v>
      </c>
      <c r="Q1074" s="20">
        <f t="shared" si="42"/>
        <v>127743.9996</v>
      </c>
    </row>
    <row r="1075" spans="1:17">
      <c r="A1075" s="34">
        <v>150015</v>
      </c>
      <c r="B1075" s="22" t="str">
        <f>VLOOKUP(A1075,МО!$A$1:$C$68,2,0)</f>
        <v>ГБОЗ ВПО  СОГМА МЗ</v>
      </c>
      <c r="C1075" s="23">
        <f>IF(D1075="КС",VLOOKUP(A1075,МО!$A$1:$C$68,3,0),VLOOKUP(A1075,МО!$A$1:$D$68,4,0))</f>
        <v>1.4</v>
      </c>
      <c r="D1075" s="27" t="s">
        <v>495</v>
      </c>
      <c r="E1075" s="26">
        <v>20161080</v>
      </c>
      <c r="F1075" s="22" t="str">
        <f>VLOOKUP(E1075,КСГ!$A$2:$C$427,2,0)</f>
        <v>Эпилепсия, судороги,  уровень 1</v>
      </c>
      <c r="G1075" s="25">
        <f>VLOOKUP(E1075,КСГ!$A$2:$C$427,3,0)</f>
        <v>0.96</v>
      </c>
      <c r="H1075" s="25">
        <f>IF(VLOOKUP($E1075,КСГ!$A$2:$D$427,4,0)=0,IF($D1075="КС",$C$2*$C1075*$G1075,$C$3*$C1075*$G1075),IF($D1075="КС",$C$2*$G1075,$C$3*$G1075))</f>
        <v>23051.548799999997</v>
      </c>
      <c r="I1075" s="25" t="str">
        <f>VLOOKUP(E1075,КСГ!$A$2:$E$427,5,0)</f>
        <v>Неврология</v>
      </c>
      <c r="J1075" s="25">
        <f>VLOOKUP(E1075,КСГ!$A$2:$F$427,6,0)</f>
        <v>1.1200000000000001</v>
      </c>
      <c r="K1075" s="26" t="s">
        <v>478</v>
      </c>
      <c r="L1075" s="26">
        <v>5</v>
      </c>
      <c r="M1075" s="26">
        <v>3</v>
      </c>
      <c r="N1075" s="18">
        <f t="shared" si="41"/>
        <v>8</v>
      </c>
      <c r="O1075" s="19">
        <f>IF(VLOOKUP($E1075,КСГ!$A$2:$D$427,4,0)=0,IF($D1075="КС",$C$2*$C1075*$G1075*L1075,$C$3*$C1075*$G1075*L1075),IF($D1075="КС",$C$2*$G1075*L1075,$C$3*$G1075*L1075))</f>
        <v>115257.74399999998</v>
      </c>
      <c r="P1075" s="19">
        <f>IF(VLOOKUP($E1075,КСГ!$A$2:$D$427,4,0)=0,IF($D1075="КС",$C$2*$C1075*$G1075*M1075,$C$3*$C1075*$G1075*M1075),IF($D1075="КС",$C$2*$G1075*M1075,$C$3*$G1075*M1075))</f>
        <v>69154.646399999998</v>
      </c>
      <c r="Q1075" s="20">
        <f t="shared" si="42"/>
        <v>184412.39039999997</v>
      </c>
    </row>
    <row r="1076" spans="1:17">
      <c r="A1076" s="34">
        <v>150015</v>
      </c>
      <c r="B1076" s="22" t="str">
        <f>VLOOKUP(A1076,МО!$A$1:$C$68,2,0)</f>
        <v>ГБОЗ ВПО  СОГМА МЗ</v>
      </c>
      <c r="C1076" s="23">
        <f>IF(D1076="КС",VLOOKUP(A1076,МО!$A$1:$C$68,3,0),VLOOKUP(A1076,МО!$A$1:$D$68,4,0))</f>
        <v>1.4</v>
      </c>
      <c r="D1076" s="27" t="s">
        <v>495</v>
      </c>
      <c r="E1076" s="26">
        <v>20161082</v>
      </c>
      <c r="F1076" s="22" t="str">
        <f>VLOOKUP(E1076,КСГ!$A$2:$C$427,2,0)</f>
        <v>Расстройства периферической нервной системы</v>
      </c>
      <c r="G1076" s="25">
        <f>VLOOKUP(E1076,КСГ!$A$2:$C$427,3,0)</f>
        <v>1.02</v>
      </c>
      <c r="H1076" s="25">
        <f>IF(VLOOKUP($E1076,КСГ!$A$2:$D$427,4,0)=0,IF($D1076="КС",$C$2*$C1076*$G1076,$C$3*$C1076*$G1076),IF($D1076="КС",$C$2*$G1076,$C$3*$G1076))</f>
        <v>24492.2706</v>
      </c>
      <c r="I1076" s="25" t="str">
        <f>VLOOKUP(E1076,КСГ!$A$2:$E$427,5,0)</f>
        <v>Неврология</v>
      </c>
      <c r="J1076" s="25">
        <f>VLOOKUP(E1076,КСГ!$A$2:$F$427,6,0)</f>
        <v>1.1200000000000001</v>
      </c>
      <c r="K1076" s="26" t="s">
        <v>478</v>
      </c>
      <c r="L1076" s="26">
        <v>6</v>
      </c>
      <c r="M1076" s="26">
        <v>1</v>
      </c>
      <c r="N1076" s="18">
        <f t="shared" si="41"/>
        <v>7</v>
      </c>
      <c r="O1076" s="19">
        <f>IF(VLOOKUP($E1076,КСГ!$A$2:$D$427,4,0)=0,IF($D1076="КС",$C$2*$C1076*$G1076*L1076,$C$3*$C1076*$G1076*L1076),IF($D1076="КС",$C$2*$G1076*L1076,$C$3*$G1076*L1076))</f>
        <v>146953.62359999999</v>
      </c>
      <c r="P1076" s="19">
        <f>IF(VLOOKUP($E1076,КСГ!$A$2:$D$427,4,0)=0,IF($D1076="КС",$C$2*$C1076*$G1076*M1076,$C$3*$C1076*$G1076*M1076),IF($D1076="КС",$C$2*$G1076*M1076,$C$3*$G1076*M1076))</f>
        <v>24492.2706</v>
      </c>
      <c r="Q1076" s="20">
        <f t="shared" si="42"/>
        <v>171445.89419999998</v>
      </c>
    </row>
    <row r="1077" spans="1:17">
      <c r="A1077" s="34">
        <v>150015</v>
      </c>
      <c r="B1077" s="22" t="str">
        <f>VLOOKUP(A1077,МО!$A$1:$C$68,2,0)</f>
        <v>ГБОЗ ВПО  СОГМА МЗ</v>
      </c>
      <c r="C1077" s="23">
        <f>IF(D1077="КС",VLOOKUP(A1077,МО!$A$1:$C$68,3,0),VLOOKUP(A1077,МО!$A$1:$D$68,4,0))</f>
        <v>1.4</v>
      </c>
      <c r="D1077" s="27" t="s">
        <v>495</v>
      </c>
      <c r="E1077" s="26">
        <v>20161085</v>
      </c>
      <c r="F1077" s="22" t="str">
        <f>VLOOKUP(E1077,КСГ!$A$2:$C$427,2,0)</f>
        <v>Другие нарушения нервной системы (уровень 1)</v>
      </c>
      <c r="G1077" s="25">
        <f>VLOOKUP(E1077,КСГ!$A$2:$C$427,3,0)</f>
        <v>0.74</v>
      </c>
      <c r="H1077" s="25">
        <f>IF(VLOOKUP($E1077,КСГ!$A$2:$D$427,4,0)=0,IF($D1077="КС",$C$2*$C1077*$G1077,$C$3*$C1077*$G1077),IF($D1077="КС",$C$2*$G1077,$C$3*$G1077))</f>
        <v>17768.9022</v>
      </c>
      <c r="I1077" s="25" t="str">
        <f>VLOOKUP(E1077,КСГ!$A$2:$E$427,5,0)</f>
        <v>Неврология</v>
      </c>
      <c r="J1077" s="25">
        <f>VLOOKUP(E1077,КСГ!$A$2:$F$427,6,0)</f>
        <v>1.1200000000000001</v>
      </c>
      <c r="K1077" s="26" t="s">
        <v>478</v>
      </c>
      <c r="L1077" s="26">
        <v>1</v>
      </c>
      <c r="M1077" s="26">
        <v>0</v>
      </c>
      <c r="N1077" s="18">
        <f t="shared" si="41"/>
        <v>1</v>
      </c>
      <c r="O1077" s="19">
        <f>IF(VLOOKUP($E1077,КСГ!$A$2:$D$427,4,0)=0,IF($D1077="КС",$C$2*$C1077*$G1077*L1077,$C$3*$C1077*$G1077*L1077),IF($D1077="КС",$C$2*$G1077*L1077,$C$3*$G1077*L1077))</f>
        <v>17768.9022</v>
      </c>
      <c r="P1077" s="19">
        <f>IF(VLOOKUP($E1077,КСГ!$A$2:$D$427,4,0)=0,IF($D1077="КС",$C$2*$C1077*$G1077*M1077,$C$3*$C1077*$G1077*M1077),IF($D1077="КС",$C$2*$G1077*M1077,$C$3*$G1077*M1077))</f>
        <v>0</v>
      </c>
      <c r="Q1077" s="20">
        <f t="shared" si="42"/>
        <v>17768.9022</v>
      </c>
    </row>
    <row r="1078" spans="1:17">
      <c r="A1078" s="34">
        <v>150015</v>
      </c>
      <c r="B1078" s="22" t="str">
        <f>VLOOKUP(A1078,МО!$A$1:$C$68,2,0)</f>
        <v>ГБОЗ ВПО  СОГМА МЗ</v>
      </c>
      <c r="C1078" s="23">
        <f>IF(D1078="КС",VLOOKUP(A1078,МО!$A$1:$C$68,3,0),VLOOKUP(A1078,МО!$A$1:$D$68,4,0))</f>
        <v>1.4</v>
      </c>
      <c r="D1078" s="27" t="s">
        <v>495</v>
      </c>
      <c r="E1078" s="26">
        <v>20161086</v>
      </c>
      <c r="F1078" s="22" t="str">
        <f>VLOOKUP(E1078,КСГ!$A$2:$C$427,2,0)</f>
        <v>Другие нарушения нервной системы (уровень 2)</v>
      </c>
      <c r="G1078" s="25">
        <f>VLOOKUP(E1078,КСГ!$A$2:$C$427,3,0)</f>
        <v>0.99</v>
      </c>
      <c r="H1078" s="25">
        <f>IF(VLOOKUP($E1078,КСГ!$A$2:$D$427,4,0)=0,IF($D1078="КС",$C$2*$C1078*$G1078,$C$3*$C1078*$G1078),IF($D1078="КС",$C$2*$G1078,$C$3*$G1078))</f>
        <v>23771.9097</v>
      </c>
      <c r="I1078" s="25" t="str">
        <f>VLOOKUP(E1078,КСГ!$A$2:$E$427,5,0)</f>
        <v>Неврология</v>
      </c>
      <c r="J1078" s="25">
        <f>VLOOKUP(E1078,КСГ!$A$2:$F$427,6,0)</f>
        <v>1.1200000000000001</v>
      </c>
      <c r="K1078" s="26" t="s">
        <v>478</v>
      </c>
      <c r="L1078" s="26">
        <v>26</v>
      </c>
      <c r="M1078" s="26">
        <v>5</v>
      </c>
      <c r="N1078" s="18">
        <f t="shared" si="41"/>
        <v>31</v>
      </c>
      <c r="O1078" s="19">
        <f>IF(VLOOKUP($E1078,КСГ!$A$2:$D$427,4,0)=0,IF($D1078="КС",$C$2*$C1078*$G1078*L1078,$C$3*$C1078*$G1078*L1078),IF($D1078="КС",$C$2*$G1078*L1078,$C$3*$G1078*L1078))</f>
        <v>618069.65220000001</v>
      </c>
      <c r="P1078" s="19">
        <f>IF(VLOOKUP($E1078,КСГ!$A$2:$D$427,4,0)=0,IF($D1078="КС",$C$2*$C1078*$G1078*M1078,$C$3*$C1078*$G1078*M1078),IF($D1078="КС",$C$2*$G1078*M1078,$C$3*$G1078*M1078))</f>
        <v>118859.5485</v>
      </c>
      <c r="Q1078" s="20">
        <f t="shared" si="42"/>
        <v>736929.20070000004</v>
      </c>
    </row>
    <row r="1079" spans="1:17">
      <c r="A1079" s="34">
        <v>150015</v>
      </c>
      <c r="B1079" s="22" t="str">
        <f>VLOOKUP(A1079,МО!$A$1:$C$68,2,0)</f>
        <v>ГБОЗ ВПО  СОГМА МЗ</v>
      </c>
      <c r="C1079" s="23">
        <f>IF(D1079="КС",VLOOKUP(A1079,МО!$A$1:$C$68,3,0),VLOOKUP(A1079,МО!$A$1:$D$68,4,0))</f>
        <v>1.4</v>
      </c>
      <c r="D1079" s="27" t="s">
        <v>495</v>
      </c>
      <c r="E1079" s="26">
        <v>20161092</v>
      </c>
      <c r="F1079" s="22" t="str">
        <f>VLOOKUP(E1079,КСГ!$A$2:$C$427,2,0)</f>
        <v>Другие цереброваскулярные болезни</v>
      </c>
      <c r="G1079" s="25">
        <f>VLOOKUP(E1079,КСГ!$A$2:$C$427,3,0)</f>
        <v>0.82</v>
      </c>
      <c r="H1079" s="25">
        <f>IF(VLOOKUP($E1079,КСГ!$A$2:$D$427,4,0)=0,IF($D1079="КС",$C$2*$C1079*$G1079,$C$3*$C1079*$G1079),IF($D1079="КС",$C$2*$G1079,$C$3*$G1079))</f>
        <v>19689.864599999997</v>
      </c>
      <c r="I1079" s="25" t="str">
        <f>VLOOKUP(E1079,КСГ!$A$2:$E$427,5,0)</f>
        <v>Неврология</v>
      </c>
      <c r="J1079" s="25">
        <f>VLOOKUP(E1079,КСГ!$A$2:$F$427,6,0)</f>
        <v>1.1200000000000001</v>
      </c>
      <c r="K1079" s="26" t="s">
        <v>478</v>
      </c>
      <c r="L1079" s="26">
        <v>126</v>
      </c>
      <c r="M1079" s="26">
        <v>23</v>
      </c>
      <c r="N1079" s="18">
        <f t="shared" si="41"/>
        <v>149</v>
      </c>
      <c r="O1079" s="19">
        <f>IF(VLOOKUP($E1079,КСГ!$A$2:$D$427,4,0)=0,IF($D1079="КС",$C$2*$C1079*$G1079*L1079,$C$3*$C1079*$G1079*L1079),IF($D1079="КС",$C$2*$G1079*L1079,$C$3*$G1079*L1079))</f>
        <v>2480922.9395999997</v>
      </c>
      <c r="P1079" s="19">
        <f>IF(VLOOKUP($E1079,КСГ!$A$2:$D$427,4,0)=0,IF($D1079="КС",$C$2*$C1079*$G1079*M1079,$C$3*$C1079*$G1079*M1079),IF($D1079="КС",$C$2*$G1079*M1079,$C$3*$G1079*M1079))</f>
        <v>452866.88579999993</v>
      </c>
      <c r="Q1079" s="20">
        <f t="shared" si="42"/>
        <v>2933789.8253999995</v>
      </c>
    </row>
    <row r="1080" spans="1:17" ht="15.75" customHeight="1">
      <c r="A1080" s="34">
        <v>150015</v>
      </c>
      <c r="B1080" s="22" t="str">
        <f>VLOOKUP(A1080,МО!$A$1:$C$68,2,0)</f>
        <v>ГБОЗ ВПО  СОГМА МЗ</v>
      </c>
      <c r="C1080" s="23">
        <f>IF(D1080="КС",VLOOKUP(A1080,МО!$A$1:$C$68,3,0),VLOOKUP(A1080,МО!$A$1:$D$68,4,0))</f>
        <v>1.4</v>
      </c>
      <c r="D1080" s="27" t="s">
        <v>495</v>
      </c>
      <c r="E1080" s="26">
        <v>20161093</v>
      </c>
      <c r="F1080" s="22" t="str">
        <f>VLOOKUP(E1080,КСГ!$A$2:$C$427,2,0)</f>
        <v>Паралитические синдромы, травма спинного мозга (уровень 1)</v>
      </c>
      <c r="G1080" s="25">
        <f>VLOOKUP(E1080,КСГ!$A$2:$C$427,3,0)</f>
        <v>0.98</v>
      </c>
      <c r="H1080" s="25">
        <f>IF(VLOOKUP($E1080,КСГ!$A$2:$D$427,4,0)=0,IF($D1080="КС",$C$2*$C1080*$G1080,$C$3*$C1080*$G1080),IF($D1080="КС",$C$2*$G1080,$C$3*$G1080))</f>
        <v>23531.789399999998</v>
      </c>
      <c r="I1080" s="25" t="str">
        <f>VLOOKUP(E1080,КСГ!$A$2:$E$427,5,0)</f>
        <v>Нейрохирургия</v>
      </c>
      <c r="J1080" s="25">
        <f>VLOOKUP(E1080,КСГ!$A$2:$F$427,6,0)</f>
        <v>1.2</v>
      </c>
      <c r="K1080" s="26" t="s">
        <v>478</v>
      </c>
      <c r="L1080" s="26">
        <v>2</v>
      </c>
      <c r="M1080" s="26">
        <v>0</v>
      </c>
      <c r="N1080" s="18">
        <f t="shared" si="41"/>
        <v>2</v>
      </c>
      <c r="O1080" s="19">
        <f>IF(VLOOKUP($E1080,КСГ!$A$2:$D$427,4,0)=0,IF($D1080="КС",$C$2*$C1080*$G1080*L1080,$C$3*$C1080*$G1080*L1080),IF($D1080="КС",$C$2*$G1080*L1080,$C$3*$G1080*L1080))</f>
        <v>47063.578799999996</v>
      </c>
      <c r="P1080" s="19">
        <f>IF(VLOOKUP($E1080,КСГ!$A$2:$D$427,4,0)=0,IF($D1080="КС",$C$2*$C1080*$G1080*M1080,$C$3*$C1080*$G1080*M1080),IF($D1080="КС",$C$2*$G1080*M1080,$C$3*$G1080*M1080))</f>
        <v>0</v>
      </c>
      <c r="Q1080" s="20">
        <f t="shared" si="42"/>
        <v>47063.578799999996</v>
      </c>
    </row>
    <row r="1081" spans="1:17" ht="16.5" customHeight="1">
      <c r="A1081" s="34">
        <v>150015</v>
      </c>
      <c r="B1081" s="22" t="str">
        <f>VLOOKUP(A1081,МО!$A$1:$C$68,2,0)</f>
        <v>ГБОЗ ВПО  СОГМА МЗ</v>
      </c>
      <c r="C1081" s="23">
        <f>IF(D1081="КС",VLOOKUP(A1081,МО!$A$1:$C$68,3,0),VLOOKUP(A1081,МО!$A$1:$D$68,4,0))</f>
        <v>1.4</v>
      </c>
      <c r="D1081" s="27" t="s">
        <v>495</v>
      </c>
      <c r="E1081" s="26">
        <v>20161095</v>
      </c>
      <c r="F1081" s="22" t="str">
        <f>VLOOKUP(E1081,КСГ!$A$2:$C$427,2,0)</f>
        <v>Дорсопатии, спондилопатии, остеопатии</v>
      </c>
      <c r="G1081" s="25">
        <f>VLOOKUP(E1081,КСГ!$A$2:$C$427,3,0)</f>
        <v>0.68</v>
      </c>
      <c r="H1081" s="25">
        <f>IF(VLOOKUP($E1081,КСГ!$A$2:$D$427,4,0)=0,IF($D1081="КС",$C$2*$C1081*$G1081,$C$3*$C1081*$G1081),IF($D1081="КС",$C$2*$G1081,$C$3*$G1081))</f>
        <v>16328.180400000001</v>
      </c>
      <c r="I1081" s="25" t="str">
        <f>VLOOKUP(E1081,КСГ!$A$2:$E$427,5,0)</f>
        <v>Нейрохирургия</v>
      </c>
      <c r="J1081" s="25">
        <f>VLOOKUP(E1081,КСГ!$A$2:$F$427,6,0)</f>
        <v>1.2</v>
      </c>
      <c r="K1081" s="26" t="s">
        <v>478</v>
      </c>
      <c r="L1081" s="26">
        <v>31</v>
      </c>
      <c r="M1081" s="26">
        <v>12</v>
      </c>
      <c r="N1081" s="18">
        <f t="shared" si="41"/>
        <v>43</v>
      </c>
      <c r="O1081" s="19">
        <f>IF(VLOOKUP($E1081,КСГ!$A$2:$D$427,4,0)=0,IF($D1081="КС",$C$2*$C1081*$G1081*L1081,$C$3*$C1081*$G1081*L1081),IF($D1081="КС",$C$2*$G1081*L1081,$C$3*$G1081*L1081))</f>
        <v>506173.59240000002</v>
      </c>
      <c r="P1081" s="19">
        <f>IF(VLOOKUP($E1081,КСГ!$A$2:$D$427,4,0)=0,IF($D1081="КС",$C$2*$C1081*$G1081*M1081,$C$3*$C1081*$G1081*M1081),IF($D1081="КС",$C$2*$G1081*M1081,$C$3*$G1081*M1081))</f>
        <v>195938.16480000003</v>
      </c>
      <c r="Q1081" s="20">
        <f t="shared" si="42"/>
        <v>702111.75720000011</v>
      </c>
    </row>
    <row r="1082" spans="1:17" ht="16.5" customHeight="1">
      <c r="A1082" s="34">
        <v>150015</v>
      </c>
      <c r="B1082" s="22" t="str">
        <f>VLOOKUP(A1082,МО!$A$1:$C$68,2,0)</f>
        <v>ГБОЗ ВПО  СОГМА МЗ</v>
      </c>
      <c r="C1082" s="23">
        <f>IF(D1082="КС",VLOOKUP(A1082,МО!$A$1:$C$68,3,0),VLOOKUP(A1082,МО!$A$1:$D$68,4,0))</f>
        <v>1.4</v>
      </c>
      <c r="D1082" s="27" t="s">
        <v>495</v>
      </c>
      <c r="E1082" s="26">
        <v>20161095</v>
      </c>
      <c r="F1082" s="22" t="str">
        <f>VLOOKUP(E1082,КСГ!$A$2:$C$427,2,0)</f>
        <v>Дорсопатии, спондилопатии, остеопатии</v>
      </c>
      <c r="G1082" s="25">
        <f>VLOOKUP(E1082,КСГ!$A$2:$C$427,3,0)</f>
        <v>0.68</v>
      </c>
      <c r="H1082" s="25">
        <f>IF(VLOOKUP($E1082,КСГ!$A$2:$D$427,4,0)=0,IF($D1082="КС",$C$2*$C1082*$G1082,$C$3*$C1082*$G1082),IF($D1082="КС",$C$2*$G1082,$C$3*$G1082))</f>
        <v>16328.180400000001</v>
      </c>
      <c r="I1082" s="25" t="str">
        <f>VLOOKUP(E1082,КСГ!$A$2:$E$427,5,0)</f>
        <v>Нейрохирургия</v>
      </c>
      <c r="J1082" s="25">
        <f>VLOOKUP(E1082,КСГ!$A$2:$F$427,6,0)</f>
        <v>1.2</v>
      </c>
      <c r="K1082" s="26" t="s">
        <v>511</v>
      </c>
      <c r="L1082" s="26">
        <v>0</v>
      </c>
      <c r="M1082" s="26">
        <v>0</v>
      </c>
      <c r="N1082" s="18" t="str">
        <f t="shared" si="41"/>
        <v/>
      </c>
      <c r="O1082" s="19">
        <f>IF(VLOOKUP($E1082,КСГ!$A$2:$D$427,4,0)=0,IF($D1082="КС",$C$2*$C1082*$G1082*L1082,$C$3*$C1082*$G1082*L1082),IF($D1082="КС",$C$2*$G1082*L1082,$C$3*$G1082*L1082))</f>
        <v>0</v>
      </c>
      <c r="P1082" s="19">
        <f>IF(VLOOKUP($E1082,КСГ!$A$2:$D$427,4,0)=0,IF($D1082="КС",$C$2*$C1082*$G1082*M1082,$C$3*$C1082*$G1082*M1082),IF($D1082="КС",$C$2*$G1082*M1082,$C$3*$G1082*M1082))</f>
        <v>0</v>
      </c>
      <c r="Q1082" s="20">
        <f t="shared" si="42"/>
        <v>0</v>
      </c>
    </row>
    <row r="1083" spans="1:17" ht="16.5" customHeight="1">
      <c r="A1083" s="34">
        <v>150015</v>
      </c>
      <c r="B1083" s="22" t="str">
        <f>VLOOKUP(A1083,МО!$A$1:$C$68,2,0)</f>
        <v>ГБОЗ ВПО  СОГМА МЗ</v>
      </c>
      <c r="C1083" s="23">
        <f>IF(D1083="КС",VLOOKUP(A1083,МО!$A$1:$C$68,3,0),VLOOKUP(A1083,МО!$A$1:$D$68,4,0))</f>
        <v>1.4</v>
      </c>
      <c r="D1083" s="27" t="s">
        <v>495</v>
      </c>
      <c r="E1083" s="26">
        <v>20161169</v>
      </c>
      <c r="F1083" s="22" t="str">
        <f>VLOOKUP(E1083,КСГ!$A$2:$C$427,2,0)</f>
        <v>Пневмония, плеврит, другие болезни плевры</v>
      </c>
      <c r="G1083" s="25">
        <f>VLOOKUP(E1083,КСГ!$A$2:$C$427,3,0)</f>
        <v>1.8059999999999998</v>
      </c>
      <c r="H1083" s="25">
        <f>IF(VLOOKUP($E1083,КСГ!$A$2:$D$427,4,0)=0,IF($D1083="КС",$C$2*$C1083*$G1083,$C$3*$C1083*$G1083),IF($D1083="КС",$C$2*$G1083,$C$3*$G1083))</f>
        <v>43365.726179999991</v>
      </c>
      <c r="I1083" s="25" t="str">
        <f>VLOOKUP(E1083,КСГ!$A$2:$E$427,5,0)</f>
        <v>Пульмонология</v>
      </c>
      <c r="J1083" s="25">
        <f>VLOOKUP(E1083,КСГ!$A$2:$F$427,6,0)</f>
        <v>1.31</v>
      </c>
      <c r="K1083" s="26" t="s">
        <v>493</v>
      </c>
      <c r="L1083" s="26">
        <v>6</v>
      </c>
      <c r="M1083" s="26">
        <v>4</v>
      </c>
      <c r="N1083" s="18">
        <f t="shared" si="41"/>
        <v>10</v>
      </c>
      <c r="O1083" s="19">
        <f>IF(VLOOKUP($E1083,КСГ!$A$2:$D$427,4,0)=0,IF($D1083="КС",$C$2*$C1083*$G1083*L1083,$C$3*$C1083*$G1083*L1083),IF($D1083="КС",$C$2*$G1083*L1083,$C$3*$G1083*L1083))</f>
        <v>260194.35707999993</v>
      </c>
      <c r="P1083" s="19">
        <f>IF(VLOOKUP($E1083,КСГ!$A$2:$D$427,4,0)=0,IF($D1083="КС",$C$2*$C1083*$G1083*M1083,$C$3*$C1083*$G1083*M1083),IF($D1083="КС",$C$2*$G1083*M1083,$C$3*$G1083*M1083))</f>
        <v>173462.90471999996</v>
      </c>
      <c r="Q1083" s="20">
        <f t="shared" si="42"/>
        <v>433657.26179999986</v>
      </c>
    </row>
    <row r="1084" spans="1:17" ht="15.75" customHeight="1">
      <c r="A1084" s="34">
        <v>150015</v>
      </c>
      <c r="B1084" s="22" t="str">
        <f>VLOOKUP(A1084,МО!$A$1:$C$68,2,0)</f>
        <v>ГБОЗ ВПО  СОГМА МЗ</v>
      </c>
      <c r="C1084" s="23">
        <f>IF(D1084="КС",VLOOKUP(A1084,МО!$A$1:$C$68,3,0),VLOOKUP(A1084,МО!$A$1:$D$68,4,0))</f>
        <v>1.4</v>
      </c>
      <c r="D1084" s="27" t="s">
        <v>495</v>
      </c>
      <c r="E1084" s="26">
        <v>20161170</v>
      </c>
      <c r="F1084" s="22" t="str">
        <f>VLOOKUP(E1084,КСГ!$A$2:$C$427,2,0)</f>
        <v>Астма, взрослые</v>
      </c>
      <c r="G1084" s="25">
        <f>VLOOKUP(E1084,КСГ!$A$2:$C$427,3,0)</f>
        <v>1.554</v>
      </c>
      <c r="H1084" s="25">
        <f>IF(VLOOKUP($E1084,КСГ!$A$2:$D$427,4,0)=0,IF($D1084="КС",$C$2*$C1084*$G1084,$C$3*$C1084*$G1084),IF($D1084="КС",$C$2*$G1084,$C$3*$G1084))</f>
        <v>37314.694620000002</v>
      </c>
      <c r="I1084" s="25" t="str">
        <f>VLOOKUP(E1084,КСГ!$A$2:$E$427,5,0)</f>
        <v>Пульмонология</v>
      </c>
      <c r="J1084" s="25">
        <f>VLOOKUP(E1084,КСГ!$A$2:$F$427,6,0)</f>
        <v>1.31</v>
      </c>
      <c r="K1084" s="26" t="s">
        <v>493</v>
      </c>
      <c r="L1084" s="26">
        <v>3</v>
      </c>
      <c r="M1084" s="26">
        <v>1</v>
      </c>
      <c r="N1084" s="18">
        <f t="shared" si="41"/>
        <v>4</v>
      </c>
      <c r="O1084" s="19">
        <f>IF(VLOOKUP($E1084,КСГ!$A$2:$D$427,4,0)=0,IF($D1084="КС",$C$2*$C1084*$G1084*L1084,$C$3*$C1084*$G1084*L1084),IF($D1084="КС",$C$2*$G1084*L1084,$C$3*$G1084*L1084))</f>
        <v>111944.08386000001</v>
      </c>
      <c r="P1084" s="19">
        <f>IF(VLOOKUP($E1084,КСГ!$A$2:$D$427,4,0)=0,IF($D1084="КС",$C$2*$C1084*$G1084*M1084,$C$3*$C1084*$G1084*M1084),IF($D1084="КС",$C$2*$G1084*M1084,$C$3*$G1084*M1084))</f>
        <v>37314.694620000002</v>
      </c>
      <c r="Q1084" s="20">
        <f t="shared" si="42"/>
        <v>149258.77848000001</v>
      </c>
    </row>
    <row r="1085" spans="1:17">
      <c r="A1085" s="34">
        <v>150015</v>
      </c>
      <c r="B1085" s="22" t="str">
        <f>VLOOKUP(A1085,МО!$A$1:$C$68,2,0)</f>
        <v>ГБОЗ ВПО  СОГМА МЗ</v>
      </c>
      <c r="C1085" s="23">
        <f>IF(D1085="КС",VLOOKUP(A1085,МО!$A$1:$C$68,3,0),VLOOKUP(A1085,МО!$A$1:$D$68,4,0))</f>
        <v>1.4</v>
      </c>
      <c r="D1085" s="27" t="s">
        <v>495</v>
      </c>
      <c r="E1085" s="26">
        <v>20161172</v>
      </c>
      <c r="F1085" s="22" t="str">
        <f>VLOOKUP(E1085,КСГ!$A$2:$C$427,2,0)</f>
        <v>Системные поражения соединительной ткани</v>
      </c>
      <c r="G1085" s="25">
        <f>VLOOKUP(E1085,КСГ!$A$2:$C$427,3,0)</f>
        <v>1.78</v>
      </c>
      <c r="H1085" s="25">
        <f>IF(VLOOKUP($E1085,КСГ!$A$2:$D$427,4,0)=0,IF($D1085="КС",$C$2*$C1085*$G1085,$C$3*$C1085*$G1085),IF($D1085="КС",$C$2*$G1085,$C$3*$G1085))</f>
        <v>42741.413399999998</v>
      </c>
      <c r="I1085" s="25" t="str">
        <f>VLOOKUP(E1085,КСГ!$A$2:$E$427,5,0)</f>
        <v>Ревматология</v>
      </c>
      <c r="J1085" s="25">
        <f>VLOOKUP(E1085,КСГ!$A$2:$F$427,6,0)</f>
        <v>1.44</v>
      </c>
      <c r="K1085" s="26" t="s">
        <v>511</v>
      </c>
      <c r="L1085" s="26">
        <v>23</v>
      </c>
      <c r="M1085" s="26">
        <v>5</v>
      </c>
      <c r="N1085" s="18">
        <f t="shared" si="41"/>
        <v>28</v>
      </c>
      <c r="O1085" s="19">
        <f>IF(VLOOKUP($E1085,КСГ!$A$2:$D$427,4,0)=0,IF($D1085="КС",$C$2*$C1085*$G1085*L1085,$C$3*$C1085*$G1085*L1085),IF($D1085="КС",$C$2*$G1085*L1085,$C$3*$G1085*L1085))</f>
        <v>983052.50819999992</v>
      </c>
      <c r="P1085" s="19">
        <f>IF(VLOOKUP($E1085,КСГ!$A$2:$D$427,4,0)=0,IF($D1085="КС",$C$2*$C1085*$G1085*M1085,$C$3*$C1085*$G1085*M1085),IF($D1085="КС",$C$2*$G1085*M1085,$C$3*$G1085*M1085))</f>
        <v>213707.06699999998</v>
      </c>
      <c r="Q1085" s="20">
        <f t="shared" si="42"/>
        <v>1196759.5751999998</v>
      </c>
    </row>
    <row r="1086" spans="1:17">
      <c r="A1086" s="34">
        <v>150015</v>
      </c>
      <c r="B1086" s="22" t="str">
        <f>VLOOKUP(A1086,МО!$A$1:$C$68,2,0)</f>
        <v>ГБОЗ ВПО  СОГМА МЗ</v>
      </c>
      <c r="C1086" s="23">
        <f>IF(D1086="КС",VLOOKUP(A1086,МО!$A$1:$C$68,3,0),VLOOKUP(A1086,МО!$A$1:$D$68,4,0))</f>
        <v>1.4</v>
      </c>
      <c r="D1086" s="27" t="s">
        <v>495</v>
      </c>
      <c r="E1086" s="26">
        <v>20161173</v>
      </c>
      <c r="F1086" s="22" t="str">
        <f>VLOOKUP(E1086,КСГ!$A$2:$C$427,2,0)</f>
        <v>Артропатии и спондилопатии</v>
      </c>
      <c r="G1086" s="25">
        <f>VLOOKUP(E1086,КСГ!$A$2:$C$427,3,0)</f>
        <v>1.67</v>
      </c>
      <c r="H1086" s="25">
        <f>IF(VLOOKUP($E1086,КСГ!$A$2:$D$427,4,0)=0,IF($D1086="КС",$C$2*$C1086*$G1086,$C$3*$C1086*$G1086),IF($D1086="КС",$C$2*$G1086,$C$3*$G1086))</f>
        <v>40100.090099999994</v>
      </c>
      <c r="I1086" s="25" t="str">
        <f>VLOOKUP(E1086,КСГ!$A$2:$E$427,5,0)</f>
        <v>Ревматология</v>
      </c>
      <c r="J1086" s="25">
        <f>VLOOKUP(E1086,КСГ!$A$2:$F$427,6,0)</f>
        <v>1.44</v>
      </c>
      <c r="K1086" s="26" t="s">
        <v>511</v>
      </c>
      <c r="L1086" s="26">
        <v>108</v>
      </c>
      <c r="M1086" s="26">
        <v>17</v>
      </c>
      <c r="N1086" s="18">
        <f t="shared" si="41"/>
        <v>125</v>
      </c>
      <c r="O1086" s="19">
        <f>IF(VLOOKUP($E1086,КСГ!$A$2:$D$427,4,0)=0,IF($D1086="КС",$C$2*$C1086*$G1086*L1086,$C$3*$C1086*$G1086*L1086),IF($D1086="КС",$C$2*$G1086*L1086,$C$3*$G1086*L1086))</f>
        <v>4330809.7307999991</v>
      </c>
      <c r="P1086" s="19">
        <f>IF(VLOOKUP($E1086,КСГ!$A$2:$D$427,4,0)=0,IF($D1086="КС",$C$2*$C1086*$G1086*M1086,$C$3*$C1086*$G1086*M1086),IF($D1086="КС",$C$2*$G1086*M1086,$C$3*$G1086*M1086))</f>
        <v>681701.53169999993</v>
      </c>
      <c r="Q1086" s="20">
        <f t="shared" si="42"/>
        <v>5012511.2624999993</v>
      </c>
    </row>
    <row r="1087" spans="1:17">
      <c r="A1087" s="34">
        <v>150015</v>
      </c>
      <c r="B1087" s="22" t="str">
        <f>VLOOKUP(A1087,МО!$A$1:$C$68,2,0)</f>
        <v>ГБОЗ ВПО  СОГМА МЗ</v>
      </c>
      <c r="C1087" s="23">
        <f>IF(D1087="КС",VLOOKUP(A1087,МО!$A$1:$C$68,3,0),VLOOKUP(A1087,МО!$A$1:$D$68,4,0))</f>
        <v>1.4</v>
      </c>
      <c r="D1087" s="27" t="s">
        <v>495</v>
      </c>
      <c r="E1087" s="26">
        <v>20161174</v>
      </c>
      <c r="F1087" s="22" t="str">
        <f>VLOOKUP(E1087,КСГ!$A$2:$C$427,2,0)</f>
        <v>Ревматические болезни сердца (уровень 1)</v>
      </c>
      <c r="G1087" s="25">
        <f>VLOOKUP(E1087,КСГ!$A$2:$C$427,3,0)</f>
        <v>0.87</v>
      </c>
      <c r="H1087" s="25">
        <f>IF(VLOOKUP($E1087,КСГ!$A$2:$D$427,4,0)=0,IF($D1087="КС",$C$2*$C1087*$G1087,$C$3*$C1087*$G1087),IF($D1087="КС",$C$2*$G1087,$C$3*$G1087))</f>
        <v>20890.466099999998</v>
      </c>
      <c r="I1087" s="25" t="str">
        <f>VLOOKUP(E1087,КСГ!$A$2:$E$427,5,0)</f>
        <v>Ревматология</v>
      </c>
      <c r="J1087" s="25">
        <f>VLOOKUP(E1087,КСГ!$A$2:$F$427,6,0)</f>
        <v>1.44</v>
      </c>
      <c r="K1087" s="26" t="s">
        <v>511</v>
      </c>
      <c r="L1087" s="26">
        <v>4</v>
      </c>
      <c r="M1087" s="26">
        <v>1</v>
      </c>
      <c r="N1087" s="18">
        <f t="shared" si="41"/>
        <v>5</v>
      </c>
      <c r="O1087" s="19">
        <f>IF(VLOOKUP($E1087,КСГ!$A$2:$D$427,4,0)=0,IF($D1087="КС",$C$2*$C1087*$G1087*L1087,$C$3*$C1087*$G1087*L1087),IF($D1087="КС",$C$2*$G1087*L1087,$C$3*$G1087*L1087))</f>
        <v>83561.864399999991</v>
      </c>
      <c r="P1087" s="19">
        <f>IF(VLOOKUP($E1087,КСГ!$A$2:$D$427,4,0)=0,IF($D1087="КС",$C$2*$C1087*$G1087*M1087,$C$3*$C1087*$G1087*M1087),IF($D1087="КС",$C$2*$G1087*M1087,$C$3*$G1087*M1087))</f>
        <v>20890.466099999998</v>
      </c>
      <c r="Q1087" s="20">
        <f t="shared" si="42"/>
        <v>104452.33049999998</v>
      </c>
    </row>
    <row r="1088" spans="1:17">
      <c r="A1088" s="34">
        <v>150015</v>
      </c>
      <c r="B1088" s="22" t="str">
        <f>VLOOKUP(A1088,МО!$A$1:$C$68,2,0)</f>
        <v>ГБОЗ ВПО  СОГМА МЗ</v>
      </c>
      <c r="C1088" s="23">
        <f>IF(D1088="КС",VLOOKUP(A1088,МО!$A$1:$C$68,3,0),VLOOKUP(A1088,МО!$A$1:$D$68,4,0))</f>
        <v>1.4</v>
      </c>
      <c r="D1088" s="27" t="s">
        <v>495</v>
      </c>
      <c r="E1088" s="26">
        <v>20161189</v>
      </c>
      <c r="F1088" s="22" t="str">
        <f>VLOOKUP(E1088,КСГ!$A$2:$C$427,2,0)</f>
        <v>Болезни пищевода, гастрит, дуоденит, другие болезни желудка и двенадцатиперстной кишки</v>
      </c>
      <c r="G1088" s="25">
        <f>VLOOKUP(E1088,КСГ!$A$2:$C$427,3,0)</f>
        <v>0.37</v>
      </c>
      <c r="H1088" s="25">
        <f>IF(VLOOKUP($E1088,КСГ!$A$2:$D$427,4,0)=0,IF($D1088="КС",$C$2*$C1088*$G1088,$C$3*$C1088*$G1088),IF($D1088="КС",$C$2*$G1088,$C$3*$G1088))</f>
        <v>8884.4511000000002</v>
      </c>
      <c r="I1088" s="25" t="str">
        <f>VLOOKUP(E1088,КСГ!$A$2:$E$427,5,0)</f>
        <v>Терапия</v>
      </c>
      <c r="J1088" s="25">
        <f>VLOOKUP(E1088,КСГ!$A$2:$F$427,6,0)</f>
        <v>0.77</v>
      </c>
      <c r="K1088" s="26" t="s">
        <v>493</v>
      </c>
      <c r="L1088" s="26">
        <v>5</v>
      </c>
      <c r="M1088" s="26">
        <v>4</v>
      </c>
      <c r="N1088" s="18">
        <f t="shared" ref="N1088:N1151" si="43">IF(L1088+M1088&gt;0,L1088+M1088,"")</f>
        <v>9</v>
      </c>
      <c r="O1088" s="19">
        <f>IF(VLOOKUP($E1088,КСГ!$A$2:$D$427,4,0)=0,IF($D1088="КС",$C$2*$C1088*$G1088*L1088,$C$3*$C1088*$G1088*L1088),IF($D1088="КС",$C$2*$G1088*L1088,$C$3*$G1088*L1088))</f>
        <v>44422.255499999999</v>
      </c>
      <c r="P1088" s="19">
        <f>IF(VLOOKUP($E1088,КСГ!$A$2:$D$427,4,0)=0,IF($D1088="КС",$C$2*$C1088*$G1088*M1088,$C$3*$C1088*$G1088*M1088),IF($D1088="КС",$C$2*$G1088*M1088,$C$3*$G1088*M1088))</f>
        <v>35537.804400000001</v>
      </c>
      <c r="Q1088" s="20">
        <f t="shared" ref="Q1088:Q1151" si="44">O1088+P1088</f>
        <v>79960.059899999993</v>
      </c>
    </row>
    <row r="1089" spans="1:17">
      <c r="A1089" s="34">
        <v>150015</v>
      </c>
      <c r="B1089" s="22" t="str">
        <f>VLOOKUP(A1089,МО!$A$1:$C$68,2,0)</f>
        <v>ГБОЗ ВПО  СОГМА МЗ</v>
      </c>
      <c r="C1089" s="23">
        <f>IF(D1089="КС",VLOOKUP(A1089,МО!$A$1:$C$68,3,0),VLOOKUP(A1089,МО!$A$1:$D$68,4,0))</f>
        <v>1.4</v>
      </c>
      <c r="D1089" s="27" t="s">
        <v>495</v>
      </c>
      <c r="E1089" s="26">
        <v>20161191</v>
      </c>
      <c r="F1089" s="22" t="str">
        <f>VLOOKUP(E1089,КСГ!$A$2:$C$427,2,0)</f>
        <v>Болезни желчного пузыря</v>
      </c>
      <c r="G1089" s="25">
        <f>VLOOKUP(E1089,КСГ!$A$2:$C$427,3,0)</f>
        <v>0.72</v>
      </c>
      <c r="H1089" s="25">
        <f>IF(VLOOKUP($E1089,КСГ!$A$2:$D$427,4,0)=0,IF($D1089="КС",$C$2*$C1089*$G1089,$C$3*$C1089*$G1089),IF($D1089="КС",$C$2*$G1089,$C$3*$G1089))</f>
        <v>17288.661599999999</v>
      </c>
      <c r="I1089" s="25" t="str">
        <f>VLOOKUP(E1089,КСГ!$A$2:$E$427,5,0)</f>
        <v>Терапия</v>
      </c>
      <c r="J1089" s="25">
        <f>VLOOKUP(E1089,КСГ!$A$2:$F$427,6,0)</f>
        <v>0.77</v>
      </c>
      <c r="K1089" s="26" t="s">
        <v>474</v>
      </c>
      <c r="L1089" s="26">
        <v>0</v>
      </c>
      <c r="M1089" s="26">
        <v>0</v>
      </c>
      <c r="N1089" s="18" t="str">
        <f t="shared" si="43"/>
        <v/>
      </c>
      <c r="O1089" s="19">
        <f>IF(VLOOKUP($E1089,КСГ!$A$2:$D$427,4,0)=0,IF($D1089="КС",$C$2*$C1089*$G1089*L1089,$C$3*$C1089*$G1089*L1089),IF($D1089="КС",$C$2*$G1089*L1089,$C$3*$G1089*L1089))</f>
        <v>0</v>
      </c>
      <c r="P1089" s="19">
        <f>IF(VLOOKUP($E1089,КСГ!$A$2:$D$427,4,0)=0,IF($D1089="КС",$C$2*$C1089*$G1089*M1089,$C$3*$C1089*$G1089*M1089),IF($D1089="КС",$C$2*$G1089*M1089,$C$3*$G1089*M1089))</f>
        <v>0</v>
      </c>
      <c r="Q1089" s="20">
        <f t="shared" si="44"/>
        <v>0</v>
      </c>
    </row>
    <row r="1090" spans="1:17">
      <c r="A1090" s="34">
        <v>150015</v>
      </c>
      <c r="B1090" s="22" t="str">
        <f>VLOOKUP(A1090,МО!$A$1:$C$68,2,0)</f>
        <v>ГБОЗ ВПО  СОГМА МЗ</v>
      </c>
      <c r="C1090" s="23">
        <f>IF(D1090="КС",VLOOKUP(A1090,МО!$A$1:$C$68,3,0),VLOOKUP(A1090,МО!$A$1:$D$68,4,0))</f>
        <v>1.4</v>
      </c>
      <c r="D1090" s="27" t="s">
        <v>495</v>
      </c>
      <c r="E1090" s="26">
        <v>20161193</v>
      </c>
      <c r="F1090" s="22" t="str">
        <f>VLOOKUP(E1090,КСГ!$A$2:$C$427,2,0)</f>
        <v>Гипертоническая болезнь в стадии обострения</v>
      </c>
      <c r="G1090" s="25">
        <f>VLOOKUP(E1090,КСГ!$A$2:$C$427,3,0)</f>
        <v>0.7</v>
      </c>
      <c r="H1090" s="25">
        <f>IF(VLOOKUP($E1090,КСГ!$A$2:$D$427,4,0)=0,IF($D1090="КС",$C$2*$C1090*$G1090,$C$3*$C1090*$G1090),IF($D1090="КС",$C$2*$G1090,$C$3*$G1090))</f>
        <v>16808.420999999998</v>
      </c>
      <c r="I1090" s="25" t="str">
        <f>VLOOKUP(E1090,КСГ!$A$2:$E$427,5,0)</f>
        <v>Терапия</v>
      </c>
      <c r="J1090" s="25">
        <f>VLOOKUP(E1090,КСГ!$A$2:$F$427,6,0)</f>
        <v>0.77</v>
      </c>
      <c r="K1090" s="26" t="s">
        <v>493</v>
      </c>
      <c r="L1090" s="26">
        <v>53</v>
      </c>
      <c r="M1090" s="26">
        <v>20</v>
      </c>
      <c r="N1090" s="18">
        <f t="shared" si="43"/>
        <v>73</v>
      </c>
      <c r="O1090" s="19">
        <f>IF(VLOOKUP($E1090,КСГ!$A$2:$D$427,4,0)=0,IF($D1090="КС",$C$2*$C1090*$G1090*L1090,$C$3*$C1090*$G1090*L1090),IF($D1090="КС",$C$2*$G1090*L1090,$C$3*$G1090*L1090))</f>
        <v>890846.31299999997</v>
      </c>
      <c r="P1090" s="19">
        <f>IF(VLOOKUP($E1090,КСГ!$A$2:$D$427,4,0)=0,IF($D1090="КС",$C$2*$C1090*$G1090*M1090,$C$3*$C1090*$G1090*M1090),IF($D1090="КС",$C$2*$G1090*M1090,$C$3*$G1090*M1090))</f>
        <v>336168.42</v>
      </c>
      <c r="Q1090" s="20">
        <f t="shared" si="44"/>
        <v>1227014.733</v>
      </c>
    </row>
    <row r="1091" spans="1:17">
      <c r="A1091" s="34">
        <v>150015</v>
      </c>
      <c r="B1091" s="22" t="str">
        <f>VLOOKUP(A1091,МО!$A$1:$C$68,2,0)</f>
        <v>ГБОЗ ВПО  СОГМА МЗ</v>
      </c>
      <c r="C1091" s="23">
        <f>IF(D1091="КС",VLOOKUP(A1091,МО!$A$1:$C$68,3,0),VLOOKUP(A1091,МО!$A$1:$D$68,4,0))</f>
        <v>1.4</v>
      </c>
      <c r="D1091" s="27" t="s">
        <v>495</v>
      </c>
      <c r="E1091" s="26">
        <v>20161193</v>
      </c>
      <c r="F1091" s="22" t="str">
        <f>VLOOKUP(E1091,КСГ!$A$2:$C$427,2,0)</f>
        <v>Гипертоническая болезнь в стадии обострения</v>
      </c>
      <c r="G1091" s="25">
        <f>VLOOKUP(E1091,КСГ!$A$2:$C$427,3,0)</f>
        <v>0.7</v>
      </c>
      <c r="H1091" s="25">
        <f>IF(VLOOKUP($E1091,КСГ!$A$2:$D$427,4,0)=0,IF($D1091="КС",$C$2*$C1091*$G1091,$C$3*$C1091*$G1091),IF($D1091="КС",$C$2*$G1091,$C$3*$G1091))</f>
        <v>16808.420999999998</v>
      </c>
      <c r="I1091" s="25" t="str">
        <f>VLOOKUP(E1091,КСГ!$A$2:$E$427,5,0)</f>
        <v>Терапия</v>
      </c>
      <c r="J1091" s="25">
        <f>VLOOKUP(E1091,КСГ!$A$2:$F$427,6,0)</f>
        <v>0.77</v>
      </c>
      <c r="K1091" s="26" t="s">
        <v>476</v>
      </c>
      <c r="L1091" s="26">
        <v>2</v>
      </c>
      <c r="M1091" s="26">
        <v>0</v>
      </c>
      <c r="N1091" s="18">
        <f t="shared" si="43"/>
        <v>2</v>
      </c>
      <c r="O1091" s="19">
        <f>IF(VLOOKUP($E1091,КСГ!$A$2:$D$427,4,0)=0,IF($D1091="КС",$C$2*$C1091*$G1091*L1091,$C$3*$C1091*$G1091*L1091),IF($D1091="КС",$C$2*$G1091*L1091,$C$3*$G1091*L1091))</f>
        <v>33616.841999999997</v>
      </c>
      <c r="P1091" s="19">
        <f>IF(VLOOKUP($E1091,КСГ!$A$2:$D$427,4,0)=0,IF($D1091="КС",$C$2*$C1091*$G1091*M1091,$C$3*$C1091*$G1091*M1091),IF($D1091="КС",$C$2*$G1091*M1091,$C$3*$G1091*M1091))</f>
        <v>0</v>
      </c>
      <c r="Q1091" s="20">
        <f t="shared" si="44"/>
        <v>33616.841999999997</v>
      </c>
    </row>
    <row r="1092" spans="1:17">
      <c r="A1092" s="34">
        <v>150015</v>
      </c>
      <c r="B1092" s="22" t="str">
        <f>VLOOKUP(A1092,МО!$A$1:$C$68,2,0)</f>
        <v>ГБОЗ ВПО  СОГМА МЗ</v>
      </c>
      <c r="C1092" s="23">
        <f>IF(D1092="КС",VLOOKUP(A1092,МО!$A$1:$C$68,3,0),VLOOKUP(A1092,МО!$A$1:$D$68,4,0))</f>
        <v>1.4</v>
      </c>
      <c r="D1092" s="27" t="s">
        <v>495</v>
      </c>
      <c r="E1092" s="26">
        <v>20161194</v>
      </c>
      <c r="F1092" s="22" t="str">
        <f>VLOOKUP(E1092,КСГ!$A$2:$C$427,2,0)</f>
        <v>Стенокардия (кроме нестабильной),  хроническая ишемическая болезнь сердца,  уровень 1</v>
      </c>
      <c r="G1092" s="25">
        <f>VLOOKUP(E1092,КСГ!$A$2:$C$427,3,0)</f>
        <v>0.78</v>
      </c>
      <c r="H1092" s="25">
        <f>IF(VLOOKUP($E1092,КСГ!$A$2:$D$427,4,0)=0,IF($D1092="КС",$C$2*$C1092*$G1092,$C$3*$C1092*$G1092),IF($D1092="КС",$C$2*$G1092,$C$3*$G1092))</f>
        <v>18729.383399999999</v>
      </c>
      <c r="I1092" s="25" t="str">
        <f>VLOOKUP(E1092,КСГ!$A$2:$E$427,5,0)</f>
        <v>Терапия</v>
      </c>
      <c r="J1092" s="25">
        <f>VLOOKUP(E1092,КСГ!$A$2:$F$427,6,0)</f>
        <v>0.77</v>
      </c>
      <c r="K1092" s="26" t="s">
        <v>493</v>
      </c>
      <c r="L1092" s="26">
        <v>66</v>
      </c>
      <c r="M1092" s="26">
        <v>26</v>
      </c>
      <c r="N1092" s="18">
        <f t="shared" si="43"/>
        <v>92</v>
      </c>
      <c r="O1092" s="19">
        <f>IF(VLOOKUP($E1092,КСГ!$A$2:$D$427,4,0)=0,IF($D1092="КС",$C$2*$C1092*$G1092*L1092,$C$3*$C1092*$G1092*L1092),IF($D1092="КС",$C$2*$G1092*L1092,$C$3*$G1092*L1092))</f>
        <v>1236139.3044</v>
      </c>
      <c r="P1092" s="19">
        <f>IF(VLOOKUP($E1092,КСГ!$A$2:$D$427,4,0)=0,IF($D1092="КС",$C$2*$C1092*$G1092*M1092,$C$3*$C1092*$G1092*M1092),IF($D1092="КС",$C$2*$G1092*M1092,$C$3*$G1092*M1092))</f>
        <v>486963.96839999995</v>
      </c>
      <c r="Q1092" s="20">
        <f t="shared" si="44"/>
        <v>1723103.2727999999</v>
      </c>
    </row>
    <row r="1093" spans="1:17">
      <c r="A1093" s="34">
        <v>150015</v>
      </c>
      <c r="B1093" s="22" t="str">
        <f>VLOOKUP(A1093,МО!$A$1:$C$68,2,0)</f>
        <v>ГБОЗ ВПО  СОГМА МЗ</v>
      </c>
      <c r="C1093" s="23">
        <f>IF(D1093="КС",VLOOKUP(A1093,МО!$A$1:$C$68,3,0),VLOOKUP(A1093,МО!$A$1:$D$68,4,0))</f>
        <v>1.4</v>
      </c>
      <c r="D1093" s="27" t="s">
        <v>495</v>
      </c>
      <c r="E1093" s="26">
        <v>20161194</v>
      </c>
      <c r="F1093" s="22" t="str">
        <f>VLOOKUP(E1093,КСГ!$A$2:$C$427,2,0)</f>
        <v>Стенокардия (кроме нестабильной),  хроническая ишемическая болезнь сердца,  уровень 1</v>
      </c>
      <c r="G1093" s="25">
        <f>VLOOKUP(E1093,КСГ!$A$2:$C$427,3,0)</f>
        <v>0.78</v>
      </c>
      <c r="H1093" s="25">
        <f>IF(VLOOKUP($E1093,КСГ!$A$2:$D$427,4,0)=0,IF($D1093="КС",$C$2*$C1093*$G1093,$C$3*$C1093*$G1093),IF($D1093="КС",$C$2*$G1093,$C$3*$G1093))</f>
        <v>18729.383399999999</v>
      </c>
      <c r="I1093" s="25" t="str">
        <f>VLOOKUP(E1093,КСГ!$A$2:$E$427,5,0)</f>
        <v>Терапия</v>
      </c>
      <c r="J1093" s="25">
        <f>VLOOKUP(E1093,КСГ!$A$2:$F$427,6,0)</f>
        <v>0.77</v>
      </c>
      <c r="K1093" s="26" t="s">
        <v>476</v>
      </c>
      <c r="L1093" s="26">
        <v>95</v>
      </c>
      <c r="M1093" s="26">
        <v>34</v>
      </c>
      <c r="N1093" s="18">
        <f t="shared" si="43"/>
        <v>129</v>
      </c>
      <c r="O1093" s="19">
        <f>IF(VLOOKUP($E1093,КСГ!$A$2:$D$427,4,0)=0,IF($D1093="КС",$C$2*$C1093*$G1093*L1093,$C$3*$C1093*$G1093*L1093),IF($D1093="КС",$C$2*$G1093*L1093,$C$3*$G1093*L1093))</f>
        <v>1779291.423</v>
      </c>
      <c r="P1093" s="19">
        <f>IF(VLOOKUP($E1093,КСГ!$A$2:$D$427,4,0)=0,IF($D1093="КС",$C$2*$C1093*$G1093*M1093,$C$3*$C1093*$G1093*M1093),IF($D1093="КС",$C$2*$G1093*M1093,$C$3*$G1093*M1093))</f>
        <v>636799.03559999994</v>
      </c>
      <c r="Q1093" s="20">
        <f t="shared" si="44"/>
        <v>2416090.4586</v>
      </c>
    </row>
    <row r="1094" spans="1:17">
      <c r="A1094" s="34">
        <v>150015</v>
      </c>
      <c r="B1094" s="22" t="str">
        <f>VLOOKUP(A1094,МО!$A$1:$C$68,2,0)</f>
        <v>ГБОЗ ВПО  СОГМА МЗ</v>
      </c>
      <c r="C1094" s="23">
        <f>IF(D1094="КС",VLOOKUP(A1094,МО!$A$1:$C$68,3,0),VLOOKUP(A1094,МО!$A$1:$D$68,4,0))</f>
        <v>1.4</v>
      </c>
      <c r="D1094" s="27" t="s">
        <v>495</v>
      </c>
      <c r="E1094" s="26">
        <v>20161196</v>
      </c>
      <c r="F1094" s="22" t="str">
        <f>VLOOKUP(E1094,КСГ!$A$2:$C$427,2,0)</f>
        <v>Другие болезни сердца, уровень 1</v>
      </c>
      <c r="G1094" s="25">
        <f>VLOOKUP(E1094,КСГ!$A$2:$C$427,3,0)</f>
        <v>0.78</v>
      </c>
      <c r="H1094" s="25">
        <f>IF(VLOOKUP($E1094,КСГ!$A$2:$D$427,4,0)=0,IF($D1094="КС",$C$2*$C1094*$G1094,$C$3*$C1094*$G1094),IF($D1094="КС",$C$2*$G1094,$C$3*$G1094))</f>
        <v>18729.383399999999</v>
      </c>
      <c r="I1094" s="25" t="str">
        <f>VLOOKUP(E1094,КСГ!$A$2:$E$427,5,0)</f>
        <v>Терапия</v>
      </c>
      <c r="J1094" s="25">
        <f>VLOOKUP(E1094,КСГ!$A$2:$F$427,6,0)</f>
        <v>0.77</v>
      </c>
      <c r="K1094" s="26" t="s">
        <v>476</v>
      </c>
      <c r="L1094" s="26">
        <v>31</v>
      </c>
      <c r="M1094" s="26">
        <v>11</v>
      </c>
      <c r="N1094" s="18">
        <f t="shared" si="43"/>
        <v>42</v>
      </c>
      <c r="O1094" s="19">
        <f>IF(VLOOKUP($E1094,КСГ!$A$2:$D$427,4,0)=0,IF($D1094="КС",$C$2*$C1094*$G1094*L1094,$C$3*$C1094*$G1094*L1094),IF($D1094="КС",$C$2*$G1094*L1094,$C$3*$G1094*L1094))</f>
        <v>580610.88539999991</v>
      </c>
      <c r="P1094" s="19">
        <f>IF(VLOOKUP($E1094,КСГ!$A$2:$D$427,4,0)=0,IF($D1094="КС",$C$2*$C1094*$G1094*M1094,$C$3*$C1094*$G1094*M1094),IF($D1094="КС",$C$2*$G1094*M1094,$C$3*$G1094*M1094))</f>
        <v>206023.21739999999</v>
      </c>
      <c r="Q1094" s="20">
        <f t="shared" si="44"/>
        <v>786634.10279999988</v>
      </c>
    </row>
    <row r="1095" spans="1:17">
      <c r="A1095" s="34">
        <v>150015</v>
      </c>
      <c r="B1095" s="22" t="str">
        <f>VLOOKUP(A1095,МО!$A$1:$C$68,2,0)</f>
        <v>ГБОЗ ВПО  СОГМА МЗ</v>
      </c>
      <c r="C1095" s="23">
        <f>IF(D1095="КС",VLOOKUP(A1095,МО!$A$1:$C$68,3,0),VLOOKUP(A1095,МО!$A$1:$D$68,4,0))</f>
        <v>1.4</v>
      </c>
      <c r="D1095" s="27" t="s">
        <v>495</v>
      </c>
      <c r="E1095" s="26">
        <v>20161196</v>
      </c>
      <c r="F1095" s="22" t="str">
        <f>VLOOKUP(E1095,КСГ!$A$2:$C$427,2,0)</f>
        <v>Другие болезни сердца, уровень 1</v>
      </c>
      <c r="G1095" s="25">
        <f>VLOOKUP(E1095,КСГ!$A$2:$C$427,3,0)</f>
        <v>0.78</v>
      </c>
      <c r="H1095" s="25">
        <f>IF(VLOOKUP($E1095,КСГ!$A$2:$D$427,4,0)=0,IF($D1095="КС",$C$2*$C1095*$G1095,$C$3*$C1095*$G1095),IF($D1095="КС",$C$2*$G1095,$C$3*$G1095))</f>
        <v>18729.383399999999</v>
      </c>
      <c r="I1095" s="25" t="str">
        <f>VLOOKUP(E1095,КСГ!$A$2:$E$427,5,0)</f>
        <v>Терапия</v>
      </c>
      <c r="J1095" s="25">
        <f>VLOOKUP(E1095,КСГ!$A$2:$F$427,6,0)</f>
        <v>0.77</v>
      </c>
      <c r="K1095" s="26" t="s">
        <v>493</v>
      </c>
      <c r="L1095" s="26">
        <v>4</v>
      </c>
      <c r="M1095" s="26">
        <v>1</v>
      </c>
      <c r="N1095" s="18">
        <f t="shared" si="43"/>
        <v>5</v>
      </c>
      <c r="O1095" s="19">
        <f>IF(VLOOKUP($E1095,КСГ!$A$2:$D$427,4,0)=0,IF($D1095="КС",$C$2*$C1095*$G1095*L1095,$C$3*$C1095*$G1095*L1095),IF($D1095="КС",$C$2*$G1095*L1095,$C$3*$G1095*L1095))</f>
        <v>74917.533599999995</v>
      </c>
      <c r="P1095" s="19">
        <f>IF(VLOOKUP($E1095,КСГ!$A$2:$D$427,4,0)=0,IF($D1095="КС",$C$2*$C1095*$G1095*M1095,$C$3*$C1095*$G1095*M1095),IF($D1095="КС",$C$2*$G1095*M1095,$C$3*$G1095*M1095))</f>
        <v>18729.383399999999</v>
      </c>
      <c r="Q1095" s="20">
        <f t="shared" si="44"/>
        <v>93646.916999999987</v>
      </c>
    </row>
    <row r="1096" spans="1:17">
      <c r="A1096" s="34">
        <v>150015</v>
      </c>
      <c r="B1096" s="22" t="str">
        <f>VLOOKUP(A1096,МО!$A$1:$C$68,2,0)</f>
        <v>ГБОЗ ВПО  СОГМА МЗ</v>
      </c>
      <c r="C1096" s="23">
        <f>IF(D1096="КС",VLOOKUP(A1096,МО!$A$1:$C$68,3,0),VLOOKUP(A1096,МО!$A$1:$D$68,4,0))</f>
        <v>1.4</v>
      </c>
      <c r="D1096" s="27" t="s">
        <v>495</v>
      </c>
      <c r="E1096" s="26">
        <v>20161199</v>
      </c>
      <c r="F1096" s="22" t="str">
        <f>VLOOKUP(E1096,КСГ!$A$2:$C$427,2,0)</f>
        <v>ХОБЛ, эмфизема, бронхоэктатическая болезнь</v>
      </c>
      <c r="G1096" s="25">
        <f>VLOOKUP(E1096,КСГ!$A$2:$C$427,3,0)</f>
        <v>1.246</v>
      </c>
      <c r="H1096" s="25">
        <f>IF(VLOOKUP($E1096,КСГ!$A$2:$D$427,4,0)=0,IF($D1096="КС",$C$2*$C1096*$G1096,$C$3*$C1096*$G1096),IF($D1096="КС",$C$2*$G1096,$C$3*$G1096))</f>
        <v>29918.989379999999</v>
      </c>
      <c r="I1096" s="25" t="str">
        <f>VLOOKUP(E1096,КСГ!$A$2:$E$427,5,0)</f>
        <v>Терапия</v>
      </c>
      <c r="J1096" s="25">
        <f>VLOOKUP(E1096,КСГ!$A$2:$F$427,6,0)</f>
        <v>0.77</v>
      </c>
      <c r="K1096" s="26" t="s">
        <v>493</v>
      </c>
      <c r="L1096" s="26">
        <v>5</v>
      </c>
      <c r="M1096" s="26">
        <v>3</v>
      </c>
      <c r="N1096" s="18">
        <f t="shared" si="43"/>
        <v>8</v>
      </c>
      <c r="O1096" s="19">
        <f>IF(VLOOKUP($E1096,КСГ!$A$2:$D$427,4,0)=0,IF($D1096="КС",$C$2*$C1096*$G1096*L1096,$C$3*$C1096*$G1096*L1096),IF($D1096="КС",$C$2*$G1096*L1096,$C$3*$G1096*L1096))</f>
        <v>149594.94689999998</v>
      </c>
      <c r="P1096" s="19">
        <f>IF(VLOOKUP($E1096,КСГ!$A$2:$D$427,4,0)=0,IF($D1096="КС",$C$2*$C1096*$G1096*M1096,$C$3*$C1096*$G1096*M1096),IF($D1096="КС",$C$2*$G1096*M1096,$C$3*$G1096*M1096))</f>
        <v>89756.968139999997</v>
      </c>
      <c r="Q1096" s="20">
        <f t="shared" si="44"/>
        <v>239351.91503999999</v>
      </c>
    </row>
    <row r="1097" spans="1:17">
      <c r="A1097" s="34">
        <v>150015</v>
      </c>
      <c r="B1097" s="22" t="str">
        <f>VLOOKUP(A1097,МО!$A$1:$C$68,2,0)</f>
        <v>ГБОЗ ВПО  СОГМА МЗ</v>
      </c>
      <c r="C1097" s="23">
        <f>IF(D1097="КС",VLOOKUP(A1097,МО!$A$1:$C$68,3,0),VLOOKUP(A1097,МО!$A$1:$D$68,4,0))</f>
        <v>1.4</v>
      </c>
      <c r="D1097" s="27" t="s">
        <v>495</v>
      </c>
      <c r="E1097" s="26">
        <v>20161201</v>
      </c>
      <c r="F1097" s="22" t="str">
        <f>VLOOKUP(E1097,КСГ!$A$2:$C$427,2,0)</f>
        <v>Отравления и другие воздействия внешних причин (уровень 2)</v>
      </c>
      <c r="G1097" s="25">
        <f>VLOOKUP(E1097,КСГ!$A$2:$C$427,3,0)</f>
        <v>0.63</v>
      </c>
      <c r="H1097" s="25">
        <f>IF(VLOOKUP($E1097,КСГ!$A$2:$D$427,4,0)=0,IF($D1097="КС",$C$2*$C1097*$G1097,$C$3*$C1097*$G1097),IF($D1097="КС",$C$2*$G1097,$C$3*$G1097))</f>
        <v>15127.578899999999</v>
      </c>
      <c r="I1097" s="25" t="str">
        <f>VLOOKUP(E1097,КСГ!$A$2:$E$427,5,0)</f>
        <v>Терапия</v>
      </c>
      <c r="J1097" s="25">
        <f>VLOOKUP(E1097,КСГ!$A$2:$F$427,6,0)</f>
        <v>0.77</v>
      </c>
      <c r="K1097" s="26" t="s">
        <v>493</v>
      </c>
      <c r="L1097" s="26">
        <v>0</v>
      </c>
      <c r="M1097" s="26">
        <v>0</v>
      </c>
      <c r="N1097" s="18" t="str">
        <f t="shared" si="43"/>
        <v/>
      </c>
      <c r="O1097" s="19">
        <f>IF(VLOOKUP($E1097,КСГ!$A$2:$D$427,4,0)=0,IF($D1097="КС",$C$2*$C1097*$G1097*L1097,$C$3*$C1097*$G1097*L1097),IF($D1097="КС",$C$2*$G1097*L1097,$C$3*$G1097*L1097))</f>
        <v>0</v>
      </c>
      <c r="P1097" s="19">
        <f>IF(VLOOKUP($E1097,КСГ!$A$2:$D$427,4,0)=0,IF($D1097="КС",$C$2*$C1097*$G1097*M1097,$C$3*$C1097*$G1097*M1097),IF($D1097="КС",$C$2*$G1097*M1097,$C$3*$G1097*M1097))</f>
        <v>0</v>
      </c>
      <c r="Q1097" s="20">
        <f t="shared" si="44"/>
        <v>0</v>
      </c>
    </row>
    <row r="1098" spans="1:17">
      <c r="A1098" s="34">
        <v>150015</v>
      </c>
      <c r="B1098" s="22" t="str">
        <f>VLOOKUP(A1098,МО!$A$1:$C$68,2,0)</f>
        <v>ГБОЗ ВПО  СОГМА МЗ</v>
      </c>
      <c r="C1098" s="23">
        <f>IF(D1098="КС",VLOOKUP(A1098,МО!$A$1:$C$68,3,0),VLOOKUP(A1098,МО!$A$1:$D$68,4,0))</f>
        <v>1.4</v>
      </c>
      <c r="D1098" s="27" t="s">
        <v>495</v>
      </c>
      <c r="E1098" s="26">
        <v>20161204</v>
      </c>
      <c r="F1098" s="22" t="str">
        <f>VLOOKUP(E1098,КСГ!$A$2:$C$427,2,0)</f>
        <v>Госпитализация в диагностических целях с постановкой/подтверждением диагноза злокачественного новообразования</v>
      </c>
      <c r="G1098" s="25">
        <f>VLOOKUP(E1098,КСГ!$A$2:$C$427,3,0)</f>
        <v>1</v>
      </c>
      <c r="H1098" s="25">
        <f>IF(VLOOKUP($E1098,КСГ!$A$2:$D$427,4,0)=0,IF($D1098="КС",$C$2*$C1098*$G1098,$C$3*$C1098*$G1098),IF($D1098="КС",$C$2*$G1098,$C$3*$G1098))</f>
        <v>24012.03</v>
      </c>
      <c r="I1098" s="25" t="str">
        <f>VLOOKUP(E1098,КСГ!$A$2:$E$427,5,0)</f>
        <v>Терапия</v>
      </c>
      <c r="J1098" s="25">
        <f>VLOOKUP(E1098,КСГ!$A$2:$F$427,6,0)</f>
        <v>0.77</v>
      </c>
      <c r="K1098" s="26" t="s">
        <v>493</v>
      </c>
      <c r="L1098" s="26">
        <v>0</v>
      </c>
      <c r="M1098" s="26">
        <v>0</v>
      </c>
      <c r="N1098" s="18" t="str">
        <f t="shared" si="43"/>
        <v/>
      </c>
      <c r="O1098" s="19">
        <f>IF(VLOOKUP($E1098,КСГ!$A$2:$D$427,4,0)=0,IF($D1098="КС",$C$2*$C1098*$G1098*L1098,$C$3*$C1098*$G1098*L1098),IF($D1098="КС",$C$2*$G1098*L1098,$C$3*$G1098*L1098))</f>
        <v>0</v>
      </c>
      <c r="P1098" s="19">
        <f>IF(VLOOKUP($E1098,КСГ!$A$2:$D$427,4,0)=0,IF($D1098="КС",$C$2*$C1098*$G1098*M1098,$C$3*$C1098*$G1098*M1098),IF($D1098="КС",$C$2*$G1098*M1098,$C$3*$G1098*M1098))</f>
        <v>0</v>
      </c>
      <c r="Q1098" s="20">
        <f t="shared" si="44"/>
        <v>0</v>
      </c>
    </row>
    <row r="1099" spans="1:17" ht="15.75" customHeight="1">
      <c r="A1099" s="34">
        <v>150015</v>
      </c>
      <c r="B1099" s="22" t="str">
        <f>VLOOKUP(A1099,МО!$A$1:$C$68,2,0)</f>
        <v>ГБОЗ ВПО  СОГМА МЗ</v>
      </c>
      <c r="C1099" s="23">
        <f>IF(D1099="КС",VLOOKUP(A1099,МО!$A$1:$C$68,3,0),VLOOKUP(A1099,МО!$A$1:$D$68,4,0))</f>
        <v>1.4</v>
      </c>
      <c r="D1099" s="27" t="s">
        <v>495</v>
      </c>
      <c r="E1099" s="26">
        <v>20161218</v>
      </c>
      <c r="F1099" s="22" t="str">
        <f>VLOOKUP(E1099,КСГ!$A$2:$C$427,2,0)</f>
        <v>Операции на костно-мышечной системе и суставах (уровень 1)</v>
      </c>
      <c r="G1099" s="25">
        <f>VLOOKUP(E1099,КСГ!$A$2:$C$427,3,0)</f>
        <v>0.79</v>
      </c>
      <c r="H1099" s="25">
        <f>IF(VLOOKUP($E1099,КСГ!$A$2:$D$427,4,0)=0,IF($D1099="КС",$C$2*$C1099*$G1099,$C$3*$C1099*$G1099),IF($D1099="КС",$C$2*$G1099,$C$3*$G1099))</f>
        <v>18969.503700000001</v>
      </c>
      <c r="I1099" s="25" t="str">
        <f>VLOOKUP(E1099,КСГ!$A$2:$E$427,5,0)</f>
        <v>Травматология и ортопедия</v>
      </c>
      <c r="J1099" s="25">
        <f>VLOOKUP(E1099,КСГ!$A$2:$F$427,6,0)</f>
        <v>1.37</v>
      </c>
      <c r="K1099" s="26" t="s">
        <v>480</v>
      </c>
      <c r="L1099" s="26">
        <v>8</v>
      </c>
      <c r="M1099" s="26">
        <v>3</v>
      </c>
      <c r="N1099" s="18">
        <f t="shared" si="43"/>
        <v>11</v>
      </c>
      <c r="O1099" s="19">
        <f>IF(VLOOKUP($E1099,КСГ!$A$2:$D$427,4,0)=0,IF($D1099="КС",$C$2*$C1099*$G1099*L1099,$C$3*$C1099*$G1099*L1099),IF($D1099="КС",$C$2*$G1099*L1099,$C$3*$G1099*L1099))</f>
        <v>151756.02960000001</v>
      </c>
      <c r="P1099" s="19">
        <f>IF(VLOOKUP($E1099,КСГ!$A$2:$D$427,4,0)=0,IF($D1099="КС",$C$2*$C1099*$G1099*M1099,$C$3*$C1099*$G1099*M1099),IF($D1099="КС",$C$2*$G1099*M1099,$C$3*$G1099*M1099))</f>
        <v>56908.511100000003</v>
      </c>
      <c r="Q1099" s="20">
        <f t="shared" si="44"/>
        <v>208664.54070000001</v>
      </c>
    </row>
    <row r="1100" spans="1:17" ht="15.75" customHeight="1">
      <c r="A1100" s="34">
        <v>150015</v>
      </c>
      <c r="B1100" s="22" t="str">
        <f>VLOOKUP(A1100,МО!$A$1:$C$68,2,0)</f>
        <v>ГБОЗ ВПО  СОГМА МЗ</v>
      </c>
      <c r="C1100" s="23">
        <f>IF(D1100="КС",VLOOKUP(A1100,МО!$A$1:$C$68,3,0),VLOOKUP(A1100,МО!$A$1:$D$68,4,0))</f>
        <v>1.4</v>
      </c>
      <c r="D1100" s="27" t="s">
        <v>495</v>
      </c>
      <c r="E1100" s="26">
        <v>20161220</v>
      </c>
      <c r="F1100" s="22" t="str">
        <f>VLOOKUP(E1100,КСГ!$A$2:$C$427,2,0)</f>
        <v>Операции на костно-мышечной системе и суставах (уровень 3)</v>
      </c>
      <c r="G1100" s="25">
        <f>VLOOKUP(E1100,КСГ!$A$2:$C$427,3,0)</f>
        <v>1.37</v>
      </c>
      <c r="H1100" s="25">
        <f>IF(VLOOKUP($E1100,КСГ!$A$2:$D$427,4,0)=0,IF($D1100="КС",$C$2*$C1100*$G1100,$C$3*$C1100*$G1100),IF($D1100="КС",$C$2*$G1100,$C$3*$G1100))</f>
        <v>32896.481100000005</v>
      </c>
      <c r="I1100" s="25" t="str">
        <f>VLOOKUP(E1100,КСГ!$A$2:$E$427,5,0)</f>
        <v>Травматология и ортопедия</v>
      </c>
      <c r="J1100" s="25">
        <f>VLOOKUP(E1100,КСГ!$A$2:$F$427,6,0)</f>
        <v>1.37</v>
      </c>
      <c r="K1100" s="26" t="s">
        <v>480</v>
      </c>
      <c r="L1100" s="26">
        <v>25</v>
      </c>
      <c r="M1100" s="26">
        <v>5</v>
      </c>
      <c r="N1100" s="18">
        <f t="shared" si="43"/>
        <v>30</v>
      </c>
      <c r="O1100" s="19">
        <f>IF(VLOOKUP($E1100,КСГ!$A$2:$D$427,4,0)=0,IF($D1100="КС",$C$2*$C1100*$G1100*L1100,$C$3*$C1100*$G1100*L1100),IF($D1100="КС",$C$2*$G1100*L1100,$C$3*$G1100*L1100))</f>
        <v>822412.02750000008</v>
      </c>
      <c r="P1100" s="19">
        <f>IF(VLOOKUP($E1100,КСГ!$A$2:$D$427,4,0)=0,IF($D1100="КС",$C$2*$C1100*$G1100*M1100,$C$3*$C1100*$G1100*M1100),IF($D1100="КС",$C$2*$G1100*M1100,$C$3*$G1100*M1100))</f>
        <v>164482.40550000002</v>
      </c>
      <c r="Q1100" s="20">
        <f t="shared" si="44"/>
        <v>986894.43300000008</v>
      </c>
    </row>
    <row r="1101" spans="1:17">
      <c r="A1101" s="34">
        <v>150015</v>
      </c>
      <c r="B1101" s="22" t="str">
        <f>VLOOKUP(A1101,МО!$A$1:$C$68,2,0)</f>
        <v>ГБОЗ ВПО  СОГМА МЗ</v>
      </c>
      <c r="C1101" s="23">
        <f>IF(D1101="КС",VLOOKUP(A1101,МО!$A$1:$C$68,3,0),VLOOKUP(A1101,МО!$A$1:$D$68,4,0))</f>
        <v>1.4</v>
      </c>
      <c r="D1101" s="27" t="s">
        <v>495</v>
      </c>
      <c r="E1101" s="26">
        <v>20161237</v>
      </c>
      <c r="F1101" s="22" t="str">
        <f>VLOOKUP(E1101,КСГ!$A$2:$C$427,2,0)</f>
        <v>Операции на коже, подкожной клетчатке, придатках кожи (уровень 1)</v>
      </c>
      <c r="G1101" s="25">
        <f>VLOOKUP(E1101,КСГ!$A$2:$C$427,3,0)</f>
        <v>0.27500000000000002</v>
      </c>
      <c r="H1101" s="25">
        <f>IF(VLOOKUP($E1101,КСГ!$A$2:$D$427,4,0)=0,IF($D1101="КС",$C$2*$C1101*$G1101,$C$3*$C1101*$G1101),IF($D1101="КС",$C$2*$G1101,$C$3*$G1101))</f>
        <v>6603.30825</v>
      </c>
      <c r="I1101" s="25" t="str">
        <f>VLOOKUP(E1101,КСГ!$A$2:$E$427,5,0)</f>
        <v>Хирургия</v>
      </c>
      <c r="J1101" s="25">
        <f>VLOOKUP(E1101,КСГ!$A$2:$F$427,6,0)</f>
        <v>0.9</v>
      </c>
      <c r="K1101" s="26" t="s">
        <v>474</v>
      </c>
      <c r="L1101" s="26">
        <v>0</v>
      </c>
      <c r="M1101" s="26">
        <v>0</v>
      </c>
      <c r="N1101" s="18" t="str">
        <f t="shared" si="43"/>
        <v/>
      </c>
      <c r="O1101" s="19">
        <f>IF(VLOOKUP($E1101,КСГ!$A$2:$D$427,4,0)=0,IF($D1101="КС",$C$2*$C1101*$G1101*L1101,$C$3*$C1101*$G1101*L1101),IF($D1101="КС",$C$2*$G1101*L1101,$C$3*$G1101*L1101))</f>
        <v>0</v>
      </c>
      <c r="P1101" s="19">
        <f>IF(VLOOKUP($E1101,КСГ!$A$2:$D$427,4,0)=0,IF($D1101="КС",$C$2*$C1101*$G1101*M1101,$C$3*$C1101*$G1101*M1101),IF($D1101="КС",$C$2*$G1101*M1101,$C$3*$G1101*M1101))</f>
        <v>0</v>
      </c>
      <c r="Q1101" s="20">
        <f t="shared" si="44"/>
        <v>0</v>
      </c>
    </row>
    <row r="1102" spans="1:17">
      <c r="A1102" s="34">
        <v>150015</v>
      </c>
      <c r="B1102" s="22" t="str">
        <f>VLOOKUP(A1102,МО!$A$1:$C$68,2,0)</f>
        <v>ГБОЗ ВПО  СОГМА МЗ</v>
      </c>
      <c r="C1102" s="23">
        <f>IF(D1102="КС",VLOOKUP(A1102,МО!$A$1:$C$68,3,0),VLOOKUP(A1102,МО!$A$1:$D$68,4,0))</f>
        <v>1.4</v>
      </c>
      <c r="D1102" s="27" t="s">
        <v>495</v>
      </c>
      <c r="E1102" s="26">
        <v>20161238</v>
      </c>
      <c r="F1102" s="22" t="str">
        <f>VLOOKUP(E1102,КСГ!$A$2:$C$427,2,0)</f>
        <v>Операции на коже, подкожной клетчатке, придатках кожи (уровень 2)</v>
      </c>
      <c r="G1102" s="25">
        <f>VLOOKUP(E1102,КСГ!$A$2:$C$427,3,0)</f>
        <v>0.71</v>
      </c>
      <c r="H1102" s="25">
        <f>IF(VLOOKUP($E1102,КСГ!$A$2:$D$427,4,0)=0,IF($D1102="КС",$C$2*$C1102*$G1102,$C$3*$C1102*$G1102),IF($D1102="КС",$C$2*$G1102,$C$3*$G1102))</f>
        <v>17048.541299999997</v>
      </c>
      <c r="I1102" s="25" t="str">
        <f>VLOOKUP(E1102,КСГ!$A$2:$E$427,5,0)</f>
        <v>Хирургия</v>
      </c>
      <c r="J1102" s="25">
        <f>VLOOKUP(E1102,КСГ!$A$2:$F$427,6,0)</f>
        <v>0.9</v>
      </c>
      <c r="K1102" s="26" t="s">
        <v>474</v>
      </c>
      <c r="L1102" s="26">
        <v>9</v>
      </c>
      <c r="M1102" s="26">
        <v>2</v>
      </c>
      <c r="N1102" s="18">
        <f t="shared" si="43"/>
        <v>11</v>
      </c>
      <c r="O1102" s="19">
        <f>IF(VLOOKUP($E1102,КСГ!$A$2:$D$427,4,0)=0,IF($D1102="КС",$C$2*$C1102*$G1102*L1102,$C$3*$C1102*$G1102*L1102),IF($D1102="КС",$C$2*$G1102*L1102,$C$3*$G1102*L1102))</f>
        <v>153436.87169999996</v>
      </c>
      <c r="P1102" s="19">
        <f>IF(VLOOKUP($E1102,КСГ!$A$2:$D$427,4,0)=0,IF($D1102="КС",$C$2*$C1102*$G1102*M1102,$C$3*$C1102*$G1102*M1102),IF($D1102="КС",$C$2*$G1102*M1102,$C$3*$G1102*M1102))</f>
        <v>34097.082599999994</v>
      </c>
      <c r="Q1102" s="20">
        <f t="shared" si="44"/>
        <v>187533.95429999995</v>
      </c>
    </row>
    <row r="1103" spans="1:17">
      <c r="A1103" s="34">
        <v>150015</v>
      </c>
      <c r="B1103" s="22" t="str">
        <f>VLOOKUP(A1103,МО!$A$1:$C$68,2,0)</f>
        <v>ГБОЗ ВПО  СОГМА МЗ</v>
      </c>
      <c r="C1103" s="23">
        <f>IF(D1103="КС",VLOOKUP(A1103,МО!$A$1:$C$68,3,0),VLOOKUP(A1103,МО!$A$1:$D$68,4,0))</f>
        <v>1.4</v>
      </c>
      <c r="D1103" s="27" t="s">
        <v>495</v>
      </c>
      <c r="E1103" s="26">
        <v>20161242</v>
      </c>
      <c r="F1103" s="22" t="str">
        <f>VLOOKUP(E1103,КСГ!$A$2:$C$427,2,0)</f>
        <v>Операции на органах кроветворения и иммунной системы (уровень 2)</v>
      </c>
      <c r="G1103" s="25">
        <f>VLOOKUP(E1103,КСГ!$A$2:$C$427,3,0)</f>
        <v>1.83</v>
      </c>
      <c r="H1103" s="25">
        <f>IF(VLOOKUP($E1103,КСГ!$A$2:$D$427,4,0)=0,IF($D1103="КС",$C$2*$C1103*$G1103,$C$3*$C1103*$G1103),IF($D1103="КС",$C$2*$G1103,$C$3*$G1103))</f>
        <v>43942.014900000002</v>
      </c>
      <c r="I1103" s="25" t="str">
        <f>VLOOKUP(E1103,КСГ!$A$2:$E$427,5,0)</f>
        <v>Хирургия</v>
      </c>
      <c r="J1103" s="25">
        <f>VLOOKUP(E1103,КСГ!$A$2:$F$427,6,0)</f>
        <v>0.9</v>
      </c>
      <c r="K1103" s="26" t="s">
        <v>474</v>
      </c>
      <c r="L1103" s="26">
        <v>0</v>
      </c>
      <c r="M1103" s="26"/>
      <c r="N1103" s="18" t="str">
        <f t="shared" si="43"/>
        <v/>
      </c>
      <c r="O1103" s="19">
        <f>IF(VLOOKUP($E1103,КСГ!$A$2:$D$427,4,0)=0,IF($D1103="КС",$C$2*$C1103*$G1103*L1103,$C$3*$C1103*$G1103*L1103),IF($D1103="КС",$C$2*$G1103*L1103,$C$3*$G1103*L1103))</f>
        <v>0</v>
      </c>
      <c r="P1103" s="19">
        <f>IF(VLOOKUP($E1103,КСГ!$A$2:$D$427,4,0)=0,IF($D1103="КС",$C$2*$C1103*$G1103*M1103,$C$3*$C1103*$G1103*M1103),IF($D1103="КС",$C$2*$G1103*M1103,$C$3*$G1103*M1103))</f>
        <v>0</v>
      </c>
      <c r="Q1103" s="20">
        <f t="shared" si="44"/>
        <v>0</v>
      </c>
    </row>
    <row r="1104" spans="1:17">
      <c r="A1104" s="34">
        <v>150015</v>
      </c>
      <c r="B1104" s="22" t="str">
        <f>VLOOKUP(A1104,МО!$A$1:$C$68,2,0)</f>
        <v>ГБОЗ ВПО  СОГМА МЗ</v>
      </c>
      <c r="C1104" s="23">
        <f>IF(D1104="КС",VLOOKUP(A1104,МО!$A$1:$C$68,3,0),VLOOKUP(A1104,МО!$A$1:$D$68,4,0))</f>
        <v>1.4</v>
      </c>
      <c r="D1104" s="27" t="s">
        <v>495</v>
      </c>
      <c r="E1104" s="26">
        <v>20161244</v>
      </c>
      <c r="F1104" s="22" t="str">
        <f>VLOOKUP(E1104,КСГ!$A$2:$C$427,2,0)</f>
        <v>Операции на эндокринных железах кроме гипофиза (уровень 1)</v>
      </c>
      <c r="G1104" s="25">
        <f>VLOOKUP(E1104,КСГ!$A$2:$C$427,3,0)</f>
        <v>1.81</v>
      </c>
      <c r="H1104" s="25">
        <f>IF(VLOOKUP($E1104,КСГ!$A$2:$D$427,4,0)=0,IF($D1104="КС",$C$2*$C1104*$G1104,$C$3*$C1104*$G1104),IF($D1104="КС",$C$2*$G1104,$C$3*$G1104))</f>
        <v>43461.774299999997</v>
      </c>
      <c r="I1104" s="25" t="str">
        <f>VLOOKUP(E1104,КСГ!$A$2:$E$427,5,0)</f>
        <v>Хирургия</v>
      </c>
      <c r="J1104" s="25">
        <f>VLOOKUP(E1104,КСГ!$A$2:$F$427,6,0)</f>
        <v>0.9</v>
      </c>
      <c r="K1104" s="26" t="s">
        <v>474</v>
      </c>
      <c r="L1104" s="26">
        <v>1</v>
      </c>
      <c r="M1104" s="26">
        <v>0</v>
      </c>
      <c r="N1104" s="18">
        <f t="shared" si="43"/>
        <v>1</v>
      </c>
      <c r="O1104" s="19">
        <f>IF(VLOOKUP($E1104,КСГ!$A$2:$D$427,4,0)=0,IF($D1104="КС",$C$2*$C1104*$G1104*L1104,$C$3*$C1104*$G1104*L1104),IF($D1104="КС",$C$2*$G1104*L1104,$C$3*$G1104*L1104))</f>
        <v>43461.774299999997</v>
      </c>
      <c r="P1104" s="19">
        <f>IF(VLOOKUP($E1104,КСГ!$A$2:$D$427,4,0)=0,IF($D1104="КС",$C$2*$C1104*$G1104*M1104,$C$3*$C1104*$G1104*M1104),IF($D1104="КС",$C$2*$G1104*M1104,$C$3*$G1104*M1104))</f>
        <v>0</v>
      </c>
      <c r="Q1104" s="20">
        <f t="shared" si="44"/>
        <v>43461.774299999997</v>
      </c>
    </row>
    <row r="1105" spans="1:17">
      <c r="A1105" s="34">
        <v>150015</v>
      </c>
      <c r="B1105" s="22" t="str">
        <f>VLOOKUP(A1105,МО!$A$1:$C$68,2,0)</f>
        <v>ГБОЗ ВПО  СОГМА МЗ</v>
      </c>
      <c r="C1105" s="23">
        <f>IF(D1105="КС",VLOOKUP(A1105,МО!$A$1:$C$68,3,0),VLOOKUP(A1105,МО!$A$1:$D$68,4,0))</f>
        <v>1.4</v>
      </c>
      <c r="D1105" s="27" t="s">
        <v>495</v>
      </c>
      <c r="E1105" s="26">
        <v>20161247</v>
      </c>
      <c r="F1105" s="22" t="str">
        <f>VLOOKUP(E1105,КСГ!$A$2:$C$427,2,0)</f>
        <v>Артрозы, другие поражения суставов, болезни мягких тканей</v>
      </c>
      <c r="G1105" s="25">
        <f>VLOOKUP(E1105,КСГ!$A$2:$C$427,3,0)</f>
        <v>0.76</v>
      </c>
      <c r="H1105" s="25">
        <f>IF(VLOOKUP($E1105,КСГ!$A$2:$D$427,4,0)=0,IF($D1105="КС",$C$2*$C1105*$G1105,$C$3*$C1105*$G1105),IF($D1105="КС",$C$2*$G1105,$C$3*$G1105))</f>
        <v>18249.142799999998</v>
      </c>
      <c r="I1105" s="25" t="str">
        <f>VLOOKUP(E1105,КСГ!$A$2:$E$427,5,0)</f>
        <v>Хирургия</v>
      </c>
      <c r="J1105" s="25">
        <f>VLOOKUP(E1105,КСГ!$A$2:$F$427,6,0)</f>
        <v>0.9</v>
      </c>
      <c r="K1105" s="26" t="s">
        <v>511</v>
      </c>
      <c r="L1105" s="26">
        <v>60</v>
      </c>
      <c r="M1105" s="26">
        <v>20</v>
      </c>
      <c r="N1105" s="18">
        <f t="shared" si="43"/>
        <v>80</v>
      </c>
      <c r="O1105" s="19">
        <f>IF(VLOOKUP($E1105,КСГ!$A$2:$D$427,4,0)=0,IF($D1105="КС",$C$2*$C1105*$G1105*L1105,$C$3*$C1105*$G1105*L1105),IF($D1105="КС",$C$2*$G1105*L1105,$C$3*$G1105*L1105))</f>
        <v>1094948.568</v>
      </c>
      <c r="P1105" s="19">
        <f>IF(VLOOKUP($E1105,КСГ!$A$2:$D$427,4,0)=0,IF($D1105="КС",$C$2*$C1105*$G1105*M1105,$C$3*$C1105*$G1105*M1105),IF($D1105="КС",$C$2*$G1105*M1105,$C$3*$G1105*M1105))</f>
        <v>364982.85599999997</v>
      </c>
      <c r="Q1105" s="20">
        <f t="shared" si="44"/>
        <v>1459931.4239999999</v>
      </c>
    </row>
    <row r="1106" spans="1:17" ht="15" customHeight="1">
      <c r="A1106" s="34">
        <v>150015</v>
      </c>
      <c r="B1106" s="22" t="str">
        <f>VLOOKUP(A1106,МО!$A$1:$C$68,2,0)</f>
        <v>ГБОЗ ВПО  СОГМА МЗ</v>
      </c>
      <c r="C1106" s="23">
        <f>IF(D1106="КС",VLOOKUP(A1106,МО!$A$1:$C$68,3,0),VLOOKUP(A1106,МО!$A$1:$D$68,4,0))</f>
        <v>1.4</v>
      </c>
      <c r="D1106" s="27" t="s">
        <v>495</v>
      </c>
      <c r="E1106" s="26">
        <v>20161255</v>
      </c>
      <c r="F1106" s="22" t="str">
        <f>VLOOKUP(E1106,КСГ!$A$2:$C$427,2,0)</f>
        <v>Операции на желчном пузыре и желчевыводящих путях (уровень 1)</v>
      </c>
      <c r="G1106" s="25">
        <f>VLOOKUP(E1106,КСГ!$A$2:$C$427,3,0)</f>
        <v>1.1499999999999999</v>
      </c>
      <c r="H1106" s="25">
        <f>IF(VLOOKUP($E1106,КСГ!$A$2:$D$427,4,0)=0,IF($D1106="КС",$C$2*$C1106*$G1106,$C$3*$C1106*$G1106),IF($D1106="КС",$C$2*$G1106,$C$3*$G1106))</f>
        <v>27613.834499999997</v>
      </c>
      <c r="I1106" s="25" t="str">
        <f>VLOOKUP(E1106,КСГ!$A$2:$E$427,5,0)</f>
        <v>Хирургия (абдоминальная)</v>
      </c>
      <c r="J1106" s="25">
        <f>VLOOKUP(E1106,КСГ!$A$2:$F$427,6,0)</f>
        <v>1.2</v>
      </c>
      <c r="K1106" s="26" t="s">
        <v>474</v>
      </c>
      <c r="L1106" s="26">
        <v>2</v>
      </c>
      <c r="M1106" s="26">
        <v>0</v>
      </c>
      <c r="N1106" s="18">
        <f t="shared" si="43"/>
        <v>2</v>
      </c>
      <c r="O1106" s="19">
        <f>IF(VLOOKUP($E1106,КСГ!$A$2:$D$427,4,0)=0,IF($D1106="КС",$C$2*$C1106*$G1106*L1106,$C$3*$C1106*$G1106*L1106),IF($D1106="КС",$C$2*$G1106*L1106,$C$3*$G1106*L1106))</f>
        <v>55227.668999999994</v>
      </c>
      <c r="P1106" s="19">
        <f>IF(VLOOKUP($E1106,КСГ!$A$2:$D$427,4,0)=0,IF($D1106="КС",$C$2*$C1106*$G1106*M1106,$C$3*$C1106*$G1106*M1106),IF($D1106="КС",$C$2*$G1106*M1106,$C$3*$G1106*M1106))</f>
        <v>0</v>
      </c>
      <c r="Q1106" s="20">
        <f t="shared" si="44"/>
        <v>55227.668999999994</v>
      </c>
    </row>
    <row r="1107" spans="1:17" ht="15" customHeight="1">
      <c r="A1107" s="34">
        <v>150015</v>
      </c>
      <c r="B1107" s="22" t="str">
        <f>VLOOKUP(A1107,МО!$A$1:$C$68,2,0)</f>
        <v>ГБОЗ ВПО  СОГМА МЗ</v>
      </c>
      <c r="C1107" s="23">
        <f>IF(D1107="КС",VLOOKUP(A1107,МО!$A$1:$C$68,3,0),VLOOKUP(A1107,МО!$A$1:$D$68,4,0))</f>
        <v>1.4</v>
      </c>
      <c r="D1107" s="27" t="s">
        <v>495</v>
      </c>
      <c r="E1107" s="26">
        <v>20161256</v>
      </c>
      <c r="F1107" s="22" t="str">
        <f>VLOOKUP(E1107,КСГ!$A$2:$C$427,2,0)</f>
        <v>Операции на желчном пузыре и желчевыводящих путях (уровень 2)</v>
      </c>
      <c r="G1107" s="25">
        <f>VLOOKUP(E1107,КСГ!$A$2:$C$427,3,0)</f>
        <v>1.43</v>
      </c>
      <c r="H1107" s="25">
        <f>IF(VLOOKUP($E1107,КСГ!$A$2:$D$427,4,0)=0,IF($D1107="КС",$C$2*$C1107*$G1107,$C$3*$C1107*$G1107),IF($D1107="КС",$C$2*$G1107,$C$3*$G1107))</f>
        <v>34337.202899999997</v>
      </c>
      <c r="I1107" s="25" t="str">
        <f>VLOOKUP(E1107,КСГ!$A$2:$E$427,5,0)</f>
        <v>Хирургия (абдоминальная)</v>
      </c>
      <c r="J1107" s="25">
        <f>VLOOKUP(E1107,КСГ!$A$2:$F$427,6,0)</f>
        <v>1.2</v>
      </c>
      <c r="K1107" s="26" t="s">
        <v>474</v>
      </c>
      <c r="L1107" s="26">
        <v>23</v>
      </c>
      <c r="M1107" s="26">
        <v>3</v>
      </c>
      <c r="N1107" s="18">
        <f t="shared" si="43"/>
        <v>26</v>
      </c>
      <c r="O1107" s="19">
        <f>IF(VLOOKUP($E1107,КСГ!$A$2:$D$427,4,0)=0,IF($D1107="КС",$C$2*$C1107*$G1107*L1107,$C$3*$C1107*$G1107*L1107),IF($D1107="КС",$C$2*$G1107*L1107,$C$3*$G1107*L1107))</f>
        <v>789755.66669999994</v>
      </c>
      <c r="P1107" s="19">
        <f>IF(VLOOKUP($E1107,КСГ!$A$2:$D$427,4,0)=0,IF($D1107="КС",$C$2*$C1107*$G1107*M1107,$C$3*$C1107*$G1107*M1107),IF($D1107="КС",$C$2*$G1107*M1107,$C$3*$G1107*M1107))</f>
        <v>103011.60869999998</v>
      </c>
      <c r="Q1107" s="20">
        <f t="shared" si="44"/>
        <v>892767.27539999993</v>
      </c>
    </row>
    <row r="1108" spans="1:17" ht="15" customHeight="1">
      <c r="A1108" s="34">
        <v>150015</v>
      </c>
      <c r="B1108" s="22" t="str">
        <f>VLOOKUP(A1108,МО!$A$1:$C$68,2,0)</f>
        <v>ГБОЗ ВПО  СОГМА МЗ</v>
      </c>
      <c r="C1108" s="23">
        <f>IF(D1108="КС",VLOOKUP(A1108,МО!$A$1:$C$68,3,0),VLOOKUP(A1108,МО!$A$1:$D$68,4,0))</f>
        <v>1.4</v>
      </c>
      <c r="D1108" s="27" t="s">
        <v>495</v>
      </c>
      <c r="E1108" s="26">
        <v>20161257</v>
      </c>
      <c r="F1108" s="22" t="str">
        <f>VLOOKUP(E1108,КСГ!$A$2:$C$427,2,0)</f>
        <v>Операции на желчном пузыре и желчевыводящих путях (уровень 3)</v>
      </c>
      <c r="G1108" s="25">
        <f>VLOOKUP(E1108,КСГ!$A$2:$C$427,3,0)</f>
        <v>3</v>
      </c>
      <c r="H1108" s="25">
        <f>IF(VLOOKUP($E1108,КСГ!$A$2:$D$427,4,0)=0,IF($D1108="КС",$C$2*$C1108*$G1108,$C$3*$C1108*$G1108),IF($D1108="КС",$C$2*$G1108,$C$3*$G1108))</f>
        <v>72036.09</v>
      </c>
      <c r="I1108" s="25" t="str">
        <f>VLOOKUP(E1108,КСГ!$A$2:$E$427,5,0)</f>
        <v>Хирургия (абдоминальная)</v>
      </c>
      <c r="J1108" s="25">
        <f>VLOOKUP(E1108,КСГ!$A$2:$F$427,6,0)</f>
        <v>1.2</v>
      </c>
      <c r="K1108" s="26" t="s">
        <v>474</v>
      </c>
      <c r="L1108" s="26">
        <v>19</v>
      </c>
      <c r="M1108" s="26">
        <v>6</v>
      </c>
      <c r="N1108" s="18">
        <f t="shared" si="43"/>
        <v>25</v>
      </c>
      <c r="O1108" s="19">
        <f>IF(VLOOKUP($E1108,КСГ!$A$2:$D$427,4,0)=0,IF($D1108="КС",$C$2*$C1108*$G1108*L1108,$C$3*$C1108*$G1108*L1108),IF($D1108="КС",$C$2*$G1108*L1108,$C$3*$G1108*L1108))</f>
        <v>1368685.71</v>
      </c>
      <c r="P1108" s="19">
        <f>IF(VLOOKUP($E1108,КСГ!$A$2:$D$427,4,0)=0,IF($D1108="КС",$C$2*$C1108*$G1108*M1108,$C$3*$C1108*$G1108*M1108),IF($D1108="КС",$C$2*$G1108*M1108,$C$3*$G1108*M1108))</f>
        <v>432216.54</v>
      </c>
      <c r="Q1108" s="20">
        <f t="shared" si="44"/>
        <v>1800902.25</v>
      </c>
    </row>
    <row r="1109" spans="1:17" ht="15.75" customHeight="1">
      <c r="A1109" s="34">
        <v>150015</v>
      </c>
      <c r="B1109" s="22" t="str">
        <f>VLOOKUP(A1109,МО!$A$1:$C$68,2,0)</f>
        <v>ГБОЗ ВПО  СОГМА МЗ</v>
      </c>
      <c r="C1109" s="23">
        <f>IF(D1109="КС",VLOOKUP(A1109,МО!$A$1:$C$68,3,0),VLOOKUP(A1109,МО!$A$1:$D$68,4,0))</f>
        <v>1.4</v>
      </c>
      <c r="D1109" s="27" t="s">
        <v>495</v>
      </c>
      <c r="E1109" s="26">
        <v>20161258</v>
      </c>
      <c r="F1109" s="22" t="str">
        <f>VLOOKUP(E1109,КСГ!$A$2:$C$427,2,0)</f>
        <v>Операции на желчном пузыре и желчевыводящих путях (уровень 4)</v>
      </c>
      <c r="G1109" s="25">
        <f>VLOOKUP(E1109,КСГ!$A$2:$C$427,3,0)</f>
        <v>4.3</v>
      </c>
      <c r="H1109" s="25">
        <f>IF(VLOOKUP($E1109,КСГ!$A$2:$D$427,4,0)=0,IF($D1109="КС",$C$2*$C1109*$G1109,$C$3*$C1109*$G1109),IF($D1109="КС",$C$2*$G1109,$C$3*$G1109))</f>
        <v>103251.72899999999</v>
      </c>
      <c r="I1109" s="25" t="str">
        <f>VLOOKUP(E1109,КСГ!$A$2:$E$427,5,0)</f>
        <v>Хирургия (абдоминальная)</v>
      </c>
      <c r="J1109" s="25">
        <f>VLOOKUP(E1109,КСГ!$A$2:$F$427,6,0)</f>
        <v>1.2</v>
      </c>
      <c r="K1109" s="26" t="s">
        <v>474</v>
      </c>
      <c r="L1109" s="26">
        <v>1</v>
      </c>
      <c r="M1109" s="26">
        <v>0</v>
      </c>
      <c r="N1109" s="18">
        <f t="shared" si="43"/>
        <v>1</v>
      </c>
      <c r="O1109" s="19">
        <f>IF(VLOOKUP($E1109,КСГ!$A$2:$D$427,4,0)=0,IF($D1109="КС",$C$2*$C1109*$G1109*L1109,$C$3*$C1109*$G1109*L1109),IF($D1109="КС",$C$2*$G1109*L1109,$C$3*$G1109*L1109))</f>
        <v>103251.72899999999</v>
      </c>
      <c r="P1109" s="19">
        <f>IF(VLOOKUP($E1109,КСГ!$A$2:$D$427,4,0)=0,IF($D1109="КС",$C$2*$C1109*$G1109*M1109,$C$3*$C1109*$G1109*M1109),IF($D1109="КС",$C$2*$G1109*M1109,$C$3*$G1109*M1109))</f>
        <v>0</v>
      </c>
      <c r="Q1109" s="20">
        <f t="shared" si="44"/>
        <v>103251.72899999999</v>
      </c>
    </row>
    <row r="1110" spans="1:17" ht="15.75" customHeight="1">
      <c r="A1110" s="34">
        <v>150015</v>
      </c>
      <c r="B1110" s="22" t="str">
        <f>VLOOKUP(A1110,МО!$A$1:$C$68,2,0)</f>
        <v>ГБОЗ ВПО  СОГМА МЗ</v>
      </c>
      <c r="C1110" s="23">
        <f>IF(D1110="КС",VLOOKUP(A1110,МО!$A$1:$C$68,3,0),VLOOKUP(A1110,МО!$A$1:$D$68,4,0))</f>
        <v>1.4</v>
      </c>
      <c r="D1110" s="27" t="s">
        <v>495</v>
      </c>
      <c r="E1110" s="26">
        <v>20161259</v>
      </c>
      <c r="F1110" s="22" t="str">
        <f>VLOOKUP(E1110,КСГ!$A$2:$C$427,2,0)</f>
        <v>Операции на печени и поджелудочной железе (уровень 1)</v>
      </c>
      <c r="G1110" s="25">
        <f>VLOOKUP(E1110,КСГ!$A$2:$C$427,3,0)</f>
        <v>2.42</v>
      </c>
      <c r="H1110" s="25">
        <f>IF(VLOOKUP($E1110,КСГ!$A$2:$D$427,4,0)=0,IF($D1110="КС",$C$2*$C1110*$G1110,$C$3*$C1110*$G1110),IF($D1110="КС",$C$2*$G1110,$C$3*$G1110))</f>
        <v>58109.112599999993</v>
      </c>
      <c r="I1110" s="25" t="str">
        <f>VLOOKUP(E1110,КСГ!$A$2:$E$427,5,0)</f>
        <v>Хирургия (абдоминальная)</v>
      </c>
      <c r="J1110" s="25">
        <f>VLOOKUP(E1110,КСГ!$A$2:$F$427,6,0)</f>
        <v>1.2</v>
      </c>
      <c r="K1110" s="26" t="s">
        <v>474</v>
      </c>
      <c r="L1110" s="26">
        <v>1</v>
      </c>
      <c r="M1110" s="26">
        <v>0</v>
      </c>
      <c r="N1110" s="18">
        <f t="shared" si="43"/>
        <v>1</v>
      </c>
      <c r="O1110" s="19">
        <f>IF(VLOOKUP($E1110,КСГ!$A$2:$D$427,4,0)=0,IF($D1110="КС",$C$2*$C1110*$G1110*L1110,$C$3*$C1110*$G1110*L1110),IF($D1110="КС",$C$2*$G1110*L1110,$C$3*$G1110*L1110))</f>
        <v>58109.112599999993</v>
      </c>
      <c r="P1110" s="19">
        <f>IF(VLOOKUP($E1110,КСГ!$A$2:$D$427,4,0)=0,IF($D1110="КС",$C$2*$C1110*$G1110*M1110,$C$3*$C1110*$G1110*M1110),IF($D1110="КС",$C$2*$G1110*M1110,$C$3*$G1110*M1110))</f>
        <v>0</v>
      </c>
      <c r="Q1110" s="20">
        <f t="shared" si="44"/>
        <v>58109.112599999993</v>
      </c>
    </row>
    <row r="1111" spans="1:17" ht="15.75" customHeight="1">
      <c r="A1111" s="34">
        <v>150015</v>
      </c>
      <c r="B1111" s="22" t="str">
        <f>VLOOKUP(A1111,МО!$A$1:$C$68,2,0)</f>
        <v>ГБОЗ ВПО  СОГМА МЗ</v>
      </c>
      <c r="C1111" s="23">
        <f>IF(D1111="КС",VLOOKUP(A1111,МО!$A$1:$C$68,3,0),VLOOKUP(A1111,МО!$A$1:$D$68,4,0))</f>
        <v>1.4</v>
      </c>
      <c r="D1111" s="27" t="s">
        <v>495</v>
      </c>
      <c r="E1111" s="26">
        <v>20161260</v>
      </c>
      <c r="F1111" s="22" t="str">
        <f>VLOOKUP(E1111,КСГ!$A$2:$C$427,2,0)</f>
        <v>Операции на печени и поджелудочной железе (уровень 2)</v>
      </c>
      <c r="G1111" s="25">
        <f>VLOOKUP(E1111,КСГ!$A$2:$C$427,3,0)</f>
        <v>2.69</v>
      </c>
      <c r="H1111" s="25">
        <f>IF(VLOOKUP($E1111,КСГ!$A$2:$D$427,4,0)=0,IF($D1111="КС",$C$2*$C1111*$G1111,$C$3*$C1111*$G1111),IF($D1111="КС",$C$2*$G1111,$C$3*$G1111))</f>
        <v>64592.360699999997</v>
      </c>
      <c r="I1111" s="25" t="str">
        <f>VLOOKUP(E1111,КСГ!$A$2:$E$427,5,0)</f>
        <v>Хирургия (абдоминальная)</v>
      </c>
      <c r="J1111" s="25">
        <f>VLOOKUP(E1111,КСГ!$A$2:$F$427,6,0)</f>
        <v>1.2</v>
      </c>
      <c r="K1111" s="26" t="s">
        <v>474</v>
      </c>
      <c r="L1111" s="26">
        <v>1</v>
      </c>
      <c r="M1111" s="26"/>
      <c r="N1111" s="18">
        <f t="shared" si="43"/>
        <v>1</v>
      </c>
      <c r="O1111" s="19">
        <f>IF(VLOOKUP($E1111,КСГ!$A$2:$D$427,4,0)=0,IF($D1111="КС",$C$2*$C1111*$G1111*L1111,$C$3*$C1111*$G1111*L1111),IF($D1111="КС",$C$2*$G1111*L1111,$C$3*$G1111*L1111))</f>
        <v>64592.360699999997</v>
      </c>
      <c r="P1111" s="19">
        <f>IF(VLOOKUP($E1111,КСГ!$A$2:$D$427,4,0)=0,IF($D1111="КС",$C$2*$C1111*$G1111*M1111,$C$3*$C1111*$G1111*M1111),IF($D1111="КС",$C$2*$G1111*M1111,$C$3*$G1111*M1111))</f>
        <v>0</v>
      </c>
      <c r="Q1111" s="20">
        <f t="shared" si="44"/>
        <v>64592.360699999997</v>
      </c>
    </row>
    <row r="1112" spans="1:17" ht="15" customHeight="1">
      <c r="A1112" s="34">
        <v>150015</v>
      </c>
      <c r="B1112" s="22" t="str">
        <f>VLOOKUP(A1112,МО!$A$1:$C$68,2,0)</f>
        <v>ГБОЗ ВПО  СОГМА МЗ</v>
      </c>
      <c r="C1112" s="23">
        <f>IF(D1112="КС",VLOOKUP(A1112,МО!$A$1:$C$68,3,0),VLOOKUP(A1112,МО!$A$1:$D$68,4,0))</f>
        <v>1.4</v>
      </c>
      <c r="D1112" s="27" t="s">
        <v>495</v>
      </c>
      <c r="E1112" s="26">
        <v>20161261</v>
      </c>
      <c r="F1112" s="22" t="str">
        <f>VLOOKUP(E1112,КСГ!$A$2:$C$427,2,0)</f>
        <v>Панкреатит, хирургическое лечение</v>
      </c>
      <c r="G1112" s="25">
        <f>VLOOKUP(E1112,КСГ!$A$2:$C$427,3,0)</f>
        <v>4.12</v>
      </c>
      <c r="H1112" s="25">
        <f>IF(VLOOKUP($E1112,КСГ!$A$2:$D$427,4,0)=0,IF($D1112="КС",$C$2*$C1112*$G1112,$C$3*$C1112*$G1112),IF($D1112="КС",$C$2*$G1112,$C$3*$G1112))</f>
        <v>98929.563599999994</v>
      </c>
      <c r="I1112" s="25" t="str">
        <f>VLOOKUP(E1112,КСГ!$A$2:$E$427,5,0)</f>
        <v>Хирургия (абдоминальная)</v>
      </c>
      <c r="J1112" s="25">
        <f>VLOOKUP(E1112,КСГ!$A$2:$F$427,6,0)</f>
        <v>1.2</v>
      </c>
      <c r="K1112" s="26" t="s">
        <v>474</v>
      </c>
      <c r="L1112" s="26">
        <v>1</v>
      </c>
      <c r="M1112" s="26">
        <v>0</v>
      </c>
      <c r="N1112" s="18">
        <f t="shared" si="43"/>
        <v>1</v>
      </c>
      <c r="O1112" s="19">
        <f>IF(VLOOKUP($E1112,КСГ!$A$2:$D$427,4,0)=0,IF($D1112="КС",$C$2*$C1112*$G1112*L1112,$C$3*$C1112*$G1112*L1112),IF($D1112="КС",$C$2*$G1112*L1112,$C$3*$G1112*L1112))</f>
        <v>98929.563599999994</v>
      </c>
      <c r="P1112" s="19">
        <f>IF(VLOOKUP($E1112,КСГ!$A$2:$D$427,4,0)=0,IF($D1112="КС",$C$2*$C1112*$G1112*M1112,$C$3*$C1112*$G1112*M1112),IF($D1112="КС",$C$2*$G1112*M1112,$C$3*$G1112*M1112))</f>
        <v>0</v>
      </c>
      <c r="Q1112" s="20">
        <f t="shared" si="44"/>
        <v>98929.563599999994</v>
      </c>
    </row>
    <row r="1113" spans="1:17" ht="15.75" customHeight="1">
      <c r="A1113" s="34">
        <v>150015</v>
      </c>
      <c r="B1113" s="22" t="str">
        <f>VLOOKUP(A1113,МО!$A$1:$C$68,2,0)</f>
        <v>ГБОЗ ВПО  СОГМА МЗ</v>
      </c>
      <c r="C1113" s="23">
        <f>IF(D1113="КС",VLOOKUP(A1113,МО!$A$1:$C$68,3,0),VLOOKUP(A1113,МО!$A$1:$D$68,4,0))</f>
        <v>1.4</v>
      </c>
      <c r="D1113" s="27" t="s">
        <v>495</v>
      </c>
      <c r="E1113" s="26">
        <v>20161262</v>
      </c>
      <c r="F1113" s="22" t="str">
        <f>VLOOKUP(E1113,КСГ!$A$2:$C$427,2,0)</f>
        <v>Операции на пищеводе, желудке, двенадцатиперстной кишке (уровень 1)</v>
      </c>
      <c r="G1113" s="25">
        <f>VLOOKUP(E1113,КСГ!$A$2:$C$427,3,0)</f>
        <v>1.6239999999999999</v>
      </c>
      <c r="H1113" s="25">
        <f>IF(VLOOKUP($E1113,КСГ!$A$2:$D$427,4,0)=0,IF($D1113="КС",$C$2*$C1113*$G1113,$C$3*$C1113*$G1113),IF($D1113="КС",$C$2*$G1113,$C$3*$G1113))</f>
        <v>38995.536719999996</v>
      </c>
      <c r="I1113" s="25" t="str">
        <f>VLOOKUP(E1113,КСГ!$A$2:$E$427,5,0)</f>
        <v>Хирургия (абдоминальная)</v>
      </c>
      <c r="J1113" s="25">
        <f>VLOOKUP(E1113,КСГ!$A$2:$F$427,6,0)</f>
        <v>1.2</v>
      </c>
      <c r="K1113" s="26" t="s">
        <v>474</v>
      </c>
      <c r="L1113" s="26">
        <v>1</v>
      </c>
      <c r="M1113" s="26">
        <v>1</v>
      </c>
      <c r="N1113" s="18">
        <f t="shared" si="43"/>
        <v>2</v>
      </c>
      <c r="O1113" s="19">
        <f>IF(VLOOKUP($E1113,КСГ!$A$2:$D$427,4,0)=0,IF($D1113="КС",$C$2*$C1113*$G1113*L1113,$C$3*$C1113*$G1113*L1113),IF($D1113="КС",$C$2*$G1113*L1113,$C$3*$G1113*L1113))</f>
        <v>38995.536719999996</v>
      </c>
      <c r="P1113" s="19">
        <f>IF(VLOOKUP($E1113,КСГ!$A$2:$D$427,4,0)=0,IF($D1113="КС",$C$2*$C1113*$G1113*M1113,$C$3*$C1113*$G1113*M1113),IF($D1113="КС",$C$2*$G1113*M1113,$C$3*$G1113*M1113))</f>
        <v>38995.536719999996</v>
      </c>
      <c r="Q1113" s="20">
        <f t="shared" si="44"/>
        <v>77991.073439999993</v>
      </c>
    </row>
    <row r="1114" spans="1:17" ht="15.75" customHeight="1">
      <c r="A1114" s="34">
        <v>150015</v>
      </c>
      <c r="B1114" s="22" t="str">
        <f>VLOOKUP(A1114,МО!$A$1:$C$68,2,0)</f>
        <v>ГБОЗ ВПО  СОГМА МЗ</v>
      </c>
      <c r="C1114" s="23">
        <f>IF(D1114="КС",VLOOKUP(A1114,МО!$A$1:$C$68,3,0),VLOOKUP(A1114,МО!$A$1:$D$68,4,0))</f>
        <v>1.4</v>
      </c>
      <c r="D1114" s="27" t="s">
        <v>495</v>
      </c>
      <c r="E1114" s="26">
        <v>20161263</v>
      </c>
      <c r="F1114" s="22" t="str">
        <f>VLOOKUP(E1114,КСГ!$A$2:$C$427,2,0)</f>
        <v>Операции на пищеводе, желудке, двенадцатиперстной кишке (уровень 2)</v>
      </c>
      <c r="G1114" s="25">
        <f>VLOOKUP(E1114,КСГ!$A$2:$C$427,3,0)</f>
        <v>2.73</v>
      </c>
      <c r="H1114" s="25">
        <f>IF(VLOOKUP($E1114,КСГ!$A$2:$D$427,4,0)=0,IF($D1114="КС",$C$2*$C1114*$G1114,$C$3*$C1114*$G1114),IF($D1114="КС",$C$2*$G1114,$C$3*$G1114))</f>
        <v>65552.841899999999</v>
      </c>
      <c r="I1114" s="25" t="str">
        <f>VLOOKUP(E1114,КСГ!$A$2:$E$427,5,0)</f>
        <v>Хирургия (абдоминальная)</v>
      </c>
      <c r="J1114" s="25">
        <f>VLOOKUP(E1114,КСГ!$A$2:$F$427,6,0)</f>
        <v>1.2</v>
      </c>
      <c r="K1114" s="26" t="s">
        <v>474</v>
      </c>
      <c r="L1114" s="26">
        <v>7</v>
      </c>
      <c r="M1114" s="26">
        <v>2</v>
      </c>
      <c r="N1114" s="18">
        <f t="shared" si="43"/>
        <v>9</v>
      </c>
      <c r="O1114" s="19">
        <f>IF(VLOOKUP($E1114,КСГ!$A$2:$D$427,4,0)=0,IF($D1114="КС",$C$2*$C1114*$G1114*L1114,$C$3*$C1114*$G1114*L1114),IF($D1114="КС",$C$2*$G1114*L1114,$C$3*$G1114*L1114))</f>
        <v>458869.8933</v>
      </c>
      <c r="P1114" s="19">
        <f>IF(VLOOKUP($E1114,КСГ!$A$2:$D$427,4,0)=0,IF($D1114="КС",$C$2*$C1114*$G1114*M1114,$C$3*$C1114*$G1114*M1114),IF($D1114="КС",$C$2*$G1114*M1114,$C$3*$G1114*M1114))</f>
        <v>131105.6838</v>
      </c>
      <c r="Q1114" s="20">
        <f t="shared" si="44"/>
        <v>589975.57709999999</v>
      </c>
    </row>
    <row r="1115" spans="1:17" ht="15" customHeight="1">
      <c r="A1115" s="34">
        <v>150015</v>
      </c>
      <c r="B1115" s="22" t="str">
        <f>VLOOKUP(A1115,МО!$A$1:$C$68,2,0)</f>
        <v>ГБОЗ ВПО  СОГМА МЗ</v>
      </c>
      <c r="C1115" s="23">
        <f>IF(D1115="КС",VLOOKUP(A1115,МО!$A$1:$C$68,3,0),VLOOKUP(A1115,МО!$A$1:$D$68,4,0))</f>
        <v>1.4</v>
      </c>
      <c r="D1115" s="27" t="s">
        <v>495</v>
      </c>
      <c r="E1115" s="26">
        <v>20161264</v>
      </c>
      <c r="F1115" s="22" t="str">
        <f>VLOOKUP(E1115,КСГ!$A$2:$C$427,2,0)</f>
        <v>Операции на пищеводе, желудке, двенадцатиперстной кишке (уровень 3)</v>
      </c>
      <c r="G1115" s="25">
        <f>VLOOKUP(E1115,КСГ!$A$2:$C$427,3,0)</f>
        <v>3.444</v>
      </c>
      <c r="H1115" s="25">
        <f>IF(VLOOKUP($E1115,КСГ!$A$2:$D$427,4,0)=0,IF($D1115="КС",$C$2*$C1115*$G1115,$C$3*$C1115*$G1115),IF($D1115="КС",$C$2*$G1115,$C$3*$G1115))</f>
        <v>82697.431319999989</v>
      </c>
      <c r="I1115" s="25" t="str">
        <f>VLOOKUP(E1115,КСГ!$A$2:$E$427,5,0)</f>
        <v>Хирургия (абдоминальная)</v>
      </c>
      <c r="J1115" s="25">
        <f>VLOOKUP(E1115,КСГ!$A$2:$F$427,6,0)</f>
        <v>1.2</v>
      </c>
      <c r="K1115" s="26" t="s">
        <v>474</v>
      </c>
      <c r="L1115" s="26">
        <v>1</v>
      </c>
      <c r="M1115" s="26">
        <v>0</v>
      </c>
      <c r="N1115" s="18">
        <f t="shared" si="43"/>
        <v>1</v>
      </c>
      <c r="O1115" s="19">
        <f>IF(VLOOKUP($E1115,КСГ!$A$2:$D$427,4,0)=0,IF($D1115="КС",$C$2*$C1115*$G1115*L1115,$C$3*$C1115*$G1115*L1115),IF($D1115="КС",$C$2*$G1115*L1115,$C$3*$G1115*L1115))</f>
        <v>82697.431319999989</v>
      </c>
      <c r="P1115" s="19">
        <f>IF(VLOOKUP($E1115,КСГ!$A$2:$D$427,4,0)=0,IF($D1115="КС",$C$2*$C1115*$G1115*M1115,$C$3*$C1115*$G1115*M1115),IF($D1115="КС",$C$2*$G1115*M1115,$C$3*$G1115*M1115))</f>
        <v>0</v>
      </c>
      <c r="Q1115" s="20">
        <f t="shared" si="44"/>
        <v>82697.431319999989</v>
      </c>
    </row>
    <row r="1116" spans="1:17" ht="16.5" customHeight="1">
      <c r="A1116" s="34">
        <v>150015</v>
      </c>
      <c r="B1116" s="22" t="str">
        <f>VLOOKUP(A1116,МО!$A$1:$C$68,2,0)</f>
        <v>ГБОЗ ВПО  СОГМА МЗ</v>
      </c>
      <c r="C1116" s="23">
        <f>IF(D1116="КС",VLOOKUP(A1116,МО!$A$1:$C$68,3,0),VLOOKUP(A1116,МО!$A$1:$D$68,4,0))</f>
        <v>1.4</v>
      </c>
      <c r="D1116" s="27" t="s">
        <v>495</v>
      </c>
      <c r="E1116" s="26">
        <v>20161267</v>
      </c>
      <c r="F1116" s="22" t="str">
        <f>VLOOKUP(E1116,КСГ!$A$2:$C$427,2,0)</f>
        <v>Операции по поводу грыж, взрослые (уровень 1)</v>
      </c>
      <c r="G1116" s="25">
        <f>VLOOKUP(E1116,КСГ!$A$2:$C$427,3,0)</f>
        <v>0.86</v>
      </c>
      <c r="H1116" s="25">
        <f>IF(VLOOKUP($E1116,КСГ!$A$2:$D$427,4,0)=0,IF($D1116="КС",$C$2*$C1116*$G1116,$C$3*$C1116*$G1116),IF($D1116="КС",$C$2*$G1116,$C$3*$G1116))</f>
        <v>20650.345799999999</v>
      </c>
      <c r="I1116" s="25" t="str">
        <f>VLOOKUP(E1116,КСГ!$A$2:$E$427,5,0)</f>
        <v>Хирургия (абдоминальная)</v>
      </c>
      <c r="J1116" s="25">
        <f>VLOOKUP(E1116,КСГ!$A$2:$F$427,6,0)</f>
        <v>1.2</v>
      </c>
      <c r="K1116" s="26" t="s">
        <v>474</v>
      </c>
      <c r="L1116" s="26">
        <v>4</v>
      </c>
      <c r="M1116" s="26">
        <v>1</v>
      </c>
      <c r="N1116" s="18">
        <f t="shared" si="43"/>
        <v>5</v>
      </c>
      <c r="O1116" s="19">
        <f>IF(VLOOKUP($E1116,КСГ!$A$2:$D$427,4,0)=0,IF($D1116="КС",$C$2*$C1116*$G1116*L1116,$C$3*$C1116*$G1116*L1116),IF($D1116="КС",$C$2*$G1116*L1116,$C$3*$G1116*L1116))</f>
        <v>82601.383199999997</v>
      </c>
      <c r="P1116" s="19">
        <f>IF(VLOOKUP($E1116,КСГ!$A$2:$D$427,4,0)=0,IF($D1116="КС",$C$2*$C1116*$G1116*M1116,$C$3*$C1116*$G1116*M1116),IF($D1116="КС",$C$2*$G1116*M1116,$C$3*$G1116*M1116))</f>
        <v>20650.345799999999</v>
      </c>
      <c r="Q1116" s="20">
        <f t="shared" si="44"/>
        <v>103251.72899999999</v>
      </c>
    </row>
    <row r="1117" spans="1:17" ht="15" customHeight="1">
      <c r="A1117" s="34">
        <v>150015</v>
      </c>
      <c r="B1117" s="22" t="str">
        <f>VLOOKUP(A1117,МО!$A$1:$C$68,2,0)</f>
        <v>ГБОЗ ВПО  СОГМА МЗ</v>
      </c>
      <c r="C1117" s="23">
        <f>IF(D1117="КС",VLOOKUP(A1117,МО!$A$1:$C$68,3,0),VLOOKUP(A1117,МО!$A$1:$D$68,4,0))</f>
        <v>1.4</v>
      </c>
      <c r="D1117" s="27" t="s">
        <v>495</v>
      </c>
      <c r="E1117" s="26">
        <v>20161268</v>
      </c>
      <c r="F1117" s="22" t="str">
        <f>VLOOKUP(E1117,КСГ!$A$2:$C$427,2,0)</f>
        <v>Операции по поводу грыж, взрослые (уровень 2)</v>
      </c>
      <c r="G1117" s="25">
        <f>VLOOKUP(E1117,КСГ!$A$2:$C$427,3,0)</f>
        <v>1.24</v>
      </c>
      <c r="H1117" s="25">
        <f>IF(VLOOKUP($E1117,КСГ!$A$2:$D$427,4,0)=0,IF($D1117="КС",$C$2*$C1117*$G1117,$C$3*$C1117*$G1117),IF($D1117="КС",$C$2*$G1117,$C$3*$G1117))</f>
        <v>29774.9172</v>
      </c>
      <c r="I1117" s="25" t="str">
        <f>VLOOKUP(E1117,КСГ!$A$2:$E$427,5,0)</f>
        <v>Хирургия (абдоминальная)</v>
      </c>
      <c r="J1117" s="25">
        <f>VLOOKUP(E1117,КСГ!$A$2:$F$427,6,0)</f>
        <v>1.2</v>
      </c>
      <c r="K1117" s="26" t="s">
        <v>474</v>
      </c>
      <c r="L1117" s="26">
        <v>2</v>
      </c>
      <c r="M1117" s="26">
        <v>0</v>
      </c>
      <c r="N1117" s="18">
        <f t="shared" si="43"/>
        <v>2</v>
      </c>
      <c r="O1117" s="19">
        <f>IF(VLOOKUP($E1117,КСГ!$A$2:$D$427,4,0)=0,IF($D1117="КС",$C$2*$C1117*$G1117*L1117,$C$3*$C1117*$G1117*L1117),IF($D1117="КС",$C$2*$G1117*L1117,$C$3*$G1117*L1117))</f>
        <v>59549.8344</v>
      </c>
      <c r="P1117" s="19">
        <f>IF(VLOOKUP($E1117,КСГ!$A$2:$D$427,4,0)=0,IF($D1117="КС",$C$2*$C1117*$G1117*M1117,$C$3*$C1117*$G1117*M1117),IF($D1117="КС",$C$2*$G1117*M1117,$C$3*$G1117*M1117))</f>
        <v>0</v>
      </c>
      <c r="Q1117" s="20">
        <f t="shared" si="44"/>
        <v>59549.8344</v>
      </c>
    </row>
    <row r="1118" spans="1:17" ht="15" customHeight="1">
      <c r="A1118" s="34">
        <v>150015</v>
      </c>
      <c r="B1118" s="22" t="str">
        <f>VLOOKUP(A1118,МО!$A$1:$C$68,2,0)</f>
        <v>ГБОЗ ВПО  СОГМА МЗ</v>
      </c>
      <c r="C1118" s="23">
        <f>IF(D1118="КС",VLOOKUP(A1118,МО!$A$1:$C$68,3,0),VLOOKUP(A1118,МО!$A$1:$D$68,4,0))</f>
        <v>1.4</v>
      </c>
      <c r="D1118" s="27" t="s">
        <v>495</v>
      </c>
      <c r="E1118" s="26">
        <v>20161269</v>
      </c>
      <c r="F1118" s="22" t="str">
        <f>VLOOKUP(E1118,КСГ!$A$2:$C$427,2,0)</f>
        <v>Операции по поводу грыж, взрослые (уровень 3)</v>
      </c>
      <c r="G1118" s="25">
        <f>VLOOKUP(E1118,КСГ!$A$2:$C$427,3,0)</f>
        <v>1.78</v>
      </c>
      <c r="H1118" s="25">
        <f>IF(VLOOKUP($E1118,КСГ!$A$2:$D$427,4,0)=0,IF($D1118="КС",$C$2*$C1118*$G1118,$C$3*$C1118*$G1118),IF($D1118="КС",$C$2*$G1118,$C$3*$G1118))</f>
        <v>42741.413399999998</v>
      </c>
      <c r="I1118" s="25" t="str">
        <f>VLOOKUP(E1118,КСГ!$A$2:$E$427,5,0)</f>
        <v>Хирургия (абдоминальная)</v>
      </c>
      <c r="J1118" s="25">
        <f>VLOOKUP(E1118,КСГ!$A$2:$F$427,6,0)</f>
        <v>1.2</v>
      </c>
      <c r="K1118" s="26" t="s">
        <v>474</v>
      </c>
      <c r="L1118" s="26">
        <v>27</v>
      </c>
      <c r="M1118" s="26">
        <v>8</v>
      </c>
      <c r="N1118" s="18">
        <f t="shared" si="43"/>
        <v>35</v>
      </c>
      <c r="O1118" s="19">
        <f>IF(VLOOKUP($E1118,КСГ!$A$2:$D$427,4,0)=0,IF($D1118="КС",$C$2*$C1118*$G1118*L1118,$C$3*$C1118*$G1118*L1118),IF($D1118="КС",$C$2*$G1118*L1118,$C$3*$G1118*L1118))</f>
        <v>1154018.1617999999</v>
      </c>
      <c r="P1118" s="19">
        <f>IF(VLOOKUP($E1118,КСГ!$A$2:$D$427,4,0)=0,IF($D1118="КС",$C$2*$C1118*$G1118*M1118,$C$3*$C1118*$G1118*M1118),IF($D1118="КС",$C$2*$G1118*M1118,$C$3*$G1118*M1118))</f>
        <v>341931.30719999998</v>
      </c>
      <c r="Q1118" s="20">
        <f t="shared" si="44"/>
        <v>1495949.4689999998</v>
      </c>
    </row>
    <row r="1119" spans="1:17" ht="16.5" customHeight="1">
      <c r="A1119" s="34">
        <v>150015</v>
      </c>
      <c r="B1119" s="22" t="str">
        <f>VLOOKUP(A1119,МО!$A$1:$C$68,2,0)</f>
        <v>ГБОЗ ВПО  СОГМА МЗ</v>
      </c>
      <c r="C1119" s="23">
        <f>IF(D1119="КС",VLOOKUP(A1119,МО!$A$1:$C$68,3,0),VLOOKUP(A1119,МО!$A$1:$D$68,4,0))</f>
        <v>1.4</v>
      </c>
      <c r="D1119" s="27" t="s">
        <v>495</v>
      </c>
      <c r="E1119" s="26">
        <v>20161270</v>
      </c>
      <c r="F1119" s="22" t="str">
        <f>VLOOKUP(E1119,КСГ!$A$2:$C$427,2,0)</f>
        <v>Другие операции на органах брюшной полости (уровень 1)</v>
      </c>
      <c r="G1119" s="25">
        <f>VLOOKUP(E1119,КСГ!$A$2:$C$427,3,0)</f>
        <v>1.1299999999999999</v>
      </c>
      <c r="H1119" s="25">
        <f>IF(VLOOKUP($E1119,КСГ!$A$2:$D$427,4,0)=0,IF($D1119="КС",$C$2*$C1119*$G1119,$C$3*$C1119*$G1119),IF($D1119="КС",$C$2*$G1119,$C$3*$G1119))</f>
        <v>27133.593899999996</v>
      </c>
      <c r="I1119" s="25" t="str">
        <f>VLOOKUP(E1119,КСГ!$A$2:$E$427,5,0)</f>
        <v>Хирургия (абдоминальная)</v>
      </c>
      <c r="J1119" s="25">
        <f>VLOOKUP(E1119,КСГ!$A$2:$F$427,6,0)</f>
        <v>1.2</v>
      </c>
      <c r="K1119" s="26" t="s">
        <v>474</v>
      </c>
      <c r="L1119" s="26">
        <v>1</v>
      </c>
      <c r="M1119" s="26">
        <v>0</v>
      </c>
      <c r="N1119" s="18">
        <f t="shared" si="43"/>
        <v>1</v>
      </c>
      <c r="O1119" s="19">
        <f>IF(VLOOKUP($E1119,КСГ!$A$2:$D$427,4,0)=0,IF($D1119="КС",$C$2*$C1119*$G1119*L1119,$C$3*$C1119*$G1119*L1119),IF($D1119="КС",$C$2*$G1119*L1119,$C$3*$G1119*L1119))</f>
        <v>27133.593899999996</v>
      </c>
      <c r="P1119" s="19">
        <f>IF(VLOOKUP($E1119,КСГ!$A$2:$D$427,4,0)=0,IF($D1119="КС",$C$2*$C1119*$G1119*M1119,$C$3*$C1119*$G1119*M1119),IF($D1119="КС",$C$2*$G1119*M1119,$C$3*$G1119*M1119))</f>
        <v>0</v>
      </c>
      <c r="Q1119" s="20">
        <f t="shared" si="44"/>
        <v>27133.593899999996</v>
      </c>
    </row>
    <row r="1120" spans="1:17" ht="15" customHeight="1">
      <c r="A1120" s="34">
        <v>150015</v>
      </c>
      <c r="B1120" s="22" t="str">
        <f>VLOOKUP(A1120,МО!$A$1:$C$68,2,0)</f>
        <v>ГБОЗ ВПО  СОГМА МЗ</v>
      </c>
      <c r="C1120" s="23">
        <f>IF(D1120="КС",VLOOKUP(A1120,МО!$A$1:$C$68,3,0),VLOOKUP(A1120,МО!$A$1:$D$68,4,0))</f>
        <v>1.4</v>
      </c>
      <c r="D1120" s="27" t="s">
        <v>495</v>
      </c>
      <c r="E1120" s="26">
        <v>20161271</v>
      </c>
      <c r="F1120" s="22" t="str">
        <f>VLOOKUP(E1120,КСГ!$A$2:$C$427,2,0)</f>
        <v>Другие операции на органах брюшной полости (уровень 2)</v>
      </c>
      <c r="G1120" s="25">
        <f>VLOOKUP(E1120,КСГ!$A$2:$C$427,3,0)</f>
        <v>1.19</v>
      </c>
      <c r="H1120" s="25">
        <f>IF(VLOOKUP($E1120,КСГ!$A$2:$D$427,4,0)=0,IF($D1120="КС",$C$2*$C1120*$G1120,$C$3*$C1120*$G1120),IF($D1120="КС",$C$2*$G1120,$C$3*$G1120))</f>
        <v>28574.315699999996</v>
      </c>
      <c r="I1120" s="25" t="str">
        <f>VLOOKUP(E1120,КСГ!$A$2:$E$427,5,0)</f>
        <v>Хирургия (абдоминальная)</v>
      </c>
      <c r="J1120" s="25">
        <f>VLOOKUP(E1120,КСГ!$A$2:$F$427,6,0)</f>
        <v>1.2</v>
      </c>
      <c r="K1120" s="26" t="s">
        <v>474</v>
      </c>
      <c r="L1120" s="26">
        <v>1</v>
      </c>
      <c r="M1120" s="26">
        <v>0</v>
      </c>
      <c r="N1120" s="18">
        <f t="shared" si="43"/>
        <v>1</v>
      </c>
      <c r="O1120" s="19">
        <f>IF(VLOOKUP($E1120,КСГ!$A$2:$D$427,4,0)=0,IF($D1120="КС",$C$2*$C1120*$G1120*L1120,$C$3*$C1120*$G1120*L1120),IF($D1120="КС",$C$2*$G1120*L1120,$C$3*$G1120*L1120))</f>
        <v>28574.315699999996</v>
      </c>
      <c r="P1120" s="19">
        <f>IF(VLOOKUP($E1120,КСГ!$A$2:$D$427,4,0)=0,IF($D1120="КС",$C$2*$C1120*$G1120*M1120,$C$3*$C1120*$G1120*M1120),IF($D1120="КС",$C$2*$G1120*M1120,$C$3*$G1120*M1120))</f>
        <v>0</v>
      </c>
      <c r="Q1120" s="20">
        <f t="shared" si="44"/>
        <v>28574.315699999996</v>
      </c>
    </row>
    <row r="1121" spans="1:17" ht="15.75" customHeight="1">
      <c r="A1121" s="34">
        <v>150015</v>
      </c>
      <c r="B1121" s="22" t="str">
        <f>VLOOKUP(A1121,МО!$A$1:$C$68,2,0)</f>
        <v>ГБОЗ ВПО  СОГМА МЗ</v>
      </c>
      <c r="C1121" s="23">
        <f>IF(D1121="КС",VLOOKUP(A1121,МО!$A$1:$C$68,3,0),VLOOKUP(A1121,МО!$A$1:$D$68,4,0))</f>
        <v>1.4</v>
      </c>
      <c r="D1121" s="27" t="s">
        <v>495</v>
      </c>
      <c r="E1121" s="26">
        <v>20161272</v>
      </c>
      <c r="F1121" s="22" t="str">
        <f>VLOOKUP(E1121,КСГ!$A$2:$C$427,2,0)</f>
        <v>Другие операции на органах брюшной полости (уровень 3)</v>
      </c>
      <c r="G1121" s="25">
        <f>VLOOKUP(E1121,КСГ!$A$2:$C$427,3,0)</f>
        <v>2.9819999999999998</v>
      </c>
      <c r="H1121" s="25">
        <f>IF(VLOOKUP($E1121,КСГ!$A$2:$D$427,4,0)=0,IF($D1121="КС",$C$2*$C1121*$G1121,$C$3*$C1121*$G1121),IF($D1121="КС",$C$2*$G1121,$C$3*$G1121))</f>
        <v>71603.873459999988</v>
      </c>
      <c r="I1121" s="25" t="str">
        <f>VLOOKUP(E1121,КСГ!$A$2:$E$427,5,0)</f>
        <v>Хирургия (абдоминальная)</v>
      </c>
      <c r="J1121" s="25">
        <f>VLOOKUP(E1121,КСГ!$A$2:$F$427,6,0)</f>
        <v>1.2</v>
      </c>
      <c r="K1121" s="26" t="s">
        <v>474</v>
      </c>
      <c r="L1121" s="26">
        <v>1</v>
      </c>
      <c r="M1121" s="26">
        <v>0</v>
      </c>
      <c r="N1121" s="18">
        <f t="shared" si="43"/>
        <v>1</v>
      </c>
      <c r="O1121" s="19">
        <f>IF(VLOOKUP($E1121,КСГ!$A$2:$D$427,4,0)=0,IF($D1121="КС",$C$2*$C1121*$G1121*L1121,$C$3*$C1121*$G1121*L1121),IF($D1121="КС",$C$2*$G1121*L1121,$C$3*$G1121*L1121))</f>
        <v>71603.873459999988</v>
      </c>
      <c r="P1121" s="19">
        <f>IF(VLOOKUP($E1121,КСГ!$A$2:$D$427,4,0)=0,IF($D1121="КС",$C$2*$C1121*$G1121*M1121,$C$3*$C1121*$G1121*M1121),IF($D1121="КС",$C$2*$G1121*M1121,$C$3*$G1121*M1121))</f>
        <v>0</v>
      </c>
      <c r="Q1121" s="20">
        <f t="shared" si="44"/>
        <v>71603.873459999988</v>
      </c>
    </row>
    <row r="1122" spans="1:17" ht="30">
      <c r="A1122" s="34">
        <v>150016</v>
      </c>
      <c r="B1122" s="22" t="str">
        <f>VLOOKUP(A1122,МО!$A$1:$C$68,2,0)</f>
        <v>ГБУЗ "Пригородная ЦРБ"</v>
      </c>
      <c r="C1122" s="23">
        <f>IF(D1122="КС",VLOOKUP(A1122,МО!$A$1:$C$68,3,0),VLOOKUP(A1122,МО!$A$1:$D$68,4,0))</f>
        <v>0.81499999999999995</v>
      </c>
      <c r="D1122" s="27" t="s">
        <v>495</v>
      </c>
      <c r="E1122" s="26">
        <v>20161002</v>
      </c>
      <c r="F1122" s="22" t="str">
        <f>VLOOKUP(E1122,КСГ!$A$2:$C$427,2,0)</f>
        <v>Осложнения, связанные с беременностью</v>
      </c>
      <c r="G1122" s="25">
        <f>VLOOKUP(E1122,КСГ!$A$2:$C$427,3,0)</f>
        <v>0.93</v>
      </c>
      <c r="H1122" s="25">
        <f>IF(VLOOKUP($E1122,КСГ!$A$2:$D$427,4,0)=0,IF($D1122="КС",$C$2*$C1122*$G1122,$C$3*$C1122*$G1122),IF($D1122="КС",$C$2*$G1122,$C$3*$G1122))</f>
        <v>12999.941527500001</v>
      </c>
      <c r="I1122" s="25" t="str">
        <f>VLOOKUP(E1122,КСГ!$A$2:$E$427,5,0)</f>
        <v>Акушерство и гинекология</v>
      </c>
      <c r="J1122" s="25">
        <f>VLOOKUP(E1122,КСГ!$A$2:$F$427,6,0)</f>
        <v>0.8</v>
      </c>
      <c r="K1122" s="26" t="s">
        <v>470</v>
      </c>
      <c r="L1122" s="26">
        <v>65</v>
      </c>
      <c r="M1122" s="26">
        <v>30</v>
      </c>
      <c r="N1122" s="18">
        <f t="shared" si="43"/>
        <v>95</v>
      </c>
      <c r="O1122" s="19">
        <f>IF(VLOOKUP($E1122,КСГ!$A$2:$D$427,4,0)=0,IF($D1122="КС",$C$2*$C1122*$G1122*L1122,$C$3*$C1122*$G1122*L1122),IF($D1122="КС",$C$2*$G1122*L1122,$C$3*$G1122*L1122))</f>
        <v>844996.19928750012</v>
      </c>
      <c r="P1122" s="19">
        <f>IF(VLOOKUP($E1122,КСГ!$A$2:$D$427,4,0)=0,IF($D1122="КС",$C$2*$C1122*$G1122*M1122,$C$3*$C1122*$G1122*M1122),IF($D1122="КС",$C$2*$G1122*M1122,$C$3*$G1122*M1122))</f>
        <v>389998.24582500005</v>
      </c>
      <c r="Q1122" s="20">
        <f t="shared" si="44"/>
        <v>1234994.4451125001</v>
      </c>
    </row>
    <row r="1123" spans="1:17" ht="30">
      <c r="A1123" s="34">
        <v>150016</v>
      </c>
      <c r="B1123" s="22" t="str">
        <f>VLOOKUP(A1123,МО!$A$1:$C$68,2,0)</f>
        <v>ГБУЗ "Пригородная ЦРБ"</v>
      </c>
      <c r="C1123" s="23">
        <f>IF(D1123="КС",VLOOKUP(A1123,МО!$A$1:$C$68,3,0),VLOOKUP(A1123,МО!$A$1:$D$68,4,0))</f>
        <v>0.81499999999999995</v>
      </c>
      <c r="D1123" s="27" t="s">
        <v>495</v>
      </c>
      <c r="E1123" s="26">
        <v>20161002</v>
      </c>
      <c r="F1123" s="22" t="str">
        <f>VLOOKUP(E1123,КСГ!$A$2:$C$427,2,0)</f>
        <v>Осложнения, связанные с беременностью</v>
      </c>
      <c r="G1123" s="25">
        <f>VLOOKUP(E1123,КСГ!$A$2:$C$427,3,0)</f>
        <v>0.93</v>
      </c>
      <c r="H1123" s="25">
        <f>IF(VLOOKUP($E1123,КСГ!$A$2:$D$427,4,0)=0,IF($D1123="КС",$C$2*$C1123*$G1123,$C$3*$C1123*$G1123),IF($D1123="КС",$C$2*$G1123,$C$3*$G1123))</f>
        <v>12999.941527500001</v>
      </c>
      <c r="I1123" s="25" t="str">
        <f>VLOOKUP(E1123,КСГ!$A$2:$E$427,5,0)</f>
        <v>Акушерство и гинекология</v>
      </c>
      <c r="J1123" s="25">
        <f>VLOOKUP(E1123,КСГ!$A$2:$F$427,6,0)</f>
        <v>0.8</v>
      </c>
      <c r="K1123" s="26" t="s">
        <v>471</v>
      </c>
      <c r="L1123" s="26">
        <v>65</v>
      </c>
      <c r="M1123" s="26">
        <v>21</v>
      </c>
      <c r="N1123" s="18">
        <f t="shared" si="43"/>
        <v>86</v>
      </c>
      <c r="O1123" s="19">
        <f>IF(VLOOKUP($E1123,КСГ!$A$2:$D$427,4,0)=0,IF($D1123="КС",$C$2*$C1123*$G1123*L1123,$C$3*$C1123*$G1123*L1123),IF($D1123="КС",$C$2*$G1123*L1123,$C$3*$G1123*L1123))</f>
        <v>844996.19928750012</v>
      </c>
      <c r="P1123" s="19">
        <f>IF(VLOOKUP($E1123,КСГ!$A$2:$D$427,4,0)=0,IF($D1123="КС",$C$2*$C1123*$G1123*M1123,$C$3*$C1123*$G1123*M1123),IF($D1123="КС",$C$2*$G1123*M1123,$C$3*$G1123*M1123))</f>
        <v>272998.77207750001</v>
      </c>
      <c r="Q1123" s="20">
        <f t="shared" si="44"/>
        <v>1117994.9713650001</v>
      </c>
    </row>
    <row r="1124" spans="1:17" ht="30">
      <c r="A1124" s="34">
        <v>150016</v>
      </c>
      <c r="B1124" s="22" t="str">
        <f>VLOOKUP(A1124,МО!$A$1:$C$68,2,0)</f>
        <v>ГБУЗ "Пригородная ЦРБ"</v>
      </c>
      <c r="C1124" s="23">
        <f>IF(D1124="КС",VLOOKUP(A1124,МО!$A$1:$C$68,3,0),VLOOKUP(A1124,МО!$A$1:$D$68,4,0))</f>
        <v>0.81499999999999995</v>
      </c>
      <c r="D1124" s="27" t="s">
        <v>495</v>
      </c>
      <c r="E1124" s="26">
        <v>20161002</v>
      </c>
      <c r="F1124" s="22" t="str">
        <f>VLOOKUP(E1124,КСГ!$A$2:$C$427,2,0)</f>
        <v>Осложнения, связанные с беременностью</v>
      </c>
      <c r="G1124" s="25">
        <f>VLOOKUP(E1124,КСГ!$A$2:$C$427,3,0)</f>
        <v>0.93</v>
      </c>
      <c r="H1124" s="25">
        <f>IF(VLOOKUP($E1124,КСГ!$A$2:$D$427,4,0)=0,IF($D1124="КС",$C$2*$C1124*$G1124,$C$3*$C1124*$G1124),IF($D1124="КС",$C$2*$G1124,$C$3*$G1124))</f>
        <v>12999.941527500001</v>
      </c>
      <c r="I1124" s="25" t="str">
        <f>VLOOKUP(E1124,КСГ!$A$2:$E$427,5,0)</f>
        <v>Акушерство и гинекология</v>
      </c>
      <c r="J1124" s="25">
        <f>VLOOKUP(E1124,КСГ!$A$2:$F$427,6,0)</f>
        <v>0.8</v>
      </c>
      <c r="K1124" s="26" t="s">
        <v>472</v>
      </c>
      <c r="L1124" s="26">
        <v>0</v>
      </c>
      <c r="M1124" s="26">
        <v>0</v>
      </c>
      <c r="N1124" s="18" t="str">
        <f t="shared" si="43"/>
        <v/>
      </c>
      <c r="O1124" s="19">
        <f>IF(VLOOKUP($E1124,КСГ!$A$2:$D$427,4,0)=0,IF($D1124="КС",$C$2*$C1124*$G1124*L1124,$C$3*$C1124*$G1124*L1124),IF($D1124="КС",$C$2*$G1124*L1124,$C$3*$G1124*L1124))</f>
        <v>0</v>
      </c>
      <c r="P1124" s="19">
        <f>IF(VLOOKUP($E1124,КСГ!$A$2:$D$427,4,0)=0,IF($D1124="КС",$C$2*$C1124*$G1124*M1124,$C$3*$C1124*$G1124*M1124),IF($D1124="КС",$C$2*$G1124*M1124,$C$3*$G1124*M1124))</f>
        <v>0</v>
      </c>
      <c r="Q1124" s="20">
        <f t="shared" si="44"/>
        <v>0</v>
      </c>
    </row>
    <row r="1125" spans="1:17" ht="30">
      <c r="A1125" s="34">
        <v>150016</v>
      </c>
      <c r="B1125" s="22" t="str">
        <f>VLOOKUP(A1125,МО!$A$1:$C$68,2,0)</f>
        <v>ГБУЗ "Пригородная ЦРБ"</v>
      </c>
      <c r="C1125" s="23">
        <f>IF(D1125="КС",VLOOKUP(A1125,МО!$A$1:$C$68,3,0),VLOOKUP(A1125,МО!$A$1:$D$68,4,0))</f>
        <v>0.81499999999999995</v>
      </c>
      <c r="D1125" s="27" t="s">
        <v>495</v>
      </c>
      <c r="E1125" s="26">
        <v>20161003</v>
      </c>
      <c r="F1125" s="22" t="str">
        <f>VLOOKUP(E1125,КСГ!$A$2:$C$427,2,0)</f>
        <v>Беременность, закончившаяся абортивным исходом</v>
      </c>
      <c r="G1125" s="25">
        <f>VLOOKUP(E1125,КСГ!$A$2:$C$427,3,0)</f>
        <v>0.28000000000000003</v>
      </c>
      <c r="H1125" s="25">
        <f>IF(VLOOKUP($E1125,КСГ!$A$2:$D$427,4,0)=0,IF($D1125="КС",$C$2*$C1125*$G1125,$C$3*$C1125*$G1125),IF($D1125="КС",$C$2*$G1125,$C$3*$G1125))</f>
        <v>3913.9608900000003</v>
      </c>
      <c r="I1125" s="25" t="str">
        <f>VLOOKUP(E1125,КСГ!$A$2:$E$427,5,0)</f>
        <v>Акушерство и гинекология</v>
      </c>
      <c r="J1125" s="25">
        <f>VLOOKUP(E1125,КСГ!$A$2:$F$427,6,0)</f>
        <v>0.8</v>
      </c>
      <c r="K1125" s="26" t="s">
        <v>470</v>
      </c>
      <c r="L1125" s="26">
        <v>38</v>
      </c>
      <c r="M1125" s="26">
        <v>10</v>
      </c>
      <c r="N1125" s="18">
        <f t="shared" si="43"/>
        <v>48</v>
      </c>
      <c r="O1125" s="19">
        <f>IF(VLOOKUP($E1125,КСГ!$A$2:$D$427,4,0)=0,IF($D1125="КС",$C$2*$C1125*$G1125*L1125,$C$3*$C1125*$G1125*L1125),IF($D1125="КС",$C$2*$G1125*L1125,$C$3*$G1125*L1125))</f>
        <v>148730.51382000002</v>
      </c>
      <c r="P1125" s="19">
        <f>IF(VLOOKUP($E1125,КСГ!$A$2:$D$427,4,0)=0,IF($D1125="КС",$C$2*$C1125*$G1125*M1125,$C$3*$C1125*$G1125*M1125),IF($D1125="КС",$C$2*$G1125*M1125,$C$3*$G1125*M1125))</f>
        <v>39139.608900000007</v>
      </c>
      <c r="Q1125" s="20">
        <f t="shared" si="44"/>
        <v>187870.12272000004</v>
      </c>
    </row>
    <row r="1126" spans="1:17" ht="30">
      <c r="A1126" s="34">
        <v>150016</v>
      </c>
      <c r="B1126" s="22" t="str">
        <f>VLOOKUP(A1126,МО!$A$1:$C$68,2,0)</f>
        <v>ГБУЗ "Пригородная ЦРБ"</v>
      </c>
      <c r="C1126" s="23">
        <f>IF(D1126="КС",VLOOKUP(A1126,МО!$A$1:$C$68,3,0),VLOOKUP(A1126,МО!$A$1:$D$68,4,0))</f>
        <v>0.81499999999999995</v>
      </c>
      <c r="D1126" s="27" t="s">
        <v>495</v>
      </c>
      <c r="E1126" s="26">
        <v>20161004</v>
      </c>
      <c r="F1126" s="22" t="str">
        <f>VLOOKUP(E1126,КСГ!$A$2:$C$427,2,0)</f>
        <v>Родоразрешение</v>
      </c>
      <c r="G1126" s="25">
        <f>VLOOKUP(E1126,КСГ!$A$2:$C$427,3,0)</f>
        <v>0.98</v>
      </c>
      <c r="H1126" s="25">
        <f>IF(VLOOKUP($E1126,КСГ!$A$2:$D$427,4,0)=0,IF($D1126="КС",$C$2*$C1126*$G1126,$C$3*$C1126*$G1126),IF($D1126="КС",$C$2*$G1126,$C$3*$G1126))</f>
        <v>13698.863115</v>
      </c>
      <c r="I1126" s="25" t="str">
        <f>VLOOKUP(E1126,КСГ!$A$2:$E$427,5,0)</f>
        <v>Акушерство и гинекология</v>
      </c>
      <c r="J1126" s="25">
        <f>VLOOKUP(E1126,КСГ!$A$2:$F$427,6,0)</f>
        <v>0.8</v>
      </c>
      <c r="K1126" s="26" t="s">
        <v>472</v>
      </c>
      <c r="L1126" s="26">
        <v>100</v>
      </c>
      <c r="M1126" s="26">
        <v>42</v>
      </c>
      <c r="N1126" s="18">
        <f t="shared" si="43"/>
        <v>142</v>
      </c>
      <c r="O1126" s="19">
        <f>IF(VLOOKUP($E1126,КСГ!$A$2:$D$427,4,0)=0,IF($D1126="КС",$C$2*$C1126*$G1126*L1126,$C$3*$C1126*$G1126*L1126),IF($D1126="КС",$C$2*$G1126*L1126,$C$3*$G1126*L1126))</f>
        <v>1369886.3115000001</v>
      </c>
      <c r="P1126" s="19">
        <f>IF(VLOOKUP($E1126,КСГ!$A$2:$D$427,4,0)=0,IF($D1126="КС",$C$2*$C1126*$G1126*M1126,$C$3*$C1126*$G1126*M1126),IF($D1126="КС",$C$2*$G1126*M1126,$C$3*$G1126*M1126))</f>
        <v>575352.25083000003</v>
      </c>
      <c r="Q1126" s="20">
        <f t="shared" si="44"/>
        <v>1945238.5623300001</v>
      </c>
    </row>
    <row r="1127" spans="1:17" ht="30">
      <c r="A1127" s="34">
        <v>150016</v>
      </c>
      <c r="B1127" s="22" t="str">
        <f>VLOOKUP(A1127,МО!$A$1:$C$68,2,0)</f>
        <v>ГБУЗ "Пригородная ЦРБ"</v>
      </c>
      <c r="C1127" s="23">
        <f>IF(D1127="КС",VLOOKUP(A1127,МО!$A$1:$C$68,3,0),VLOOKUP(A1127,МО!$A$1:$D$68,4,0))</f>
        <v>0.81499999999999995</v>
      </c>
      <c r="D1127" s="27" t="s">
        <v>495</v>
      </c>
      <c r="E1127" s="26">
        <v>20161004</v>
      </c>
      <c r="F1127" s="22" t="str">
        <f>VLOOKUP(E1127,КСГ!$A$2:$C$427,2,0)</f>
        <v>Родоразрешение</v>
      </c>
      <c r="G1127" s="25">
        <f>VLOOKUP(E1127,КСГ!$A$2:$C$427,3,0)</f>
        <v>0.98</v>
      </c>
      <c r="H1127" s="25">
        <f>IF(VLOOKUP($E1127,КСГ!$A$2:$D$427,4,0)=0,IF($D1127="КС",$C$2*$C1127*$G1127,$C$3*$C1127*$G1127),IF($D1127="КС",$C$2*$G1127,$C$3*$G1127))</f>
        <v>13698.863115</v>
      </c>
      <c r="I1127" s="25" t="str">
        <f>VLOOKUP(E1127,КСГ!$A$2:$E$427,5,0)</f>
        <v>Акушерство и гинекология</v>
      </c>
      <c r="J1127" s="25">
        <f>VLOOKUP(E1127,КСГ!$A$2:$F$427,6,0)</f>
        <v>0.8</v>
      </c>
      <c r="K1127" s="26" t="s">
        <v>470</v>
      </c>
      <c r="L1127" s="26">
        <v>0</v>
      </c>
      <c r="M1127" s="26">
        <v>0</v>
      </c>
      <c r="N1127" s="18" t="str">
        <f t="shared" si="43"/>
        <v/>
      </c>
      <c r="O1127" s="19">
        <f>IF(VLOOKUP($E1127,КСГ!$A$2:$D$427,4,0)=0,IF($D1127="КС",$C$2*$C1127*$G1127*L1127,$C$3*$C1127*$G1127*L1127),IF($D1127="КС",$C$2*$G1127*L1127,$C$3*$G1127*L1127))</f>
        <v>0</v>
      </c>
      <c r="P1127" s="19">
        <f>IF(VLOOKUP($E1127,КСГ!$A$2:$D$427,4,0)=0,IF($D1127="КС",$C$2*$C1127*$G1127*M1127,$C$3*$C1127*$G1127*M1127),IF($D1127="КС",$C$2*$G1127*M1127,$C$3*$G1127*M1127))</f>
        <v>0</v>
      </c>
      <c r="Q1127" s="20">
        <f t="shared" si="44"/>
        <v>0</v>
      </c>
    </row>
    <row r="1128" spans="1:17" ht="30">
      <c r="A1128" s="34">
        <v>150016</v>
      </c>
      <c r="B1128" s="22" t="str">
        <f>VLOOKUP(A1128,МО!$A$1:$C$68,2,0)</f>
        <v>ГБУЗ "Пригородная ЦРБ"</v>
      </c>
      <c r="C1128" s="23">
        <f>IF(D1128="КС",VLOOKUP(A1128,МО!$A$1:$C$68,3,0),VLOOKUP(A1128,МО!$A$1:$D$68,4,0))</f>
        <v>0.81499999999999995</v>
      </c>
      <c r="D1128" s="27" t="s">
        <v>495</v>
      </c>
      <c r="E1128" s="26">
        <v>20161004</v>
      </c>
      <c r="F1128" s="22" t="str">
        <f>VLOOKUP(E1128,КСГ!$A$2:$C$427,2,0)</f>
        <v>Родоразрешение</v>
      </c>
      <c r="G1128" s="25">
        <f>VLOOKUP(E1128,КСГ!$A$2:$C$427,3,0)</f>
        <v>0.98</v>
      </c>
      <c r="H1128" s="25">
        <f>IF(VLOOKUP($E1128,КСГ!$A$2:$D$427,4,0)=0,IF($D1128="КС",$C$2*$C1128*$G1128,$C$3*$C1128*$G1128),IF($D1128="КС",$C$2*$G1128,$C$3*$G1128))</f>
        <v>13698.863115</v>
      </c>
      <c r="I1128" s="25" t="str">
        <f>VLOOKUP(E1128,КСГ!$A$2:$E$427,5,0)</f>
        <v>Акушерство и гинекология</v>
      </c>
      <c r="J1128" s="25">
        <f>VLOOKUP(E1128,КСГ!$A$2:$F$427,6,0)</f>
        <v>0.8</v>
      </c>
      <c r="K1128" s="26" t="s">
        <v>471</v>
      </c>
      <c r="L1128" s="26">
        <v>10</v>
      </c>
      <c r="M1128" s="26">
        <v>5</v>
      </c>
      <c r="N1128" s="18">
        <f t="shared" si="43"/>
        <v>15</v>
      </c>
      <c r="O1128" s="19">
        <f>IF(VLOOKUP($E1128,КСГ!$A$2:$D$427,4,0)=0,IF($D1128="КС",$C$2*$C1128*$G1128*L1128,$C$3*$C1128*$G1128*L1128),IF($D1128="КС",$C$2*$G1128*L1128,$C$3*$G1128*L1128))</f>
        <v>136988.63115</v>
      </c>
      <c r="P1128" s="19">
        <f>IF(VLOOKUP($E1128,КСГ!$A$2:$D$427,4,0)=0,IF($D1128="КС",$C$2*$C1128*$G1128*M1128,$C$3*$C1128*$G1128*M1128),IF($D1128="КС",$C$2*$G1128*M1128,$C$3*$G1128*M1128))</f>
        <v>68494.315575000001</v>
      </c>
      <c r="Q1128" s="20">
        <f t="shared" si="44"/>
        <v>205482.94672499999</v>
      </c>
    </row>
    <row r="1129" spans="1:17" ht="30">
      <c r="A1129" s="34">
        <v>150016</v>
      </c>
      <c r="B1129" s="22" t="str">
        <f>VLOOKUP(A1129,МО!$A$1:$C$68,2,0)</f>
        <v>ГБУЗ "Пригородная ЦРБ"</v>
      </c>
      <c r="C1129" s="23">
        <f>IF(D1129="КС",VLOOKUP(A1129,МО!$A$1:$C$68,3,0),VLOOKUP(A1129,МО!$A$1:$D$68,4,0))</f>
        <v>0.81499999999999995</v>
      </c>
      <c r="D1129" s="27" t="s">
        <v>495</v>
      </c>
      <c r="E1129" s="26">
        <v>20161005</v>
      </c>
      <c r="F1129" s="22" t="str">
        <f>VLOOKUP(E1129,КСГ!$A$2:$C$427,2,0)</f>
        <v>Кесарево сечение</v>
      </c>
      <c r="G1129" s="25">
        <f>VLOOKUP(E1129,КСГ!$A$2:$C$427,3,0)</f>
        <v>1.01</v>
      </c>
      <c r="H1129" s="25">
        <f>IF(VLOOKUP($E1129,КСГ!$A$2:$D$427,4,0)=0,IF($D1129="КС",$C$2*$C1129*$G1129,$C$3*$C1129*$G1129),IF($D1129="КС",$C$2*$G1129,$C$3*$G1129))</f>
        <v>14118.2160675</v>
      </c>
      <c r="I1129" s="25" t="str">
        <f>VLOOKUP(E1129,КСГ!$A$2:$E$427,5,0)</f>
        <v>Акушерство и гинекология</v>
      </c>
      <c r="J1129" s="25">
        <f>VLOOKUP(E1129,КСГ!$A$2:$F$427,6,0)</f>
        <v>0.8</v>
      </c>
      <c r="K1129" s="26" t="s">
        <v>470</v>
      </c>
      <c r="L1129" s="26">
        <v>0</v>
      </c>
      <c r="M1129" s="26">
        <v>0</v>
      </c>
      <c r="N1129" s="18" t="str">
        <f t="shared" si="43"/>
        <v/>
      </c>
      <c r="O1129" s="19">
        <f>IF(VLOOKUP($E1129,КСГ!$A$2:$D$427,4,0)=0,IF($D1129="КС",$C$2*$C1129*$G1129*L1129,$C$3*$C1129*$G1129*L1129),IF($D1129="КС",$C$2*$G1129*L1129,$C$3*$G1129*L1129))</f>
        <v>0</v>
      </c>
      <c r="P1129" s="19">
        <f>IF(VLOOKUP($E1129,КСГ!$A$2:$D$427,4,0)=0,IF($D1129="КС",$C$2*$C1129*$G1129*M1129,$C$3*$C1129*$G1129*M1129),IF($D1129="КС",$C$2*$G1129*M1129,$C$3*$G1129*M1129))</f>
        <v>0</v>
      </c>
      <c r="Q1129" s="20">
        <f t="shared" si="44"/>
        <v>0</v>
      </c>
    </row>
    <row r="1130" spans="1:17" ht="30">
      <c r="A1130" s="34">
        <v>150016</v>
      </c>
      <c r="B1130" s="22" t="str">
        <f>VLOOKUP(A1130,МО!$A$1:$C$68,2,0)</f>
        <v>ГБУЗ "Пригородная ЦРБ"</v>
      </c>
      <c r="C1130" s="23">
        <f>IF(D1130="КС",VLOOKUP(A1130,МО!$A$1:$C$68,3,0),VLOOKUP(A1130,МО!$A$1:$D$68,4,0))</f>
        <v>0.81499999999999995</v>
      </c>
      <c r="D1130" s="27" t="s">
        <v>495</v>
      </c>
      <c r="E1130" s="26">
        <v>20161005</v>
      </c>
      <c r="F1130" s="22" t="str">
        <f>VLOOKUP(E1130,КСГ!$A$2:$C$427,2,0)</f>
        <v>Кесарево сечение</v>
      </c>
      <c r="G1130" s="25">
        <f>VLOOKUP(E1130,КСГ!$A$2:$C$427,3,0)</f>
        <v>1.01</v>
      </c>
      <c r="H1130" s="25">
        <f>IF(VLOOKUP($E1130,КСГ!$A$2:$D$427,4,0)=0,IF($D1130="КС",$C$2*$C1130*$G1130,$C$3*$C1130*$G1130),IF($D1130="КС",$C$2*$G1130,$C$3*$G1130))</f>
        <v>14118.2160675</v>
      </c>
      <c r="I1130" s="25" t="str">
        <f>VLOOKUP(E1130,КСГ!$A$2:$E$427,5,0)</f>
        <v>Акушерство и гинекология</v>
      </c>
      <c r="J1130" s="25">
        <f>VLOOKUP(E1130,КСГ!$A$2:$F$427,6,0)</f>
        <v>0.8</v>
      </c>
      <c r="K1130" s="26" t="s">
        <v>471</v>
      </c>
      <c r="L1130" s="26">
        <v>4</v>
      </c>
      <c r="M1130" s="26">
        <v>1</v>
      </c>
      <c r="N1130" s="18">
        <f t="shared" si="43"/>
        <v>5</v>
      </c>
      <c r="O1130" s="19">
        <f>IF(VLOOKUP($E1130,КСГ!$A$2:$D$427,4,0)=0,IF($D1130="КС",$C$2*$C1130*$G1130*L1130,$C$3*$C1130*$G1130*L1130),IF($D1130="КС",$C$2*$G1130*L1130,$C$3*$G1130*L1130))</f>
        <v>56472.864269999998</v>
      </c>
      <c r="P1130" s="19">
        <f>IF(VLOOKUP($E1130,КСГ!$A$2:$D$427,4,0)=0,IF($D1130="КС",$C$2*$C1130*$G1130*M1130,$C$3*$C1130*$G1130*M1130),IF($D1130="КС",$C$2*$G1130*M1130,$C$3*$G1130*M1130))</f>
        <v>14118.2160675</v>
      </c>
      <c r="Q1130" s="20">
        <f t="shared" si="44"/>
        <v>70591.080337499996</v>
      </c>
    </row>
    <row r="1131" spans="1:17" ht="30">
      <c r="A1131" s="34">
        <v>150016</v>
      </c>
      <c r="B1131" s="22" t="str">
        <f>VLOOKUP(A1131,МО!$A$1:$C$68,2,0)</f>
        <v>ГБУЗ "Пригородная ЦРБ"</v>
      </c>
      <c r="C1131" s="23">
        <f>IF(D1131="КС",VLOOKUP(A1131,МО!$A$1:$C$68,3,0),VLOOKUP(A1131,МО!$A$1:$D$68,4,0))</f>
        <v>0.81499999999999995</v>
      </c>
      <c r="D1131" s="27" t="s">
        <v>495</v>
      </c>
      <c r="E1131" s="26">
        <v>20161005</v>
      </c>
      <c r="F1131" s="22" t="str">
        <f>VLOOKUP(E1131,КСГ!$A$2:$C$427,2,0)</f>
        <v>Кесарево сечение</v>
      </c>
      <c r="G1131" s="25">
        <f>VLOOKUP(E1131,КСГ!$A$2:$C$427,3,0)</f>
        <v>1.01</v>
      </c>
      <c r="H1131" s="25">
        <f>IF(VLOOKUP($E1131,КСГ!$A$2:$D$427,4,0)=0,IF($D1131="КС",$C$2*$C1131*$G1131,$C$3*$C1131*$G1131),IF($D1131="КС",$C$2*$G1131,$C$3*$G1131))</f>
        <v>14118.2160675</v>
      </c>
      <c r="I1131" s="25" t="str">
        <f>VLOOKUP(E1131,КСГ!$A$2:$E$427,5,0)</f>
        <v>Акушерство и гинекология</v>
      </c>
      <c r="J1131" s="25">
        <f>VLOOKUP(E1131,КСГ!$A$2:$F$427,6,0)</f>
        <v>0.8</v>
      </c>
      <c r="K1131" s="26" t="s">
        <v>472</v>
      </c>
      <c r="L1131" s="26">
        <v>29</v>
      </c>
      <c r="M1131" s="26">
        <v>10</v>
      </c>
      <c r="N1131" s="18">
        <f t="shared" si="43"/>
        <v>39</v>
      </c>
      <c r="O1131" s="19">
        <f>IF(VLOOKUP($E1131,КСГ!$A$2:$D$427,4,0)=0,IF($D1131="КС",$C$2*$C1131*$G1131*L1131,$C$3*$C1131*$G1131*L1131),IF($D1131="КС",$C$2*$G1131*L1131,$C$3*$G1131*L1131))</f>
        <v>409428.26595749997</v>
      </c>
      <c r="P1131" s="19">
        <f>IF(VLOOKUP($E1131,КСГ!$A$2:$D$427,4,0)=0,IF($D1131="КС",$C$2*$C1131*$G1131*M1131,$C$3*$C1131*$G1131*M1131),IF($D1131="КС",$C$2*$G1131*M1131,$C$3*$G1131*M1131))</f>
        <v>141182.16067499999</v>
      </c>
      <c r="Q1131" s="20">
        <f t="shared" si="44"/>
        <v>550610.42663250002</v>
      </c>
    </row>
    <row r="1132" spans="1:17" ht="30">
      <c r="A1132" s="34">
        <v>150016</v>
      </c>
      <c r="B1132" s="22" t="str">
        <f>VLOOKUP(A1132,МО!$A$1:$C$68,2,0)</f>
        <v>ГБУЗ "Пригородная ЦРБ"</v>
      </c>
      <c r="C1132" s="23">
        <f>IF(D1132="КС",VLOOKUP(A1132,МО!$A$1:$C$68,3,0),VLOOKUP(A1132,МО!$A$1:$D$68,4,0))</f>
        <v>0.81499999999999995</v>
      </c>
      <c r="D1132" s="27" t="s">
        <v>495</v>
      </c>
      <c r="E1132" s="26">
        <v>20161006</v>
      </c>
      <c r="F1132" s="22" t="str">
        <f>VLOOKUP(E1132,КСГ!$A$2:$C$427,2,0)</f>
        <v>Осложнения послеродового периода</v>
      </c>
      <c r="G1132" s="25">
        <f>VLOOKUP(E1132,КСГ!$A$2:$C$427,3,0)</f>
        <v>0.74</v>
      </c>
      <c r="H1132" s="25">
        <f>IF(VLOOKUP($E1132,КСГ!$A$2:$D$427,4,0)=0,IF($D1132="КС",$C$2*$C1132*$G1132,$C$3*$C1132*$G1132),IF($D1132="КС",$C$2*$G1132,$C$3*$G1132))</f>
        <v>10344.039494999999</v>
      </c>
      <c r="I1132" s="25" t="str">
        <f>VLOOKUP(E1132,КСГ!$A$2:$E$427,5,0)</f>
        <v>Акушерство и гинекология</v>
      </c>
      <c r="J1132" s="25">
        <f>VLOOKUP(E1132,КСГ!$A$2:$F$427,6,0)</f>
        <v>0.8</v>
      </c>
      <c r="K1132" s="26" t="s">
        <v>470</v>
      </c>
      <c r="L1132" s="26">
        <v>1</v>
      </c>
      <c r="M1132" s="26">
        <v>1</v>
      </c>
      <c r="N1132" s="18">
        <f t="shared" si="43"/>
        <v>2</v>
      </c>
      <c r="O1132" s="19">
        <f>IF(VLOOKUP($E1132,КСГ!$A$2:$D$427,4,0)=0,IF($D1132="КС",$C$2*$C1132*$G1132*L1132,$C$3*$C1132*$G1132*L1132),IF($D1132="КС",$C$2*$G1132*L1132,$C$3*$G1132*L1132))</f>
        <v>10344.039494999999</v>
      </c>
      <c r="P1132" s="19">
        <f>IF(VLOOKUP($E1132,КСГ!$A$2:$D$427,4,0)=0,IF($D1132="КС",$C$2*$C1132*$G1132*M1132,$C$3*$C1132*$G1132*M1132),IF($D1132="КС",$C$2*$G1132*M1132,$C$3*$G1132*M1132))</f>
        <v>10344.039494999999</v>
      </c>
      <c r="Q1132" s="20">
        <f t="shared" si="44"/>
        <v>20688.078989999998</v>
      </c>
    </row>
    <row r="1133" spans="1:17" ht="30">
      <c r="A1133" s="34">
        <v>150016</v>
      </c>
      <c r="B1133" s="22" t="str">
        <f>VLOOKUP(A1133,МО!$A$1:$C$68,2,0)</f>
        <v>ГБУЗ "Пригородная ЦРБ"</v>
      </c>
      <c r="C1133" s="23">
        <f>IF(D1133="КС",VLOOKUP(A1133,МО!$A$1:$C$68,3,0),VLOOKUP(A1133,МО!$A$1:$D$68,4,0))</f>
        <v>0.81499999999999995</v>
      </c>
      <c r="D1133" s="27" t="s">
        <v>495</v>
      </c>
      <c r="E1133" s="26">
        <v>20161008</v>
      </c>
      <c r="F1133" s="22" t="str">
        <f>VLOOKUP(E1133,КСГ!$A$2:$C$427,2,0)</f>
        <v>Воспалительные болезни женских половых органов</v>
      </c>
      <c r="G1133" s="25">
        <f>VLOOKUP(E1133,КСГ!$A$2:$C$427,3,0)</f>
        <v>0.71</v>
      </c>
      <c r="H1133" s="25">
        <f>IF(VLOOKUP($E1133,КСГ!$A$2:$D$427,4,0)=0,IF($D1133="КС",$C$2*$C1133*$G1133,$C$3*$C1133*$G1133),IF($D1133="КС",$C$2*$G1133,$C$3*$G1133))</f>
        <v>9924.6865424999996</v>
      </c>
      <c r="I1133" s="25" t="str">
        <f>VLOOKUP(E1133,КСГ!$A$2:$E$427,5,0)</f>
        <v>Акушерство и гинекология</v>
      </c>
      <c r="J1133" s="25">
        <f>VLOOKUP(E1133,КСГ!$A$2:$F$427,6,0)</f>
        <v>0.8</v>
      </c>
      <c r="K1133" s="26" t="s">
        <v>470</v>
      </c>
      <c r="L1133" s="26">
        <v>29</v>
      </c>
      <c r="M1133" s="26">
        <v>18</v>
      </c>
      <c r="N1133" s="18">
        <f t="shared" si="43"/>
        <v>47</v>
      </c>
      <c r="O1133" s="19">
        <f>IF(VLOOKUP($E1133,КСГ!$A$2:$D$427,4,0)=0,IF($D1133="КС",$C$2*$C1133*$G1133*L1133,$C$3*$C1133*$G1133*L1133),IF($D1133="КС",$C$2*$G1133*L1133,$C$3*$G1133*L1133))</f>
        <v>287815.90973249997</v>
      </c>
      <c r="P1133" s="19">
        <f>IF(VLOOKUP($E1133,КСГ!$A$2:$D$427,4,0)=0,IF($D1133="КС",$C$2*$C1133*$G1133*M1133,$C$3*$C1133*$G1133*M1133),IF($D1133="КС",$C$2*$G1133*M1133,$C$3*$G1133*M1133))</f>
        <v>178644.35776499999</v>
      </c>
      <c r="Q1133" s="20">
        <f t="shared" si="44"/>
        <v>466460.26749749994</v>
      </c>
    </row>
    <row r="1134" spans="1:17" ht="30">
      <c r="A1134" s="34">
        <v>150016</v>
      </c>
      <c r="B1134" s="22" t="str">
        <f>VLOOKUP(A1134,МО!$A$1:$C$68,2,0)</f>
        <v>ГБУЗ "Пригородная ЦРБ"</v>
      </c>
      <c r="C1134" s="23">
        <f>IF(D1134="КС",VLOOKUP(A1134,МО!$A$1:$C$68,3,0),VLOOKUP(A1134,МО!$A$1:$D$68,4,0))</f>
        <v>0.81499999999999995</v>
      </c>
      <c r="D1134" s="27" t="s">
        <v>495</v>
      </c>
      <c r="E1134" s="26">
        <v>20161009</v>
      </c>
      <c r="F1134" s="22" t="str">
        <f>VLOOKUP(E1134,КСГ!$A$2:$C$427,2,0)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1134" s="25">
        <f>VLOOKUP(E1134,КСГ!$A$2:$C$427,3,0)</f>
        <v>0.89</v>
      </c>
      <c r="H1134" s="25">
        <f>IF(VLOOKUP($E1134,КСГ!$A$2:$D$427,4,0)=0,IF($D1134="КС",$C$2*$C1134*$G1134,$C$3*$C1134*$G1134),IF($D1134="КС",$C$2*$G1134,$C$3*$G1134))</f>
        <v>12440.8042575</v>
      </c>
      <c r="I1134" s="25" t="str">
        <f>VLOOKUP(E1134,КСГ!$A$2:$E$427,5,0)</f>
        <v>Акушерство и гинекология</v>
      </c>
      <c r="J1134" s="25">
        <f>VLOOKUP(E1134,КСГ!$A$2:$F$427,6,0)</f>
        <v>0.8</v>
      </c>
      <c r="K1134" s="26" t="s">
        <v>470</v>
      </c>
      <c r="L1134" s="26">
        <v>9</v>
      </c>
      <c r="M1134" s="26">
        <v>4</v>
      </c>
      <c r="N1134" s="18">
        <f t="shared" si="43"/>
        <v>13</v>
      </c>
      <c r="O1134" s="19">
        <f>IF(VLOOKUP($E1134,КСГ!$A$2:$D$427,4,0)=0,IF($D1134="КС",$C$2*$C1134*$G1134*L1134,$C$3*$C1134*$G1134*L1134),IF($D1134="КС",$C$2*$G1134*L1134,$C$3*$G1134*L1134))</f>
        <v>111967.2383175</v>
      </c>
      <c r="P1134" s="19">
        <f>IF(VLOOKUP($E1134,КСГ!$A$2:$D$427,4,0)=0,IF($D1134="КС",$C$2*$C1134*$G1134*M1134,$C$3*$C1134*$G1134*M1134),IF($D1134="КС",$C$2*$G1134*M1134,$C$3*$G1134*M1134))</f>
        <v>49763.21703</v>
      </c>
      <c r="Q1134" s="20">
        <f t="shared" si="44"/>
        <v>161730.45534749998</v>
      </c>
    </row>
    <row r="1135" spans="1:17" ht="30">
      <c r="A1135" s="34">
        <v>150016</v>
      </c>
      <c r="B1135" s="22" t="str">
        <f>VLOOKUP(A1135,МО!$A$1:$C$68,2,0)</f>
        <v>ГБУЗ "Пригородная ЦРБ"</v>
      </c>
      <c r="C1135" s="23">
        <f>IF(D1135="КС",VLOOKUP(A1135,МО!$A$1:$C$68,3,0),VLOOKUP(A1135,МО!$A$1:$D$68,4,0))</f>
        <v>0.81499999999999995</v>
      </c>
      <c r="D1135" s="27" t="s">
        <v>495</v>
      </c>
      <c r="E1135" s="26">
        <v>20161010</v>
      </c>
      <c r="F1135" s="22" t="str">
        <f>VLOOKUP(E1135,КСГ!$A$2:$C$427,2,0)</f>
        <v>Другие болезни, врожденные аномалии, повреждения женских половых органов</v>
      </c>
      <c r="G1135" s="25">
        <f>VLOOKUP(E1135,КСГ!$A$2:$C$427,3,0)</f>
        <v>0.46</v>
      </c>
      <c r="H1135" s="25">
        <f>IF(VLOOKUP($E1135,КСГ!$A$2:$D$427,4,0)=0,IF($D1135="КС",$C$2*$C1135*$G1135,$C$3*$C1135*$G1135),IF($D1135="КС",$C$2*$G1135,$C$3*$G1135))</f>
        <v>6430.0786050000006</v>
      </c>
      <c r="I1135" s="25" t="str">
        <f>VLOOKUP(E1135,КСГ!$A$2:$E$427,5,0)</f>
        <v>Акушерство и гинекология</v>
      </c>
      <c r="J1135" s="25">
        <f>VLOOKUP(E1135,КСГ!$A$2:$F$427,6,0)</f>
        <v>0.8</v>
      </c>
      <c r="K1135" s="26" t="s">
        <v>470</v>
      </c>
      <c r="L1135" s="26">
        <v>19</v>
      </c>
      <c r="M1135" s="26">
        <v>10</v>
      </c>
      <c r="N1135" s="18">
        <f t="shared" si="43"/>
        <v>29</v>
      </c>
      <c r="O1135" s="19">
        <f>IF(VLOOKUP($E1135,КСГ!$A$2:$D$427,4,0)=0,IF($D1135="КС",$C$2*$C1135*$G1135*L1135,$C$3*$C1135*$G1135*L1135),IF($D1135="КС",$C$2*$G1135*L1135,$C$3*$G1135*L1135))</f>
        <v>122171.49349500002</v>
      </c>
      <c r="P1135" s="19">
        <f>IF(VLOOKUP($E1135,КСГ!$A$2:$D$427,4,0)=0,IF($D1135="КС",$C$2*$C1135*$G1135*M1135,$C$3*$C1135*$G1135*M1135),IF($D1135="КС",$C$2*$G1135*M1135,$C$3*$G1135*M1135))</f>
        <v>64300.78605000001</v>
      </c>
      <c r="Q1135" s="20">
        <f t="shared" si="44"/>
        <v>186472.27954500003</v>
      </c>
    </row>
    <row r="1136" spans="1:17" ht="30">
      <c r="A1136" s="34">
        <v>150016</v>
      </c>
      <c r="B1136" s="22" t="str">
        <f>VLOOKUP(A1136,МО!$A$1:$C$68,2,0)</f>
        <v>ГБУЗ "Пригородная ЦРБ"</v>
      </c>
      <c r="C1136" s="23">
        <f>IF(D1136="КС",VLOOKUP(A1136,МО!$A$1:$C$68,3,0),VLOOKUP(A1136,МО!$A$1:$D$68,4,0))</f>
        <v>0.81499999999999995</v>
      </c>
      <c r="D1136" s="27" t="s">
        <v>495</v>
      </c>
      <c r="E1136" s="26">
        <v>20161011</v>
      </c>
      <c r="F1136" s="22" t="str">
        <f>VLOOKUP(E1136,КСГ!$A$2:$C$427,2,0)</f>
        <v>Операции на женских половых органах (уровень 1)</v>
      </c>
      <c r="G1136" s="25">
        <f>VLOOKUP(E1136,КСГ!$A$2:$C$427,3,0)</f>
        <v>0.39</v>
      </c>
      <c r="H1136" s="25">
        <f>IF(VLOOKUP($E1136,КСГ!$A$2:$D$427,4,0)=0,IF($D1136="КС",$C$2*$C1136*$G1136,$C$3*$C1136*$G1136),IF($D1136="КС",$C$2*$G1136,$C$3*$G1136))</f>
        <v>5451.5883825000001</v>
      </c>
      <c r="I1136" s="25" t="str">
        <f>VLOOKUP(E1136,КСГ!$A$2:$E$427,5,0)</f>
        <v>Акушерство и гинекология</v>
      </c>
      <c r="J1136" s="25">
        <f>VLOOKUP(E1136,КСГ!$A$2:$F$427,6,0)</f>
        <v>0.8</v>
      </c>
      <c r="K1136" s="26" t="s">
        <v>470</v>
      </c>
      <c r="L1136" s="26">
        <v>11</v>
      </c>
      <c r="M1136" s="26">
        <v>3</v>
      </c>
      <c r="N1136" s="18">
        <f t="shared" si="43"/>
        <v>14</v>
      </c>
      <c r="O1136" s="19">
        <f>IF(VLOOKUP($E1136,КСГ!$A$2:$D$427,4,0)=0,IF($D1136="КС",$C$2*$C1136*$G1136*L1136,$C$3*$C1136*$G1136*L1136),IF($D1136="КС",$C$2*$G1136*L1136,$C$3*$G1136*L1136))</f>
        <v>59967.472207500003</v>
      </c>
      <c r="P1136" s="19">
        <f>IF(VLOOKUP($E1136,КСГ!$A$2:$D$427,4,0)=0,IF($D1136="КС",$C$2*$C1136*$G1136*M1136,$C$3*$C1136*$G1136*M1136),IF($D1136="КС",$C$2*$G1136*M1136,$C$3*$G1136*M1136))</f>
        <v>16354.7651475</v>
      </c>
      <c r="Q1136" s="20">
        <f t="shared" si="44"/>
        <v>76322.237355000005</v>
      </c>
    </row>
    <row r="1137" spans="1:17" ht="30">
      <c r="A1137" s="34">
        <v>150016</v>
      </c>
      <c r="B1137" s="22" t="str">
        <f>VLOOKUP(A1137,МО!$A$1:$C$68,2,0)</f>
        <v>ГБУЗ "Пригородная ЦРБ"</v>
      </c>
      <c r="C1137" s="23">
        <f>IF(D1137="КС",VLOOKUP(A1137,МО!$A$1:$C$68,3,0),VLOOKUP(A1137,МО!$A$1:$D$68,4,0))</f>
        <v>0.81499999999999995</v>
      </c>
      <c r="D1137" s="27" t="s">
        <v>495</v>
      </c>
      <c r="E1137" s="26">
        <v>20161012</v>
      </c>
      <c r="F1137" s="22" t="str">
        <f>VLOOKUP(E1137,КСГ!$A$2:$C$427,2,0)</f>
        <v>Операции на женских половых органах (уровень 2)</v>
      </c>
      <c r="G1137" s="25">
        <f>VLOOKUP(E1137,КСГ!$A$2:$C$427,3,0)</f>
        <v>0.57999999999999996</v>
      </c>
      <c r="H1137" s="25">
        <f>IF(VLOOKUP($E1137,КСГ!$A$2:$D$427,4,0)=0,IF($D1137="КС",$C$2*$C1137*$G1137,$C$3*$C1137*$G1137),IF($D1137="КС",$C$2*$G1137,$C$3*$G1137))</f>
        <v>8107.4904149999993</v>
      </c>
      <c r="I1137" s="25" t="str">
        <f>VLOOKUP(E1137,КСГ!$A$2:$E$427,5,0)</f>
        <v>Акушерство и гинекология</v>
      </c>
      <c r="J1137" s="25">
        <f>VLOOKUP(E1137,КСГ!$A$2:$F$427,6,0)</f>
        <v>0.8</v>
      </c>
      <c r="K1137" s="26" t="s">
        <v>470</v>
      </c>
      <c r="L1137" s="26">
        <v>8</v>
      </c>
      <c r="M1137" s="26">
        <v>2</v>
      </c>
      <c r="N1137" s="18">
        <f t="shared" si="43"/>
        <v>10</v>
      </c>
      <c r="O1137" s="19">
        <f>IF(VLOOKUP($E1137,КСГ!$A$2:$D$427,4,0)=0,IF($D1137="КС",$C$2*$C1137*$G1137*L1137,$C$3*$C1137*$G1137*L1137),IF($D1137="КС",$C$2*$G1137*L1137,$C$3*$G1137*L1137))</f>
        <v>64859.923319999994</v>
      </c>
      <c r="P1137" s="19">
        <f>IF(VLOOKUP($E1137,КСГ!$A$2:$D$427,4,0)=0,IF($D1137="КС",$C$2*$C1137*$G1137*M1137,$C$3*$C1137*$G1137*M1137),IF($D1137="КС",$C$2*$G1137*M1137,$C$3*$G1137*M1137))</f>
        <v>16214.980829999999</v>
      </c>
      <c r="Q1137" s="20">
        <f t="shared" si="44"/>
        <v>81074.904149999988</v>
      </c>
    </row>
    <row r="1138" spans="1:17" ht="30">
      <c r="A1138" s="34">
        <v>150016</v>
      </c>
      <c r="B1138" s="22" t="str">
        <f>VLOOKUP(A1138,МО!$A$1:$C$68,2,0)</f>
        <v>ГБУЗ "Пригородная ЦРБ"</v>
      </c>
      <c r="C1138" s="23">
        <f>IF(D1138="КС",VLOOKUP(A1138,МО!$A$1:$C$68,3,0),VLOOKUP(A1138,МО!$A$1:$D$68,4,0))</f>
        <v>0.81499999999999995</v>
      </c>
      <c r="D1138" s="27" t="s">
        <v>495</v>
      </c>
      <c r="E1138" s="26">
        <v>20161013</v>
      </c>
      <c r="F1138" s="22" t="str">
        <f>VLOOKUP(E1138,КСГ!$A$2:$C$427,2,0)</f>
        <v>Операции на женских половых органах (уровень 3)</v>
      </c>
      <c r="G1138" s="25">
        <f>VLOOKUP(E1138,КСГ!$A$2:$C$427,3,0)</f>
        <v>1.17</v>
      </c>
      <c r="H1138" s="25">
        <f>IF(VLOOKUP($E1138,КСГ!$A$2:$D$427,4,0)=0,IF($D1138="КС",$C$2*$C1138*$G1138,$C$3*$C1138*$G1138),IF($D1138="КС",$C$2*$G1138,$C$3*$G1138))</f>
        <v>16354.765147499998</v>
      </c>
      <c r="I1138" s="25" t="str">
        <f>VLOOKUP(E1138,КСГ!$A$2:$E$427,5,0)</f>
        <v>Акушерство и гинекология</v>
      </c>
      <c r="J1138" s="25">
        <f>VLOOKUP(E1138,КСГ!$A$2:$F$427,6,0)</f>
        <v>0.8</v>
      </c>
      <c r="K1138" s="26" t="s">
        <v>470</v>
      </c>
      <c r="L1138" s="26">
        <v>11</v>
      </c>
      <c r="M1138" s="26">
        <v>3</v>
      </c>
      <c r="N1138" s="18">
        <f t="shared" si="43"/>
        <v>14</v>
      </c>
      <c r="O1138" s="19">
        <f>IF(VLOOKUP($E1138,КСГ!$A$2:$D$427,4,0)=0,IF($D1138="КС",$C$2*$C1138*$G1138*L1138,$C$3*$C1138*$G1138*L1138),IF($D1138="КС",$C$2*$G1138*L1138,$C$3*$G1138*L1138))</f>
        <v>179902.41662249999</v>
      </c>
      <c r="P1138" s="19">
        <f>IF(VLOOKUP($E1138,КСГ!$A$2:$D$427,4,0)=0,IF($D1138="КС",$C$2*$C1138*$G1138*M1138,$C$3*$C1138*$G1138*M1138),IF($D1138="КС",$C$2*$G1138*M1138,$C$3*$G1138*M1138))</f>
        <v>49064.295442499992</v>
      </c>
      <c r="Q1138" s="20">
        <f t="shared" si="44"/>
        <v>228966.71206499997</v>
      </c>
    </row>
    <row r="1139" spans="1:17" ht="30">
      <c r="A1139" s="34">
        <v>150016</v>
      </c>
      <c r="B1139" s="22" t="str">
        <f>VLOOKUP(A1139,МО!$A$1:$C$68,2,0)</f>
        <v>ГБУЗ "Пригородная ЦРБ"</v>
      </c>
      <c r="C1139" s="23">
        <f>IF(D1139="КС",VLOOKUP(A1139,МО!$A$1:$C$68,3,0),VLOOKUP(A1139,МО!$A$1:$D$68,4,0))</f>
        <v>0.81499999999999995</v>
      </c>
      <c r="D1139" s="27" t="s">
        <v>495</v>
      </c>
      <c r="E1139" s="26">
        <v>20161014</v>
      </c>
      <c r="F1139" s="22" t="str">
        <f>VLOOKUP(E1139,КСГ!$A$2:$C$427,2,0)</f>
        <v>Операции на женских половых органах (уровень 4)</v>
      </c>
      <c r="G1139" s="25">
        <f>VLOOKUP(E1139,КСГ!$A$2:$C$427,3,0)</f>
        <v>2.2000000000000002</v>
      </c>
      <c r="H1139" s="25">
        <f>IF(VLOOKUP($E1139,КСГ!$A$2:$D$427,4,0)=0,IF($D1139="КС",$C$2*$C1139*$G1139,$C$3*$C1139*$G1139),IF($D1139="КС",$C$2*$G1139,$C$3*$G1139))</f>
        <v>30752.549850000003</v>
      </c>
      <c r="I1139" s="25" t="str">
        <f>VLOOKUP(E1139,КСГ!$A$2:$E$427,5,0)</f>
        <v>Акушерство и гинекология</v>
      </c>
      <c r="J1139" s="25">
        <f>VLOOKUP(E1139,КСГ!$A$2:$F$427,6,0)</f>
        <v>0.8</v>
      </c>
      <c r="K1139" s="26" t="s">
        <v>470</v>
      </c>
      <c r="L1139" s="26">
        <v>0</v>
      </c>
      <c r="M1139" s="26">
        <v>0</v>
      </c>
      <c r="N1139" s="18" t="str">
        <f t="shared" si="43"/>
        <v/>
      </c>
      <c r="O1139" s="19">
        <f>IF(VLOOKUP($E1139,КСГ!$A$2:$D$427,4,0)=0,IF($D1139="КС",$C$2*$C1139*$G1139*L1139,$C$3*$C1139*$G1139*L1139),IF($D1139="КС",$C$2*$G1139*L1139,$C$3*$G1139*L1139))</f>
        <v>0</v>
      </c>
      <c r="P1139" s="19">
        <f>IF(VLOOKUP($E1139,КСГ!$A$2:$D$427,4,0)=0,IF($D1139="КС",$C$2*$C1139*$G1139*M1139,$C$3*$C1139*$G1139*M1139),IF($D1139="КС",$C$2*$G1139*M1139,$C$3*$G1139*M1139))</f>
        <v>0</v>
      </c>
      <c r="Q1139" s="20">
        <f t="shared" si="44"/>
        <v>0</v>
      </c>
    </row>
    <row r="1140" spans="1:17" ht="30">
      <c r="A1140" s="34">
        <v>150016</v>
      </c>
      <c r="B1140" s="22" t="str">
        <f>VLOOKUP(A1140,МО!$A$1:$C$68,2,0)</f>
        <v>ГБУЗ "Пригородная ЦРБ"</v>
      </c>
      <c r="C1140" s="23">
        <f>IF(D1140="КС",VLOOKUP(A1140,МО!$A$1:$C$68,3,0),VLOOKUP(A1140,МО!$A$1:$D$68,4,0))</f>
        <v>0.81499999999999995</v>
      </c>
      <c r="D1140" s="27" t="s">
        <v>495</v>
      </c>
      <c r="E1140" s="26">
        <v>20161015</v>
      </c>
      <c r="F1140" s="22" t="str">
        <f>VLOOKUP(E1140,КСГ!$A$2:$C$427,2,0)</f>
        <v>Нарушения с вовлечением иммунного механизма</v>
      </c>
      <c r="G1140" s="25">
        <f>VLOOKUP(E1140,КСГ!$A$2:$C$427,3,0)</f>
        <v>1.1499999999999999</v>
      </c>
      <c r="H1140" s="25">
        <f>IF(VLOOKUP($E1140,КСГ!$A$2:$D$427,4,0)=0,IF($D1140="КС",$C$2*$C1140*$G1140,$C$3*$C1140*$G1140),IF($D1140="КС",$C$2*$G1140,$C$3*$G1140))</f>
        <v>16075.196512499999</v>
      </c>
      <c r="I1140" s="25" t="str">
        <f>VLOOKUP(E1140,КСГ!$A$2:$E$427,5,0)</f>
        <v>Аллергология и иммунология</v>
      </c>
      <c r="J1140" s="25">
        <f>VLOOKUP(E1140,КСГ!$A$2:$F$427,6,0)</f>
        <v>0.34</v>
      </c>
      <c r="K1140" s="26" t="s">
        <v>499</v>
      </c>
      <c r="L1140" s="26">
        <v>0</v>
      </c>
      <c r="M1140" s="26">
        <v>0</v>
      </c>
      <c r="N1140" s="18" t="str">
        <f t="shared" si="43"/>
        <v/>
      </c>
      <c r="O1140" s="19">
        <f>IF(VLOOKUP($E1140,КСГ!$A$2:$D$427,4,0)=0,IF($D1140="КС",$C$2*$C1140*$G1140*L1140,$C$3*$C1140*$G1140*L1140),IF($D1140="КС",$C$2*$G1140*L1140,$C$3*$G1140*L1140))</f>
        <v>0</v>
      </c>
      <c r="P1140" s="19">
        <f>IF(VLOOKUP($E1140,КСГ!$A$2:$D$427,4,0)=0,IF($D1140="КС",$C$2*$C1140*$G1140*M1140,$C$3*$C1140*$G1140*M1140),IF($D1140="КС",$C$2*$G1140*M1140,$C$3*$G1140*M1140))</f>
        <v>0</v>
      </c>
      <c r="Q1140" s="20">
        <f t="shared" si="44"/>
        <v>0</v>
      </c>
    </row>
    <row r="1141" spans="1:17" ht="30">
      <c r="A1141" s="34">
        <v>150016</v>
      </c>
      <c r="B1141" s="22" t="str">
        <f>VLOOKUP(A1141,МО!$A$1:$C$68,2,0)</f>
        <v>ГБУЗ "Пригородная ЦРБ"</v>
      </c>
      <c r="C1141" s="23">
        <f>IF(D1141="КС",VLOOKUP(A1141,МО!$A$1:$C$68,3,0),VLOOKUP(A1141,МО!$A$1:$D$68,4,0))</f>
        <v>0.81499999999999995</v>
      </c>
      <c r="D1141" s="27" t="s">
        <v>495</v>
      </c>
      <c r="E1141" s="26">
        <v>20161016</v>
      </c>
      <c r="F1141" s="22" t="str">
        <f>VLOOKUP(E1141,КСГ!$A$2:$C$427,2,0)</f>
        <v>Ангионевротический отек, анафилактический шок</v>
      </c>
      <c r="G1141" s="25">
        <f>VLOOKUP(E1141,КСГ!$A$2:$C$427,3,0)</f>
        <v>0.27</v>
      </c>
      <c r="H1141" s="25">
        <f>IF(VLOOKUP($E1141,КСГ!$A$2:$D$427,4,0)=0,IF($D1141="КС",$C$2*$C1141*$G1141,$C$3*$C1141*$G1141),IF($D1141="КС",$C$2*$G1141,$C$3*$G1141))</f>
        <v>3774.1765725</v>
      </c>
      <c r="I1141" s="25" t="str">
        <f>VLOOKUP(E1141,КСГ!$A$2:$E$427,5,0)</f>
        <v>Аллергология и иммунология</v>
      </c>
      <c r="J1141" s="25">
        <f>VLOOKUP(E1141,КСГ!$A$2:$F$427,6,0)</f>
        <v>0.34</v>
      </c>
      <c r="K1141" s="26" t="s">
        <v>493</v>
      </c>
      <c r="L1141" s="26">
        <v>4</v>
      </c>
      <c r="M1141" s="26">
        <v>2</v>
      </c>
      <c r="N1141" s="18">
        <f t="shared" si="43"/>
        <v>6</v>
      </c>
      <c r="O1141" s="19">
        <f>IF(VLOOKUP($E1141,КСГ!$A$2:$D$427,4,0)=0,IF($D1141="КС",$C$2*$C1141*$G1141*L1141,$C$3*$C1141*$G1141*L1141),IF($D1141="КС",$C$2*$G1141*L1141,$C$3*$G1141*L1141))</f>
        <v>15096.70629</v>
      </c>
      <c r="P1141" s="19">
        <f>IF(VLOOKUP($E1141,КСГ!$A$2:$D$427,4,0)=0,IF($D1141="КС",$C$2*$C1141*$G1141*M1141,$C$3*$C1141*$G1141*M1141),IF($D1141="КС",$C$2*$G1141*M1141,$C$3*$G1141*M1141))</f>
        <v>7548.353145</v>
      </c>
      <c r="Q1141" s="20">
        <f t="shared" si="44"/>
        <v>22645.059434999999</v>
      </c>
    </row>
    <row r="1142" spans="1:17" ht="30">
      <c r="A1142" s="34">
        <v>150016</v>
      </c>
      <c r="B1142" s="22" t="str">
        <f>VLOOKUP(A1142,МО!$A$1:$C$68,2,0)</f>
        <v>ГБУЗ "Пригородная ЦРБ"</v>
      </c>
      <c r="C1142" s="23">
        <f>IF(D1142="КС",VLOOKUP(A1142,МО!$A$1:$C$68,3,0),VLOOKUP(A1142,МО!$A$1:$D$68,4,0))</f>
        <v>0.81499999999999995</v>
      </c>
      <c r="D1142" s="27" t="s">
        <v>495</v>
      </c>
      <c r="E1142" s="26">
        <v>20161016</v>
      </c>
      <c r="F1142" s="22" t="str">
        <f>VLOOKUP(E1142,КСГ!$A$2:$C$427,2,0)</f>
        <v>Ангионевротический отек, анафилактический шок</v>
      </c>
      <c r="G1142" s="25">
        <f>VLOOKUP(E1142,КСГ!$A$2:$C$427,3,0)</f>
        <v>0.27</v>
      </c>
      <c r="H1142" s="25">
        <f>IF(VLOOKUP($E1142,КСГ!$A$2:$D$427,4,0)=0,IF($D1142="КС",$C$2*$C1142*$G1142,$C$3*$C1142*$G1142),IF($D1142="КС",$C$2*$G1142,$C$3*$G1142))</f>
        <v>3774.1765725</v>
      </c>
      <c r="I1142" s="25" t="str">
        <f>VLOOKUP(E1142,КСГ!$A$2:$E$427,5,0)</f>
        <v>Аллергология и иммунология</v>
      </c>
      <c r="J1142" s="25">
        <f>VLOOKUP(E1142,КСГ!$A$2:$F$427,6,0)</f>
        <v>0.34</v>
      </c>
      <c r="K1142" s="26" t="s">
        <v>499</v>
      </c>
      <c r="L1142" s="26">
        <v>1</v>
      </c>
      <c r="M1142" s="26">
        <v>1</v>
      </c>
      <c r="N1142" s="18">
        <f t="shared" si="43"/>
        <v>2</v>
      </c>
      <c r="O1142" s="19">
        <f>IF(VLOOKUP($E1142,КСГ!$A$2:$D$427,4,0)=0,IF($D1142="КС",$C$2*$C1142*$G1142*L1142,$C$3*$C1142*$G1142*L1142),IF($D1142="КС",$C$2*$G1142*L1142,$C$3*$G1142*L1142))</f>
        <v>3774.1765725</v>
      </c>
      <c r="P1142" s="19">
        <f>IF(VLOOKUP($E1142,КСГ!$A$2:$D$427,4,0)=0,IF($D1142="КС",$C$2*$C1142*$G1142*M1142,$C$3*$C1142*$G1142*M1142),IF($D1142="КС",$C$2*$G1142*M1142,$C$3*$G1142*M1142))</f>
        <v>3774.1765725</v>
      </c>
      <c r="Q1142" s="20">
        <f t="shared" si="44"/>
        <v>7548.353145</v>
      </c>
    </row>
    <row r="1143" spans="1:17">
      <c r="A1143" s="34">
        <v>150016</v>
      </c>
      <c r="B1143" s="22" t="str">
        <f>VLOOKUP(A1143,МО!$A$1:$C$68,2,0)</f>
        <v>ГБУЗ "Пригородная ЦРБ"</v>
      </c>
      <c r="C1143" s="23">
        <f>IF(D1143="КС",VLOOKUP(A1143,МО!$A$1:$C$68,3,0),VLOOKUP(A1143,МО!$A$1:$D$68,4,0))</f>
        <v>0.81499999999999995</v>
      </c>
      <c r="D1143" s="27" t="s">
        <v>495</v>
      </c>
      <c r="E1143" s="26">
        <v>20161017</v>
      </c>
      <c r="F1143" s="22" t="str">
        <f>VLOOKUP(E1143,КСГ!$A$2:$C$427,2,0)</f>
        <v>Язва желудка и двенадцатиперстной кишки</v>
      </c>
      <c r="G1143" s="25">
        <f>VLOOKUP(E1143,КСГ!$A$2:$C$427,3,0)</f>
        <v>0.89</v>
      </c>
      <c r="H1143" s="25">
        <f>IF(VLOOKUP($E1143,КСГ!$A$2:$D$427,4,0)=0,IF($D1143="КС",$C$2*$C1143*$G1143,$C$3*$C1143*$G1143),IF($D1143="КС",$C$2*$G1143,$C$3*$G1143))</f>
        <v>12440.8042575</v>
      </c>
      <c r="I1143" s="25" t="str">
        <f>VLOOKUP(E1143,КСГ!$A$2:$E$427,5,0)</f>
        <v>Гастроэнтерология</v>
      </c>
      <c r="J1143" s="25">
        <f>VLOOKUP(E1143,КСГ!$A$2:$F$427,6,0)</f>
        <v>1.04</v>
      </c>
      <c r="K1143" s="26" t="s">
        <v>474</v>
      </c>
      <c r="L1143" s="26">
        <v>15</v>
      </c>
      <c r="M1143" s="26">
        <v>7</v>
      </c>
      <c r="N1143" s="18">
        <f t="shared" si="43"/>
        <v>22</v>
      </c>
      <c r="O1143" s="19">
        <f>IF(VLOOKUP($E1143,КСГ!$A$2:$D$427,4,0)=0,IF($D1143="КС",$C$2*$C1143*$G1143*L1143,$C$3*$C1143*$G1143*L1143),IF($D1143="КС",$C$2*$G1143*L1143,$C$3*$G1143*L1143))</f>
        <v>186612.06386250001</v>
      </c>
      <c r="P1143" s="19">
        <f>IF(VLOOKUP($E1143,КСГ!$A$2:$D$427,4,0)=0,IF($D1143="КС",$C$2*$C1143*$G1143*M1143,$C$3*$C1143*$G1143*M1143),IF($D1143="КС",$C$2*$G1143*M1143,$C$3*$G1143*M1143))</f>
        <v>87085.6298025</v>
      </c>
      <c r="Q1143" s="20">
        <f t="shared" si="44"/>
        <v>273697.69366500003</v>
      </c>
    </row>
    <row r="1144" spans="1:17">
      <c r="A1144" s="34">
        <v>150016</v>
      </c>
      <c r="B1144" s="22" t="str">
        <f>VLOOKUP(A1144,МО!$A$1:$C$68,2,0)</f>
        <v>ГБУЗ "Пригородная ЦРБ"</v>
      </c>
      <c r="C1144" s="23">
        <f>IF(D1144="КС",VLOOKUP(A1144,МО!$A$1:$C$68,3,0),VLOOKUP(A1144,МО!$A$1:$D$68,4,0))</f>
        <v>0.81499999999999995</v>
      </c>
      <c r="D1144" s="27" t="s">
        <v>495</v>
      </c>
      <c r="E1144" s="26">
        <v>20161017</v>
      </c>
      <c r="F1144" s="22" t="str">
        <f>VLOOKUP(E1144,КСГ!$A$2:$C$427,2,0)</f>
        <v>Язва желудка и двенадцатиперстной кишки</v>
      </c>
      <c r="G1144" s="25">
        <f>VLOOKUP(E1144,КСГ!$A$2:$C$427,3,0)</f>
        <v>0.89</v>
      </c>
      <c r="H1144" s="25">
        <f>IF(VLOOKUP($E1144,КСГ!$A$2:$D$427,4,0)=0,IF($D1144="КС",$C$2*$C1144*$G1144,$C$3*$C1144*$G1144),IF($D1144="КС",$C$2*$G1144,$C$3*$G1144))</f>
        <v>12440.8042575</v>
      </c>
      <c r="I1144" s="25" t="str">
        <f>VLOOKUP(E1144,КСГ!$A$2:$E$427,5,0)</f>
        <v>Гастроэнтерология</v>
      </c>
      <c r="J1144" s="25">
        <f>VLOOKUP(E1144,КСГ!$A$2:$F$427,6,0)</f>
        <v>1.04</v>
      </c>
      <c r="K1144" s="26" t="s">
        <v>493</v>
      </c>
      <c r="L1144" s="26">
        <v>4</v>
      </c>
      <c r="M1144" s="26">
        <v>1</v>
      </c>
      <c r="N1144" s="18">
        <f t="shared" si="43"/>
        <v>5</v>
      </c>
      <c r="O1144" s="19">
        <f>IF(VLOOKUP($E1144,КСГ!$A$2:$D$427,4,0)=0,IF($D1144="КС",$C$2*$C1144*$G1144*L1144,$C$3*$C1144*$G1144*L1144),IF($D1144="КС",$C$2*$G1144*L1144,$C$3*$G1144*L1144))</f>
        <v>49763.21703</v>
      </c>
      <c r="P1144" s="19">
        <f>IF(VLOOKUP($E1144,КСГ!$A$2:$D$427,4,0)=0,IF($D1144="КС",$C$2*$C1144*$G1144*M1144,$C$3*$C1144*$G1144*M1144),IF($D1144="КС",$C$2*$G1144*M1144,$C$3*$G1144*M1144))</f>
        <v>12440.8042575</v>
      </c>
      <c r="Q1144" s="20">
        <f t="shared" si="44"/>
        <v>62204.0212875</v>
      </c>
    </row>
    <row r="1145" spans="1:17">
      <c r="A1145" s="34">
        <v>150016</v>
      </c>
      <c r="B1145" s="22" t="str">
        <f>VLOOKUP(A1145,МО!$A$1:$C$68,2,0)</f>
        <v>ГБУЗ "Пригородная ЦРБ"</v>
      </c>
      <c r="C1145" s="23">
        <f>IF(D1145="КС",VLOOKUP(A1145,МО!$A$1:$C$68,3,0),VLOOKUP(A1145,МО!$A$1:$D$68,4,0))</f>
        <v>0.81499999999999995</v>
      </c>
      <c r="D1145" s="27" t="s">
        <v>495</v>
      </c>
      <c r="E1145" s="26">
        <v>20161019</v>
      </c>
      <c r="F1145" s="22" t="str">
        <f>VLOOKUP(E1145,КСГ!$A$2:$C$427,2,0)</f>
        <v>Болезни печени, невирусные (уровень 1)</v>
      </c>
      <c r="G1145" s="25">
        <f>VLOOKUP(E1145,КСГ!$A$2:$C$427,3,0)</f>
        <v>0.86</v>
      </c>
      <c r="H1145" s="25">
        <f>IF(VLOOKUP($E1145,КСГ!$A$2:$D$427,4,0)=0,IF($D1145="КС",$C$2*$C1145*$G1145,$C$3*$C1145*$G1145),IF($D1145="КС",$C$2*$G1145,$C$3*$G1145))</f>
        <v>12021.451304999999</v>
      </c>
      <c r="I1145" s="25" t="str">
        <f>VLOOKUP(E1145,КСГ!$A$2:$E$427,5,0)</f>
        <v>Гастроэнтерология</v>
      </c>
      <c r="J1145" s="25">
        <f>VLOOKUP(E1145,КСГ!$A$2:$F$427,6,0)</f>
        <v>1.04</v>
      </c>
      <c r="K1145" s="26" t="s">
        <v>493</v>
      </c>
      <c r="L1145" s="26">
        <v>8</v>
      </c>
      <c r="M1145" s="26">
        <v>2</v>
      </c>
      <c r="N1145" s="18">
        <f t="shared" si="43"/>
        <v>10</v>
      </c>
      <c r="O1145" s="19">
        <f>IF(VLOOKUP($E1145,КСГ!$A$2:$D$427,4,0)=0,IF($D1145="КС",$C$2*$C1145*$G1145*L1145,$C$3*$C1145*$G1145*L1145),IF($D1145="КС",$C$2*$G1145*L1145,$C$3*$G1145*L1145))</f>
        <v>96171.610439999989</v>
      </c>
      <c r="P1145" s="19">
        <f>IF(VLOOKUP($E1145,КСГ!$A$2:$D$427,4,0)=0,IF($D1145="КС",$C$2*$C1145*$G1145*M1145,$C$3*$C1145*$G1145*M1145),IF($D1145="КС",$C$2*$G1145*M1145,$C$3*$G1145*M1145))</f>
        <v>24042.902609999997</v>
      </c>
      <c r="Q1145" s="20">
        <f t="shared" si="44"/>
        <v>120214.51304999998</v>
      </c>
    </row>
    <row r="1146" spans="1:17">
      <c r="A1146" s="34">
        <v>150016</v>
      </c>
      <c r="B1146" s="22" t="str">
        <f>VLOOKUP(A1146,МО!$A$1:$C$68,2,0)</f>
        <v>ГБУЗ "Пригородная ЦРБ"</v>
      </c>
      <c r="C1146" s="23">
        <f>IF(D1146="КС",VLOOKUP(A1146,МО!$A$1:$C$68,3,0),VLOOKUP(A1146,МО!$A$1:$D$68,4,0))</f>
        <v>0.81499999999999995</v>
      </c>
      <c r="D1146" s="27" t="s">
        <v>495</v>
      </c>
      <c r="E1146" s="26">
        <v>20161019</v>
      </c>
      <c r="F1146" s="22" t="str">
        <f>VLOOKUP(E1146,КСГ!$A$2:$C$427,2,0)</f>
        <v>Болезни печени, невирусные (уровень 1)</v>
      </c>
      <c r="G1146" s="25">
        <f>VLOOKUP(E1146,КСГ!$A$2:$C$427,3,0)</f>
        <v>0.86</v>
      </c>
      <c r="H1146" s="25">
        <f>IF(VLOOKUP($E1146,КСГ!$A$2:$D$427,4,0)=0,IF($D1146="КС",$C$2*$C1146*$G1146,$C$3*$C1146*$G1146),IF($D1146="КС",$C$2*$G1146,$C$3*$G1146))</f>
        <v>12021.451304999999</v>
      </c>
      <c r="I1146" s="25" t="str">
        <f>VLOOKUP(E1146,КСГ!$A$2:$E$427,5,0)</f>
        <v>Гастроэнтерология</v>
      </c>
      <c r="J1146" s="25">
        <f>VLOOKUP(E1146,КСГ!$A$2:$F$427,6,0)</f>
        <v>1.04</v>
      </c>
      <c r="K1146" s="26" t="s">
        <v>474</v>
      </c>
      <c r="L1146" s="26">
        <v>0</v>
      </c>
      <c r="M1146" s="26">
        <v>0</v>
      </c>
      <c r="N1146" s="18" t="str">
        <f t="shared" si="43"/>
        <v/>
      </c>
      <c r="O1146" s="19">
        <f>IF(VLOOKUP($E1146,КСГ!$A$2:$D$427,4,0)=0,IF($D1146="КС",$C$2*$C1146*$G1146*L1146,$C$3*$C1146*$G1146*L1146),IF($D1146="КС",$C$2*$G1146*L1146,$C$3*$G1146*L1146))</f>
        <v>0</v>
      </c>
      <c r="P1146" s="19">
        <f>IF(VLOOKUP($E1146,КСГ!$A$2:$D$427,4,0)=0,IF($D1146="КС",$C$2*$C1146*$G1146*M1146,$C$3*$C1146*$G1146*M1146),IF($D1146="КС",$C$2*$G1146*M1146,$C$3*$G1146*M1146))</f>
        <v>0</v>
      </c>
      <c r="Q1146" s="20">
        <f t="shared" si="44"/>
        <v>0</v>
      </c>
    </row>
    <row r="1147" spans="1:17">
      <c r="A1147" s="34">
        <v>150016</v>
      </c>
      <c r="B1147" s="22" t="str">
        <f>VLOOKUP(A1147,МО!$A$1:$C$68,2,0)</f>
        <v>ГБУЗ "Пригородная ЦРБ"</v>
      </c>
      <c r="C1147" s="23">
        <f>IF(D1147="КС",VLOOKUP(A1147,МО!$A$1:$C$68,3,0),VLOOKUP(A1147,МО!$A$1:$D$68,4,0))</f>
        <v>0.81499999999999995</v>
      </c>
      <c r="D1147" s="27" t="s">
        <v>495</v>
      </c>
      <c r="E1147" s="26">
        <v>20161020</v>
      </c>
      <c r="F1147" s="22" t="str">
        <f>VLOOKUP(E1147,КСГ!$A$2:$C$427,2,0)</f>
        <v>Болезни печени, невирусные (уровень 2)</v>
      </c>
      <c r="G1147" s="25">
        <f>VLOOKUP(E1147,КСГ!$A$2:$C$427,3,0)</f>
        <v>1.21</v>
      </c>
      <c r="H1147" s="25">
        <f>IF(VLOOKUP($E1147,КСГ!$A$2:$D$427,4,0)=0,IF($D1147="КС",$C$2*$C1147*$G1147,$C$3*$C1147*$G1147),IF($D1147="КС",$C$2*$G1147,$C$3*$G1147))</f>
        <v>16913.902417499998</v>
      </c>
      <c r="I1147" s="25" t="str">
        <f>VLOOKUP(E1147,КСГ!$A$2:$E$427,5,0)</f>
        <v>Гастроэнтерология</v>
      </c>
      <c r="J1147" s="25">
        <f>VLOOKUP(E1147,КСГ!$A$2:$F$427,6,0)</f>
        <v>1.04</v>
      </c>
      <c r="K1147" s="26" t="s">
        <v>493</v>
      </c>
      <c r="L1147" s="26">
        <v>0</v>
      </c>
      <c r="M1147" s="26">
        <v>0</v>
      </c>
      <c r="N1147" s="18" t="str">
        <f t="shared" si="43"/>
        <v/>
      </c>
      <c r="O1147" s="19">
        <f>IF(VLOOKUP($E1147,КСГ!$A$2:$D$427,4,0)=0,IF($D1147="КС",$C$2*$C1147*$G1147*L1147,$C$3*$C1147*$G1147*L1147),IF($D1147="КС",$C$2*$G1147*L1147,$C$3*$G1147*L1147))</f>
        <v>0</v>
      </c>
      <c r="P1147" s="19">
        <f>IF(VLOOKUP($E1147,КСГ!$A$2:$D$427,4,0)=0,IF($D1147="КС",$C$2*$C1147*$G1147*M1147,$C$3*$C1147*$G1147*M1147),IF($D1147="КС",$C$2*$G1147*M1147,$C$3*$G1147*M1147))</f>
        <v>0</v>
      </c>
      <c r="Q1147" s="20">
        <f t="shared" si="44"/>
        <v>0</v>
      </c>
    </row>
    <row r="1148" spans="1:17">
      <c r="A1148" s="34">
        <v>150016</v>
      </c>
      <c r="B1148" s="22" t="str">
        <f>VLOOKUP(A1148,МО!$A$1:$C$68,2,0)</f>
        <v>ГБУЗ "Пригородная ЦРБ"</v>
      </c>
      <c r="C1148" s="23">
        <f>IF(D1148="КС",VLOOKUP(A1148,МО!$A$1:$C$68,3,0),VLOOKUP(A1148,МО!$A$1:$D$68,4,0))</f>
        <v>0.81499999999999995</v>
      </c>
      <c r="D1148" s="27" t="s">
        <v>495</v>
      </c>
      <c r="E1148" s="26">
        <v>20161020</v>
      </c>
      <c r="F1148" s="22" t="str">
        <f>VLOOKUP(E1148,КСГ!$A$2:$C$427,2,0)</f>
        <v>Болезни печени, невирусные (уровень 2)</v>
      </c>
      <c r="G1148" s="25">
        <f>VLOOKUP(E1148,КСГ!$A$2:$C$427,3,0)</f>
        <v>1.21</v>
      </c>
      <c r="H1148" s="25">
        <f>IF(VLOOKUP($E1148,КСГ!$A$2:$D$427,4,0)=0,IF($D1148="КС",$C$2*$C1148*$G1148,$C$3*$C1148*$G1148),IF($D1148="КС",$C$2*$G1148,$C$3*$G1148))</f>
        <v>16913.902417499998</v>
      </c>
      <c r="I1148" s="25" t="str">
        <f>VLOOKUP(E1148,КСГ!$A$2:$E$427,5,0)</f>
        <v>Гастроэнтерология</v>
      </c>
      <c r="J1148" s="25">
        <f>VLOOKUP(E1148,КСГ!$A$2:$F$427,6,0)</f>
        <v>1.04</v>
      </c>
      <c r="K1148" s="26" t="s">
        <v>474</v>
      </c>
      <c r="L1148" s="26">
        <v>0</v>
      </c>
      <c r="M1148" s="26">
        <v>0</v>
      </c>
      <c r="N1148" s="18" t="str">
        <f t="shared" si="43"/>
        <v/>
      </c>
      <c r="O1148" s="19">
        <f>IF(VLOOKUP($E1148,КСГ!$A$2:$D$427,4,0)=0,IF($D1148="КС",$C$2*$C1148*$G1148*L1148,$C$3*$C1148*$G1148*L1148),IF($D1148="КС",$C$2*$G1148*L1148,$C$3*$G1148*L1148))</f>
        <v>0</v>
      </c>
      <c r="P1148" s="19">
        <f>IF(VLOOKUP($E1148,КСГ!$A$2:$D$427,4,0)=0,IF($D1148="КС",$C$2*$C1148*$G1148*M1148,$C$3*$C1148*$G1148*M1148),IF($D1148="КС",$C$2*$G1148*M1148,$C$3*$G1148*M1148))</f>
        <v>0</v>
      </c>
      <c r="Q1148" s="20">
        <f t="shared" si="44"/>
        <v>0</v>
      </c>
    </row>
    <row r="1149" spans="1:17">
      <c r="A1149" s="34">
        <v>150016</v>
      </c>
      <c r="B1149" s="22" t="str">
        <f>VLOOKUP(A1149,МО!$A$1:$C$68,2,0)</f>
        <v>ГБУЗ "Пригородная ЦРБ"</v>
      </c>
      <c r="C1149" s="23">
        <f>IF(D1149="КС",VLOOKUP(A1149,МО!$A$1:$C$68,3,0),VLOOKUP(A1149,МО!$A$1:$D$68,4,0))</f>
        <v>0.81499999999999995</v>
      </c>
      <c r="D1149" s="27" t="s">
        <v>495</v>
      </c>
      <c r="E1149" s="26">
        <v>20161021</v>
      </c>
      <c r="F1149" s="22" t="str">
        <f>VLOOKUP(E1149,КСГ!$A$2:$C$427,2,0)</f>
        <v>Болезни поджелудочной железы</v>
      </c>
      <c r="G1149" s="25">
        <f>VLOOKUP(E1149,КСГ!$A$2:$C$427,3,0)</f>
        <v>0.93</v>
      </c>
      <c r="H1149" s="25">
        <f>IF(VLOOKUP($E1149,КСГ!$A$2:$D$427,4,0)=0,IF($D1149="КС",$C$2*$C1149*$G1149,$C$3*$C1149*$G1149),IF($D1149="КС",$C$2*$G1149,$C$3*$G1149))</f>
        <v>12999.941527500001</v>
      </c>
      <c r="I1149" s="25" t="str">
        <f>VLOOKUP(E1149,КСГ!$A$2:$E$427,5,0)</f>
        <v>Гастроэнтерология</v>
      </c>
      <c r="J1149" s="25">
        <f>VLOOKUP(E1149,КСГ!$A$2:$F$427,6,0)</f>
        <v>1.04</v>
      </c>
      <c r="K1149" s="26" t="s">
        <v>474</v>
      </c>
      <c r="L1149" s="26">
        <v>9</v>
      </c>
      <c r="M1149" s="26">
        <v>4</v>
      </c>
      <c r="N1149" s="18">
        <f t="shared" si="43"/>
        <v>13</v>
      </c>
      <c r="O1149" s="19">
        <f>IF(VLOOKUP($E1149,КСГ!$A$2:$D$427,4,0)=0,IF($D1149="КС",$C$2*$C1149*$G1149*L1149,$C$3*$C1149*$G1149*L1149),IF($D1149="КС",$C$2*$G1149*L1149,$C$3*$G1149*L1149))</f>
        <v>116999.47374750001</v>
      </c>
      <c r="P1149" s="19">
        <f>IF(VLOOKUP($E1149,КСГ!$A$2:$D$427,4,0)=0,IF($D1149="КС",$C$2*$C1149*$G1149*M1149,$C$3*$C1149*$G1149*M1149),IF($D1149="КС",$C$2*$G1149*M1149,$C$3*$G1149*M1149))</f>
        <v>51999.766110000004</v>
      </c>
      <c r="Q1149" s="20">
        <f t="shared" si="44"/>
        <v>168999.23985750001</v>
      </c>
    </row>
    <row r="1150" spans="1:17">
      <c r="A1150" s="34">
        <v>150016</v>
      </c>
      <c r="B1150" s="22" t="str">
        <f>VLOOKUP(A1150,МО!$A$1:$C$68,2,0)</f>
        <v>ГБУЗ "Пригородная ЦРБ"</v>
      </c>
      <c r="C1150" s="23">
        <f>IF(D1150="КС",VLOOKUP(A1150,МО!$A$1:$C$68,3,0),VLOOKUP(A1150,МО!$A$1:$D$68,4,0))</f>
        <v>0.81499999999999995</v>
      </c>
      <c r="D1150" s="27" t="s">
        <v>495</v>
      </c>
      <c r="E1150" s="26">
        <v>20161021</v>
      </c>
      <c r="F1150" s="22" t="str">
        <f>VLOOKUP(E1150,КСГ!$A$2:$C$427,2,0)</f>
        <v>Болезни поджелудочной железы</v>
      </c>
      <c r="G1150" s="25">
        <f>VLOOKUP(E1150,КСГ!$A$2:$C$427,3,0)</f>
        <v>0.93</v>
      </c>
      <c r="H1150" s="25">
        <f>IF(VLOOKUP($E1150,КСГ!$A$2:$D$427,4,0)=0,IF($D1150="КС",$C$2*$C1150*$G1150,$C$3*$C1150*$G1150),IF($D1150="КС",$C$2*$G1150,$C$3*$G1150))</f>
        <v>12999.941527500001</v>
      </c>
      <c r="I1150" s="25" t="str">
        <f>VLOOKUP(E1150,КСГ!$A$2:$E$427,5,0)</f>
        <v>Гастроэнтерология</v>
      </c>
      <c r="J1150" s="25">
        <f>VLOOKUP(E1150,КСГ!$A$2:$F$427,6,0)</f>
        <v>1.04</v>
      </c>
      <c r="K1150" s="26" t="s">
        <v>493</v>
      </c>
      <c r="L1150" s="26">
        <v>0</v>
      </c>
      <c r="M1150" s="26">
        <v>0</v>
      </c>
      <c r="N1150" s="18" t="str">
        <f t="shared" si="43"/>
        <v/>
      </c>
      <c r="O1150" s="19">
        <f>IF(VLOOKUP($E1150,КСГ!$A$2:$D$427,4,0)=0,IF($D1150="КС",$C$2*$C1150*$G1150*L1150,$C$3*$C1150*$G1150*L1150),IF($D1150="КС",$C$2*$G1150*L1150,$C$3*$G1150*L1150))</f>
        <v>0</v>
      </c>
      <c r="P1150" s="19">
        <f>IF(VLOOKUP($E1150,КСГ!$A$2:$D$427,4,0)=0,IF($D1150="КС",$C$2*$C1150*$G1150*M1150,$C$3*$C1150*$G1150*M1150),IF($D1150="КС",$C$2*$G1150*M1150,$C$3*$G1150*M1150))</f>
        <v>0</v>
      </c>
      <c r="Q1150" s="20">
        <f t="shared" si="44"/>
        <v>0</v>
      </c>
    </row>
    <row r="1151" spans="1:17">
      <c r="A1151" s="34">
        <v>150016</v>
      </c>
      <c r="B1151" s="22" t="str">
        <f>VLOOKUP(A1151,МО!$A$1:$C$68,2,0)</f>
        <v>ГБУЗ "Пригородная ЦРБ"</v>
      </c>
      <c r="C1151" s="23">
        <f>IF(D1151="КС",VLOOKUP(A1151,МО!$A$1:$C$68,3,0),VLOOKUP(A1151,МО!$A$1:$D$68,4,0))</f>
        <v>0.81499999999999995</v>
      </c>
      <c r="D1151" s="27" t="s">
        <v>495</v>
      </c>
      <c r="E1151" s="26">
        <v>20161022</v>
      </c>
      <c r="F1151" s="22" t="str">
        <f>VLOOKUP(E1151,КСГ!$A$2:$C$427,2,0)</f>
        <v>Анемии, уровень 1</v>
      </c>
      <c r="G1151" s="25">
        <f>VLOOKUP(E1151,КСГ!$A$2:$C$427,3,0)</f>
        <v>1.1200000000000001</v>
      </c>
      <c r="H1151" s="25">
        <f>IF(VLOOKUP($E1151,КСГ!$A$2:$D$427,4,0)=0,IF($D1151="КС",$C$2*$C1151*$G1151,$C$3*$C1151*$G1151),IF($D1151="КС",$C$2*$G1151,$C$3*$G1151))</f>
        <v>15655.843560000001</v>
      </c>
      <c r="I1151" s="25" t="str">
        <f>VLOOKUP(E1151,КСГ!$A$2:$E$427,5,0)</f>
        <v>Гематология</v>
      </c>
      <c r="J1151" s="25">
        <f>VLOOKUP(E1151,КСГ!$A$2:$F$427,6,0)</f>
        <v>1.37</v>
      </c>
      <c r="K1151" s="26" t="s">
        <v>499</v>
      </c>
      <c r="L1151" s="26">
        <v>2</v>
      </c>
      <c r="M1151" s="26">
        <v>1</v>
      </c>
      <c r="N1151" s="18">
        <f t="shared" si="43"/>
        <v>3</v>
      </c>
      <c r="O1151" s="19">
        <f>IF(VLOOKUP($E1151,КСГ!$A$2:$D$427,4,0)=0,IF($D1151="КС",$C$2*$C1151*$G1151*L1151,$C$3*$C1151*$G1151*L1151),IF($D1151="КС",$C$2*$G1151*L1151,$C$3*$G1151*L1151))</f>
        <v>31311.687120000002</v>
      </c>
      <c r="P1151" s="19">
        <f>IF(VLOOKUP($E1151,КСГ!$A$2:$D$427,4,0)=0,IF($D1151="КС",$C$2*$C1151*$G1151*M1151,$C$3*$C1151*$G1151*M1151),IF($D1151="КС",$C$2*$G1151*M1151,$C$3*$G1151*M1151))</f>
        <v>15655.843560000001</v>
      </c>
      <c r="Q1151" s="20">
        <f t="shared" si="44"/>
        <v>46967.530680000003</v>
      </c>
    </row>
    <row r="1152" spans="1:17">
      <c r="A1152" s="34">
        <v>150016</v>
      </c>
      <c r="B1152" s="22" t="str">
        <f>VLOOKUP(A1152,МО!$A$1:$C$68,2,0)</f>
        <v>ГБУЗ "Пригородная ЦРБ"</v>
      </c>
      <c r="C1152" s="23">
        <f>IF(D1152="КС",VLOOKUP(A1152,МО!$A$1:$C$68,3,0),VLOOKUP(A1152,МО!$A$1:$D$68,4,0))</f>
        <v>0.81499999999999995</v>
      </c>
      <c r="D1152" s="27" t="s">
        <v>495</v>
      </c>
      <c r="E1152" s="26">
        <v>20161022</v>
      </c>
      <c r="F1152" s="22" t="str">
        <f>VLOOKUP(E1152,КСГ!$A$2:$C$427,2,0)</f>
        <v>Анемии, уровень 1</v>
      </c>
      <c r="G1152" s="25">
        <f>VLOOKUP(E1152,КСГ!$A$2:$C$427,3,0)</f>
        <v>1.1200000000000001</v>
      </c>
      <c r="H1152" s="25">
        <f>IF(VLOOKUP($E1152,КСГ!$A$2:$D$427,4,0)=0,IF($D1152="КС",$C$2*$C1152*$G1152,$C$3*$C1152*$G1152),IF($D1152="КС",$C$2*$G1152,$C$3*$G1152))</f>
        <v>15655.843560000001</v>
      </c>
      <c r="I1152" s="25" t="str">
        <f>VLOOKUP(E1152,КСГ!$A$2:$E$427,5,0)</f>
        <v>Гематология</v>
      </c>
      <c r="J1152" s="25">
        <f>VLOOKUP(E1152,КСГ!$A$2:$F$427,6,0)</f>
        <v>1.37</v>
      </c>
      <c r="K1152" s="26" t="s">
        <v>493</v>
      </c>
      <c r="L1152" s="26">
        <v>5</v>
      </c>
      <c r="M1152" s="26">
        <v>2</v>
      </c>
      <c r="N1152" s="18">
        <f t="shared" ref="N1152:N1215" si="45">IF(L1152+M1152&gt;0,L1152+M1152,"")</f>
        <v>7</v>
      </c>
      <c r="O1152" s="19">
        <f>IF(VLOOKUP($E1152,КСГ!$A$2:$D$427,4,0)=0,IF($D1152="КС",$C$2*$C1152*$G1152*L1152,$C$3*$C1152*$G1152*L1152),IF($D1152="КС",$C$2*$G1152*L1152,$C$3*$G1152*L1152))</f>
        <v>78279.217800000013</v>
      </c>
      <c r="P1152" s="19">
        <f>IF(VLOOKUP($E1152,КСГ!$A$2:$D$427,4,0)=0,IF($D1152="КС",$C$2*$C1152*$G1152*M1152,$C$3*$C1152*$G1152*M1152),IF($D1152="КС",$C$2*$G1152*M1152,$C$3*$G1152*M1152))</f>
        <v>31311.687120000002</v>
      </c>
      <c r="Q1152" s="20">
        <f t="shared" ref="Q1152:Q1215" si="46">O1152+P1152</f>
        <v>109590.90492000002</v>
      </c>
    </row>
    <row r="1153" spans="1:17">
      <c r="A1153" s="34">
        <v>150016</v>
      </c>
      <c r="B1153" s="22" t="str">
        <f>VLOOKUP(A1153,МО!$A$1:$C$68,2,0)</f>
        <v>ГБУЗ "Пригородная ЦРБ"</v>
      </c>
      <c r="C1153" s="23">
        <f>IF(D1153="КС",VLOOKUP(A1153,МО!$A$1:$C$68,3,0),VLOOKUP(A1153,МО!$A$1:$D$68,4,0))</f>
        <v>0.81499999999999995</v>
      </c>
      <c r="D1153" s="27" t="s">
        <v>495</v>
      </c>
      <c r="E1153" s="26">
        <v>20161023</v>
      </c>
      <c r="F1153" s="22" t="str">
        <f>VLOOKUP(E1153,КСГ!$A$2:$C$427,2,0)</f>
        <v>Анемии, уровень 2</v>
      </c>
      <c r="G1153" s="25">
        <f>VLOOKUP(E1153,КСГ!$A$2:$C$427,3,0)</f>
        <v>1.49</v>
      </c>
      <c r="H1153" s="25">
        <f>IF(VLOOKUP($E1153,КСГ!$A$2:$D$427,4,0)=0,IF($D1153="КС",$C$2*$C1153*$G1153,$C$3*$C1153*$G1153),IF($D1153="КС",$C$2*$G1153,$C$3*$G1153))</f>
        <v>20827.8633075</v>
      </c>
      <c r="I1153" s="25" t="str">
        <f>VLOOKUP(E1153,КСГ!$A$2:$E$427,5,0)</f>
        <v>Гематология</v>
      </c>
      <c r="J1153" s="25">
        <f>VLOOKUP(E1153,КСГ!$A$2:$F$427,6,0)</f>
        <v>1.37</v>
      </c>
      <c r="K1153" s="26" t="s">
        <v>499</v>
      </c>
      <c r="L1153" s="26">
        <v>0</v>
      </c>
      <c r="M1153" s="26">
        <v>0</v>
      </c>
      <c r="N1153" s="18" t="str">
        <f t="shared" si="45"/>
        <v/>
      </c>
      <c r="O1153" s="19">
        <f>IF(VLOOKUP($E1153,КСГ!$A$2:$D$427,4,0)=0,IF($D1153="КС",$C$2*$C1153*$G1153*L1153,$C$3*$C1153*$G1153*L1153),IF($D1153="КС",$C$2*$G1153*L1153,$C$3*$G1153*L1153))</f>
        <v>0</v>
      </c>
      <c r="P1153" s="19">
        <f>IF(VLOOKUP($E1153,КСГ!$A$2:$D$427,4,0)=0,IF($D1153="КС",$C$2*$C1153*$G1153*M1153,$C$3*$C1153*$G1153*M1153),IF($D1153="КС",$C$2*$G1153*M1153,$C$3*$G1153*M1153))</f>
        <v>0</v>
      </c>
      <c r="Q1153" s="20">
        <f t="shared" si="46"/>
        <v>0</v>
      </c>
    </row>
    <row r="1154" spans="1:17">
      <c r="A1154" s="34">
        <v>150016</v>
      </c>
      <c r="B1154" s="22" t="str">
        <f>VLOOKUP(A1154,МО!$A$1:$C$68,2,0)</f>
        <v>ГБУЗ "Пригородная ЦРБ"</v>
      </c>
      <c r="C1154" s="23">
        <f>IF(D1154="КС",VLOOKUP(A1154,МО!$A$1:$C$68,3,0),VLOOKUP(A1154,МО!$A$1:$D$68,4,0))</f>
        <v>0.81499999999999995</v>
      </c>
      <c r="D1154" s="27" t="s">
        <v>495</v>
      </c>
      <c r="E1154" s="26">
        <v>20161023</v>
      </c>
      <c r="F1154" s="22" t="str">
        <f>VLOOKUP(E1154,КСГ!$A$2:$C$427,2,0)</f>
        <v>Анемии, уровень 2</v>
      </c>
      <c r="G1154" s="25">
        <f>VLOOKUP(E1154,КСГ!$A$2:$C$427,3,0)</f>
        <v>1.49</v>
      </c>
      <c r="H1154" s="25">
        <f>IF(VLOOKUP($E1154,КСГ!$A$2:$D$427,4,0)=0,IF($D1154="КС",$C$2*$C1154*$G1154,$C$3*$C1154*$G1154),IF($D1154="КС",$C$2*$G1154,$C$3*$G1154))</f>
        <v>20827.8633075</v>
      </c>
      <c r="I1154" s="25" t="str">
        <f>VLOOKUP(E1154,КСГ!$A$2:$E$427,5,0)</f>
        <v>Гематология</v>
      </c>
      <c r="J1154" s="25">
        <f>VLOOKUP(E1154,КСГ!$A$2:$F$427,6,0)</f>
        <v>1.37</v>
      </c>
      <c r="K1154" s="26" t="s">
        <v>493</v>
      </c>
      <c r="L1154" s="26">
        <v>0</v>
      </c>
      <c r="M1154" s="26">
        <v>0</v>
      </c>
      <c r="N1154" s="18" t="str">
        <f t="shared" si="45"/>
        <v/>
      </c>
      <c r="O1154" s="19">
        <f>IF(VLOOKUP($E1154,КСГ!$A$2:$D$427,4,0)=0,IF($D1154="КС",$C$2*$C1154*$G1154*L1154,$C$3*$C1154*$G1154*L1154),IF($D1154="КС",$C$2*$G1154*L1154,$C$3*$G1154*L1154))</f>
        <v>0</v>
      </c>
      <c r="P1154" s="19">
        <f>IF(VLOOKUP($E1154,КСГ!$A$2:$D$427,4,0)=0,IF($D1154="КС",$C$2*$C1154*$G1154*M1154,$C$3*$C1154*$G1154*M1154),IF($D1154="КС",$C$2*$G1154*M1154,$C$3*$G1154*M1154))</f>
        <v>0</v>
      </c>
      <c r="Q1154" s="20">
        <f t="shared" si="46"/>
        <v>0</v>
      </c>
    </row>
    <row r="1155" spans="1:17">
      <c r="A1155" s="34">
        <v>150016</v>
      </c>
      <c r="B1155" s="22" t="str">
        <f>VLOOKUP(A1155,МО!$A$1:$C$68,2,0)</f>
        <v>ГБУЗ "Пригородная ЦРБ"</v>
      </c>
      <c r="C1155" s="23">
        <f>IF(D1155="КС",VLOOKUP(A1155,МО!$A$1:$C$68,3,0),VLOOKUP(A1155,МО!$A$1:$D$68,4,0))</f>
        <v>0.81499999999999995</v>
      </c>
      <c r="D1155" s="27" t="s">
        <v>495</v>
      </c>
      <c r="E1155" s="26">
        <v>20161026</v>
      </c>
      <c r="F1155" s="22" t="str">
        <f>VLOOKUP(E1155,КСГ!$A$2:$C$427,2,0)</f>
        <v>Другие болезни крови и кроветворных органов</v>
      </c>
      <c r="G1155" s="25">
        <f>VLOOKUP(E1155,КСГ!$A$2:$C$427,3,0)</f>
        <v>1.0900000000000001</v>
      </c>
      <c r="H1155" s="25">
        <f>IF(VLOOKUP($E1155,КСГ!$A$2:$D$427,4,0)=0,IF($D1155="КС",$C$2*$C1155*$G1155,$C$3*$C1155*$G1155),IF($D1155="КС",$C$2*$G1155,$C$3*$G1155))</f>
        <v>15236.490607500002</v>
      </c>
      <c r="I1155" s="25" t="str">
        <f>VLOOKUP(E1155,КСГ!$A$2:$E$427,5,0)</f>
        <v>Гематология</v>
      </c>
      <c r="J1155" s="25">
        <f>VLOOKUP(E1155,КСГ!$A$2:$F$427,6,0)</f>
        <v>1.37</v>
      </c>
      <c r="K1155" s="26" t="s">
        <v>493</v>
      </c>
      <c r="L1155" s="26">
        <v>0</v>
      </c>
      <c r="M1155" s="26">
        <v>0</v>
      </c>
      <c r="N1155" s="18" t="str">
        <f t="shared" si="45"/>
        <v/>
      </c>
      <c r="O1155" s="19">
        <f>IF(VLOOKUP($E1155,КСГ!$A$2:$D$427,4,0)=0,IF($D1155="КС",$C$2*$C1155*$G1155*L1155,$C$3*$C1155*$G1155*L1155),IF($D1155="КС",$C$2*$G1155*L1155,$C$3*$G1155*L1155))</f>
        <v>0</v>
      </c>
      <c r="P1155" s="19">
        <f>IF(VLOOKUP($E1155,КСГ!$A$2:$D$427,4,0)=0,IF($D1155="КС",$C$2*$C1155*$G1155*M1155,$C$3*$C1155*$G1155*M1155),IF($D1155="КС",$C$2*$G1155*M1155,$C$3*$G1155*M1155))</f>
        <v>0</v>
      </c>
      <c r="Q1155" s="20">
        <f t="shared" si="46"/>
        <v>0</v>
      </c>
    </row>
    <row r="1156" spans="1:17">
      <c r="A1156" s="34">
        <v>150016</v>
      </c>
      <c r="B1156" s="22" t="str">
        <f>VLOOKUP(A1156,МО!$A$1:$C$68,2,0)</f>
        <v>ГБУЗ "Пригородная ЦРБ"</v>
      </c>
      <c r="C1156" s="23">
        <f>IF(D1156="КС",VLOOKUP(A1156,МО!$A$1:$C$68,3,0),VLOOKUP(A1156,МО!$A$1:$D$68,4,0))</f>
        <v>0.81499999999999995</v>
      </c>
      <c r="D1156" s="27" t="s">
        <v>495</v>
      </c>
      <c r="E1156" s="26">
        <v>20161028</v>
      </c>
      <c r="F1156" s="22" t="str">
        <f>VLOOKUP(E1156,КСГ!$A$2:$C$427,2,0)</f>
        <v>Среднетяжелые дерматозы</v>
      </c>
      <c r="G1156" s="25">
        <f>VLOOKUP(E1156,КСГ!$A$2:$C$427,3,0)</f>
        <v>0.74</v>
      </c>
      <c r="H1156" s="25">
        <f>IF(VLOOKUP($E1156,КСГ!$A$2:$D$427,4,0)=0,IF($D1156="КС",$C$2*$C1156*$G1156,$C$3*$C1156*$G1156),IF($D1156="КС",$C$2*$G1156,$C$3*$G1156))</f>
        <v>10344.039494999999</v>
      </c>
      <c r="I1156" s="25" t="str">
        <f>VLOOKUP(E1156,КСГ!$A$2:$E$427,5,0)</f>
        <v>Дерматология</v>
      </c>
      <c r="J1156" s="25">
        <f>VLOOKUP(E1156,КСГ!$A$2:$F$427,6,0)</f>
        <v>0.8</v>
      </c>
      <c r="K1156" s="26" t="s">
        <v>499</v>
      </c>
      <c r="L1156" s="26">
        <v>0</v>
      </c>
      <c r="M1156" s="26">
        <v>0</v>
      </c>
      <c r="N1156" s="18" t="str">
        <f t="shared" si="45"/>
        <v/>
      </c>
      <c r="O1156" s="19">
        <f>IF(VLOOKUP($E1156,КСГ!$A$2:$D$427,4,0)=0,IF($D1156="КС",$C$2*$C1156*$G1156*L1156,$C$3*$C1156*$G1156*L1156),IF($D1156="КС",$C$2*$G1156*L1156,$C$3*$G1156*L1156))</f>
        <v>0</v>
      </c>
      <c r="P1156" s="19">
        <f>IF(VLOOKUP($E1156,КСГ!$A$2:$D$427,4,0)=0,IF($D1156="КС",$C$2*$C1156*$G1156*M1156,$C$3*$C1156*$G1156*M1156),IF($D1156="КС",$C$2*$G1156*M1156,$C$3*$G1156*M1156))</f>
        <v>0</v>
      </c>
      <c r="Q1156" s="20">
        <f t="shared" si="46"/>
        <v>0</v>
      </c>
    </row>
    <row r="1157" spans="1:17">
      <c r="A1157" s="34">
        <v>150016</v>
      </c>
      <c r="B1157" s="22" t="str">
        <f>VLOOKUP(A1157,МО!$A$1:$C$68,2,0)</f>
        <v>ГБУЗ "Пригородная ЦРБ"</v>
      </c>
      <c r="C1157" s="23">
        <f>IF(D1157="КС",VLOOKUP(A1157,МО!$A$1:$C$68,3,0),VLOOKUP(A1157,МО!$A$1:$D$68,4,0))</f>
        <v>0.81499999999999995</v>
      </c>
      <c r="D1157" s="27" t="s">
        <v>495</v>
      </c>
      <c r="E1157" s="26">
        <v>20161028</v>
      </c>
      <c r="F1157" s="22" t="str">
        <f>VLOOKUP(E1157,КСГ!$A$2:$C$427,2,0)</f>
        <v>Среднетяжелые дерматозы</v>
      </c>
      <c r="G1157" s="25">
        <f>VLOOKUP(E1157,КСГ!$A$2:$C$427,3,0)</f>
        <v>0.74</v>
      </c>
      <c r="H1157" s="25">
        <f>IF(VLOOKUP($E1157,КСГ!$A$2:$D$427,4,0)=0,IF($D1157="КС",$C$2*$C1157*$G1157,$C$3*$C1157*$G1157),IF($D1157="КС",$C$2*$G1157,$C$3*$G1157))</f>
        <v>10344.039494999999</v>
      </c>
      <c r="I1157" s="25" t="str">
        <f>VLOOKUP(E1157,КСГ!$A$2:$E$427,5,0)</f>
        <v>Дерматология</v>
      </c>
      <c r="J1157" s="25">
        <f>VLOOKUP(E1157,КСГ!$A$2:$F$427,6,0)</f>
        <v>0.8</v>
      </c>
      <c r="K1157" s="26" t="s">
        <v>493</v>
      </c>
      <c r="L1157" s="26">
        <v>0</v>
      </c>
      <c r="M1157" s="26">
        <v>0</v>
      </c>
      <c r="N1157" s="18" t="str">
        <f t="shared" si="45"/>
        <v/>
      </c>
      <c r="O1157" s="19">
        <f>IF(VLOOKUP($E1157,КСГ!$A$2:$D$427,4,0)=0,IF($D1157="КС",$C$2*$C1157*$G1157*L1157,$C$3*$C1157*$G1157*L1157),IF($D1157="КС",$C$2*$G1157*L1157,$C$3*$G1157*L1157))</f>
        <v>0</v>
      </c>
      <c r="P1157" s="19">
        <f>IF(VLOOKUP($E1157,КСГ!$A$2:$D$427,4,0)=0,IF($D1157="КС",$C$2*$C1157*$G1157*M1157,$C$3*$C1157*$G1157*M1157),IF($D1157="КС",$C$2*$G1157*M1157,$C$3*$G1157*M1157))</f>
        <v>0</v>
      </c>
      <c r="Q1157" s="20">
        <f t="shared" si="46"/>
        <v>0</v>
      </c>
    </row>
    <row r="1158" spans="1:17">
      <c r="A1158" s="34">
        <v>150016</v>
      </c>
      <c r="B1158" s="22" t="str">
        <f>VLOOKUP(A1158,МО!$A$1:$C$68,2,0)</f>
        <v>ГБУЗ "Пригородная ЦРБ"</v>
      </c>
      <c r="C1158" s="23">
        <f>IF(D1158="КС",VLOOKUP(A1158,МО!$A$1:$C$68,3,0),VLOOKUP(A1158,МО!$A$1:$D$68,4,0))</f>
        <v>0.81499999999999995</v>
      </c>
      <c r="D1158" s="27" t="s">
        <v>495</v>
      </c>
      <c r="E1158" s="26">
        <v>20161029</v>
      </c>
      <c r="F1158" s="22" t="str">
        <f>VLOOKUP(E1158,КСГ!$A$2:$C$427,2,0)</f>
        <v>Легкие дерматозы</v>
      </c>
      <c r="G1158" s="25">
        <f>VLOOKUP(E1158,КСГ!$A$2:$C$427,3,0)</f>
        <v>0.18</v>
      </c>
      <c r="H1158" s="25">
        <f>IF(VLOOKUP($E1158,КСГ!$A$2:$D$427,4,0)=0,IF($D1158="КС",$C$2*$C1158*$G1158,$C$3*$C1158*$G1158),IF($D1158="КС",$C$2*$G1158,$C$3*$G1158))</f>
        <v>2516.1177149999999</v>
      </c>
      <c r="I1158" s="25" t="str">
        <f>VLOOKUP(E1158,КСГ!$A$2:$E$427,5,0)</f>
        <v>Дерматология</v>
      </c>
      <c r="J1158" s="25">
        <f>VLOOKUP(E1158,КСГ!$A$2:$F$427,6,0)</f>
        <v>0.8</v>
      </c>
      <c r="K1158" s="26" t="s">
        <v>499</v>
      </c>
      <c r="L1158" s="26">
        <v>5</v>
      </c>
      <c r="M1158" s="26">
        <v>1</v>
      </c>
      <c r="N1158" s="18">
        <f t="shared" si="45"/>
        <v>6</v>
      </c>
      <c r="O1158" s="19">
        <f>IF(VLOOKUP($E1158,КСГ!$A$2:$D$427,4,0)=0,IF($D1158="КС",$C$2*$C1158*$G1158*L1158,$C$3*$C1158*$G1158*L1158),IF($D1158="КС",$C$2*$G1158*L1158,$C$3*$G1158*L1158))</f>
        <v>12580.588575</v>
      </c>
      <c r="P1158" s="19">
        <f>IF(VLOOKUP($E1158,КСГ!$A$2:$D$427,4,0)=0,IF($D1158="КС",$C$2*$C1158*$G1158*M1158,$C$3*$C1158*$G1158*M1158),IF($D1158="КС",$C$2*$G1158*M1158,$C$3*$G1158*M1158))</f>
        <v>2516.1177149999999</v>
      </c>
      <c r="Q1158" s="20">
        <f t="shared" si="46"/>
        <v>15096.70629</v>
      </c>
    </row>
    <row r="1159" spans="1:17" ht="30">
      <c r="A1159" s="34">
        <v>150016</v>
      </c>
      <c r="B1159" s="22" t="str">
        <f>VLOOKUP(A1159,МО!$A$1:$C$68,2,0)</f>
        <v>ГБУЗ "Пригородная ЦРБ"</v>
      </c>
      <c r="C1159" s="23">
        <f>IF(D1159="КС",VLOOKUP(A1159,МО!$A$1:$C$68,3,0),VLOOKUP(A1159,МО!$A$1:$D$68,4,0))</f>
        <v>0.81499999999999995</v>
      </c>
      <c r="D1159" s="27" t="s">
        <v>495</v>
      </c>
      <c r="E1159" s="26">
        <v>20161061</v>
      </c>
      <c r="F1159" s="22" t="str">
        <f>VLOOKUP(E1159,КСГ!$A$2:$C$427,2,0)</f>
        <v>Другие инфекционные и паразитарные болезни, взрослые</v>
      </c>
      <c r="G1159" s="25">
        <f>VLOOKUP(E1159,КСГ!$A$2:$C$427,3,0)</f>
        <v>1.18</v>
      </c>
      <c r="H1159" s="25">
        <f>IF(VLOOKUP($E1159,КСГ!$A$2:$D$427,4,0)=0,IF($D1159="КС",$C$2*$C1159*$G1159,$C$3*$C1159*$G1159),IF($D1159="КС",$C$2*$G1159,$C$3*$G1159))</f>
        <v>16494.549465</v>
      </c>
      <c r="I1159" s="25" t="str">
        <f>VLOOKUP(E1159,КСГ!$A$2:$E$427,5,0)</f>
        <v>Инфекционные болезни</v>
      </c>
      <c r="J1159" s="25">
        <f>VLOOKUP(E1159,КСГ!$A$2:$F$427,6,0)</f>
        <v>0.65</v>
      </c>
      <c r="K1159" s="26" t="s">
        <v>478</v>
      </c>
      <c r="L1159" s="26">
        <v>0</v>
      </c>
      <c r="M1159" s="26">
        <v>0</v>
      </c>
      <c r="N1159" s="18" t="str">
        <f t="shared" si="45"/>
        <v/>
      </c>
      <c r="O1159" s="19">
        <f>IF(VLOOKUP($E1159,КСГ!$A$2:$D$427,4,0)=0,IF($D1159="КС",$C$2*$C1159*$G1159*L1159,$C$3*$C1159*$G1159*L1159),IF($D1159="КС",$C$2*$G1159*L1159,$C$3*$G1159*L1159))</f>
        <v>0</v>
      </c>
      <c r="P1159" s="19">
        <f>IF(VLOOKUP($E1159,КСГ!$A$2:$D$427,4,0)=0,IF($D1159="КС",$C$2*$C1159*$G1159*M1159,$C$3*$C1159*$G1159*M1159),IF($D1159="КС",$C$2*$G1159*M1159,$C$3*$G1159*M1159))</f>
        <v>0</v>
      </c>
      <c r="Q1159" s="20">
        <f t="shared" si="46"/>
        <v>0</v>
      </c>
    </row>
    <row r="1160" spans="1:17" ht="30">
      <c r="A1160" s="34">
        <v>150016</v>
      </c>
      <c r="B1160" s="22" t="str">
        <f>VLOOKUP(A1160,МО!$A$1:$C$68,2,0)</f>
        <v>ГБУЗ "Пригородная ЦРБ"</v>
      </c>
      <c r="C1160" s="23">
        <f>IF(D1160="КС",VLOOKUP(A1160,МО!$A$1:$C$68,3,0),VLOOKUP(A1160,МО!$A$1:$D$68,4,0))</f>
        <v>0.81499999999999995</v>
      </c>
      <c r="D1160" s="27" t="s">
        <v>495</v>
      </c>
      <c r="E1160" s="26">
        <v>20161063</v>
      </c>
      <c r="F1160" s="22" t="str">
        <f>VLOOKUP(E1160,КСГ!$A$2:$C$427,2,0)</f>
        <v>Респираторные инфекции верхних дыхательных путей с осложнениями, взрослые</v>
      </c>
      <c r="G1160" s="25">
        <f>VLOOKUP(E1160,КСГ!$A$2:$C$427,3,0)</f>
        <v>0.17499999999999999</v>
      </c>
      <c r="H1160" s="25">
        <f>IF(VLOOKUP($E1160,КСГ!$A$2:$D$427,4,0)=0,IF($D1160="КС",$C$2*$C1160*$G1160,$C$3*$C1160*$G1160),IF($D1160="КС",$C$2*$G1160,$C$3*$G1160))</f>
        <v>2446.22555625</v>
      </c>
      <c r="I1160" s="25" t="str">
        <f>VLOOKUP(E1160,КСГ!$A$2:$E$427,5,0)</f>
        <v>Инфекционные болезни</v>
      </c>
      <c r="J1160" s="25">
        <f>VLOOKUP(E1160,КСГ!$A$2:$F$427,6,0)</f>
        <v>0.65</v>
      </c>
      <c r="K1160" s="26" t="s">
        <v>493</v>
      </c>
      <c r="L1160" s="26">
        <v>0</v>
      </c>
      <c r="M1160" s="26">
        <v>0</v>
      </c>
      <c r="N1160" s="18" t="str">
        <f t="shared" si="45"/>
        <v/>
      </c>
      <c r="O1160" s="19">
        <f>IF(VLOOKUP($E1160,КСГ!$A$2:$D$427,4,0)=0,IF($D1160="КС",$C$2*$C1160*$G1160*L1160,$C$3*$C1160*$G1160*L1160),IF($D1160="КС",$C$2*$G1160*L1160,$C$3*$G1160*L1160))</f>
        <v>0</v>
      </c>
      <c r="P1160" s="19">
        <f>IF(VLOOKUP($E1160,КСГ!$A$2:$D$427,4,0)=0,IF($D1160="КС",$C$2*$C1160*$G1160*M1160,$C$3*$C1160*$G1160*M1160),IF($D1160="КС",$C$2*$G1160*M1160,$C$3*$G1160*M1160))</f>
        <v>0</v>
      </c>
      <c r="Q1160" s="20">
        <f t="shared" si="46"/>
        <v>0</v>
      </c>
    </row>
    <row r="1161" spans="1:17" ht="30">
      <c r="A1161" s="34">
        <v>150016</v>
      </c>
      <c r="B1161" s="22" t="str">
        <f>VLOOKUP(A1161,МО!$A$1:$C$68,2,0)</f>
        <v>ГБУЗ "Пригородная ЦРБ"</v>
      </c>
      <c r="C1161" s="23">
        <f>IF(D1161="КС",VLOOKUP(A1161,МО!$A$1:$C$68,3,0),VLOOKUP(A1161,МО!$A$1:$D$68,4,0))</f>
        <v>0.81499999999999995</v>
      </c>
      <c r="D1161" s="27" t="s">
        <v>495</v>
      </c>
      <c r="E1161" s="26">
        <v>20161064</v>
      </c>
      <c r="F1161" s="22" t="str">
        <f>VLOOKUP(E1161,КСГ!$A$2:$C$427,2,0)</f>
        <v>Респираторные инфекции верхних дыхательных путей, дети</v>
      </c>
      <c r="G1161" s="25">
        <f>VLOOKUP(E1161,КСГ!$A$2:$C$427,3,0)</f>
        <v>0.5</v>
      </c>
      <c r="H1161" s="25">
        <f>IF(VLOOKUP($E1161,КСГ!$A$2:$D$427,4,0)=0,IF($D1161="КС",$C$2*$C1161*$G1161,$C$3*$C1161*$G1161),IF($D1161="КС",$C$2*$G1161,$C$3*$G1161))</f>
        <v>6989.2158749999999</v>
      </c>
      <c r="I1161" s="25" t="str">
        <f>VLOOKUP(E1161,КСГ!$A$2:$E$427,5,0)</f>
        <v>Инфекционные болезни</v>
      </c>
      <c r="J1161" s="25">
        <f>VLOOKUP(E1161,КСГ!$A$2:$F$427,6,0)</f>
        <v>0.65</v>
      </c>
      <c r="K1161" s="26" t="s">
        <v>499</v>
      </c>
      <c r="L1161" s="26">
        <v>83</v>
      </c>
      <c r="M1161" s="26">
        <v>30</v>
      </c>
      <c r="N1161" s="18">
        <f t="shared" si="45"/>
        <v>113</v>
      </c>
      <c r="O1161" s="19">
        <f>IF(VLOOKUP($E1161,КСГ!$A$2:$D$427,4,0)=0,IF($D1161="КС",$C$2*$C1161*$G1161*L1161,$C$3*$C1161*$G1161*L1161),IF($D1161="КС",$C$2*$G1161*L1161,$C$3*$G1161*L1161))</f>
        <v>580104.917625</v>
      </c>
      <c r="P1161" s="19">
        <f>IF(VLOOKUP($E1161,КСГ!$A$2:$D$427,4,0)=0,IF($D1161="КС",$C$2*$C1161*$G1161*M1161,$C$3*$C1161*$G1161*M1161),IF($D1161="КС",$C$2*$G1161*M1161,$C$3*$G1161*M1161))</f>
        <v>209676.47625000001</v>
      </c>
      <c r="Q1161" s="20">
        <f t="shared" si="46"/>
        <v>789781.39387500007</v>
      </c>
    </row>
    <row r="1162" spans="1:17">
      <c r="A1162" s="34">
        <v>150016</v>
      </c>
      <c r="B1162" s="22" t="str">
        <f>VLOOKUP(A1162,МО!$A$1:$C$68,2,0)</f>
        <v>ГБУЗ "Пригородная ЦРБ"</v>
      </c>
      <c r="C1162" s="23">
        <f>IF(D1162="КС",VLOOKUP(A1162,МО!$A$1:$C$68,3,0),VLOOKUP(A1162,МО!$A$1:$D$68,4,0))</f>
        <v>0.81499999999999995</v>
      </c>
      <c r="D1162" s="27" t="s">
        <v>495</v>
      </c>
      <c r="E1162" s="26">
        <v>20161066</v>
      </c>
      <c r="F1162" s="22" t="str">
        <f>VLOOKUP(E1162,КСГ!$A$2:$C$427,2,0)</f>
        <v>Нестабильная стенокардия, инфаркт миокарда, легочная эмболия, уровень 1</v>
      </c>
      <c r="G1162" s="25">
        <f>VLOOKUP(E1162,КСГ!$A$2:$C$427,3,0)</f>
        <v>1.42</v>
      </c>
      <c r="H1162" s="25">
        <f>IF(VLOOKUP($E1162,КСГ!$A$2:$D$427,4,0)=0,IF($D1162="КС",$C$2*$C1162*$G1162,$C$3*$C1162*$G1162),IF($D1162="КС",$C$2*$G1162,$C$3*$G1162))</f>
        <v>19849.373084999999</v>
      </c>
      <c r="I1162" s="25" t="str">
        <f>VLOOKUP(E1162,КСГ!$A$2:$E$427,5,0)</f>
        <v>Кардиология</v>
      </c>
      <c r="J1162" s="25">
        <f>VLOOKUP(E1162,КСГ!$A$2:$F$427,6,0)</f>
        <v>1.49</v>
      </c>
      <c r="K1162" s="26" t="s">
        <v>493</v>
      </c>
      <c r="L1162" s="26">
        <v>28</v>
      </c>
      <c r="M1162" s="26">
        <v>5</v>
      </c>
      <c r="N1162" s="18">
        <f t="shared" si="45"/>
        <v>33</v>
      </c>
      <c r="O1162" s="19">
        <f>IF(VLOOKUP($E1162,КСГ!$A$2:$D$427,4,0)=0,IF($D1162="КС",$C$2*$C1162*$G1162*L1162,$C$3*$C1162*$G1162*L1162),IF($D1162="КС",$C$2*$G1162*L1162,$C$3*$G1162*L1162))</f>
        <v>555782.44637999998</v>
      </c>
      <c r="P1162" s="19">
        <f>IF(VLOOKUP($E1162,КСГ!$A$2:$D$427,4,0)=0,IF($D1162="КС",$C$2*$C1162*$G1162*M1162,$C$3*$C1162*$G1162*M1162),IF($D1162="КС",$C$2*$G1162*M1162,$C$3*$G1162*M1162))</f>
        <v>99246.865424999996</v>
      </c>
      <c r="Q1162" s="20">
        <f t="shared" si="46"/>
        <v>655029.31180499995</v>
      </c>
    </row>
    <row r="1163" spans="1:17">
      <c r="A1163" s="34">
        <v>150016</v>
      </c>
      <c r="B1163" s="22" t="str">
        <f>VLOOKUP(A1163,МО!$A$1:$C$68,2,0)</f>
        <v>ГБУЗ "Пригородная ЦРБ"</v>
      </c>
      <c r="C1163" s="23">
        <f>IF(D1163="КС",VLOOKUP(A1163,МО!$A$1:$C$68,3,0),VLOOKUP(A1163,МО!$A$1:$D$68,4,0))</f>
        <v>0.81499999999999995</v>
      </c>
      <c r="D1163" s="27" t="s">
        <v>495</v>
      </c>
      <c r="E1163" s="26">
        <v>20161069</v>
      </c>
      <c r="F1163" s="22" t="str">
        <f>VLOOKUP(E1163,КСГ!$A$2:$C$427,2,0)</f>
        <v>Нарушения ритма и проводимости, уровень 1</v>
      </c>
      <c r="G1163" s="25">
        <f>VLOOKUP(E1163,КСГ!$A$2:$C$427,3,0)</f>
        <v>1.1200000000000001</v>
      </c>
      <c r="H1163" s="25">
        <f>IF(VLOOKUP($E1163,КСГ!$A$2:$D$427,4,0)=0,IF($D1163="КС",$C$2*$C1163*$G1163,$C$3*$C1163*$G1163),IF($D1163="КС",$C$2*$G1163,$C$3*$G1163))</f>
        <v>15655.843560000001</v>
      </c>
      <c r="I1163" s="25" t="str">
        <f>VLOOKUP(E1163,КСГ!$A$2:$E$427,5,0)</f>
        <v>Кардиология</v>
      </c>
      <c r="J1163" s="25">
        <f>VLOOKUP(E1163,КСГ!$A$2:$F$427,6,0)</f>
        <v>1.49</v>
      </c>
      <c r="K1163" s="26" t="s">
        <v>493</v>
      </c>
      <c r="L1163" s="26">
        <v>2</v>
      </c>
      <c r="M1163" s="26">
        <v>1</v>
      </c>
      <c r="N1163" s="18">
        <f t="shared" si="45"/>
        <v>3</v>
      </c>
      <c r="O1163" s="19">
        <f>IF(VLOOKUP($E1163,КСГ!$A$2:$D$427,4,0)=0,IF($D1163="КС",$C$2*$C1163*$G1163*L1163,$C$3*$C1163*$G1163*L1163),IF($D1163="КС",$C$2*$G1163*L1163,$C$3*$G1163*L1163))</f>
        <v>31311.687120000002</v>
      </c>
      <c r="P1163" s="19">
        <f>IF(VLOOKUP($E1163,КСГ!$A$2:$D$427,4,0)=0,IF($D1163="КС",$C$2*$C1163*$G1163*M1163,$C$3*$C1163*$G1163*M1163),IF($D1163="КС",$C$2*$G1163*M1163,$C$3*$G1163*M1163))</f>
        <v>15655.843560000001</v>
      </c>
      <c r="Q1163" s="20">
        <f t="shared" si="46"/>
        <v>46967.530680000003</v>
      </c>
    </row>
    <row r="1164" spans="1:17">
      <c r="A1164" s="34">
        <v>150016</v>
      </c>
      <c r="B1164" s="22" t="str">
        <f>VLOOKUP(A1164,МО!$A$1:$C$68,2,0)</f>
        <v>ГБУЗ "Пригородная ЦРБ"</v>
      </c>
      <c r="C1164" s="23">
        <f>IF(D1164="КС",VLOOKUP(A1164,МО!$A$1:$C$68,3,0),VLOOKUP(A1164,МО!$A$1:$D$68,4,0))</f>
        <v>0.81499999999999995</v>
      </c>
      <c r="D1164" s="27" t="s">
        <v>495</v>
      </c>
      <c r="E1164" s="26">
        <v>20161071</v>
      </c>
      <c r="F1164" s="22" t="str">
        <f>VLOOKUP(E1164,КСГ!$A$2:$C$427,2,0)</f>
        <v>Эндокардит, миокардит, перикардит, кардиомиопатии, уровень 1</v>
      </c>
      <c r="G1164" s="25">
        <f>VLOOKUP(E1164,КСГ!$A$2:$C$427,3,0)</f>
        <v>1.42</v>
      </c>
      <c r="H1164" s="25">
        <f>IF(VLOOKUP($E1164,КСГ!$A$2:$D$427,4,0)=0,IF($D1164="КС",$C$2*$C1164*$G1164,$C$3*$C1164*$G1164),IF($D1164="КС",$C$2*$G1164,$C$3*$G1164))</f>
        <v>19849.373084999999</v>
      </c>
      <c r="I1164" s="25" t="str">
        <f>VLOOKUP(E1164,КСГ!$A$2:$E$427,5,0)</f>
        <v>Кардиология</v>
      </c>
      <c r="J1164" s="25">
        <f>VLOOKUP(E1164,КСГ!$A$2:$F$427,6,0)</f>
        <v>1.49</v>
      </c>
      <c r="K1164" s="26" t="s">
        <v>493</v>
      </c>
      <c r="L1164" s="26">
        <v>2</v>
      </c>
      <c r="M1164" s="26">
        <v>1</v>
      </c>
      <c r="N1164" s="18">
        <f t="shared" si="45"/>
        <v>3</v>
      </c>
      <c r="O1164" s="19">
        <f>IF(VLOOKUP($E1164,КСГ!$A$2:$D$427,4,0)=0,IF($D1164="КС",$C$2*$C1164*$G1164*L1164,$C$3*$C1164*$G1164*L1164),IF($D1164="КС",$C$2*$G1164*L1164,$C$3*$G1164*L1164))</f>
        <v>39698.746169999999</v>
      </c>
      <c r="P1164" s="19">
        <f>IF(VLOOKUP($E1164,КСГ!$A$2:$D$427,4,0)=0,IF($D1164="КС",$C$2*$C1164*$G1164*M1164,$C$3*$C1164*$G1164*M1164),IF($D1164="КС",$C$2*$G1164*M1164,$C$3*$G1164*M1164))</f>
        <v>19849.373084999999</v>
      </c>
      <c r="Q1164" s="20">
        <f t="shared" si="46"/>
        <v>59548.119254999998</v>
      </c>
    </row>
    <row r="1165" spans="1:17">
      <c r="A1165" s="34">
        <v>150016</v>
      </c>
      <c r="B1165" s="22" t="str">
        <f>VLOOKUP(A1165,МО!$A$1:$C$68,2,0)</f>
        <v>ГБУЗ "Пригородная ЦРБ"</v>
      </c>
      <c r="C1165" s="23">
        <f>IF(D1165="КС",VLOOKUP(A1165,МО!$A$1:$C$68,3,0),VLOOKUP(A1165,МО!$A$1:$D$68,4,0))</f>
        <v>0.81499999999999995</v>
      </c>
      <c r="D1165" s="27" t="s">
        <v>495</v>
      </c>
      <c r="E1165" s="26">
        <v>20161073</v>
      </c>
      <c r="F1165" s="22" t="str">
        <f>VLOOKUP(E1165,КСГ!$A$2:$C$427,2,0)</f>
        <v>Операции на кишечнике и анальной области (уровень 1)</v>
      </c>
      <c r="G1165" s="25">
        <f>VLOOKUP(E1165,КСГ!$A$2:$C$427,3,0)</f>
        <v>0.84</v>
      </c>
      <c r="H1165" s="25">
        <f>IF(VLOOKUP($E1165,КСГ!$A$2:$D$427,4,0)=0,IF($D1165="КС",$C$2*$C1165*$G1165,$C$3*$C1165*$G1165),IF($D1165="КС",$C$2*$G1165,$C$3*$G1165))</f>
        <v>11741.882669999999</v>
      </c>
      <c r="I1165" s="25" t="str">
        <f>VLOOKUP(E1165,КСГ!$A$2:$E$427,5,0)</f>
        <v>Колопроктология</v>
      </c>
      <c r="J1165" s="25">
        <f>VLOOKUP(E1165,КСГ!$A$2:$F$427,6,0)</f>
        <v>1.36</v>
      </c>
      <c r="K1165" s="26" t="s">
        <v>474</v>
      </c>
      <c r="L1165" s="26">
        <v>1</v>
      </c>
      <c r="M1165" s="26">
        <v>1</v>
      </c>
      <c r="N1165" s="18">
        <f t="shared" si="45"/>
        <v>2</v>
      </c>
      <c r="O1165" s="19">
        <f>IF(VLOOKUP($E1165,КСГ!$A$2:$D$427,4,0)=0,IF($D1165="КС",$C$2*$C1165*$G1165*L1165,$C$3*$C1165*$G1165*L1165),IF($D1165="КС",$C$2*$G1165*L1165,$C$3*$G1165*L1165))</f>
        <v>11741.882669999999</v>
      </c>
      <c r="P1165" s="19">
        <f>IF(VLOOKUP($E1165,КСГ!$A$2:$D$427,4,0)=0,IF($D1165="КС",$C$2*$C1165*$G1165*M1165,$C$3*$C1165*$G1165*M1165),IF($D1165="КС",$C$2*$G1165*M1165,$C$3*$G1165*M1165))</f>
        <v>11741.882669999999</v>
      </c>
      <c r="Q1165" s="20">
        <f t="shared" si="46"/>
        <v>23483.765339999998</v>
      </c>
    </row>
    <row r="1166" spans="1:17">
      <c r="A1166" s="34">
        <v>150016</v>
      </c>
      <c r="B1166" s="22" t="str">
        <f>VLOOKUP(A1166,МО!$A$1:$C$68,2,0)</f>
        <v>ГБУЗ "Пригородная ЦРБ"</v>
      </c>
      <c r="C1166" s="23">
        <f>IF(D1166="КС",VLOOKUP(A1166,МО!$A$1:$C$68,3,0),VLOOKUP(A1166,МО!$A$1:$D$68,4,0))</f>
        <v>0.81499999999999995</v>
      </c>
      <c r="D1166" s="27" t="s">
        <v>495</v>
      </c>
      <c r="E1166" s="26">
        <v>20161074</v>
      </c>
      <c r="F1166" s="22" t="str">
        <f>VLOOKUP(E1166,КСГ!$A$2:$C$427,2,0)</f>
        <v>Операции на кишечнике и анальной области (уровень 2)</v>
      </c>
      <c r="G1166" s="25">
        <f>VLOOKUP(E1166,КСГ!$A$2:$C$427,3,0)</f>
        <v>1.74</v>
      </c>
      <c r="H1166" s="25">
        <f>IF(VLOOKUP($E1166,КСГ!$A$2:$D$427,4,0)=0,IF($D1166="КС",$C$2*$C1166*$G1166,$C$3*$C1166*$G1166),IF($D1166="КС",$C$2*$G1166,$C$3*$G1166))</f>
        <v>24322.471245000001</v>
      </c>
      <c r="I1166" s="25" t="str">
        <f>VLOOKUP(E1166,КСГ!$A$2:$E$427,5,0)</f>
        <v>Колопроктология</v>
      </c>
      <c r="J1166" s="25">
        <f>VLOOKUP(E1166,КСГ!$A$2:$F$427,6,0)</f>
        <v>1.36</v>
      </c>
      <c r="K1166" s="26" t="s">
        <v>474</v>
      </c>
      <c r="L1166" s="26">
        <v>1</v>
      </c>
      <c r="M1166" s="26">
        <v>1</v>
      </c>
      <c r="N1166" s="18">
        <f t="shared" si="45"/>
        <v>2</v>
      </c>
      <c r="O1166" s="19">
        <f>IF(VLOOKUP($E1166,КСГ!$A$2:$D$427,4,0)=0,IF($D1166="КС",$C$2*$C1166*$G1166*L1166,$C$3*$C1166*$G1166*L1166),IF($D1166="КС",$C$2*$G1166*L1166,$C$3*$G1166*L1166))</f>
        <v>24322.471245000001</v>
      </c>
      <c r="P1166" s="19">
        <f>IF(VLOOKUP($E1166,КСГ!$A$2:$D$427,4,0)=0,IF($D1166="КС",$C$2*$C1166*$G1166*M1166,$C$3*$C1166*$G1166*M1166),IF($D1166="КС",$C$2*$G1166*M1166,$C$3*$G1166*M1166))</f>
        <v>24322.471245000001</v>
      </c>
      <c r="Q1166" s="20">
        <f t="shared" si="46"/>
        <v>48644.942490000001</v>
      </c>
    </row>
    <row r="1167" spans="1:17">
      <c r="A1167" s="34">
        <v>150016</v>
      </c>
      <c r="B1167" s="22" t="str">
        <f>VLOOKUP(A1167,МО!$A$1:$C$68,2,0)</f>
        <v>ГБУЗ "Пригородная ЦРБ"</v>
      </c>
      <c r="C1167" s="23">
        <f>IF(D1167="КС",VLOOKUP(A1167,МО!$A$1:$C$68,3,0),VLOOKUP(A1167,МО!$A$1:$D$68,4,0))</f>
        <v>0.81499999999999995</v>
      </c>
      <c r="D1167" s="27" t="s">
        <v>495</v>
      </c>
      <c r="E1167" s="26">
        <v>20161078</v>
      </c>
      <c r="F1167" s="22" t="str">
        <f>VLOOKUP(E1167,КСГ!$A$2:$C$427,2,0)</f>
        <v>Дегенеративные болезни нервной системы</v>
      </c>
      <c r="G1167" s="25">
        <f>VLOOKUP(E1167,КСГ!$A$2:$C$427,3,0)</f>
        <v>0.84</v>
      </c>
      <c r="H1167" s="25">
        <f>IF(VLOOKUP($E1167,КСГ!$A$2:$D$427,4,0)=0,IF($D1167="КС",$C$2*$C1167*$G1167,$C$3*$C1167*$G1167),IF($D1167="КС",$C$2*$G1167,$C$3*$G1167))</f>
        <v>11741.882669999999</v>
      </c>
      <c r="I1167" s="25" t="str">
        <f>VLOOKUP(E1167,КСГ!$A$2:$E$427,5,0)</f>
        <v>Неврология</v>
      </c>
      <c r="J1167" s="25">
        <f>VLOOKUP(E1167,КСГ!$A$2:$F$427,6,0)</f>
        <v>1.1200000000000001</v>
      </c>
      <c r="K1167" s="26" t="s">
        <v>478</v>
      </c>
      <c r="L1167" s="26">
        <v>4</v>
      </c>
      <c r="M1167" s="26">
        <v>1</v>
      </c>
      <c r="N1167" s="18">
        <f t="shared" si="45"/>
        <v>5</v>
      </c>
      <c r="O1167" s="19">
        <f>IF(VLOOKUP($E1167,КСГ!$A$2:$D$427,4,0)=0,IF($D1167="КС",$C$2*$C1167*$G1167*L1167,$C$3*$C1167*$G1167*L1167),IF($D1167="КС",$C$2*$G1167*L1167,$C$3*$G1167*L1167))</f>
        <v>46967.530679999996</v>
      </c>
      <c r="P1167" s="19">
        <f>IF(VLOOKUP($E1167,КСГ!$A$2:$D$427,4,0)=0,IF($D1167="КС",$C$2*$C1167*$G1167*M1167,$C$3*$C1167*$G1167*M1167),IF($D1167="КС",$C$2*$G1167*M1167,$C$3*$G1167*M1167))</f>
        <v>11741.882669999999</v>
      </c>
      <c r="Q1167" s="20">
        <f t="shared" si="46"/>
        <v>58709.413349999995</v>
      </c>
    </row>
    <row r="1168" spans="1:17">
      <c r="A1168" s="34">
        <v>150016</v>
      </c>
      <c r="B1168" s="22" t="str">
        <f>VLOOKUP(A1168,МО!$A$1:$C$68,2,0)</f>
        <v>ГБУЗ "Пригородная ЦРБ"</v>
      </c>
      <c r="C1168" s="23">
        <f>IF(D1168="КС",VLOOKUP(A1168,МО!$A$1:$C$68,3,0),VLOOKUP(A1168,МО!$A$1:$D$68,4,0))</f>
        <v>0.81499999999999995</v>
      </c>
      <c r="D1168" s="27" t="s">
        <v>495</v>
      </c>
      <c r="E1168" s="26">
        <v>20161079</v>
      </c>
      <c r="F1168" s="22" t="str">
        <f>VLOOKUP(E1168,КСГ!$A$2:$C$427,2,0)</f>
        <v>Демиелинизирующие болезни нервной системы</v>
      </c>
      <c r="G1168" s="25">
        <f>VLOOKUP(E1168,КСГ!$A$2:$C$427,3,0)</f>
        <v>1.33</v>
      </c>
      <c r="H1168" s="25">
        <f>IF(VLOOKUP($E1168,КСГ!$A$2:$D$427,4,0)=0,IF($D1168="КС",$C$2*$C1168*$G1168,$C$3*$C1168*$G1168),IF($D1168="КС",$C$2*$G1168,$C$3*$G1168))</f>
        <v>18591.314227499999</v>
      </c>
      <c r="I1168" s="25" t="str">
        <f>VLOOKUP(E1168,КСГ!$A$2:$E$427,5,0)</f>
        <v>Неврология</v>
      </c>
      <c r="J1168" s="25">
        <f>VLOOKUP(E1168,КСГ!$A$2:$F$427,6,0)</f>
        <v>1.1200000000000001</v>
      </c>
      <c r="K1168" s="26" t="s">
        <v>478</v>
      </c>
      <c r="L1168" s="26">
        <v>1</v>
      </c>
      <c r="M1168" s="26">
        <v>0</v>
      </c>
      <c r="N1168" s="18">
        <f t="shared" si="45"/>
        <v>1</v>
      </c>
      <c r="O1168" s="19">
        <f>IF(VLOOKUP($E1168,КСГ!$A$2:$D$427,4,0)=0,IF($D1168="КС",$C$2*$C1168*$G1168*L1168,$C$3*$C1168*$G1168*L1168),IF($D1168="КС",$C$2*$G1168*L1168,$C$3*$G1168*L1168))</f>
        <v>18591.314227499999</v>
      </c>
      <c r="P1168" s="19">
        <f>IF(VLOOKUP($E1168,КСГ!$A$2:$D$427,4,0)=0,IF($D1168="КС",$C$2*$C1168*$G1168*M1168,$C$3*$C1168*$G1168*M1168),IF($D1168="КС",$C$2*$G1168*M1168,$C$3*$G1168*M1168))</f>
        <v>0</v>
      </c>
      <c r="Q1168" s="20">
        <f t="shared" si="46"/>
        <v>18591.314227499999</v>
      </c>
    </row>
    <row r="1169" spans="1:17">
      <c r="A1169" s="34">
        <v>150016</v>
      </c>
      <c r="B1169" s="22" t="str">
        <f>VLOOKUP(A1169,МО!$A$1:$C$68,2,0)</f>
        <v>ГБУЗ "Пригородная ЦРБ"</v>
      </c>
      <c r="C1169" s="23">
        <f>IF(D1169="КС",VLOOKUP(A1169,МО!$A$1:$C$68,3,0),VLOOKUP(A1169,МО!$A$1:$D$68,4,0))</f>
        <v>0.81499999999999995</v>
      </c>
      <c r="D1169" s="27" t="s">
        <v>495</v>
      </c>
      <c r="E1169" s="26">
        <v>20161080</v>
      </c>
      <c r="F1169" s="22" t="str">
        <f>VLOOKUP(E1169,КСГ!$A$2:$C$427,2,0)</f>
        <v>Эпилепсия, судороги,  уровень 1</v>
      </c>
      <c r="G1169" s="25">
        <f>VLOOKUP(E1169,КСГ!$A$2:$C$427,3,0)</f>
        <v>0.96</v>
      </c>
      <c r="H1169" s="25">
        <f>IF(VLOOKUP($E1169,КСГ!$A$2:$D$427,4,0)=0,IF($D1169="КС",$C$2*$C1169*$G1169,$C$3*$C1169*$G1169),IF($D1169="КС",$C$2*$G1169,$C$3*$G1169))</f>
        <v>13419.294479999999</v>
      </c>
      <c r="I1169" s="25" t="str">
        <f>VLOOKUP(E1169,КСГ!$A$2:$E$427,5,0)</f>
        <v>Неврология</v>
      </c>
      <c r="J1169" s="25">
        <f>VLOOKUP(E1169,КСГ!$A$2:$F$427,6,0)</f>
        <v>1.1200000000000001</v>
      </c>
      <c r="K1169" s="26" t="s">
        <v>478</v>
      </c>
      <c r="L1169" s="26">
        <v>1</v>
      </c>
      <c r="M1169" s="26">
        <v>1</v>
      </c>
      <c r="N1169" s="18">
        <f t="shared" si="45"/>
        <v>2</v>
      </c>
      <c r="O1169" s="19">
        <f>IF(VLOOKUP($E1169,КСГ!$A$2:$D$427,4,0)=0,IF($D1169="КС",$C$2*$C1169*$G1169*L1169,$C$3*$C1169*$G1169*L1169),IF($D1169="КС",$C$2*$G1169*L1169,$C$3*$G1169*L1169))</f>
        <v>13419.294479999999</v>
      </c>
      <c r="P1169" s="19">
        <f>IF(VLOOKUP($E1169,КСГ!$A$2:$D$427,4,0)=0,IF($D1169="КС",$C$2*$C1169*$G1169*M1169,$C$3*$C1169*$G1169*M1169),IF($D1169="КС",$C$2*$G1169*M1169,$C$3*$G1169*M1169))</f>
        <v>13419.294479999999</v>
      </c>
      <c r="Q1169" s="20">
        <f t="shared" si="46"/>
        <v>26838.588959999997</v>
      </c>
    </row>
    <row r="1170" spans="1:17">
      <c r="A1170" s="34">
        <v>150016</v>
      </c>
      <c r="B1170" s="22" t="str">
        <f>VLOOKUP(A1170,МО!$A$1:$C$68,2,0)</f>
        <v>ГБУЗ "Пригородная ЦРБ"</v>
      </c>
      <c r="C1170" s="23">
        <f>IF(D1170="КС",VLOOKUP(A1170,МО!$A$1:$C$68,3,0),VLOOKUP(A1170,МО!$A$1:$D$68,4,0))</f>
        <v>0.81499999999999995</v>
      </c>
      <c r="D1170" s="27" t="s">
        <v>495</v>
      </c>
      <c r="E1170" s="26">
        <v>20161082</v>
      </c>
      <c r="F1170" s="22" t="str">
        <f>VLOOKUP(E1170,КСГ!$A$2:$C$427,2,0)</f>
        <v>Расстройства периферической нервной системы</v>
      </c>
      <c r="G1170" s="25">
        <f>VLOOKUP(E1170,КСГ!$A$2:$C$427,3,0)</f>
        <v>1.02</v>
      </c>
      <c r="H1170" s="25">
        <f>IF(VLOOKUP($E1170,КСГ!$A$2:$D$427,4,0)=0,IF($D1170="КС",$C$2*$C1170*$G1170,$C$3*$C1170*$G1170),IF($D1170="КС",$C$2*$G1170,$C$3*$G1170))</f>
        <v>14258.000384999999</v>
      </c>
      <c r="I1170" s="25" t="str">
        <f>VLOOKUP(E1170,КСГ!$A$2:$E$427,5,0)</f>
        <v>Неврология</v>
      </c>
      <c r="J1170" s="25">
        <f>VLOOKUP(E1170,КСГ!$A$2:$F$427,6,0)</f>
        <v>1.1200000000000001</v>
      </c>
      <c r="K1170" s="26" t="s">
        <v>478</v>
      </c>
      <c r="L1170" s="26">
        <v>2</v>
      </c>
      <c r="M1170" s="26">
        <v>1</v>
      </c>
      <c r="N1170" s="18">
        <f t="shared" si="45"/>
        <v>3</v>
      </c>
      <c r="O1170" s="19">
        <f>IF(VLOOKUP($E1170,КСГ!$A$2:$D$427,4,0)=0,IF($D1170="КС",$C$2*$C1170*$G1170*L1170,$C$3*$C1170*$G1170*L1170),IF($D1170="КС",$C$2*$G1170*L1170,$C$3*$G1170*L1170))</f>
        <v>28516.000769999999</v>
      </c>
      <c r="P1170" s="19">
        <f>IF(VLOOKUP($E1170,КСГ!$A$2:$D$427,4,0)=0,IF($D1170="КС",$C$2*$C1170*$G1170*M1170,$C$3*$C1170*$G1170*M1170),IF($D1170="КС",$C$2*$G1170*M1170,$C$3*$G1170*M1170))</f>
        <v>14258.000384999999</v>
      </c>
      <c r="Q1170" s="20">
        <f t="shared" si="46"/>
        <v>42774.001154999998</v>
      </c>
    </row>
    <row r="1171" spans="1:17">
      <c r="A1171" s="34">
        <v>150016</v>
      </c>
      <c r="B1171" s="22" t="str">
        <f>VLOOKUP(A1171,МО!$A$1:$C$68,2,0)</f>
        <v>ГБУЗ "Пригородная ЦРБ"</v>
      </c>
      <c r="C1171" s="23">
        <f>IF(D1171="КС",VLOOKUP(A1171,МО!$A$1:$C$68,3,0),VLOOKUP(A1171,МО!$A$1:$D$68,4,0))</f>
        <v>0.81499999999999995</v>
      </c>
      <c r="D1171" s="27" t="s">
        <v>495</v>
      </c>
      <c r="E1171" s="26">
        <v>20161082</v>
      </c>
      <c r="F1171" s="22" t="str">
        <f>VLOOKUP(E1171,КСГ!$A$2:$C$427,2,0)</f>
        <v>Расстройства периферической нервной системы</v>
      </c>
      <c r="G1171" s="25">
        <f>VLOOKUP(E1171,КСГ!$A$2:$C$427,3,0)</f>
        <v>1.02</v>
      </c>
      <c r="H1171" s="25">
        <f>IF(VLOOKUP($E1171,КСГ!$A$2:$D$427,4,0)=0,IF($D1171="КС",$C$2*$C1171*$G1171,$C$3*$C1171*$G1171),IF($D1171="КС",$C$2*$G1171,$C$3*$G1171))</f>
        <v>14258.000384999999</v>
      </c>
      <c r="I1171" s="25" t="str">
        <f>VLOOKUP(E1171,КСГ!$A$2:$E$427,5,0)</f>
        <v>Неврология</v>
      </c>
      <c r="J1171" s="25">
        <f>VLOOKUP(E1171,КСГ!$A$2:$F$427,6,0)</f>
        <v>1.1200000000000001</v>
      </c>
      <c r="K1171" s="26" t="s">
        <v>493</v>
      </c>
      <c r="L1171" s="26">
        <v>0</v>
      </c>
      <c r="M1171" s="26">
        <v>0</v>
      </c>
      <c r="N1171" s="18" t="str">
        <f t="shared" si="45"/>
        <v/>
      </c>
      <c r="O1171" s="19">
        <f>IF(VLOOKUP($E1171,КСГ!$A$2:$D$427,4,0)=0,IF($D1171="КС",$C$2*$C1171*$G1171*L1171,$C$3*$C1171*$G1171*L1171),IF($D1171="КС",$C$2*$G1171*L1171,$C$3*$G1171*L1171))</f>
        <v>0</v>
      </c>
      <c r="P1171" s="19">
        <f>IF(VLOOKUP($E1171,КСГ!$A$2:$D$427,4,0)=0,IF($D1171="КС",$C$2*$C1171*$G1171*M1171,$C$3*$C1171*$G1171*M1171),IF($D1171="КС",$C$2*$G1171*M1171,$C$3*$G1171*M1171))</f>
        <v>0</v>
      </c>
      <c r="Q1171" s="20">
        <f t="shared" si="46"/>
        <v>0</v>
      </c>
    </row>
    <row r="1172" spans="1:17">
      <c r="A1172" s="34">
        <v>150016</v>
      </c>
      <c r="B1172" s="22" t="str">
        <f>VLOOKUP(A1172,МО!$A$1:$C$68,2,0)</f>
        <v>ГБУЗ "Пригородная ЦРБ"</v>
      </c>
      <c r="C1172" s="23">
        <f>IF(D1172="КС",VLOOKUP(A1172,МО!$A$1:$C$68,3,0),VLOOKUP(A1172,МО!$A$1:$D$68,4,0))</f>
        <v>0.81499999999999995</v>
      </c>
      <c r="D1172" s="27" t="s">
        <v>495</v>
      </c>
      <c r="E1172" s="26">
        <v>20161085</v>
      </c>
      <c r="F1172" s="22" t="str">
        <f>VLOOKUP(E1172,КСГ!$A$2:$C$427,2,0)</f>
        <v>Другие нарушения нервной системы (уровень 1)</v>
      </c>
      <c r="G1172" s="25">
        <f>VLOOKUP(E1172,КСГ!$A$2:$C$427,3,0)</f>
        <v>0.74</v>
      </c>
      <c r="H1172" s="25">
        <f>IF(VLOOKUP($E1172,КСГ!$A$2:$D$427,4,0)=0,IF($D1172="КС",$C$2*$C1172*$G1172,$C$3*$C1172*$G1172),IF($D1172="КС",$C$2*$G1172,$C$3*$G1172))</f>
        <v>10344.039494999999</v>
      </c>
      <c r="I1172" s="25" t="str">
        <f>VLOOKUP(E1172,КСГ!$A$2:$E$427,5,0)</f>
        <v>Неврология</v>
      </c>
      <c r="J1172" s="25">
        <f>VLOOKUP(E1172,КСГ!$A$2:$F$427,6,0)</f>
        <v>1.1200000000000001</v>
      </c>
      <c r="K1172" s="26" t="s">
        <v>493</v>
      </c>
      <c r="L1172" s="26">
        <v>20</v>
      </c>
      <c r="M1172" s="26">
        <v>7</v>
      </c>
      <c r="N1172" s="18">
        <f t="shared" si="45"/>
        <v>27</v>
      </c>
      <c r="O1172" s="19">
        <f>IF(VLOOKUP($E1172,КСГ!$A$2:$D$427,4,0)=0,IF($D1172="КС",$C$2*$C1172*$G1172*L1172,$C$3*$C1172*$G1172*L1172),IF($D1172="КС",$C$2*$G1172*L1172,$C$3*$G1172*L1172))</f>
        <v>206880.78989999997</v>
      </c>
      <c r="P1172" s="19">
        <f>IF(VLOOKUP($E1172,КСГ!$A$2:$D$427,4,0)=0,IF($D1172="КС",$C$2*$C1172*$G1172*M1172,$C$3*$C1172*$G1172*M1172),IF($D1172="КС",$C$2*$G1172*M1172,$C$3*$G1172*M1172))</f>
        <v>72408.276464999988</v>
      </c>
      <c r="Q1172" s="20">
        <f t="shared" si="46"/>
        <v>279289.06636499998</v>
      </c>
    </row>
    <row r="1173" spans="1:17">
      <c r="A1173" s="34">
        <v>150016</v>
      </c>
      <c r="B1173" s="22" t="str">
        <f>VLOOKUP(A1173,МО!$A$1:$C$68,2,0)</f>
        <v>ГБУЗ "Пригородная ЦРБ"</v>
      </c>
      <c r="C1173" s="23">
        <f>IF(D1173="КС",VLOOKUP(A1173,МО!$A$1:$C$68,3,0),VLOOKUP(A1173,МО!$A$1:$D$68,4,0))</f>
        <v>0.81499999999999995</v>
      </c>
      <c r="D1173" s="27" t="s">
        <v>495</v>
      </c>
      <c r="E1173" s="26">
        <v>20161085</v>
      </c>
      <c r="F1173" s="22" t="str">
        <f>VLOOKUP(E1173,КСГ!$A$2:$C$427,2,0)</f>
        <v>Другие нарушения нервной системы (уровень 1)</v>
      </c>
      <c r="G1173" s="25">
        <f>VLOOKUP(E1173,КСГ!$A$2:$C$427,3,0)</f>
        <v>0.74</v>
      </c>
      <c r="H1173" s="25">
        <f>IF(VLOOKUP($E1173,КСГ!$A$2:$D$427,4,0)=0,IF($D1173="КС",$C$2*$C1173*$G1173,$C$3*$C1173*$G1173),IF($D1173="КС",$C$2*$G1173,$C$3*$G1173))</f>
        <v>10344.039494999999</v>
      </c>
      <c r="I1173" s="25" t="str">
        <f>VLOOKUP(E1173,КСГ!$A$2:$E$427,5,0)</f>
        <v>Неврология</v>
      </c>
      <c r="J1173" s="25">
        <f>VLOOKUP(E1173,КСГ!$A$2:$F$427,6,0)</f>
        <v>1.1200000000000001</v>
      </c>
      <c r="K1173" s="26" t="s">
        <v>478</v>
      </c>
      <c r="L1173" s="26">
        <v>12</v>
      </c>
      <c r="M1173" s="26">
        <v>3</v>
      </c>
      <c r="N1173" s="18">
        <f t="shared" si="45"/>
        <v>15</v>
      </c>
      <c r="O1173" s="19">
        <f>IF(VLOOKUP($E1173,КСГ!$A$2:$D$427,4,0)=0,IF($D1173="КС",$C$2*$C1173*$G1173*L1173,$C$3*$C1173*$G1173*L1173),IF($D1173="КС",$C$2*$G1173*L1173,$C$3*$G1173*L1173))</f>
        <v>124128.47394</v>
      </c>
      <c r="P1173" s="19">
        <f>IF(VLOOKUP($E1173,КСГ!$A$2:$D$427,4,0)=0,IF($D1173="КС",$C$2*$C1173*$G1173*M1173,$C$3*$C1173*$G1173*M1173),IF($D1173="КС",$C$2*$G1173*M1173,$C$3*$G1173*M1173))</f>
        <v>31032.118484999999</v>
      </c>
      <c r="Q1173" s="20">
        <f t="shared" si="46"/>
        <v>155160.59242499998</v>
      </c>
    </row>
    <row r="1174" spans="1:17">
      <c r="A1174" s="34">
        <v>150016</v>
      </c>
      <c r="B1174" s="22" t="str">
        <f>VLOOKUP(A1174,МО!$A$1:$C$68,2,0)</f>
        <v>ГБУЗ "Пригородная ЦРБ"</v>
      </c>
      <c r="C1174" s="23">
        <f>IF(D1174="КС",VLOOKUP(A1174,МО!$A$1:$C$68,3,0),VLOOKUP(A1174,МО!$A$1:$D$68,4,0))</f>
        <v>0.81499999999999995</v>
      </c>
      <c r="D1174" s="27" t="s">
        <v>495</v>
      </c>
      <c r="E1174" s="26">
        <v>20161085</v>
      </c>
      <c r="F1174" s="22" t="str">
        <f>VLOOKUP(E1174,КСГ!$A$2:$C$427,2,0)</f>
        <v>Другие нарушения нервной системы (уровень 1)</v>
      </c>
      <c r="G1174" s="25">
        <f>VLOOKUP(E1174,КСГ!$A$2:$C$427,3,0)</f>
        <v>0.74</v>
      </c>
      <c r="H1174" s="25">
        <f>IF(VLOOKUP($E1174,КСГ!$A$2:$D$427,4,0)=0,IF($D1174="КС",$C$2*$C1174*$G1174,$C$3*$C1174*$G1174),IF($D1174="КС",$C$2*$G1174,$C$3*$G1174))</f>
        <v>10344.039494999999</v>
      </c>
      <c r="I1174" s="25" t="str">
        <f>VLOOKUP(E1174,КСГ!$A$2:$E$427,5,0)</f>
        <v>Неврология</v>
      </c>
      <c r="J1174" s="25">
        <f>VLOOKUP(E1174,КСГ!$A$2:$F$427,6,0)</f>
        <v>1.1200000000000001</v>
      </c>
      <c r="K1174" s="26" t="s">
        <v>499</v>
      </c>
      <c r="L1174" s="26">
        <v>0</v>
      </c>
      <c r="M1174" s="26">
        <v>0</v>
      </c>
      <c r="N1174" s="18" t="str">
        <f t="shared" si="45"/>
        <v/>
      </c>
      <c r="O1174" s="19">
        <f>IF(VLOOKUP($E1174,КСГ!$A$2:$D$427,4,0)=0,IF($D1174="КС",$C$2*$C1174*$G1174*L1174,$C$3*$C1174*$G1174*L1174),IF($D1174="КС",$C$2*$G1174*L1174,$C$3*$G1174*L1174))</f>
        <v>0</v>
      </c>
      <c r="P1174" s="19">
        <f>IF(VLOOKUP($E1174,КСГ!$A$2:$D$427,4,0)=0,IF($D1174="КС",$C$2*$C1174*$G1174*M1174,$C$3*$C1174*$G1174*M1174),IF($D1174="КС",$C$2*$G1174*M1174,$C$3*$G1174*M1174))</f>
        <v>0</v>
      </c>
      <c r="Q1174" s="20">
        <f t="shared" si="46"/>
        <v>0</v>
      </c>
    </row>
    <row r="1175" spans="1:17">
      <c r="A1175" s="34">
        <v>150016</v>
      </c>
      <c r="B1175" s="22" t="str">
        <f>VLOOKUP(A1175,МО!$A$1:$C$68,2,0)</f>
        <v>ГБУЗ "Пригородная ЦРБ"</v>
      </c>
      <c r="C1175" s="23">
        <f>IF(D1175="КС",VLOOKUP(A1175,МО!$A$1:$C$68,3,0),VLOOKUP(A1175,МО!$A$1:$D$68,4,0))</f>
        <v>0.81499999999999995</v>
      </c>
      <c r="D1175" s="27" t="s">
        <v>495</v>
      </c>
      <c r="E1175" s="26">
        <v>20161086</v>
      </c>
      <c r="F1175" s="22" t="str">
        <f>VLOOKUP(E1175,КСГ!$A$2:$C$427,2,0)</f>
        <v>Другие нарушения нервной системы (уровень 2)</v>
      </c>
      <c r="G1175" s="25">
        <f>VLOOKUP(E1175,КСГ!$A$2:$C$427,3,0)</f>
        <v>0.99</v>
      </c>
      <c r="H1175" s="25">
        <f>IF(VLOOKUP($E1175,КСГ!$A$2:$D$427,4,0)=0,IF($D1175="КС",$C$2*$C1175*$G1175,$C$3*$C1175*$G1175),IF($D1175="КС",$C$2*$G1175,$C$3*$G1175))</f>
        <v>13838.6474325</v>
      </c>
      <c r="I1175" s="25" t="str">
        <f>VLOOKUP(E1175,КСГ!$A$2:$E$427,5,0)</f>
        <v>Неврология</v>
      </c>
      <c r="J1175" s="25">
        <f>VLOOKUP(E1175,КСГ!$A$2:$F$427,6,0)</f>
        <v>1.1200000000000001</v>
      </c>
      <c r="K1175" s="26" t="s">
        <v>493</v>
      </c>
      <c r="L1175" s="26">
        <v>0</v>
      </c>
      <c r="M1175" s="26">
        <v>0</v>
      </c>
      <c r="N1175" s="18" t="str">
        <f t="shared" si="45"/>
        <v/>
      </c>
      <c r="O1175" s="19">
        <f>IF(VLOOKUP($E1175,КСГ!$A$2:$D$427,4,0)=0,IF($D1175="КС",$C$2*$C1175*$G1175*L1175,$C$3*$C1175*$G1175*L1175),IF($D1175="КС",$C$2*$G1175*L1175,$C$3*$G1175*L1175))</f>
        <v>0</v>
      </c>
      <c r="P1175" s="19">
        <f>IF(VLOOKUP($E1175,КСГ!$A$2:$D$427,4,0)=0,IF($D1175="КС",$C$2*$C1175*$G1175*M1175,$C$3*$C1175*$G1175*M1175),IF($D1175="КС",$C$2*$G1175*M1175,$C$3*$G1175*M1175))</f>
        <v>0</v>
      </c>
      <c r="Q1175" s="20">
        <f t="shared" si="46"/>
        <v>0</v>
      </c>
    </row>
    <row r="1176" spans="1:17">
      <c r="A1176" s="34">
        <v>150016</v>
      </c>
      <c r="B1176" s="22" t="str">
        <f>VLOOKUP(A1176,МО!$A$1:$C$68,2,0)</f>
        <v>ГБУЗ "Пригородная ЦРБ"</v>
      </c>
      <c r="C1176" s="23">
        <f>IF(D1176="КС",VLOOKUP(A1176,МО!$A$1:$C$68,3,0),VLOOKUP(A1176,МО!$A$1:$D$68,4,0))</f>
        <v>0.81499999999999995</v>
      </c>
      <c r="D1176" s="27" t="s">
        <v>495</v>
      </c>
      <c r="E1176" s="26">
        <v>20161086</v>
      </c>
      <c r="F1176" s="22" t="str">
        <f>VLOOKUP(E1176,КСГ!$A$2:$C$427,2,0)</f>
        <v>Другие нарушения нервной системы (уровень 2)</v>
      </c>
      <c r="G1176" s="25">
        <f>VLOOKUP(E1176,КСГ!$A$2:$C$427,3,0)</f>
        <v>0.99</v>
      </c>
      <c r="H1176" s="25">
        <f>IF(VLOOKUP($E1176,КСГ!$A$2:$D$427,4,0)=0,IF($D1176="КС",$C$2*$C1176*$G1176,$C$3*$C1176*$G1176),IF($D1176="КС",$C$2*$G1176,$C$3*$G1176))</f>
        <v>13838.6474325</v>
      </c>
      <c r="I1176" s="25" t="str">
        <f>VLOOKUP(E1176,КСГ!$A$2:$E$427,5,0)</f>
        <v>Неврология</v>
      </c>
      <c r="J1176" s="25">
        <f>VLOOKUP(E1176,КСГ!$A$2:$F$427,6,0)</f>
        <v>1.1200000000000001</v>
      </c>
      <c r="K1176" s="26" t="s">
        <v>478</v>
      </c>
      <c r="L1176" s="26">
        <v>5</v>
      </c>
      <c r="M1176" s="26">
        <v>1</v>
      </c>
      <c r="N1176" s="18">
        <f t="shared" si="45"/>
        <v>6</v>
      </c>
      <c r="O1176" s="19">
        <f>IF(VLOOKUP($E1176,КСГ!$A$2:$D$427,4,0)=0,IF($D1176="КС",$C$2*$C1176*$G1176*L1176,$C$3*$C1176*$G1176*L1176),IF($D1176="КС",$C$2*$G1176*L1176,$C$3*$G1176*L1176))</f>
        <v>69193.237162499994</v>
      </c>
      <c r="P1176" s="19">
        <f>IF(VLOOKUP($E1176,КСГ!$A$2:$D$427,4,0)=0,IF($D1176="КС",$C$2*$C1176*$G1176*M1176,$C$3*$C1176*$G1176*M1176),IF($D1176="КС",$C$2*$G1176*M1176,$C$3*$G1176*M1176))</f>
        <v>13838.6474325</v>
      </c>
      <c r="Q1176" s="20">
        <f t="shared" si="46"/>
        <v>83031.884594999996</v>
      </c>
    </row>
    <row r="1177" spans="1:17">
      <c r="A1177" s="34">
        <v>150016</v>
      </c>
      <c r="B1177" s="22" t="str">
        <f>VLOOKUP(A1177,МО!$A$1:$C$68,2,0)</f>
        <v>ГБУЗ "Пригородная ЦРБ"</v>
      </c>
      <c r="C1177" s="23">
        <f>IF(D1177="КС",VLOOKUP(A1177,МО!$A$1:$C$68,3,0),VLOOKUP(A1177,МО!$A$1:$D$68,4,0))</f>
        <v>0.81499999999999995</v>
      </c>
      <c r="D1177" s="27" t="s">
        <v>495</v>
      </c>
      <c r="E1177" s="26">
        <v>20161086</v>
      </c>
      <c r="F1177" s="22" t="str">
        <f>VLOOKUP(E1177,КСГ!$A$2:$C$427,2,0)</f>
        <v>Другие нарушения нервной системы (уровень 2)</v>
      </c>
      <c r="G1177" s="25">
        <f>VLOOKUP(E1177,КСГ!$A$2:$C$427,3,0)</f>
        <v>0.99</v>
      </c>
      <c r="H1177" s="25">
        <f>IF(VLOOKUP($E1177,КСГ!$A$2:$D$427,4,0)=0,IF($D1177="КС",$C$2*$C1177*$G1177,$C$3*$C1177*$G1177),IF($D1177="КС",$C$2*$G1177,$C$3*$G1177))</f>
        <v>13838.6474325</v>
      </c>
      <c r="I1177" s="25" t="str">
        <f>VLOOKUP(E1177,КСГ!$A$2:$E$427,5,0)</f>
        <v>Неврология</v>
      </c>
      <c r="J1177" s="25">
        <f>VLOOKUP(E1177,КСГ!$A$2:$F$427,6,0)</f>
        <v>1.1200000000000001</v>
      </c>
      <c r="K1177" s="26" t="s">
        <v>499</v>
      </c>
      <c r="L1177" s="26">
        <v>0</v>
      </c>
      <c r="M1177" s="26">
        <v>0</v>
      </c>
      <c r="N1177" s="18" t="str">
        <f t="shared" si="45"/>
        <v/>
      </c>
      <c r="O1177" s="19">
        <f>IF(VLOOKUP($E1177,КСГ!$A$2:$D$427,4,0)=0,IF($D1177="КС",$C$2*$C1177*$G1177*L1177,$C$3*$C1177*$G1177*L1177),IF($D1177="КС",$C$2*$G1177*L1177,$C$3*$G1177*L1177))</f>
        <v>0</v>
      </c>
      <c r="P1177" s="19">
        <f>IF(VLOOKUP($E1177,КСГ!$A$2:$D$427,4,0)=0,IF($D1177="КС",$C$2*$C1177*$G1177*M1177,$C$3*$C1177*$G1177*M1177),IF($D1177="КС",$C$2*$G1177*M1177,$C$3*$G1177*M1177))</f>
        <v>0</v>
      </c>
      <c r="Q1177" s="20">
        <f t="shared" si="46"/>
        <v>0</v>
      </c>
    </row>
    <row r="1178" spans="1:17">
      <c r="A1178" s="34">
        <v>150016</v>
      </c>
      <c r="B1178" s="22" t="str">
        <f>VLOOKUP(A1178,МО!$A$1:$C$68,2,0)</f>
        <v>ГБУЗ "Пригородная ЦРБ"</v>
      </c>
      <c r="C1178" s="23">
        <f>IF(D1178="КС",VLOOKUP(A1178,МО!$A$1:$C$68,3,0),VLOOKUP(A1178,МО!$A$1:$D$68,4,0))</f>
        <v>0.81499999999999995</v>
      </c>
      <c r="D1178" s="27" t="s">
        <v>495</v>
      </c>
      <c r="E1178" s="26">
        <v>20161087</v>
      </c>
      <c r="F1178" s="22" t="str">
        <f>VLOOKUP(E1178,КСГ!$A$2:$C$427,2,0)</f>
        <v>Транзиторные ишемические приступы, сосудистые мозговые синдромы</v>
      </c>
      <c r="G1178" s="25">
        <f>VLOOKUP(E1178,КСГ!$A$2:$C$427,3,0)</f>
        <v>1.1499999999999999</v>
      </c>
      <c r="H1178" s="25">
        <f>IF(VLOOKUP($E1178,КСГ!$A$2:$D$427,4,0)=0,IF($D1178="КС",$C$2*$C1178*$G1178,$C$3*$C1178*$G1178),IF($D1178="КС",$C$2*$G1178,$C$3*$G1178))</f>
        <v>16075.196512499999</v>
      </c>
      <c r="I1178" s="25" t="str">
        <f>VLOOKUP(E1178,КСГ!$A$2:$E$427,5,0)</f>
        <v>Неврология</v>
      </c>
      <c r="J1178" s="25">
        <f>VLOOKUP(E1178,КСГ!$A$2:$F$427,6,0)</f>
        <v>1.1200000000000001</v>
      </c>
      <c r="K1178" s="26" t="s">
        <v>478</v>
      </c>
      <c r="L1178" s="26">
        <v>22</v>
      </c>
      <c r="M1178" s="26">
        <v>6</v>
      </c>
      <c r="N1178" s="18">
        <f t="shared" si="45"/>
        <v>28</v>
      </c>
      <c r="O1178" s="19">
        <f>IF(VLOOKUP($E1178,КСГ!$A$2:$D$427,4,0)=0,IF($D1178="КС",$C$2*$C1178*$G1178*L1178,$C$3*$C1178*$G1178*L1178),IF($D1178="КС",$C$2*$G1178*L1178,$C$3*$G1178*L1178))</f>
        <v>353654.32327499997</v>
      </c>
      <c r="P1178" s="19">
        <f>IF(VLOOKUP($E1178,КСГ!$A$2:$D$427,4,0)=0,IF($D1178="КС",$C$2*$C1178*$G1178*M1178,$C$3*$C1178*$G1178*M1178),IF($D1178="КС",$C$2*$G1178*M1178,$C$3*$G1178*M1178))</f>
        <v>96451.179074999993</v>
      </c>
      <c r="Q1178" s="20">
        <f t="shared" si="46"/>
        <v>450105.50234999997</v>
      </c>
    </row>
    <row r="1179" spans="1:17">
      <c r="A1179" s="34">
        <v>150016</v>
      </c>
      <c r="B1179" s="22" t="str">
        <f>VLOOKUP(A1179,МО!$A$1:$C$68,2,0)</f>
        <v>ГБУЗ "Пригородная ЦРБ"</v>
      </c>
      <c r="C1179" s="23">
        <f>IF(D1179="КС",VLOOKUP(A1179,МО!$A$1:$C$68,3,0),VLOOKUP(A1179,МО!$A$1:$D$68,4,0))</f>
        <v>0.81499999999999995</v>
      </c>
      <c r="D1179" s="27" t="s">
        <v>495</v>
      </c>
      <c r="E1179" s="26">
        <v>20161087</v>
      </c>
      <c r="F1179" s="22" t="str">
        <f>VLOOKUP(E1179,КСГ!$A$2:$C$427,2,0)</f>
        <v>Транзиторные ишемические приступы, сосудистые мозговые синдромы</v>
      </c>
      <c r="G1179" s="25">
        <f>VLOOKUP(E1179,КСГ!$A$2:$C$427,3,0)</f>
        <v>1.1499999999999999</v>
      </c>
      <c r="H1179" s="25">
        <f>IF(VLOOKUP($E1179,КСГ!$A$2:$D$427,4,0)=0,IF($D1179="КС",$C$2*$C1179*$G1179,$C$3*$C1179*$G1179),IF($D1179="КС",$C$2*$G1179,$C$3*$G1179))</f>
        <v>16075.196512499999</v>
      </c>
      <c r="I1179" s="25" t="str">
        <f>VLOOKUP(E1179,КСГ!$A$2:$E$427,5,0)</f>
        <v>Неврология</v>
      </c>
      <c r="J1179" s="25">
        <f>VLOOKUP(E1179,КСГ!$A$2:$F$427,6,0)</f>
        <v>1.1200000000000001</v>
      </c>
      <c r="K1179" s="26" t="s">
        <v>493</v>
      </c>
      <c r="L1179" s="26">
        <v>1</v>
      </c>
      <c r="M1179" s="26">
        <v>1</v>
      </c>
      <c r="N1179" s="18">
        <f t="shared" si="45"/>
        <v>2</v>
      </c>
      <c r="O1179" s="19">
        <f>IF(VLOOKUP($E1179,КСГ!$A$2:$D$427,4,0)=0,IF($D1179="КС",$C$2*$C1179*$G1179*L1179,$C$3*$C1179*$G1179*L1179),IF($D1179="КС",$C$2*$G1179*L1179,$C$3*$G1179*L1179))</f>
        <v>16075.196512499999</v>
      </c>
      <c r="P1179" s="19">
        <f>IF(VLOOKUP($E1179,КСГ!$A$2:$D$427,4,0)=0,IF($D1179="КС",$C$2*$C1179*$G1179*M1179,$C$3*$C1179*$G1179*M1179),IF($D1179="КС",$C$2*$G1179*M1179,$C$3*$G1179*M1179))</f>
        <v>16075.196512499999</v>
      </c>
      <c r="Q1179" s="20">
        <f t="shared" si="46"/>
        <v>32150.393024999998</v>
      </c>
    </row>
    <row r="1180" spans="1:17">
      <c r="A1180" s="34">
        <v>150016</v>
      </c>
      <c r="B1180" s="22" t="str">
        <f>VLOOKUP(A1180,МО!$A$1:$C$68,2,0)</f>
        <v>ГБУЗ "Пригородная ЦРБ"</v>
      </c>
      <c r="C1180" s="23">
        <f>IF(D1180="КС",VLOOKUP(A1180,МО!$A$1:$C$68,3,0),VLOOKUP(A1180,МО!$A$1:$D$68,4,0))</f>
        <v>0.81499999999999995</v>
      </c>
      <c r="D1180" s="27" t="s">
        <v>495</v>
      </c>
      <c r="E1180" s="26">
        <v>20161088</v>
      </c>
      <c r="F1180" s="22" t="str">
        <f>VLOOKUP(E1180,КСГ!$A$2:$C$427,2,0)</f>
        <v>Кровоизлияние в мозг</v>
      </c>
      <c r="G1180" s="25">
        <f>VLOOKUP(E1180,КСГ!$A$2:$C$427,3,0)</f>
        <v>2.82</v>
      </c>
      <c r="H1180" s="25">
        <f>IF(VLOOKUP($E1180,КСГ!$A$2:$D$427,4,0)=0,IF($D1180="КС",$C$2*$C1180*$G1180,$C$3*$C1180*$G1180),IF($D1180="КС",$C$2*$G1180,$C$3*$G1180))</f>
        <v>39419.177534999995</v>
      </c>
      <c r="I1180" s="25" t="str">
        <f>VLOOKUP(E1180,КСГ!$A$2:$E$427,5,0)</f>
        <v>Неврология</v>
      </c>
      <c r="J1180" s="25">
        <f>VLOOKUP(E1180,КСГ!$A$2:$F$427,6,0)</f>
        <v>1.1200000000000001</v>
      </c>
      <c r="K1180" s="26" t="s">
        <v>478</v>
      </c>
      <c r="L1180" s="26">
        <v>6</v>
      </c>
      <c r="M1180" s="26">
        <v>2</v>
      </c>
      <c r="N1180" s="18">
        <f t="shared" si="45"/>
        <v>8</v>
      </c>
      <c r="O1180" s="19">
        <f>IF(VLOOKUP($E1180,КСГ!$A$2:$D$427,4,0)=0,IF($D1180="КС",$C$2*$C1180*$G1180*L1180,$C$3*$C1180*$G1180*L1180),IF($D1180="КС",$C$2*$G1180*L1180,$C$3*$G1180*L1180))</f>
        <v>236515.06520999997</v>
      </c>
      <c r="P1180" s="19">
        <f>IF(VLOOKUP($E1180,КСГ!$A$2:$D$427,4,0)=0,IF($D1180="КС",$C$2*$C1180*$G1180*M1180,$C$3*$C1180*$G1180*M1180),IF($D1180="КС",$C$2*$G1180*M1180,$C$3*$G1180*M1180))</f>
        <v>78838.355069999991</v>
      </c>
      <c r="Q1180" s="20">
        <f t="shared" si="46"/>
        <v>315353.42027999996</v>
      </c>
    </row>
    <row r="1181" spans="1:17">
      <c r="A1181" s="34">
        <v>150016</v>
      </c>
      <c r="B1181" s="22" t="str">
        <f>VLOOKUP(A1181,МО!$A$1:$C$68,2,0)</f>
        <v>ГБУЗ "Пригородная ЦРБ"</v>
      </c>
      <c r="C1181" s="23">
        <f>IF(D1181="КС",VLOOKUP(A1181,МО!$A$1:$C$68,3,0),VLOOKUP(A1181,МО!$A$1:$D$68,4,0))</f>
        <v>0.81499999999999995</v>
      </c>
      <c r="D1181" s="27" t="s">
        <v>495</v>
      </c>
      <c r="E1181" s="26">
        <v>20161089</v>
      </c>
      <c r="F1181" s="22" t="str">
        <f>VLOOKUP(E1181,КСГ!$A$2:$C$427,2,0)</f>
        <v>Инфаркт мозга, уровень 1</v>
      </c>
      <c r="G1181" s="25">
        <f>VLOOKUP(E1181,КСГ!$A$2:$C$427,3,0)</f>
        <v>2.52</v>
      </c>
      <c r="H1181" s="25">
        <f>IF(VLOOKUP($E1181,КСГ!$A$2:$D$427,4,0)=0,IF($D1181="КС",$C$2*$C1181*$G1181,$C$3*$C1181*$G1181),IF($D1181="КС",$C$2*$G1181,$C$3*$G1181))</f>
        <v>35225.648009999997</v>
      </c>
      <c r="I1181" s="25" t="str">
        <f>VLOOKUP(E1181,КСГ!$A$2:$E$427,5,0)</f>
        <v>Неврология</v>
      </c>
      <c r="J1181" s="25">
        <f>VLOOKUP(E1181,КСГ!$A$2:$F$427,6,0)</f>
        <v>1.1200000000000001</v>
      </c>
      <c r="K1181" s="26" t="s">
        <v>478</v>
      </c>
      <c r="L1181" s="26">
        <v>18</v>
      </c>
      <c r="M1181" s="26">
        <v>4</v>
      </c>
      <c r="N1181" s="18">
        <f t="shared" si="45"/>
        <v>22</v>
      </c>
      <c r="O1181" s="19">
        <f>IF(VLOOKUP($E1181,КСГ!$A$2:$D$427,4,0)=0,IF($D1181="КС",$C$2*$C1181*$G1181*L1181,$C$3*$C1181*$G1181*L1181),IF($D1181="КС",$C$2*$G1181*L1181,$C$3*$G1181*L1181))</f>
        <v>634061.66417999996</v>
      </c>
      <c r="P1181" s="19">
        <f>IF(VLOOKUP($E1181,КСГ!$A$2:$D$427,4,0)=0,IF($D1181="КС",$C$2*$C1181*$G1181*M1181,$C$3*$C1181*$G1181*M1181),IF($D1181="КС",$C$2*$G1181*M1181,$C$3*$G1181*M1181))</f>
        <v>140902.59203999999</v>
      </c>
      <c r="Q1181" s="20">
        <f t="shared" si="46"/>
        <v>774964.25621999998</v>
      </c>
    </row>
    <row r="1182" spans="1:17">
      <c r="A1182" s="34">
        <v>150016</v>
      </c>
      <c r="B1182" s="22" t="str">
        <f>VLOOKUP(A1182,МО!$A$1:$C$68,2,0)</f>
        <v>ГБУЗ "Пригородная ЦРБ"</v>
      </c>
      <c r="C1182" s="23">
        <f>IF(D1182="КС",VLOOKUP(A1182,МО!$A$1:$C$68,3,0),VLOOKUP(A1182,МО!$A$1:$D$68,4,0))</f>
        <v>0.81499999999999995</v>
      </c>
      <c r="D1182" s="27" t="s">
        <v>495</v>
      </c>
      <c r="E1182" s="26">
        <v>20161089</v>
      </c>
      <c r="F1182" s="22" t="str">
        <f>VLOOKUP(E1182,КСГ!$A$2:$C$427,2,0)</f>
        <v>Инфаркт мозга, уровень 1</v>
      </c>
      <c r="G1182" s="25">
        <f>VLOOKUP(E1182,КСГ!$A$2:$C$427,3,0)</f>
        <v>2.52</v>
      </c>
      <c r="H1182" s="25">
        <f>IF(VLOOKUP($E1182,КСГ!$A$2:$D$427,4,0)=0,IF($D1182="КС",$C$2*$C1182*$G1182,$C$3*$C1182*$G1182),IF($D1182="КС",$C$2*$G1182,$C$3*$G1182))</f>
        <v>35225.648009999997</v>
      </c>
      <c r="I1182" s="25" t="str">
        <f>VLOOKUP(E1182,КСГ!$A$2:$E$427,5,0)</f>
        <v>Неврология</v>
      </c>
      <c r="J1182" s="25">
        <f>VLOOKUP(E1182,КСГ!$A$2:$F$427,6,0)</f>
        <v>1.1200000000000001</v>
      </c>
      <c r="K1182" s="26" t="s">
        <v>493</v>
      </c>
      <c r="L1182" s="26">
        <v>0</v>
      </c>
      <c r="M1182" s="26">
        <v>0</v>
      </c>
      <c r="N1182" s="18" t="str">
        <f t="shared" si="45"/>
        <v/>
      </c>
      <c r="O1182" s="19">
        <f>IF(VLOOKUP($E1182,КСГ!$A$2:$D$427,4,0)=0,IF($D1182="КС",$C$2*$C1182*$G1182*L1182,$C$3*$C1182*$G1182*L1182),IF($D1182="КС",$C$2*$G1182*L1182,$C$3*$G1182*L1182))</f>
        <v>0</v>
      </c>
      <c r="P1182" s="19">
        <f>IF(VLOOKUP($E1182,КСГ!$A$2:$D$427,4,0)=0,IF($D1182="КС",$C$2*$C1182*$G1182*M1182,$C$3*$C1182*$G1182*M1182),IF($D1182="КС",$C$2*$G1182*M1182,$C$3*$G1182*M1182))</f>
        <v>0</v>
      </c>
      <c r="Q1182" s="20">
        <f t="shared" si="46"/>
        <v>0</v>
      </c>
    </row>
    <row r="1183" spans="1:17">
      <c r="A1183" s="34">
        <v>150016</v>
      </c>
      <c r="B1183" s="22" t="str">
        <f>VLOOKUP(A1183,МО!$A$1:$C$68,2,0)</f>
        <v>ГБУЗ "Пригородная ЦРБ"</v>
      </c>
      <c r="C1183" s="23">
        <f>IF(D1183="КС",VLOOKUP(A1183,МО!$A$1:$C$68,3,0),VLOOKUP(A1183,МО!$A$1:$D$68,4,0))</f>
        <v>0.81499999999999995</v>
      </c>
      <c r="D1183" s="27" t="s">
        <v>495</v>
      </c>
      <c r="E1183" s="26">
        <v>20161090</v>
      </c>
      <c r="F1183" s="22" t="str">
        <f>VLOOKUP(E1183,КСГ!$A$2:$C$427,2,0)</f>
        <v>Инфаркт мозга,  уровень 2</v>
      </c>
      <c r="G1183" s="25">
        <f>VLOOKUP(E1183,КСГ!$A$2:$C$427,3,0)</f>
        <v>3.12</v>
      </c>
      <c r="H1183" s="25">
        <f>IF(VLOOKUP($E1183,КСГ!$A$2:$D$427,4,0)=0,IF($D1183="КС",$C$2*$C1183*$G1183,$C$3*$C1183*$G1183),IF($D1183="КС",$C$2*$G1183,$C$3*$G1183))</f>
        <v>43612.707060000001</v>
      </c>
      <c r="I1183" s="25" t="str">
        <f>VLOOKUP(E1183,КСГ!$A$2:$E$427,5,0)</f>
        <v>Неврология</v>
      </c>
      <c r="J1183" s="25">
        <f>VLOOKUP(E1183,КСГ!$A$2:$F$427,6,0)</f>
        <v>1.1200000000000001</v>
      </c>
      <c r="K1183" s="26" t="s">
        <v>478</v>
      </c>
      <c r="L1183" s="26">
        <v>1</v>
      </c>
      <c r="M1183" s="26">
        <v>1</v>
      </c>
      <c r="N1183" s="18">
        <f t="shared" si="45"/>
        <v>2</v>
      </c>
      <c r="O1183" s="19">
        <f>IF(VLOOKUP($E1183,КСГ!$A$2:$D$427,4,0)=0,IF($D1183="КС",$C$2*$C1183*$G1183*L1183,$C$3*$C1183*$G1183*L1183),IF($D1183="КС",$C$2*$G1183*L1183,$C$3*$G1183*L1183))</f>
        <v>43612.707060000001</v>
      </c>
      <c r="P1183" s="19">
        <f>IF(VLOOKUP($E1183,КСГ!$A$2:$D$427,4,0)=0,IF($D1183="КС",$C$2*$C1183*$G1183*M1183,$C$3*$C1183*$G1183*M1183),IF($D1183="КС",$C$2*$G1183*M1183,$C$3*$G1183*M1183))</f>
        <v>43612.707060000001</v>
      </c>
      <c r="Q1183" s="20">
        <f t="shared" si="46"/>
        <v>87225.414120000001</v>
      </c>
    </row>
    <row r="1184" spans="1:17">
      <c r="A1184" s="34">
        <v>150016</v>
      </c>
      <c r="B1184" s="22" t="str">
        <f>VLOOKUP(A1184,МО!$A$1:$C$68,2,0)</f>
        <v>ГБУЗ "Пригородная ЦРБ"</v>
      </c>
      <c r="C1184" s="23">
        <f>IF(D1184="КС",VLOOKUP(A1184,МО!$A$1:$C$68,3,0),VLOOKUP(A1184,МО!$A$1:$D$68,4,0))</f>
        <v>0.81499999999999995</v>
      </c>
      <c r="D1184" s="27" t="s">
        <v>495</v>
      </c>
      <c r="E1184" s="26">
        <v>20161090</v>
      </c>
      <c r="F1184" s="22" t="str">
        <f>VLOOKUP(E1184,КСГ!$A$2:$C$427,2,0)</f>
        <v>Инфаркт мозга,  уровень 2</v>
      </c>
      <c r="G1184" s="25">
        <f>VLOOKUP(E1184,КСГ!$A$2:$C$427,3,0)</f>
        <v>3.12</v>
      </c>
      <c r="H1184" s="25">
        <f>IF(VLOOKUP($E1184,КСГ!$A$2:$D$427,4,0)=0,IF($D1184="КС",$C$2*$C1184*$G1184,$C$3*$C1184*$G1184),IF($D1184="КС",$C$2*$G1184,$C$3*$G1184))</f>
        <v>43612.707060000001</v>
      </c>
      <c r="I1184" s="25" t="str">
        <f>VLOOKUP(E1184,КСГ!$A$2:$E$427,5,0)</f>
        <v>Неврология</v>
      </c>
      <c r="J1184" s="25">
        <f>VLOOKUP(E1184,КСГ!$A$2:$F$427,6,0)</f>
        <v>1.1200000000000001</v>
      </c>
      <c r="K1184" s="26" t="s">
        <v>493</v>
      </c>
      <c r="L1184" s="26">
        <v>0</v>
      </c>
      <c r="M1184" s="26">
        <v>0</v>
      </c>
      <c r="N1184" s="18" t="str">
        <f t="shared" si="45"/>
        <v/>
      </c>
      <c r="O1184" s="19">
        <f>IF(VLOOKUP($E1184,КСГ!$A$2:$D$427,4,0)=0,IF($D1184="КС",$C$2*$C1184*$G1184*L1184,$C$3*$C1184*$G1184*L1184),IF($D1184="КС",$C$2*$G1184*L1184,$C$3*$G1184*L1184))</f>
        <v>0</v>
      </c>
      <c r="P1184" s="19">
        <f>IF(VLOOKUP($E1184,КСГ!$A$2:$D$427,4,0)=0,IF($D1184="КС",$C$2*$C1184*$G1184*M1184,$C$3*$C1184*$G1184*M1184),IF($D1184="КС",$C$2*$G1184*M1184,$C$3*$G1184*M1184))</f>
        <v>0</v>
      </c>
      <c r="Q1184" s="20">
        <f t="shared" si="46"/>
        <v>0</v>
      </c>
    </row>
    <row r="1185" spans="1:17">
      <c r="A1185" s="34">
        <v>150016</v>
      </c>
      <c r="B1185" s="22" t="str">
        <f>VLOOKUP(A1185,МО!$A$1:$C$68,2,0)</f>
        <v>ГБУЗ "Пригородная ЦРБ"</v>
      </c>
      <c r="C1185" s="23">
        <f>IF(D1185="КС",VLOOKUP(A1185,МО!$A$1:$C$68,3,0),VLOOKUP(A1185,МО!$A$1:$D$68,4,0))</f>
        <v>0.81499999999999995</v>
      </c>
      <c r="D1185" s="27" t="s">
        <v>495</v>
      </c>
      <c r="E1185" s="26">
        <v>20161091</v>
      </c>
      <c r="F1185" s="22" t="str">
        <f>VLOOKUP(E1185,КСГ!$A$2:$C$427,2,0)</f>
        <v>Инфаркт мозга, уровень 3</v>
      </c>
      <c r="G1185" s="25">
        <f>VLOOKUP(E1185,КСГ!$A$2:$C$427,3,0)</f>
        <v>4.51</v>
      </c>
      <c r="H1185" s="25">
        <f>IF(VLOOKUP($E1185,КСГ!$A$2:$D$427,4,0)=0,IF($D1185="КС",$C$2*$C1185*$G1185,$C$3*$C1185*$G1185),IF($D1185="КС",$C$2*$G1185,$C$3*$G1185))</f>
        <v>63042.727192499995</v>
      </c>
      <c r="I1185" s="25" t="str">
        <f>VLOOKUP(E1185,КСГ!$A$2:$E$427,5,0)</f>
        <v>Неврология</v>
      </c>
      <c r="J1185" s="25">
        <f>VLOOKUP(E1185,КСГ!$A$2:$F$427,6,0)</f>
        <v>1.1200000000000001</v>
      </c>
      <c r="K1185" s="26" t="s">
        <v>478</v>
      </c>
      <c r="L1185" s="26">
        <v>0</v>
      </c>
      <c r="M1185" s="26">
        <v>0</v>
      </c>
      <c r="N1185" s="18" t="str">
        <f t="shared" si="45"/>
        <v/>
      </c>
      <c r="O1185" s="19">
        <f>IF(VLOOKUP($E1185,КСГ!$A$2:$D$427,4,0)=0,IF($D1185="КС",$C$2*$C1185*$G1185*L1185,$C$3*$C1185*$G1185*L1185),IF($D1185="КС",$C$2*$G1185*L1185,$C$3*$G1185*L1185))</f>
        <v>0</v>
      </c>
      <c r="P1185" s="19">
        <f>IF(VLOOKUP($E1185,КСГ!$A$2:$D$427,4,0)=0,IF($D1185="КС",$C$2*$C1185*$G1185*M1185,$C$3*$C1185*$G1185*M1185),IF($D1185="КС",$C$2*$G1185*M1185,$C$3*$G1185*M1185))</f>
        <v>0</v>
      </c>
      <c r="Q1185" s="20">
        <f t="shared" si="46"/>
        <v>0</v>
      </c>
    </row>
    <row r="1186" spans="1:17">
      <c r="A1186" s="34">
        <v>150016</v>
      </c>
      <c r="B1186" s="22" t="str">
        <f>VLOOKUP(A1186,МО!$A$1:$C$68,2,0)</f>
        <v>ГБУЗ "Пригородная ЦРБ"</v>
      </c>
      <c r="C1186" s="23">
        <f>IF(D1186="КС",VLOOKUP(A1186,МО!$A$1:$C$68,3,0),VLOOKUP(A1186,МО!$A$1:$D$68,4,0))</f>
        <v>0.81499999999999995</v>
      </c>
      <c r="D1186" s="27" t="s">
        <v>495</v>
      </c>
      <c r="E1186" s="26">
        <v>20161091</v>
      </c>
      <c r="F1186" s="22" t="str">
        <f>VLOOKUP(E1186,КСГ!$A$2:$C$427,2,0)</f>
        <v>Инфаркт мозга, уровень 3</v>
      </c>
      <c r="G1186" s="25">
        <f>VLOOKUP(E1186,КСГ!$A$2:$C$427,3,0)</f>
        <v>4.51</v>
      </c>
      <c r="H1186" s="25">
        <f>IF(VLOOKUP($E1186,КСГ!$A$2:$D$427,4,0)=0,IF($D1186="КС",$C$2*$C1186*$G1186,$C$3*$C1186*$G1186),IF($D1186="КС",$C$2*$G1186,$C$3*$G1186))</f>
        <v>63042.727192499995</v>
      </c>
      <c r="I1186" s="25" t="str">
        <f>VLOOKUP(E1186,КСГ!$A$2:$E$427,5,0)</f>
        <v>Неврология</v>
      </c>
      <c r="J1186" s="25">
        <f>VLOOKUP(E1186,КСГ!$A$2:$F$427,6,0)</f>
        <v>1.1200000000000001</v>
      </c>
      <c r="K1186" s="26" t="s">
        <v>493</v>
      </c>
      <c r="L1186" s="26">
        <v>0</v>
      </c>
      <c r="M1186" s="26">
        <v>0</v>
      </c>
      <c r="N1186" s="18" t="str">
        <f t="shared" si="45"/>
        <v/>
      </c>
      <c r="O1186" s="19">
        <f>IF(VLOOKUP($E1186,КСГ!$A$2:$D$427,4,0)=0,IF($D1186="КС",$C$2*$C1186*$G1186*L1186,$C$3*$C1186*$G1186*L1186),IF($D1186="КС",$C$2*$G1186*L1186,$C$3*$G1186*L1186))</f>
        <v>0</v>
      </c>
      <c r="P1186" s="19">
        <f>IF(VLOOKUP($E1186,КСГ!$A$2:$D$427,4,0)=0,IF($D1186="КС",$C$2*$C1186*$G1186*M1186,$C$3*$C1186*$G1186*M1186),IF($D1186="КС",$C$2*$G1186*M1186,$C$3*$G1186*M1186))</f>
        <v>0</v>
      </c>
      <c r="Q1186" s="20">
        <f t="shared" si="46"/>
        <v>0</v>
      </c>
    </row>
    <row r="1187" spans="1:17">
      <c r="A1187" s="34">
        <v>150016</v>
      </c>
      <c r="B1187" s="22" t="str">
        <f>VLOOKUP(A1187,МО!$A$1:$C$68,2,0)</f>
        <v>ГБУЗ "Пригородная ЦРБ"</v>
      </c>
      <c r="C1187" s="23">
        <f>IF(D1187="КС",VLOOKUP(A1187,МО!$A$1:$C$68,3,0),VLOOKUP(A1187,МО!$A$1:$D$68,4,0))</f>
        <v>0.81499999999999995</v>
      </c>
      <c r="D1187" s="27" t="s">
        <v>495</v>
      </c>
      <c r="E1187" s="26">
        <v>20161092</v>
      </c>
      <c r="F1187" s="22" t="str">
        <f>VLOOKUP(E1187,КСГ!$A$2:$C$427,2,0)</f>
        <v>Другие цереброваскулярные болезни</v>
      </c>
      <c r="G1187" s="25">
        <f>VLOOKUP(E1187,КСГ!$A$2:$C$427,3,0)</f>
        <v>0.82</v>
      </c>
      <c r="H1187" s="25">
        <f>IF(VLOOKUP($E1187,КСГ!$A$2:$D$427,4,0)=0,IF($D1187="КС",$C$2*$C1187*$G1187,$C$3*$C1187*$G1187),IF($D1187="КС",$C$2*$G1187,$C$3*$G1187))</f>
        <v>11462.314034999999</v>
      </c>
      <c r="I1187" s="25" t="str">
        <f>VLOOKUP(E1187,КСГ!$A$2:$E$427,5,0)</f>
        <v>Неврология</v>
      </c>
      <c r="J1187" s="25">
        <f>VLOOKUP(E1187,КСГ!$A$2:$F$427,6,0)</f>
        <v>1.1200000000000001</v>
      </c>
      <c r="K1187" s="26" t="s">
        <v>478</v>
      </c>
      <c r="L1187" s="26">
        <v>73</v>
      </c>
      <c r="M1187" s="26">
        <v>20</v>
      </c>
      <c r="N1187" s="18">
        <f t="shared" si="45"/>
        <v>93</v>
      </c>
      <c r="O1187" s="19">
        <f>IF(VLOOKUP($E1187,КСГ!$A$2:$D$427,4,0)=0,IF($D1187="КС",$C$2*$C1187*$G1187*L1187,$C$3*$C1187*$G1187*L1187),IF($D1187="КС",$C$2*$G1187*L1187,$C$3*$G1187*L1187))</f>
        <v>836748.92455499992</v>
      </c>
      <c r="P1187" s="19">
        <f>IF(VLOOKUP($E1187,КСГ!$A$2:$D$427,4,0)=0,IF($D1187="КС",$C$2*$C1187*$G1187*M1187,$C$3*$C1187*$G1187*M1187),IF($D1187="КС",$C$2*$G1187*M1187,$C$3*$G1187*M1187))</f>
        <v>229246.2807</v>
      </c>
      <c r="Q1187" s="20">
        <f t="shared" si="46"/>
        <v>1065995.2052549999</v>
      </c>
    </row>
    <row r="1188" spans="1:17">
      <c r="A1188" s="34">
        <v>150016</v>
      </c>
      <c r="B1188" s="22" t="str">
        <f>VLOOKUP(A1188,МО!$A$1:$C$68,2,0)</f>
        <v>ГБУЗ "Пригородная ЦРБ"</v>
      </c>
      <c r="C1188" s="23">
        <f>IF(D1188="КС",VLOOKUP(A1188,МО!$A$1:$C$68,3,0),VLOOKUP(A1188,МО!$A$1:$D$68,4,0))</f>
        <v>0.81499999999999995</v>
      </c>
      <c r="D1188" s="27" t="s">
        <v>495</v>
      </c>
      <c r="E1188" s="26">
        <v>20161092</v>
      </c>
      <c r="F1188" s="22" t="str">
        <f>VLOOKUP(E1188,КСГ!$A$2:$C$427,2,0)</f>
        <v>Другие цереброваскулярные болезни</v>
      </c>
      <c r="G1188" s="25">
        <f>VLOOKUP(E1188,КСГ!$A$2:$C$427,3,0)</f>
        <v>0.82</v>
      </c>
      <c r="H1188" s="25">
        <f>IF(VLOOKUP($E1188,КСГ!$A$2:$D$427,4,0)=0,IF($D1188="КС",$C$2*$C1188*$G1188,$C$3*$C1188*$G1188),IF($D1188="КС",$C$2*$G1188,$C$3*$G1188))</f>
        <v>11462.314034999999</v>
      </c>
      <c r="I1188" s="25" t="str">
        <f>VLOOKUP(E1188,КСГ!$A$2:$E$427,5,0)</f>
        <v>Неврология</v>
      </c>
      <c r="J1188" s="25">
        <f>VLOOKUP(E1188,КСГ!$A$2:$F$427,6,0)</f>
        <v>1.1200000000000001</v>
      </c>
      <c r="K1188" s="26" t="s">
        <v>493</v>
      </c>
      <c r="L1188" s="26">
        <v>27</v>
      </c>
      <c r="M1188" s="26">
        <v>7</v>
      </c>
      <c r="N1188" s="18">
        <f t="shared" si="45"/>
        <v>34</v>
      </c>
      <c r="O1188" s="19">
        <f>IF(VLOOKUP($E1188,КСГ!$A$2:$D$427,4,0)=0,IF($D1188="КС",$C$2*$C1188*$G1188*L1188,$C$3*$C1188*$G1188*L1188),IF($D1188="КС",$C$2*$G1188*L1188,$C$3*$G1188*L1188))</f>
        <v>309482.47894499998</v>
      </c>
      <c r="P1188" s="19">
        <f>IF(VLOOKUP($E1188,КСГ!$A$2:$D$427,4,0)=0,IF($D1188="КС",$C$2*$C1188*$G1188*M1188,$C$3*$C1188*$G1188*M1188),IF($D1188="КС",$C$2*$G1188*M1188,$C$3*$G1188*M1188))</f>
        <v>80236.198244999992</v>
      </c>
      <c r="Q1188" s="20">
        <f t="shared" si="46"/>
        <v>389718.67718999996</v>
      </c>
    </row>
    <row r="1189" spans="1:17">
      <c r="A1189" s="34">
        <v>150016</v>
      </c>
      <c r="B1189" s="22" t="str">
        <f>VLOOKUP(A1189,МО!$A$1:$C$68,2,0)</f>
        <v>ГБУЗ "Пригородная ЦРБ"</v>
      </c>
      <c r="C1189" s="23">
        <f>IF(D1189="КС",VLOOKUP(A1189,МО!$A$1:$C$68,3,0),VLOOKUP(A1189,МО!$A$1:$D$68,4,0))</f>
        <v>0.81499999999999995</v>
      </c>
      <c r="D1189" s="27" t="s">
        <v>495</v>
      </c>
      <c r="E1189" s="26">
        <v>20161093</v>
      </c>
      <c r="F1189" s="22" t="str">
        <f>VLOOKUP(E1189,КСГ!$A$2:$C$427,2,0)</f>
        <v>Паралитические синдромы, травма спинного мозга (уровень 1)</v>
      </c>
      <c r="G1189" s="25">
        <f>VLOOKUP(E1189,КСГ!$A$2:$C$427,3,0)</f>
        <v>0.98</v>
      </c>
      <c r="H1189" s="25">
        <f>IF(VLOOKUP($E1189,КСГ!$A$2:$D$427,4,0)=0,IF($D1189="КС",$C$2*$C1189*$G1189,$C$3*$C1189*$G1189),IF($D1189="КС",$C$2*$G1189,$C$3*$G1189))</f>
        <v>13698.863115</v>
      </c>
      <c r="I1189" s="25" t="str">
        <f>VLOOKUP(E1189,КСГ!$A$2:$E$427,5,0)</f>
        <v>Нейрохирургия</v>
      </c>
      <c r="J1189" s="25">
        <f>VLOOKUP(E1189,КСГ!$A$2:$F$427,6,0)</f>
        <v>1.2</v>
      </c>
      <c r="K1189" s="26" t="s">
        <v>478</v>
      </c>
      <c r="L1189" s="26">
        <v>0</v>
      </c>
      <c r="M1189" s="26">
        <v>0</v>
      </c>
      <c r="N1189" s="18" t="str">
        <f t="shared" si="45"/>
        <v/>
      </c>
      <c r="O1189" s="19">
        <f>IF(VLOOKUP($E1189,КСГ!$A$2:$D$427,4,0)=0,IF($D1189="КС",$C$2*$C1189*$G1189*L1189,$C$3*$C1189*$G1189*L1189),IF($D1189="КС",$C$2*$G1189*L1189,$C$3*$G1189*L1189))</f>
        <v>0</v>
      </c>
      <c r="P1189" s="19">
        <f>IF(VLOOKUP($E1189,КСГ!$A$2:$D$427,4,0)=0,IF($D1189="КС",$C$2*$C1189*$G1189*M1189,$C$3*$C1189*$G1189*M1189),IF($D1189="КС",$C$2*$G1189*M1189,$C$3*$G1189*M1189))</f>
        <v>0</v>
      </c>
      <c r="Q1189" s="20">
        <f t="shared" si="46"/>
        <v>0</v>
      </c>
    </row>
    <row r="1190" spans="1:17">
      <c r="A1190" s="34">
        <v>150016</v>
      </c>
      <c r="B1190" s="22" t="str">
        <f>VLOOKUP(A1190,МО!$A$1:$C$68,2,0)</f>
        <v>ГБУЗ "Пригородная ЦРБ"</v>
      </c>
      <c r="C1190" s="23">
        <f>IF(D1190="КС",VLOOKUP(A1190,МО!$A$1:$C$68,3,0),VLOOKUP(A1190,МО!$A$1:$D$68,4,0))</f>
        <v>0.81499999999999995</v>
      </c>
      <c r="D1190" s="27" t="s">
        <v>495</v>
      </c>
      <c r="E1190" s="26">
        <v>20161094</v>
      </c>
      <c r="F1190" s="22" t="str">
        <f>VLOOKUP(E1190,КСГ!$A$2:$C$427,2,0)</f>
        <v>Паралитические синдромы, травма спинного мозга (уровень 2)</v>
      </c>
      <c r="G1190" s="25">
        <f>VLOOKUP(E1190,КСГ!$A$2:$C$427,3,0)</f>
        <v>1.49</v>
      </c>
      <c r="H1190" s="25">
        <f>IF(VLOOKUP($E1190,КСГ!$A$2:$D$427,4,0)=0,IF($D1190="КС",$C$2*$C1190*$G1190,$C$3*$C1190*$G1190),IF($D1190="КС",$C$2*$G1190,$C$3*$G1190))</f>
        <v>20827.8633075</v>
      </c>
      <c r="I1190" s="25" t="str">
        <f>VLOOKUP(E1190,КСГ!$A$2:$E$427,5,0)</f>
        <v>Нейрохирургия</v>
      </c>
      <c r="J1190" s="25">
        <f>VLOOKUP(E1190,КСГ!$A$2:$F$427,6,0)</f>
        <v>1.2</v>
      </c>
      <c r="K1190" s="26" t="s">
        <v>478</v>
      </c>
      <c r="L1190" s="26">
        <v>0</v>
      </c>
      <c r="M1190" s="26">
        <v>0</v>
      </c>
      <c r="N1190" s="18" t="str">
        <f t="shared" si="45"/>
        <v/>
      </c>
      <c r="O1190" s="19">
        <f>IF(VLOOKUP($E1190,КСГ!$A$2:$D$427,4,0)=0,IF($D1190="КС",$C$2*$C1190*$G1190*L1190,$C$3*$C1190*$G1190*L1190),IF($D1190="КС",$C$2*$G1190*L1190,$C$3*$G1190*L1190))</f>
        <v>0</v>
      </c>
      <c r="P1190" s="19">
        <f>IF(VLOOKUP($E1190,КСГ!$A$2:$D$427,4,0)=0,IF($D1190="КС",$C$2*$C1190*$G1190*M1190,$C$3*$C1190*$G1190*M1190),IF($D1190="КС",$C$2*$G1190*M1190,$C$3*$G1190*M1190))</f>
        <v>0</v>
      </c>
      <c r="Q1190" s="20">
        <f t="shared" si="46"/>
        <v>0</v>
      </c>
    </row>
    <row r="1191" spans="1:17">
      <c r="A1191" s="34">
        <v>150016</v>
      </c>
      <c r="B1191" s="22" t="str">
        <f>VLOOKUP(A1191,МО!$A$1:$C$68,2,0)</f>
        <v>ГБУЗ "Пригородная ЦРБ"</v>
      </c>
      <c r="C1191" s="23">
        <f>IF(D1191="КС",VLOOKUP(A1191,МО!$A$1:$C$68,3,0),VLOOKUP(A1191,МО!$A$1:$D$68,4,0))</f>
        <v>0.81499999999999995</v>
      </c>
      <c r="D1191" s="27" t="s">
        <v>495</v>
      </c>
      <c r="E1191" s="26">
        <v>20161095</v>
      </c>
      <c r="F1191" s="22" t="str">
        <f>VLOOKUP(E1191,КСГ!$A$2:$C$427,2,0)</f>
        <v>Дорсопатии, спондилопатии, остеопатии</v>
      </c>
      <c r="G1191" s="25">
        <f>VLOOKUP(E1191,КСГ!$A$2:$C$427,3,0)</f>
        <v>0.68</v>
      </c>
      <c r="H1191" s="25">
        <f>IF(VLOOKUP($E1191,КСГ!$A$2:$D$427,4,0)=0,IF($D1191="КС",$C$2*$C1191*$G1191,$C$3*$C1191*$G1191),IF($D1191="КС",$C$2*$G1191,$C$3*$G1191))</f>
        <v>9505.3335900000002</v>
      </c>
      <c r="I1191" s="25" t="str">
        <f>VLOOKUP(E1191,КСГ!$A$2:$E$427,5,0)</f>
        <v>Нейрохирургия</v>
      </c>
      <c r="J1191" s="25">
        <f>VLOOKUP(E1191,КСГ!$A$2:$F$427,6,0)</f>
        <v>1.2</v>
      </c>
      <c r="K1191" s="26" t="s">
        <v>478</v>
      </c>
      <c r="L1191" s="26">
        <v>12</v>
      </c>
      <c r="M1191" s="26">
        <v>3</v>
      </c>
      <c r="N1191" s="18">
        <f t="shared" si="45"/>
        <v>15</v>
      </c>
      <c r="O1191" s="19">
        <f>IF(VLOOKUP($E1191,КСГ!$A$2:$D$427,4,0)=0,IF($D1191="КС",$C$2*$C1191*$G1191*L1191,$C$3*$C1191*$G1191*L1191),IF($D1191="КС",$C$2*$G1191*L1191,$C$3*$G1191*L1191))</f>
        <v>114064.00307999999</v>
      </c>
      <c r="P1191" s="19">
        <f>IF(VLOOKUP($E1191,КСГ!$A$2:$D$427,4,0)=0,IF($D1191="КС",$C$2*$C1191*$G1191*M1191,$C$3*$C1191*$G1191*M1191),IF($D1191="КС",$C$2*$G1191*M1191,$C$3*$G1191*M1191))</f>
        <v>28516.000769999999</v>
      </c>
      <c r="Q1191" s="20">
        <f t="shared" si="46"/>
        <v>142580.00384999998</v>
      </c>
    </row>
    <row r="1192" spans="1:17">
      <c r="A1192" s="34">
        <v>150016</v>
      </c>
      <c r="B1192" s="22" t="str">
        <f>VLOOKUP(A1192,МО!$A$1:$C$68,2,0)</f>
        <v>ГБУЗ "Пригородная ЦРБ"</v>
      </c>
      <c r="C1192" s="23">
        <f>IF(D1192="КС",VLOOKUP(A1192,МО!$A$1:$C$68,3,0),VLOOKUP(A1192,МО!$A$1:$D$68,4,0))</f>
        <v>0.81499999999999995</v>
      </c>
      <c r="D1192" s="27" t="s">
        <v>495</v>
      </c>
      <c r="E1192" s="26">
        <v>20161095</v>
      </c>
      <c r="F1192" s="22" t="str">
        <f>VLOOKUP(E1192,КСГ!$A$2:$C$427,2,0)</f>
        <v>Дорсопатии, спондилопатии, остеопатии</v>
      </c>
      <c r="G1192" s="25">
        <f>VLOOKUP(E1192,КСГ!$A$2:$C$427,3,0)</f>
        <v>0.68</v>
      </c>
      <c r="H1192" s="25">
        <f>IF(VLOOKUP($E1192,КСГ!$A$2:$D$427,4,0)=0,IF($D1192="КС",$C$2*$C1192*$G1192,$C$3*$C1192*$G1192),IF($D1192="КС",$C$2*$G1192,$C$3*$G1192))</f>
        <v>9505.3335900000002</v>
      </c>
      <c r="I1192" s="25" t="str">
        <f>VLOOKUP(E1192,КСГ!$A$2:$E$427,5,0)</f>
        <v>Нейрохирургия</v>
      </c>
      <c r="J1192" s="25">
        <f>VLOOKUP(E1192,КСГ!$A$2:$F$427,6,0)</f>
        <v>1.2</v>
      </c>
      <c r="K1192" s="26" t="s">
        <v>493</v>
      </c>
      <c r="L1192" s="26">
        <v>17</v>
      </c>
      <c r="M1192" s="26">
        <v>6</v>
      </c>
      <c r="N1192" s="18">
        <f t="shared" si="45"/>
        <v>23</v>
      </c>
      <c r="O1192" s="19">
        <f>IF(VLOOKUP($E1192,КСГ!$A$2:$D$427,4,0)=0,IF($D1192="КС",$C$2*$C1192*$G1192*L1192,$C$3*$C1192*$G1192*L1192),IF($D1192="КС",$C$2*$G1192*L1192,$C$3*$G1192*L1192))</f>
        <v>161590.67103</v>
      </c>
      <c r="P1192" s="19">
        <f>IF(VLOOKUP($E1192,КСГ!$A$2:$D$427,4,0)=0,IF($D1192="КС",$C$2*$C1192*$G1192*M1192,$C$3*$C1192*$G1192*M1192),IF($D1192="КС",$C$2*$G1192*M1192,$C$3*$G1192*M1192))</f>
        <v>57032.001539999997</v>
      </c>
      <c r="Q1192" s="20">
        <f t="shared" si="46"/>
        <v>218622.67257</v>
      </c>
    </row>
    <row r="1193" spans="1:17">
      <c r="A1193" s="34">
        <v>150016</v>
      </c>
      <c r="B1193" s="22" t="str">
        <f>VLOOKUP(A1193,МО!$A$1:$C$68,2,0)</f>
        <v>ГБУЗ "Пригородная ЦРБ"</v>
      </c>
      <c r="C1193" s="23">
        <f>IF(D1193="КС",VLOOKUP(A1193,МО!$A$1:$C$68,3,0),VLOOKUP(A1193,МО!$A$1:$D$68,4,0))</f>
        <v>0.81499999999999995</v>
      </c>
      <c r="D1193" s="27" t="s">
        <v>495</v>
      </c>
      <c r="E1193" s="26">
        <v>20161095</v>
      </c>
      <c r="F1193" s="22" t="str">
        <f>VLOOKUP(E1193,КСГ!$A$2:$C$427,2,0)</f>
        <v>Дорсопатии, спондилопатии, остеопатии</v>
      </c>
      <c r="G1193" s="25">
        <f>VLOOKUP(E1193,КСГ!$A$2:$C$427,3,0)</f>
        <v>0.68</v>
      </c>
      <c r="H1193" s="25">
        <f>IF(VLOOKUP($E1193,КСГ!$A$2:$D$427,4,0)=0,IF($D1193="КС",$C$2*$C1193*$G1193,$C$3*$C1193*$G1193),IF($D1193="КС",$C$2*$G1193,$C$3*$G1193))</f>
        <v>9505.3335900000002</v>
      </c>
      <c r="I1193" s="25" t="str">
        <f>VLOOKUP(E1193,КСГ!$A$2:$E$427,5,0)</f>
        <v>Нейрохирургия</v>
      </c>
      <c r="J1193" s="25">
        <f>VLOOKUP(E1193,КСГ!$A$2:$F$427,6,0)</f>
        <v>1.2</v>
      </c>
      <c r="K1193" s="26" t="s">
        <v>474</v>
      </c>
      <c r="L1193" s="26">
        <v>0</v>
      </c>
      <c r="M1193" s="26">
        <v>0</v>
      </c>
      <c r="N1193" s="18" t="str">
        <f t="shared" si="45"/>
        <v/>
      </c>
      <c r="O1193" s="19">
        <f>IF(VLOOKUP($E1193,КСГ!$A$2:$D$427,4,0)=0,IF($D1193="КС",$C$2*$C1193*$G1193*L1193,$C$3*$C1193*$G1193*L1193),IF($D1193="КС",$C$2*$G1193*L1193,$C$3*$G1193*L1193))</f>
        <v>0</v>
      </c>
      <c r="P1193" s="19">
        <f>IF(VLOOKUP($E1193,КСГ!$A$2:$D$427,4,0)=0,IF($D1193="КС",$C$2*$C1193*$G1193*M1193,$C$3*$C1193*$G1193*M1193),IF($D1193="КС",$C$2*$G1193*M1193,$C$3*$G1193*M1193))</f>
        <v>0</v>
      </c>
      <c r="Q1193" s="20">
        <f t="shared" si="46"/>
        <v>0</v>
      </c>
    </row>
    <row r="1194" spans="1:17">
      <c r="A1194" s="34">
        <v>150016</v>
      </c>
      <c r="B1194" s="22" t="str">
        <f>VLOOKUP(A1194,МО!$A$1:$C$68,2,0)</f>
        <v>ГБУЗ "Пригородная ЦРБ"</v>
      </c>
      <c r="C1194" s="23">
        <f>IF(D1194="КС",VLOOKUP(A1194,МО!$A$1:$C$68,3,0),VLOOKUP(A1194,МО!$A$1:$D$68,4,0))</f>
        <v>0.81499999999999995</v>
      </c>
      <c r="D1194" s="27" t="s">
        <v>495</v>
      </c>
      <c r="E1194" s="26">
        <v>20161096</v>
      </c>
      <c r="F1194" s="22" t="str">
        <f>VLOOKUP(E1194,КСГ!$A$2:$C$427,2,0)</f>
        <v>Травмы позвоночника</v>
      </c>
      <c r="G1194" s="25">
        <f>VLOOKUP(E1194,КСГ!$A$2:$C$427,3,0)</f>
        <v>1.01</v>
      </c>
      <c r="H1194" s="25">
        <f>IF(VLOOKUP($E1194,КСГ!$A$2:$D$427,4,0)=0,IF($D1194="КС",$C$2*$C1194*$G1194,$C$3*$C1194*$G1194),IF($D1194="КС",$C$2*$G1194,$C$3*$G1194))</f>
        <v>14118.2160675</v>
      </c>
      <c r="I1194" s="25" t="str">
        <f>VLOOKUP(E1194,КСГ!$A$2:$E$427,5,0)</f>
        <v>Нейрохирургия</v>
      </c>
      <c r="J1194" s="25">
        <f>VLOOKUP(E1194,КСГ!$A$2:$F$427,6,0)</f>
        <v>1.2</v>
      </c>
      <c r="K1194" s="26" t="s">
        <v>474</v>
      </c>
      <c r="L1194" s="26">
        <v>0</v>
      </c>
      <c r="M1194" s="26">
        <v>0</v>
      </c>
      <c r="N1194" s="18" t="str">
        <f t="shared" si="45"/>
        <v/>
      </c>
      <c r="O1194" s="19">
        <f>IF(VLOOKUP($E1194,КСГ!$A$2:$D$427,4,0)=0,IF($D1194="КС",$C$2*$C1194*$G1194*L1194,$C$3*$C1194*$G1194*L1194),IF($D1194="КС",$C$2*$G1194*L1194,$C$3*$G1194*L1194))</f>
        <v>0</v>
      </c>
      <c r="P1194" s="19">
        <f>IF(VLOOKUP($E1194,КСГ!$A$2:$D$427,4,0)=0,IF($D1194="КС",$C$2*$C1194*$G1194*M1194,$C$3*$C1194*$G1194*M1194),IF($D1194="КС",$C$2*$G1194*M1194,$C$3*$G1194*M1194))</f>
        <v>0</v>
      </c>
      <c r="Q1194" s="20">
        <f t="shared" si="46"/>
        <v>0</v>
      </c>
    </row>
    <row r="1195" spans="1:17">
      <c r="A1195" s="34">
        <v>150016</v>
      </c>
      <c r="B1195" s="22" t="str">
        <f>VLOOKUP(A1195,МО!$A$1:$C$68,2,0)</f>
        <v>ГБУЗ "Пригородная ЦРБ"</v>
      </c>
      <c r="C1195" s="23">
        <f>IF(D1195="КС",VLOOKUP(A1195,МО!$A$1:$C$68,3,0),VLOOKUP(A1195,МО!$A$1:$D$68,4,0))</f>
        <v>0.81499999999999995</v>
      </c>
      <c r="D1195" s="27" t="s">
        <v>495</v>
      </c>
      <c r="E1195" s="26">
        <v>20161096</v>
      </c>
      <c r="F1195" s="22" t="str">
        <f>VLOOKUP(E1195,КСГ!$A$2:$C$427,2,0)</f>
        <v>Травмы позвоночника</v>
      </c>
      <c r="G1195" s="25">
        <f>VLOOKUP(E1195,КСГ!$A$2:$C$427,3,0)</f>
        <v>1.01</v>
      </c>
      <c r="H1195" s="25">
        <f>IF(VLOOKUP($E1195,КСГ!$A$2:$D$427,4,0)=0,IF($D1195="КС",$C$2*$C1195*$G1195,$C$3*$C1195*$G1195),IF($D1195="КС",$C$2*$G1195,$C$3*$G1195))</f>
        <v>14118.2160675</v>
      </c>
      <c r="I1195" s="25" t="str">
        <f>VLOOKUP(E1195,КСГ!$A$2:$E$427,5,0)</f>
        <v>Нейрохирургия</v>
      </c>
      <c r="J1195" s="25">
        <f>VLOOKUP(E1195,КСГ!$A$2:$F$427,6,0)</f>
        <v>1.2</v>
      </c>
      <c r="K1195" s="26" t="s">
        <v>478</v>
      </c>
      <c r="L1195" s="26">
        <v>0</v>
      </c>
      <c r="M1195" s="26">
        <v>0</v>
      </c>
      <c r="N1195" s="18" t="str">
        <f t="shared" si="45"/>
        <v/>
      </c>
      <c r="O1195" s="19">
        <f>IF(VLOOKUP($E1195,КСГ!$A$2:$D$427,4,0)=0,IF($D1195="КС",$C$2*$C1195*$G1195*L1195,$C$3*$C1195*$G1195*L1195),IF($D1195="КС",$C$2*$G1195*L1195,$C$3*$G1195*L1195))</f>
        <v>0</v>
      </c>
      <c r="P1195" s="19">
        <f>IF(VLOOKUP($E1195,КСГ!$A$2:$D$427,4,0)=0,IF($D1195="КС",$C$2*$C1195*$G1195*M1195,$C$3*$C1195*$G1195*M1195),IF($D1195="КС",$C$2*$G1195*M1195,$C$3*$G1195*M1195))</f>
        <v>0</v>
      </c>
      <c r="Q1195" s="20">
        <f t="shared" si="46"/>
        <v>0</v>
      </c>
    </row>
    <row r="1196" spans="1:17">
      <c r="A1196" s="34">
        <v>150016</v>
      </c>
      <c r="B1196" s="22" t="str">
        <f>VLOOKUP(A1196,МО!$A$1:$C$68,2,0)</f>
        <v>ГБУЗ "Пригородная ЦРБ"</v>
      </c>
      <c r="C1196" s="23">
        <f>IF(D1196="КС",VLOOKUP(A1196,МО!$A$1:$C$68,3,0),VLOOKUP(A1196,МО!$A$1:$D$68,4,0))</f>
        <v>0.81499999999999995</v>
      </c>
      <c r="D1196" s="27" t="s">
        <v>495</v>
      </c>
      <c r="E1196" s="26">
        <v>20161097</v>
      </c>
      <c r="F1196" s="22" t="str">
        <f>VLOOKUP(E1196,КСГ!$A$2:$C$427,2,0)</f>
        <v>Сотрясение головного мозга</v>
      </c>
      <c r="G1196" s="25">
        <f>VLOOKUP(E1196,КСГ!$A$2:$C$427,3,0)</f>
        <v>0.4</v>
      </c>
      <c r="H1196" s="25">
        <f>IF(VLOOKUP($E1196,КСГ!$A$2:$D$427,4,0)=0,IF($D1196="КС",$C$2*$C1196*$G1196,$C$3*$C1196*$G1196),IF($D1196="КС",$C$2*$G1196,$C$3*$G1196))</f>
        <v>5591.3726999999999</v>
      </c>
      <c r="I1196" s="25" t="str">
        <f>VLOOKUP(E1196,КСГ!$A$2:$E$427,5,0)</f>
        <v>Нейрохирургия</v>
      </c>
      <c r="J1196" s="25">
        <f>VLOOKUP(E1196,КСГ!$A$2:$F$427,6,0)</f>
        <v>1.2</v>
      </c>
      <c r="K1196" s="26" t="s">
        <v>474</v>
      </c>
      <c r="L1196" s="26">
        <v>4</v>
      </c>
      <c r="M1196" s="26">
        <v>2</v>
      </c>
      <c r="N1196" s="18">
        <f t="shared" si="45"/>
        <v>6</v>
      </c>
      <c r="O1196" s="19">
        <f>IF(VLOOKUP($E1196,КСГ!$A$2:$D$427,4,0)=0,IF($D1196="КС",$C$2*$C1196*$G1196*L1196,$C$3*$C1196*$G1196*L1196),IF($D1196="КС",$C$2*$G1196*L1196,$C$3*$G1196*L1196))</f>
        <v>22365.4908</v>
      </c>
      <c r="P1196" s="19">
        <f>IF(VLOOKUP($E1196,КСГ!$A$2:$D$427,4,0)=0,IF($D1196="КС",$C$2*$C1196*$G1196*M1196,$C$3*$C1196*$G1196*M1196),IF($D1196="КС",$C$2*$G1196*M1196,$C$3*$G1196*M1196))</f>
        <v>11182.7454</v>
      </c>
      <c r="Q1196" s="20">
        <f t="shared" si="46"/>
        <v>33548.236199999999</v>
      </c>
    </row>
    <row r="1197" spans="1:17">
      <c r="A1197" s="34">
        <v>150016</v>
      </c>
      <c r="B1197" s="22" t="str">
        <f>VLOOKUP(A1197,МО!$A$1:$C$68,2,0)</f>
        <v>ГБУЗ "Пригородная ЦРБ"</v>
      </c>
      <c r="C1197" s="23">
        <f>IF(D1197="КС",VLOOKUP(A1197,МО!$A$1:$C$68,3,0),VLOOKUP(A1197,МО!$A$1:$D$68,4,0))</f>
        <v>0.81499999999999995</v>
      </c>
      <c r="D1197" s="27" t="s">
        <v>495</v>
      </c>
      <c r="E1197" s="26">
        <v>20161097</v>
      </c>
      <c r="F1197" s="22" t="str">
        <f>VLOOKUP(E1197,КСГ!$A$2:$C$427,2,0)</f>
        <v>Сотрясение головного мозга</v>
      </c>
      <c r="G1197" s="25">
        <f>VLOOKUP(E1197,КСГ!$A$2:$C$427,3,0)</f>
        <v>0.4</v>
      </c>
      <c r="H1197" s="25">
        <f>IF(VLOOKUP($E1197,КСГ!$A$2:$D$427,4,0)=0,IF($D1197="КС",$C$2*$C1197*$G1197,$C$3*$C1197*$G1197),IF($D1197="КС",$C$2*$G1197,$C$3*$G1197))</f>
        <v>5591.3726999999999</v>
      </c>
      <c r="I1197" s="25" t="str">
        <f>VLOOKUP(E1197,КСГ!$A$2:$E$427,5,0)</f>
        <v>Нейрохирургия</v>
      </c>
      <c r="J1197" s="25">
        <f>VLOOKUP(E1197,КСГ!$A$2:$F$427,6,0)</f>
        <v>1.2</v>
      </c>
      <c r="K1197" s="26" t="s">
        <v>478</v>
      </c>
      <c r="L1197" s="26">
        <v>0</v>
      </c>
      <c r="M1197" s="26">
        <v>0</v>
      </c>
      <c r="N1197" s="18" t="str">
        <f t="shared" si="45"/>
        <v/>
      </c>
      <c r="O1197" s="19">
        <f>IF(VLOOKUP($E1197,КСГ!$A$2:$D$427,4,0)=0,IF($D1197="КС",$C$2*$C1197*$G1197*L1197,$C$3*$C1197*$G1197*L1197),IF($D1197="КС",$C$2*$G1197*L1197,$C$3*$G1197*L1197))</f>
        <v>0</v>
      </c>
      <c r="P1197" s="19">
        <f>IF(VLOOKUP($E1197,КСГ!$A$2:$D$427,4,0)=0,IF($D1197="КС",$C$2*$C1197*$G1197*M1197,$C$3*$C1197*$G1197*M1197),IF($D1197="КС",$C$2*$G1197*M1197,$C$3*$G1197*M1197))</f>
        <v>0</v>
      </c>
      <c r="Q1197" s="20">
        <f t="shared" si="46"/>
        <v>0</v>
      </c>
    </row>
    <row r="1198" spans="1:17" ht="30">
      <c r="A1198" s="34">
        <v>150016</v>
      </c>
      <c r="B1198" s="22" t="str">
        <f>VLOOKUP(A1198,МО!$A$1:$C$68,2,0)</f>
        <v>ГБУЗ "Пригородная ЦРБ"</v>
      </c>
      <c r="C1198" s="23">
        <f>IF(D1198="КС",VLOOKUP(A1198,МО!$A$1:$C$68,3,0),VLOOKUP(A1198,МО!$A$1:$D$68,4,0))</f>
        <v>0.81499999999999995</v>
      </c>
      <c r="D1198" s="27" t="s">
        <v>495</v>
      </c>
      <c r="E1198" s="26">
        <v>20161114</v>
      </c>
      <c r="F1198" s="22" t="str">
        <f>VLOOKUP(E1198,КСГ!$A$2:$C$427,2,0)</f>
        <v>Гломерулярные болезни</v>
      </c>
      <c r="G1198" s="25">
        <f>VLOOKUP(E1198,КСГ!$A$2:$C$427,3,0)</f>
        <v>1.71</v>
      </c>
      <c r="H1198" s="25">
        <f>IF(VLOOKUP($E1198,КСГ!$A$2:$D$427,4,0)=0,IF($D1198="КС",$C$2*$C1198*$G1198,$C$3*$C1198*$G1198),IF($D1198="КС",$C$2*$G1198,$C$3*$G1198))</f>
        <v>23903.118292499999</v>
      </c>
      <c r="I1198" s="25" t="str">
        <f>VLOOKUP(E1198,КСГ!$A$2:$E$427,5,0)</f>
        <v>Нефрология (без  диализа)</v>
      </c>
      <c r="J1198" s="25">
        <f>VLOOKUP(E1198,КСГ!$A$2:$F$427,6,0)</f>
        <v>1.69</v>
      </c>
      <c r="K1198" s="26" t="s">
        <v>474</v>
      </c>
      <c r="L1198" s="26">
        <v>0</v>
      </c>
      <c r="M1198" s="26">
        <v>0</v>
      </c>
      <c r="N1198" s="18" t="str">
        <f t="shared" si="45"/>
        <v/>
      </c>
      <c r="O1198" s="19">
        <f>IF(VLOOKUP($E1198,КСГ!$A$2:$D$427,4,0)=0,IF($D1198="КС",$C$2*$C1198*$G1198*L1198,$C$3*$C1198*$G1198*L1198),IF($D1198="КС",$C$2*$G1198*L1198,$C$3*$G1198*L1198))</f>
        <v>0</v>
      </c>
      <c r="P1198" s="19">
        <f>IF(VLOOKUP($E1198,КСГ!$A$2:$D$427,4,0)=0,IF($D1198="КС",$C$2*$C1198*$G1198*M1198,$C$3*$C1198*$G1198*M1198),IF($D1198="КС",$C$2*$G1198*M1198,$C$3*$G1198*M1198))</f>
        <v>0</v>
      </c>
      <c r="Q1198" s="20">
        <f t="shared" si="46"/>
        <v>0</v>
      </c>
    </row>
    <row r="1199" spans="1:17">
      <c r="A1199" s="34">
        <v>150016</v>
      </c>
      <c r="B1199" s="22" t="str">
        <f>VLOOKUP(A1199,МО!$A$1:$C$68,2,0)</f>
        <v>ГБУЗ "Пригородная ЦРБ"</v>
      </c>
      <c r="C1199" s="23">
        <f>IF(D1199="КС",VLOOKUP(A1199,МО!$A$1:$C$68,3,0),VLOOKUP(A1199,МО!$A$1:$D$68,4,0))</f>
        <v>0.81499999999999995</v>
      </c>
      <c r="D1199" s="27" t="s">
        <v>495</v>
      </c>
      <c r="E1199" s="26">
        <v>20161130</v>
      </c>
      <c r="F1199" s="22" t="str">
        <f>VLOOKUP(E1199,КСГ!$A$2:$C$427,2,0)</f>
        <v>Злокачественное новообразование без специального противоопухолевого лечения</v>
      </c>
      <c r="G1199" s="25">
        <f>VLOOKUP(E1199,КСГ!$A$2:$C$427,3,0)</f>
        <v>0.5</v>
      </c>
      <c r="H1199" s="25">
        <f>IF(VLOOKUP($E1199,КСГ!$A$2:$D$427,4,0)=0,IF($D1199="КС",$C$2*$C1199*$G1199,$C$3*$C1199*$G1199),IF($D1199="КС",$C$2*$G1199,$C$3*$G1199))</f>
        <v>6989.2158749999999</v>
      </c>
      <c r="I1199" s="25" t="str">
        <f>VLOOKUP(E1199,КСГ!$A$2:$E$427,5,0)</f>
        <v>Онкология</v>
      </c>
      <c r="J1199" s="25">
        <f>VLOOKUP(E1199,КСГ!$A$2:$F$427,6,0)</f>
        <v>2.2400000000000002</v>
      </c>
      <c r="K1199" s="26" t="s">
        <v>493</v>
      </c>
      <c r="L1199" s="26">
        <v>1</v>
      </c>
      <c r="M1199" s="26">
        <v>0</v>
      </c>
      <c r="N1199" s="18">
        <f t="shared" si="45"/>
        <v>1</v>
      </c>
      <c r="O1199" s="19">
        <f>IF(VLOOKUP($E1199,КСГ!$A$2:$D$427,4,0)=0,IF($D1199="КС",$C$2*$C1199*$G1199*L1199,$C$3*$C1199*$G1199*L1199),IF($D1199="КС",$C$2*$G1199*L1199,$C$3*$G1199*L1199))</f>
        <v>6989.2158749999999</v>
      </c>
      <c r="P1199" s="19">
        <f>IF(VLOOKUP($E1199,КСГ!$A$2:$D$427,4,0)=0,IF($D1199="КС",$C$2*$C1199*$G1199*M1199,$C$3*$C1199*$G1199*M1199),IF($D1199="КС",$C$2*$G1199*M1199,$C$3*$G1199*M1199))</f>
        <v>0</v>
      </c>
      <c r="Q1199" s="20">
        <f t="shared" si="46"/>
        <v>6989.2158749999999</v>
      </c>
    </row>
    <row r="1200" spans="1:17">
      <c r="A1200" s="34">
        <v>150016</v>
      </c>
      <c r="B1200" s="22" t="str">
        <f>VLOOKUP(A1200,МО!$A$1:$C$68,2,0)</f>
        <v>ГБУЗ "Пригородная ЦРБ"</v>
      </c>
      <c r="C1200" s="23">
        <f>IF(D1200="КС",VLOOKUP(A1200,МО!$A$1:$C$68,3,0),VLOOKUP(A1200,МО!$A$1:$D$68,4,0))</f>
        <v>0.81499999999999995</v>
      </c>
      <c r="D1200" s="27" t="s">
        <v>495</v>
      </c>
      <c r="E1200" s="26">
        <v>20161130</v>
      </c>
      <c r="F1200" s="22" t="str">
        <f>VLOOKUP(E1200,КСГ!$A$2:$C$427,2,0)</f>
        <v>Злокачественное новообразование без специального противоопухолевого лечения</v>
      </c>
      <c r="G1200" s="25">
        <f>VLOOKUP(E1200,КСГ!$A$2:$C$427,3,0)</f>
        <v>0.5</v>
      </c>
      <c r="H1200" s="25">
        <f>IF(VLOOKUP($E1200,КСГ!$A$2:$D$427,4,0)=0,IF($D1200="КС",$C$2*$C1200*$G1200,$C$3*$C1200*$G1200),IF($D1200="КС",$C$2*$G1200,$C$3*$G1200))</f>
        <v>6989.2158749999999</v>
      </c>
      <c r="I1200" s="25" t="str">
        <f>VLOOKUP(E1200,КСГ!$A$2:$E$427,5,0)</f>
        <v>Онкология</v>
      </c>
      <c r="J1200" s="25">
        <f>VLOOKUP(E1200,КСГ!$A$2:$F$427,6,0)</f>
        <v>2.2400000000000002</v>
      </c>
      <c r="K1200" s="26" t="s">
        <v>474</v>
      </c>
      <c r="L1200" s="26">
        <v>0</v>
      </c>
      <c r="M1200" s="26">
        <v>0</v>
      </c>
      <c r="N1200" s="18" t="str">
        <f t="shared" si="45"/>
        <v/>
      </c>
      <c r="O1200" s="19">
        <f>IF(VLOOKUP($E1200,КСГ!$A$2:$D$427,4,0)=0,IF($D1200="КС",$C$2*$C1200*$G1200*L1200,$C$3*$C1200*$G1200*L1200),IF($D1200="КС",$C$2*$G1200*L1200,$C$3*$G1200*L1200))</f>
        <v>0</v>
      </c>
      <c r="P1200" s="19">
        <f>IF(VLOOKUP($E1200,КСГ!$A$2:$D$427,4,0)=0,IF($D1200="КС",$C$2*$C1200*$G1200*M1200,$C$3*$C1200*$G1200*M1200),IF($D1200="КС",$C$2*$G1200*M1200,$C$3*$G1200*M1200))</f>
        <v>0</v>
      </c>
      <c r="Q1200" s="20">
        <f t="shared" si="46"/>
        <v>0</v>
      </c>
    </row>
    <row r="1201" spans="1:17">
      <c r="A1201" s="34">
        <v>150016</v>
      </c>
      <c r="B1201" s="22" t="str">
        <f>VLOOKUP(A1201,МО!$A$1:$C$68,2,0)</f>
        <v>ГБУЗ "Пригородная ЦРБ"</v>
      </c>
      <c r="C1201" s="23">
        <f>IF(D1201="КС",VLOOKUP(A1201,МО!$A$1:$C$68,3,0),VLOOKUP(A1201,МО!$A$1:$D$68,4,0))</f>
        <v>0.81499999999999995</v>
      </c>
      <c r="D1201" s="27" t="s">
        <v>495</v>
      </c>
      <c r="E1201" s="26">
        <v>20161161</v>
      </c>
      <c r="F1201" s="22" t="str">
        <f>VLOOKUP(E1201,КСГ!$A$2:$C$427,2,0)</f>
        <v>Травмы глаза</v>
      </c>
      <c r="G1201" s="25">
        <f>VLOOKUP(E1201,КСГ!$A$2:$C$427,3,0)</f>
        <v>0.66</v>
      </c>
      <c r="H1201" s="25">
        <f>IF(VLOOKUP($E1201,КСГ!$A$2:$D$427,4,0)=0,IF($D1201="КС",$C$2*$C1201*$G1201,$C$3*$C1201*$G1201),IF($D1201="КС",$C$2*$G1201,$C$3*$G1201))</f>
        <v>9225.7649550000006</v>
      </c>
      <c r="I1201" s="25" t="str">
        <f>VLOOKUP(E1201,КСГ!$A$2:$E$427,5,0)</f>
        <v>Офтальмология</v>
      </c>
      <c r="J1201" s="25">
        <f>VLOOKUP(E1201,КСГ!$A$2:$F$427,6,0)</f>
        <v>0.92</v>
      </c>
      <c r="K1201" s="26" t="s">
        <v>474</v>
      </c>
      <c r="L1201" s="26">
        <v>0</v>
      </c>
      <c r="M1201" s="26">
        <v>0</v>
      </c>
      <c r="N1201" s="18" t="str">
        <f t="shared" si="45"/>
        <v/>
      </c>
      <c r="O1201" s="19">
        <f>IF(VLOOKUP($E1201,КСГ!$A$2:$D$427,4,0)=0,IF($D1201="КС",$C$2*$C1201*$G1201*L1201,$C$3*$C1201*$G1201*L1201),IF($D1201="КС",$C$2*$G1201*L1201,$C$3*$G1201*L1201))</f>
        <v>0</v>
      </c>
      <c r="P1201" s="19">
        <f>IF(VLOOKUP($E1201,КСГ!$A$2:$D$427,4,0)=0,IF($D1201="КС",$C$2*$C1201*$G1201*M1201,$C$3*$C1201*$G1201*M1201),IF($D1201="КС",$C$2*$G1201*M1201,$C$3*$G1201*M1201))</f>
        <v>0</v>
      </c>
      <c r="Q1201" s="20">
        <f t="shared" si="46"/>
        <v>0</v>
      </c>
    </row>
    <row r="1202" spans="1:17">
      <c r="A1202" s="34">
        <v>150016</v>
      </c>
      <c r="B1202" s="22" t="str">
        <f>VLOOKUP(A1202,МО!$A$1:$C$68,2,0)</f>
        <v>ГБУЗ "Пригородная ЦРБ"</v>
      </c>
      <c r="C1202" s="23">
        <f>IF(D1202="КС",VLOOKUP(A1202,МО!$A$1:$C$68,3,0),VLOOKUP(A1202,МО!$A$1:$D$68,4,0))</f>
        <v>0.81499999999999995</v>
      </c>
      <c r="D1202" s="27" t="s">
        <v>495</v>
      </c>
      <c r="E1202" s="26">
        <v>20161166</v>
      </c>
      <c r="F1202" s="22" t="str">
        <f>VLOOKUP(E1202,КСГ!$A$2:$C$427,2,0)</f>
        <v>Другие болезни органов дыхания</v>
      </c>
      <c r="G1202" s="25">
        <f>VLOOKUP(E1202,КСГ!$A$2:$C$427,3,0)</f>
        <v>1.19</v>
      </c>
      <c r="H1202" s="25">
        <f>IF(VLOOKUP($E1202,КСГ!$A$2:$D$427,4,0)=0,IF($D1202="КС",$C$2*$C1202*$G1202,$C$3*$C1202*$G1202),IF($D1202="КС",$C$2*$G1202,$C$3*$G1202))</f>
        <v>16634.333782499998</v>
      </c>
      <c r="I1202" s="25" t="str">
        <f>VLOOKUP(E1202,КСГ!$A$2:$E$427,5,0)</f>
        <v>Пульмонология</v>
      </c>
      <c r="J1202" s="25">
        <f>VLOOKUP(E1202,КСГ!$A$2:$F$427,6,0)</f>
        <v>1.31</v>
      </c>
      <c r="K1202" s="26" t="s">
        <v>474</v>
      </c>
      <c r="L1202" s="26">
        <v>1</v>
      </c>
      <c r="M1202" s="26">
        <v>0</v>
      </c>
      <c r="N1202" s="18">
        <f t="shared" si="45"/>
        <v>1</v>
      </c>
      <c r="O1202" s="19">
        <f>IF(VLOOKUP($E1202,КСГ!$A$2:$D$427,4,0)=0,IF($D1202="КС",$C$2*$C1202*$G1202*L1202,$C$3*$C1202*$G1202*L1202),IF($D1202="КС",$C$2*$G1202*L1202,$C$3*$G1202*L1202))</f>
        <v>16634.333782499998</v>
      </c>
      <c r="P1202" s="19">
        <f>IF(VLOOKUP($E1202,КСГ!$A$2:$D$427,4,0)=0,IF($D1202="КС",$C$2*$C1202*$G1202*M1202,$C$3*$C1202*$G1202*M1202),IF($D1202="КС",$C$2*$G1202*M1202,$C$3*$G1202*M1202))</f>
        <v>0</v>
      </c>
      <c r="Q1202" s="20">
        <f t="shared" si="46"/>
        <v>16634.333782499998</v>
      </c>
    </row>
    <row r="1203" spans="1:17">
      <c r="A1203" s="34">
        <v>150016</v>
      </c>
      <c r="B1203" s="22" t="str">
        <f>VLOOKUP(A1203,МО!$A$1:$C$68,2,0)</f>
        <v>ГБУЗ "Пригородная ЦРБ"</v>
      </c>
      <c r="C1203" s="23">
        <f>IF(D1203="КС",VLOOKUP(A1203,МО!$A$1:$C$68,3,0),VLOOKUP(A1203,МО!$A$1:$D$68,4,0))</f>
        <v>0.81499999999999995</v>
      </c>
      <c r="D1203" s="27" t="s">
        <v>495</v>
      </c>
      <c r="E1203" s="26">
        <v>20161169</v>
      </c>
      <c r="F1203" s="22" t="str">
        <f>VLOOKUP(E1203,КСГ!$A$2:$C$427,2,0)</f>
        <v>Пневмония, плеврит, другие болезни плевры</v>
      </c>
      <c r="G1203" s="25">
        <f>VLOOKUP(E1203,КСГ!$A$2:$C$427,3,0)</f>
        <v>1.8059999999999998</v>
      </c>
      <c r="H1203" s="25">
        <f>IF(VLOOKUP($E1203,КСГ!$A$2:$D$427,4,0)=0,IF($D1203="КС",$C$2*$C1203*$G1203,$C$3*$C1203*$G1203),IF($D1203="КС",$C$2*$G1203,$C$3*$G1203))</f>
        <v>25245.047740499998</v>
      </c>
      <c r="I1203" s="25" t="str">
        <f>VLOOKUP(E1203,КСГ!$A$2:$E$427,5,0)</f>
        <v>Пульмонология</v>
      </c>
      <c r="J1203" s="25">
        <f>VLOOKUP(E1203,КСГ!$A$2:$F$427,6,0)</f>
        <v>1.31</v>
      </c>
      <c r="K1203" s="26" t="s">
        <v>493</v>
      </c>
      <c r="L1203" s="26">
        <v>65</v>
      </c>
      <c r="M1203" s="26">
        <v>19</v>
      </c>
      <c r="N1203" s="18">
        <f t="shared" si="45"/>
        <v>84</v>
      </c>
      <c r="O1203" s="19">
        <f>IF(VLOOKUP($E1203,КСГ!$A$2:$D$427,4,0)=0,IF($D1203="КС",$C$2*$C1203*$G1203*L1203,$C$3*$C1203*$G1203*L1203),IF($D1203="КС",$C$2*$G1203*L1203,$C$3*$G1203*L1203))</f>
        <v>1640928.1031324998</v>
      </c>
      <c r="P1203" s="19">
        <f>IF(VLOOKUP($E1203,КСГ!$A$2:$D$427,4,0)=0,IF($D1203="КС",$C$2*$C1203*$G1203*M1203,$C$3*$C1203*$G1203*M1203),IF($D1203="КС",$C$2*$G1203*M1203,$C$3*$G1203*M1203))</f>
        <v>479655.90706949995</v>
      </c>
      <c r="Q1203" s="20">
        <f t="shared" si="46"/>
        <v>2120584.0102019999</v>
      </c>
    </row>
    <row r="1204" spans="1:17">
      <c r="A1204" s="34">
        <v>150016</v>
      </c>
      <c r="B1204" s="22" t="str">
        <f>VLOOKUP(A1204,МО!$A$1:$C$68,2,0)</f>
        <v>ГБУЗ "Пригородная ЦРБ"</v>
      </c>
      <c r="C1204" s="23">
        <f>IF(D1204="КС",VLOOKUP(A1204,МО!$A$1:$C$68,3,0),VLOOKUP(A1204,МО!$A$1:$D$68,4,0))</f>
        <v>0.81499999999999995</v>
      </c>
      <c r="D1204" s="27" t="s">
        <v>495</v>
      </c>
      <c r="E1204" s="26">
        <v>20161169</v>
      </c>
      <c r="F1204" s="22" t="str">
        <f>VLOOKUP(E1204,КСГ!$A$2:$C$427,2,0)</f>
        <v>Пневмония, плеврит, другие болезни плевры</v>
      </c>
      <c r="G1204" s="25">
        <f>VLOOKUP(E1204,КСГ!$A$2:$C$427,3,0)</f>
        <v>1.8059999999999998</v>
      </c>
      <c r="H1204" s="25">
        <f>IF(VLOOKUP($E1204,КСГ!$A$2:$D$427,4,0)=0,IF($D1204="КС",$C$2*$C1204*$G1204,$C$3*$C1204*$G1204),IF($D1204="КС",$C$2*$G1204,$C$3*$G1204))</f>
        <v>25245.047740499998</v>
      </c>
      <c r="I1204" s="25" t="str">
        <f>VLOOKUP(E1204,КСГ!$A$2:$E$427,5,0)</f>
        <v>Пульмонология</v>
      </c>
      <c r="J1204" s="25">
        <f>VLOOKUP(E1204,КСГ!$A$2:$F$427,6,0)</f>
        <v>1.31</v>
      </c>
      <c r="K1204" s="26" t="s">
        <v>499</v>
      </c>
      <c r="L1204" s="26">
        <v>14</v>
      </c>
      <c r="M1204" s="26">
        <v>5</v>
      </c>
      <c r="N1204" s="18">
        <f t="shared" si="45"/>
        <v>19</v>
      </c>
      <c r="O1204" s="19">
        <f>IF(VLOOKUP($E1204,КСГ!$A$2:$D$427,4,0)=0,IF($D1204="КС",$C$2*$C1204*$G1204*L1204,$C$3*$C1204*$G1204*L1204),IF($D1204="КС",$C$2*$G1204*L1204,$C$3*$G1204*L1204))</f>
        <v>353430.66836699995</v>
      </c>
      <c r="P1204" s="19">
        <f>IF(VLOOKUP($E1204,КСГ!$A$2:$D$427,4,0)=0,IF($D1204="КС",$C$2*$C1204*$G1204*M1204,$C$3*$C1204*$G1204*M1204),IF($D1204="КС",$C$2*$G1204*M1204,$C$3*$G1204*M1204))</f>
        <v>126225.23870249999</v>
      </c>
      <c r="Q1204" s="20">
        <f t="shared" si="46"/>
        <v>479655.90706949995</v>
      </c>
    </row>
    <row r="1205" spans="1:17">
      <c r="A1205" s="34">
        <v>150016</v>
      </c>
      <c r="B1205" s="22" t="str">
        <f>VLOOKUP(A1205,МО!$A$1:$C$68,2,0)</f>
        <v>ГБУЗ "Пригородная ЦРБ"</v>
      </c>
      <c r="C1205" s="23">
        <f>IF(D1205="КС",VLOOKUP(A1205,МО!$A$1:$C$68,3,0),VLOOKUP(A1205,МО!$A$1:$D$68,4,0))</f>
        <v>0.81499999999999995</v>
      </c>
      <c r="D1205" s="27" t="s">
        <v>495</v>
      </c>
      <c r="E1205" s="26">
        <v>20161169</v>
      </c>
      <c r="F1205" s="22" t="str">
        <f>VLOOKUP(E1205,КСГ!$A$2:$C$427,2,0)</f>
        <v>Пневмония, плеврит, другие болезни плевры</v>
      </c>
      <c r="G1205" s="25">
        <f>VLOOKUP(E1205,КСГ!$A$2:$C$427,3,0)</f>
        <v>1.8059999999999998</v>
      </c>
      <c r="H1205" s="25">
        <f>IF(VLOOKUP($E1205,КСГ!$A$2:$D$427,4,0)=0,IF($D1205="КС",$C$2*$C1205*$G1205,$C$3*$C1205*$G1205),IF($D1205="КС",$C$2*$G1205,$C$3*$G1205))</f>
        <v>25245.047740499998</v>
      </c>
      <c r="I1205" s="25" t="str">
        <f>VLOOKUP(E1205,КСГ!$A$2:$E$427,5,0)</f>
        <v>Пульмонология</v>
      </c>
      <c r="J1205" s="25">
        <f>VLOOKUP(E1205,КСГ!$A$2:$F$427,6,0)</f>
        <v>1.31</v>
      </c>
      <c r="K1205" s="26" t="s">
        <v>474</v>
      </c>
      <c r="L1205" s="26">
        <v>0</v>
      </c>
      <c r="M1205" s="26">
        <v>0</v>
      </c>
      <c r="N1205" s="18" t="str">
        <f t="shared" si="45"/>
        <v/>
      </c>
      <c r="O1205" s="19">
        <f>IF(VLOOKUP($E1205,КСГ!$A$2:$D$427,4,0)=0,IF($D1205="КС",$C$2*$C1205*$G1205*L1205,$C$3*$C1205*$G1205*L1205),IF($D1205="КС",$C$2*$G1205*L1205,$C$3*$G1205*L1205))</f>
        <v>0</v>
      </c>
      <c r="P1205" s="19">
        <f>IF(VLOOKUP($E1205,КСГ!$A$2:$D$427,4,0)=0,IF($D1205="КС",$C$2*$C1205*$G1205*M1205,$C$3*$C1205*$G1205*M1205),IF($D1205="КС",$C$2*$G1205*M1205,$C$3*$G1205*M1205))</f>
        <v>0</v>
      </c>
      <c r="Q1205" s="20">
        <f t="shared" si="46"/>
        <v>0</v>
      </c>
    </row>
    <row r="1206" spans="1:17">
      <c r="A1206" s="34">
        <v>150016</v>
      </c>
      <c r="B1206" s="22" t="str">
        <f>VLOOKUP(A1206,МО!$A$1:$C$68,2,0)</f>
        <v>ГБУЗ "Пригородная ЦРБ"</v>
      </c>
      <c r="C1206" s="23">
        <f>IF(D1206="КС",VLOOKUP(A1206,МО!$A$1:$C$68,3,0),VLOOKUP(A1206,МО!$A$1:$D$68,4,0))</f>
        <v>0.81499999999999995</v>
      </c>
      <c r="D1206" s="27" t="s">
        <v>495</v>
      </c>
      <c r="E1206" s="26">
        <v>20161170</v>
      </c>
      <c r="F1206" s="22" t="str">
        <f>VLOOKUP(E1206,КСГ!$A$2:$C$427,2,0)</f>
        <v>Астма, взрослые</v>
      </c>
      <c r="G1206" s="25">
        <f>VLOOKUP(E1206,КСГ!$A$2:$C$427,3,0)</f>
        <v>1.554</v>
      </c>
      <c r="H1206" s="25">
        <f>IF(VLOOKUP($E1206,КСГ!$A$2:$D$427,4,0)=0,IF($D1206="КС",$C$2*$C1206*$G1206,$C$3*$C1206*$G1206),IF($D1206="КС",$C$2*$G1206,$C$3*$G1206))</f>
        <v>21722.482939500002</v>
      </c>
      <c r="I1206" s="25" t="str">
        <f>VLOOKUP(E1206,КСГ!$A$2:$E$427,5,0)</f>
        <v>Пульмонология</v>
      </c>
      <c r="J1206" s="25">
        <f>VLOOKUP(E1206,КСГ!$A$2:$F$427,6,0)</f>
        <v>1.31</v>
      </c>
      <c r="K1206" s="26" t="s">
        <v>493</v>
      </c>
      <c r="L1206" s="26">
        <v>5</v>
      </c>
      <c r="M1206" s="26">
        <v>2</v>
      </c>
      <c r="N1206" s="18">
        <f t="shared" si="45"/>
        <v>7</v>
      </c>
      <c r="O1206" s="19">
        <f>IF(VLOOKUP($E1206,КСГ!$A$2:$D$427,4,0)=0,IF($D1206="КС",$C$2*$C1206*$G1206*L1206,$C$3*$C1206*$G1206*L1206),IF($D1206="КС",$C$2*$G1206*L1206,$C$3*$G1206*L1206))</f>
        <v>108612.4146975</v>
      </c>
      <c r="P1206" s="19">
        <f>IF(VLOOKUP($E1206,КСГ!$A$2:$D$427,4,0)=0,IF($D1206="КС",$C$2*$C1206*$G1206*M1206,$C$3*$C1206*$G1206*M1206),IF($D1206="КС",$C$2*$G1206*M1206,$C$3*$G1206*M1206))</f>
        <v>43444.965879000003</v>
      </c>
      <c r="Q1206" s="20">
        <f t="shared" si="46"/>
        <v>152057.3805765</v>
      </c>
    </row>
    <row r="1207" spans="1:17">
      <c r="A1207" s="34">
        <v>150016</v>
      </c>
      <c r="B1207" s="22" t="str">
        <f>VLOOKUP(A1207,МО!$A$1:$C$68,2,0)</f>
        <v>ГБУЗ "Пригородная ЦРБ"</v>
      </c>
      <c r="C1207" s="23">
        <f>IF(D1207="КС",VLOOKUP(A1207,МО!$A$1:$C$68,3,0),VLOOKUP(A1207,МО!$A$1:$D$68,4,0))</f>
        <v>0.81499999999999995</v>
      </c>
      <c r="D1207" s="27" t="s">
        <v>495</v>
      </c>
      <c r="E1207" s="26">
        <v>20161172</v>
      </c>
      <c r="F1207" s="22" t="str">
        <f>VLOOKUP(E1207,КСГ!$A$2:$C$427,2,0)</f>
        <v>Системные поражения соединительной ткани</v>
      </c>
      <c r="G1207" s="25">
        <f>VLOOKUP(E1207,КСГ!$A$2:$C$427,3,0)</f>
        <v>1.78</v>
      </c>
      <c r="H1207" s="25">
        <f>IF(VLOOKUP($E1207,КСГ!$A$2:$D$427,4,0)=0,IF($D1207="КС",$C$2*$C1207*$G1207,$C$3*$C1207*$G1207),IF($D1207="КС",$C$2*$G1207,$C$3*$G1207))</f>
        <v>24881.608515</v>
      </c>
      <c r="I1207" s="25" t="str">
        <f>VLOOKUP(E1207,КСГ!$A$2:$E$427,5,0)</f>
        <v>Ревматология</v>
      </c>
      <c r="J1207" s="25">
        <f>VLOOKUP(E1207,КСГ!$A$2:$F$427,6,0)</f>
        <v>1.44</v>
      </c>
      <c r="K1207" s="26" t="s">
        <v>493</v>
      </c>
      <c r="L1207" s="26">
        <v>0</v>
      </c>
      <c r="M1207" s="26">
        <v>0</v>
      </c>
      <c r="N1207" s="18" t="str">
        <f t="shared" si="45"/>
        <v/>
      </c>
      <c r="O1207" s="19">
        <f>IF(VLOOKUP($E1207,КСГ!$A$2:$D$427,4,0)=0,IF($D1207="КС",$C$2*$C1207*$G1207*L1207,$C$3*$C1207*$G1207*L1207),IF($D1207="КС",$C$2*$G1207*L1207,$C$3*$G1207*L1207))</f>
        <v>0</v>
      </c>
      <c r="P1207" s="19">
        <f>IF(VLOOKUP($E1207,КСГ!$A$2:$D$427,4,0)=0,IF($D1207="КС",$C$2*$C1207*$G1207*M1207,$C$3*$C1207*$G1207*M1207),IF($D1207="КС",$C$2*$G1207*M1207,$C$3*$G1207*M1207))</f>
        <v>0</v>
      </c>
      <c r="Q1207" s="20">
        <f t="shared" si="46"/>
        <v>0</v>
      </c>
    </row>
    <row r="1208" spans="1:17">
      <c r="A1208" s="34">
        <v>150016</v>
      </c>
      <c r="B1208" s="22" t="str">
        <f>VLOOKUP(A1208,МО!$A$1:$C$68,2,0)</f>
        <v>ГБУЗ "Пригородная ЦРБ"</v>
      </c>
      <c r="C1208" s="23">
        <f>IF(D1208="КС",VLOOKUP(A1208,МО!$A$1:$C$68,3,0),VLOOKUP(A1208,МО!$A$1:$D$68,4,0))</f>
        <v>0.81499999999999995</v>
      </c>
      <c r="D1208" s="27" t="s">
        <v>495</v>
      </c>
      <c r="E1208" s="26">
        <v>20161174</v>
      </c>
      <c r="F1208" s="22" t="str">
        <f>VLOOKUP(E1208,КСГ!$A$2:$C$427,2,0)</f>
        <v>Ревматические болезни сердца (уровень 1)</v>
      </c>
      <c r="G1208" s="25">
        <f>VLOOKUP(E1208,КСГ!$A$2:$C$427,3,0)</f>
        <v>0.87</v>
      </c>
      <c r="H1208" s="25">
        <f>IF(VLOOKUP($E1208,КСГ!$A$2:$D$427,4,0)=0,IF($D1208="КС",$C$2*$C1208*$G1208,$C$3*$C1208*$G1208),IF($D1208="КС",$C$2*$G1208,$C$3*$G1208))</f>
        <v>12161.2356225</v>
      </c>
      <c r="I1208" s="25" t="str">
        <f>VLOOKUP(E1208,КСГ!$A$2:$E$427,5,0)</f>
        <v>Ревматология</v>
      </c>
      <c r="J1208" s="25">
        <f>VLOOKUP(E1208,КСГ!$A$2:$F$427,6,0)</f>
        <v>1.44</v>
      </c>
      <c r="K1208" s="26" t="s">
        <v>493</v>
      </c>
      <c r="L1208" s="26">
        <v>3</v>
      </c>
      <c r="M1208" s="26">
        <v>1</v>
      </c>
      <c r="N1208" s="18">
        <f t="shared" si="45"/>
        <v>4</v>
      </c>
      <c r="O1208" s="19">
        <f>IF(VLOOKUP($E1208,КСГ!$A$2:$D$427,4,0)=0,IF($D1208="КС",$C$2*$C1208*$G1208*L1208,$C$3*$C1208*$G1208*L1208),IF($D1208="КС",$C$2*$G1208*L1208,$C$3*$G1208*L1208))</f>
        <v>36483.706867500005</v>
      </c>
      <c r="P1208" s="19">
        <f>IF(VLOOKUP($E1208,КСГ!$A$2:$D$427,4,0)=0,IF($D1208="КС",$C$2*$C1208*$G1208*M1208,$C$3*$C1208*$G1208*M1208),IF($D1208="КС",$C$2*$G1208*M1208,$C$3*$G1208*M1208))</f>
        <v>12161.2356225</v>
      </c>
      <c r="Q1208" s="20">
        <f t="shared" si="46"/>
        <v>48644.942490000001</v>
      </c>
    </row>
    <row r="1209" spans="1:17">
      <c r="A1209" s="34">
        <v>150016</v>
      </c>
      <c r="B1209" s="22" t="str">
        <f>VLOOKUP(A1209,МО!$A$1:$C$68,2,0)</f>
        <v>ГБУЗ "Пригородная ЦРБ"</v>
      </c>
      <c r="C1209" s="23">
        <f>IF(D1209="КС",VLOOKUP(A1209,МО!$A$1:$C$68,3,0),VLOOKUP(A1209,МО!$A$1:$D$68,4,0))</f>
        <v>0.81499999999999995</v>
      </c>
      <c r="D1209" s="27" t="s">
        <v>495</v>
      </c>
      <c r="E1209" s="26">
        <v>20161175</v>
      </c>
      <c r="F1209" s="22" t="str">
        <f>VLOOKUP(E1209,КСГ!$A$2:$C$427,2,0)</f>
        <v>Ревматические болезни сердца (уровень 2)</v>
      </c>
      <c r="G1209" s="25">
        <f>VLOOKUP(E1209,КСГ!$A$2:$C$427,3,0)</f>
        <v>1.57</v>
      </c>
      <c r="H1209" s="25">
        <f>IF(VLOOKUP($E1209,КСГ!$A$2:$D$427,4,0)=0,IF($D1209="КС",$C$2*$C1209*$G1209,$C$3*$C1209*$G1209),IF($D1209="КС",$C$2*$G1209,$C$3*$G1209))</f>
        <v>21946.137847500002</v>
      </c>
      <c r="I1209" s="25" t="str">
        <f>VLOOKUP(E1209,КСГ!$A$2:$E$427,5,0)</f>
        <v>Ревматология</v>
      </c>
      <c r="J1209" s="25">
        <f>VLOOKUP(E1209,КСГ!$A$2:$F$427,6,0)</f>
        <v>1.44</v>
      </c>
      <c r="K1209" s="26" t="s">
        <v>493</v>
      </c>
      <c r="L1209" s="26">
        <v>0</v>
      </c>
      <c r="M1209" s="26">
        <v>0</v>
      </c>
      <c r="N1209" s="18" t="str">
        <f t="shared" si="45"/>
        <v/>
      </c>
      <c r="O1209" s="19">
        <f>IF(VLOOKUP($E1209,КСГ!$A$2:$D$427,4,0)=0,IF($D1209="КС",$C$2*$C1209*$G1209*L1209,$C$3*$C1209*$G1209*L1209),IF($D1209="КС",$C$2*$G1209*L1209,$C$3*$G1209*L1209))</f>
        <v>0</v>
      </c>
      <c r="P1209" s="19">
        <f>IF(VLOOKUP($E1209,КСГ!$A$2:$D$427,4,0)=0,IF($D1209="КС",$C$2*$C1209*$G1209*M1209,$C$3*$C1209*$G1209*M1209),IF($D1209="КС",$C$2*$G1209*M1209,$C$3*$G1209*M1209))</f>
        <v>0</v>
      </c>
      <c r="Q1209" s="20">
        <f t="shared" si="46"/>
        <v>0</v>
      </c>
    </row>
    <row r="1210" spans="1:17" ht="30">
      <c r="A1210" s="34">
        <v>150016</v>
      </c>
      <c r="B1210" s="22" t="str">
        <f>VLOOKUP(A1210,МО!$A$1:$C$68,2,0)</f>
        <v>ГБУЗ "Пригородная ЦРБ"</v>
      </c>
      <c r="C1210" s="23">
        <f>IF(D1210="КС",VLOOKUP(A1210,МО!$A$1:$C$68,3,0),VLOOKUP(A1210,МО!$A$1:$D$68,4,0))</f>
        <v>0.81499999999999995</v>
      </c>
      <c r="D1210" s="27" t="s">
        <v>495</v>
      </c>
      <c r="E1210" s="26">
        <v>20161176</v>
      </c>
      <c r="F1210" s="22" t="str">
        <f>VLOOKUP(E1210,КСГ!$A$2:$C$427,2,0)</f>
        <v>Флебит и тромбофлебит, варикозное расширение вен нижних конечностей</v>
      </c>
      <c r="G1210" s="25">
        <f>VLOOKUP(E1210,КСГ!$A$2:$C$427,3,0)</f>
        <v>0.85</v>
      </c>
      <c r="H1210" s="25">
        <f>IF(VLOOKUP($E1210,КСГ!$A$2:$D$427,4,0)=0,IF($D1210="КС",$C$2*$C1210*$G1210,$C$3*$C1210*$G1210),IF($D1210="КС",$C$2*$G1210,$C$3*$G1210))</f>
        <v>11881.666987499999</v>
      </c>
      <c r="I1210" s="25" t="str">
        <f>VLOOKUP(E1210,КСГ!$A$2:$E$427,5,0)</f>
        <v>Сердечно-сосудистая хирургия</v>
      </c>
      <c r="J1210" s="25">
        <f>VLOOKUP(E1210,КСГ!$A$2:$F$427,6,0)</f>
        <v>1.18</v>
      </c>
      <c r="K1210" s="26" t="s">
        <v>474</v>
      </c>
      <c r="L1210" s="26">
        <v>27</v>
      </c>
      <c r="M1210" s="26">
        <v>9</v>
      </c>
      <c r="N1210" s="18">
        <f t="shared" si="45"/>
        <v>36</v>
      </c>
      <c r="O1210" s="19">
        <f>IF(VLOOKUP($E1210,КСГ!$A$2:$D$427,4,0)=0,IF($D1210="КС",$C$2*$C1210*$G1210*L1210,$C$3*$C1210*$G1210*L1210),IF($D1210="КС",$C$2*$G1210*L1210,$C$3*$G1210*L1210))</f>
        <v>320805.00866249995</v>
      </c>
      <c r="P1210" s="19">
        <f>IF(VLOOKUP($E1210,КСГ!$A$2:$D$427,4,0)=0,IF($D1210="КС",$C$2*$C1210*$G1210*M1210,$C$3*$C1210*$G1210*M1210),IF($D1210="КС",$C$2*$G1210*M1210,$C$3*$G1210*M1210))</f>
        <v>106935.00288749998</v>
      </c>
      <c r="Q1210" s="20">
        <f t="shared" si="46"/>
        <v>427740.01154999994</v>
      </c>
    </row>
    <row r="1211" spans="1:17" ht="30">
      <c r="A1211" s="34">
        <v>150016</v>
      </c>
      <c r="B1211" s="22" t="str">
        <f>VLOOKUP(A1211,МО!$A$1:$C$68,2,0)</f>
        <v>ГБУЗ "Пригородная ЦРБ"</v>
      </c>
      <c r="C1211" s="23">
        <f>IF(D1211="КС",VLOOKUP(A1211,МО!$A$1:$C$68,3,0),VLOOKUP(A1211,МО!$A$1:$D$68,4,0))</f>
        <v>0.81499999999999995</v>
      </c>
      <c r="D1211" s="27" t="s">
        <v>495</v>
      </c>
      <c r="E1211" s="26">
        <v>20161177</v>
      </c>
      <c r="F1211" s="22" t="str">
        <f>VLOOKUP(E1211,КСГ!$A$2:$C$427,2,0)</f>
        <v>Другие болезни, врожденные аномалии вен</v>
      </c>
      <c r="G1211" s="25">
        <f>VLOOKUP(E1211,КСГ!$A$2:$C$427,3,0)</f>
        <v>1.32</v>
      </c>
      <c r="H1211" s="25">
        <f>IF(VLOOKUP($E1211,КСГ!$A$2:$D$427,4,0)=0,IF($D1211="КС",$C$2*$C1211*$G1211,$C$3*$C1211*$G1211),IF($D1211="КС",$C$2*$G1211,$C$3*$G1211))</f>
        <v>18451.529910000001</v>
      </c>
      <c r="I1211" s="25" t="str">
        <f>VLOOKUP(E1211,КСГ!$A$2:$E$427,5,0)</f>
        <v>Сердечно-сосудистая хирургия</v>
      </c>
      <c r="J1211" s="25">
        <f>VLOOKUP(E1211,КСГ!$A$2:$F$427,6,0)</f>
        <v>1.18</v>
      </c>
      <c r="K1211" s="26" t="s">
        <v>474</v>
      </c>
      <c r="L1211" s="26">
        <v>1</v>
      </c>
      <c r="M1211" s="26">
        <v>0</v>
      </c>
      <c r="N1211" s="18">
        <f t="shared" si="45"/>
        <v>1</v>
      </c>
      <c r="O1211" s="19">
        <f>IF(VLOOKUP($E1211,КСГ!$A$2:$D$427,4,0)=0,IF($D1211="КС",$C$2*$C1211*$G1211*L1211,$C$3*$C1211*$G1211*L1211),IF($D1211="КС",$C$2*$G1211*L1211,$C$3*$G1211*L1211))</f>
        <v>18451.529910000001</v>
      </c>
      <c r="P1211" s="19">
        <f>IF(VLOOKUP($E1211,КСГ!$A$2:$D$427,4,0)=0,IF($D1211="КС",$C$2*$C1211*$G1211*M1211,$C$3*$C1211*$G1211*M1211),IF($D1211="КС",$C$2*$G1211*M1211,$C$3*$G1211*M1211))</f>
        <v>0</v>
      </c>
      <c r="Q1211" s="20">
        <f t="shared" si="46"/>
        <v>18451.529910000001</v>
      </c>
    </row>
    <row r="1212" spans="1:17" ht="30">
      <c r="A1212" s="34">
        <v>150016</v>
      </c>
      <c r="B1212" s="22" t="str">
        <f>VLOOKUP(A1212,МО!$A$1:$C$68,2,0)</f>
        <v>ГБУЗ "Пригородная ЦРБ"</v>
      </c>
      <c r="C1212" s="23">
        <f>IF(D1212="КС",VLOOKUP(A1212,МО!$A$1:$C$68,3,0),VLOOKUP(A1212,МО!$A$1:$D$68,4,0))</f>
        <v>0.81499999999999995</v>
      </c>
      <c r="D1212" s="27" t="s">
        <v>495</v>
      </c>
      <c r="E1212" s="26">
        <v>20161178</v>
      </c>
      <c r="F1212" s="22" t="str">
        <f>VLOOKUP(E1212,КСГ!$A$2:$C$427,2,0)</f>
        <v>Болезни артерий, артериол и капилляров</v>
      </c>
      <c r="G1212" s="25">
        <f>VLOOKUP(E1212,КСГ!$A$2:$C$427,3,0)</f>
        <v>1.05</v>
      </c>
      <c r="H1212" s="25">
        <f>IF(VLOOKUP($E1212,КСГ!$A$2:$D$427,4,0)=0,IF($D1212="КС",$C$2*$C1212*$G1212,$C$3*$C1212*$G1212),IF($D1212="КС",$C$2*$G1212,$C$3*$G1212))</f>
        <v>14677.353337500001</v>
      </c>
      <c r="I1212" s="25" t="str">
        <f>VLOOKUP(E1212,КСГ!$A$2:$E$427,5,0)</f>
        <v>Сердечно-сосудистая хирургия</v>
      </c>
      <c r="J1212" s="25">
        <f>VLOOKUP(E1212,КСГ!$A$2:$F$427,6,0)</f>
        <v>1.18</v>
      </c>
      <c r="K1212" s="26" t="s">
        <v>474</v>
      </c>
      <c r="L1212" s="26">
        <v>9</v>
      </c>
      <c r="M1212" s="26">
        <v>2</v>
      </c>
      <c r="N1212" s="18">
        <f t="shared" si="45"/>
        <v>11</v>
      </c>
      <c r="O1212" s="19">
        <f>IF(VLOOKUP($E1212,КСГ!$A$2:$D$427,4,0)=0,IF($D1212="КС",$C$2*$C1212*$G1212*L1212,$C$3*$C1212*$G1212*L1212),IF($D1212="КС",$C$2*$G1212*L1212,$C$3*$G1212*L1212))</f>
        <v>132096.18003750002</v>
      </c>
      <c r="P1212" s="19">
        <f>IF(VLOOKUP($E1212,КСГ!$A$2:$D$427,4,0)=0,IF($D1212="КС",$C$2*$C1212*$G1212*M1212,$C$3*$C1212*$G1212*M1212),IF($D1212="КС",$C$2*$G1212*M1212,$C$3*$G1212*M1212))</f>
        <v>29354.706675000001</v>
      </c>
      <c r="Q1212" s="20">
        <f t="shared" si="46"/>
        <v>161450.88671250001</v>
      </c>
    </row>
    <row r="1213" spans="1:17" ht="30">
      <c r="A1213" s="34">
        <v>150016</v>
      </c>
      <c r="B1213" s="22" t="str">
        <f>VLOOKUP(A1213,МО!$A$1:$C$68,2,0)</f>
        <v>ГБУЗ "Пригородная ЦРБ"</v>
      </c>
      <c r="C1213" s="23">
        <f>IF(D1213="КС",VLOOKUP(A1213,МО!$A$1:$C$68,3,0),VLOOKUP(A1213,МО!$A$1:$D$68,4,0))</f>
        <v>0.81499999999999995</v>
      </c>
      <c r="D1213" s="27" t="s">
        <v>495</v>
      </c>
      <c r="E1213" s="26">
        <v>20161188</v>
      </c>
      <c r="F1213" s="22" t="str">
        <f>VLOOKUP(E1213,КСГ!$A$2:$C$427,2,0)</f>
        <v>Болезни полости рта, слюнных желез и челюстей, врожденные аномалии лица и шеи, дети</v>
      </c>
      <c r="G1213" s="25">
        <f>VLOOKUP(E1213,КСГ!$A$2:$C$427,3,0)</f>
        <v>0.79</v>
      </c>
      <c r="H1213" s="25">
        <f>IF(VLOOKUP($E1213,КСГ!$A$2:$D$427,4,0)=0,IF($D1213="КС",$C$2*$C1213*$G1213,$C$3*$C1213*$G1213),IF($D1213="КС",$C$2*$G1213,$C$3*$G1213))</f>
        <v>11042.9610825</v>
      </c>
      <c r="I1213" s="25" t="str">
        <f>VLOOKUP(E1213,КСГ!$A$2:$E$427,5,0)</f>
        <v>Стоматология детская</v>
      </c>
      <c r="J1213" s="25">
        <f>VLOOKUP(E1213,КСГ!$A$2:$F$427,6,0)</f>
        <v>0.79</v>
      </c>
      <c r="K1213" s="26" t="s">
        <v>499</v>
      </c>
      <c r="L1213" s="26">
        <v>0</v>
      </c>
      <c r="M1213" s="26">
        <v>0</v>
      </c>
      <c r="N1213" s="18" t="str">
        <f t="shared" si="45"/>
        <v/>
      </c>
      <c r="O1213" s="19">
        <f>IF(VLOOKUP($E1213,КСГ!$A$2:$D$427,4,0)=0,IF($D1213="КС",$C$2*$C1213*$G1213*L1213,$C$3*$C1213*$G1213*L1213),IF($D1213="КС",$C$2*$G1213*L1213,$C$3*$G1213*L1213))</f>
        <v>0</v>
      </c>
      <c r="P1213" s="19">
        <f>IF(VLOOKUP($E1213,КСГ!$A$2:$D$427,4,0)=0,IF($D1213="КС",$C$2*$C1213*$G1213*M1213,$C$3*$C1213*$G1213*M1213),IF($D1213="КС",$C$2*$G1213*M1213,$C$3*$G1213*M1213))</f>
        <v>0</v>
      </c>
      <c r="Q1213" s="20">
        <f t="shared" si="46"/>
        <v>0</v>
      </c>
    </row>
    <row r="1214" spans="1:17">
      <c r="A1214" s="34">
        <v>150016</v>
      </c>
      <c r="B1214" s="22" t="str">
        <f>VLOOKUP(A1214,МО!$A$1:$C$68,2,0)</f>
        <v>ГБУЗ "Пригородная ЦРБ"</v>
      </c>
      <c r="C1214" s="23">
        <f>IF(D1214="КС",VLOOKUP(A1214,МО!$A$1:$C$68,3,0),VLOOKUP(A1214,МО!$A$1:$D$68,4,0))</f>
        <v>0.81499999999999995</v>
      </c>
      <c r="D1214" s="27" t="s">
        <v>495</v>
      </c>
      <c r="E1214" s="26">
        <v>20161189</v>
      </c>
      <c r="F1214" s="22" t="str">
        <f>VLOOKUP(E1214,КСГ!$A$2:$C$427,2,0)</f>
        <v>Болезни пищевода, гастрит, дуоденит, другие болезни желудка и двенадцатиперстной кишки</v>
      </c>
      <c r="G1214" s="25">
        <f>VLOOKUP(E1214,КСГ!$A$2:$C$427,3,0)</f>
        <v>0.37</v>
      </c>
      <c r="H1214" s="25">
        <f>IF(VLOOKUP($E1214,КСГ!$A$2:$D$427,4,0)=0,IF($D1214="КС",$C$2*$C1214*$G1214,$C$3*$C1214*$G1214),IF($D1214="КС",$C$2*$G1214,$C$3*$G1214))</f>
        <v>5172.0197474999995</v>
      </c>
      <c r="I1214" s="25" t="str">
        <f>VLOOKUP(E1214,КСГ!$A$2:$E$427,5,0)</f>
        <v>Терапия</v>
      </c>
      <c r="J1214" s="25">
        <f>VLOOKUP(E1214,КСГ!$A$2:$F$427,6,0)</f>
        <v>0.77</v>
      </c>
      <c r="K1214" s="26" t="s">
        <v>474</v>
      </c>
      <c r="L1214" s="26">
        <v>9</v>
      </c>
      <c r="M1214" s="26">
        <v>3</v>
      </c>
      <c r="N1214" s="18">
        <f t="shared" si="45"/>
        <v>12</v>
      </c>
      <c r="O1214" s="19">
        <f>IF(VLOOKUP($E1214,КСГ!$A$2:$D$427,4,0)=0,IF($D1214="КС",$C$2*$C1214*$G1214*L1214,$C$3*$C1214*$G1214*L1214),IF($D1214="КС",$C$2*$G1214*L1214,$C$3*$G1214*L1214))</f>
        <v>46548.177727499999</v>
      </c>
      <c r="P1214" s="19">
        <f>IF(VLOOKUP($E1214,КСГ!$A$2:$D$427,4,0)=0,IF($D1214="КС",$C$2*$C1214*$G1214*M1214,$C$3*$C1214*$G1214*M1214),IF($D1214="КС",$C$2*$G1214*M1214,$C$3*$G1214*M1214))</f>
        <v>15516.0592425</v>
      </c>
      <c r="Q1214" s="20">
        <f t="shared" si="46"/>
        <v>62064.236969999998</v>
      </c>
    </row>
    <row r="1215" spans="1:17">
      <c r="A1215" s="34">
        <v>150016</v>
      </c>
      <c r="B1215" s="22" t="str">
        <f>VLOOKUP(A1215,МО!$A$1:$C$68,2,0)</f>
        <v>ГБУЗ "Пригородная ЦРБ"</v>
      </c>
      <c r="C1215" s="23">
        <f>IF(D1215="КС",VLOOKUP(A1215,МО!$A$1:$C$68,3,0),VLOOKUP(A1215,МО!$A$1:$D$68,4,0))</f>
        <v>0.81499999999999995</v>
      </c>
      <c r="D1215" s="27" t="s">
        <v>495</v>
      </c>
      <c r="E1215" s="26">
        <v>20161189</v>
      </c>
      <c r="F1215" s="22" t="str">
        <f>VLOOKUP(E1215,КСГ!$A$2:$C$427,2,0)</f>
        <v>Болезни пищевода, гастрит, дуоденит, другие болезни желудка и двенадцатиперстной кишки</v>
      </c>
      <c r="G1215" s="25">
        <f>VLOOKUP(E1215,КСГ!$A$2:$C$427,3,0)</f>
        <v>0.37</v>
      </c>
      <c r="H1215" s="25">
        <f>IF(VLOOKUP($E1215,КСГ!$A$2:$D$427,4,0)=0,IF($D1215="КС",$C$2*$C1215*$G1215,$C$3*$C1215*$G1215),IF($D1215="КС",$C$2*$G1215,$C$3*$G1215))</f>
        <v>5172.0197474999995</v>
      </c>
      <c r="I1215" s="25" t="str">
        <f>VLOOKUP(E1215,КСГ!$A$2:$E$427,5,0)</f>
        <v>Терапия</v>
      </c>
      <c r="J1215" s="25">
        <f>VLOOKUP(E1215,КСГ!$A$2:$F$427,6,0)</f>
        <v>0.77</v>
      </c>
      <c r="K1215" s="26" t="s">
        <v>499</v>
      </c>
      <c r="L1215" s="26">
        <v>3</v>
      </c>
      <c r="M1215" s="26">
        <v>2</v>
      </c>
      <c r="N1215" s="18">
        <f t="shared" si="45"/>
        <v>5</v>
      </c>
      <c r="O1215" s="19">
        <f>IF(VLOOKUP($E1215,КСГ!$A$2:$D$427,4,0)=0,IF($D1215="КС",$C$2*$C1215*$G1215*L1215,$C$3*$C1215*$G1215*L1215),IF($D1215="КС",$C$2*$G1215*L1215,$C$3*$G1215*L1215))</f>
        <v>15516.0592425</v>
      </c>
      <c r="P1215" s="19">
        <f>IF(VLOOKUP($E1215,КСГ!$A$2:$D$427,4,0)=0,IF($D1215="КС",$C$2*$C1215*$G1215*M1215,$C$3*$C1215*$G1215*M1215),IF($D1215="КС",$C$2*$G1215*M1215,$C$3*$G1215*M1215))</f>
        <v>10344.039494999999</v>
      </c>
      <c r="Q1215" s="20">
        <f t="shared" si="46"/>
        <v>25860.098737499997</v>
      </c>
    </row>
    <row r="1216" spans="1:17">
      <c r="A1216" s="34">
        <v>150016</v>
      </c>
      <c r="B1216" s="22" t="str">
        <f>VLOOKUP(A1216,МО!$A$1:$C$68,2,0)</f>
        <v>ГБУЗ "Пригородная ЦРБ"</v>
      </c>
      <c r="C1216" s="23">
        <f>IF(D1216="КС",VLOOKUP(A1216,МО!$A$1:$C$68,3,0),VLOOKUP(A1216,МО!$A$1:$D$68,4,0))</f>
        <v>0.81499999999999995</v>
      </c>
      <c r="D1216" s="27" t="s">
        <v>495</v>
      </c>
      <c r="E1216" s="26">
        <v>20161189</v>
      </c>
      <c r="F1216" s="22" t="str">
        <f>VLOOKUP(E1216,КСГ!$A$2:$C$427,2,0)</f>
        <v>Болезни пищевода, гастрит, дуоденит, другие болезни желудка и двенадцатиперстной кишки</v>
      </c>
      <c r="G1216" s="25">
        <f>VLOOKUP(E1216,КСГ!$A$2:$C$427,3,0)</f>
        <v>0.37</v>
      </c>
      <c r="H1216" s="25">
        <f>IF(VLOOKUP($E1216,КСГ!$A$2:$D$427,4,0)=0,IF($D1216="КС",$C$2*$C1216*$G1216,$C$3*$C1216*$G1216),IF($D1216="КС",$C$2*$G1216,$C$3*$G1216))</f>
        <v>5172.0197474999995</v>
      </c>
      <c r="I1216" s="25" t="str">
        <f>VLOOKUP(E1216,КСГ!$A$2:$E$427,5,0)</f>
        <v>Терапия</v>
      </c>
      <c r="J1216" s="25">
        <f>VLOOKUP(E1216,КСГ!$A$2:$F$427,6,0)</f>
        <v>0.77</v>
      </c>
      <c r="K1216" s="26" t="s">
        <v>493</v>
      </c>
      <c r="L1216" s="26">
        <v>9</v>
      </c>
      <c r="M1216" s="26">
        <v>4</v>
      </c>
      <c r="N1216" s="18">
        <f t="shared" ref="N1216:N1279" si="47">IF(L1216+M1216&gt;0,L1216+M1216,"")</f>
        <v>13</v>
      </c>
      <c r="O1216" s="19">
        <f>IF(VLOOKUP($E1216,КСГ!$A$2:$D$427,4,0)=0,IF($D1216="КС",$C$2*$C1216*$G1216*L1216,$C$3*$C1216*$G1216*L1216),IF($D1216="КС",$C$2*$G1216*L1216,$C$3*$G1216*L1216))</f>
        <v>46548.177727499999</v>
      </c>
      <c r="P1216" s="19">
        <f>IF(VLOOKUP($E1216,КСГ!$A$2:$D$427,4,0)=0,IF($D1216="КС",$C$2*$C1216*$G1216*M1216,$C$3*$C1216*$G1216*M1216),IF($D1216="КС",$C$2*$G1216*M1216,$C$3*$G1216*M1216))</f>
        <v>20688.078989999998</v>
      </c>
      <c r="Q1216" s="20">
        <f t="shared" ref="Q1216:Q1279" si="48">O1216+P1216</f>
        <v>67236.2567175</v>
      </c>
    </row>
    <row r="1217" spans="1:17">
      <c r="A1217" s="34">
        <v>150016</v>
      </c>
      <c r="B1217" s="22" t="str">
        <f>VLOOKUP(A1217,МО!$A$1:$C$68,2,0)</f>
        <v>ГБУЗ "Пригородная ЦРБ"</v>
      </c>
      <c r="C1217" s="23">
        <f>IF(D1217="КС",VLOOKUP(A1217,МО!$A$1:$C$68,3,0),VLOOKUP(A1217,МО!$A$1:$D$68,4,0))</f>
        <v>0.81499999999999995</v>
      </c>
      <c r="D1217" s="27" t="s">
        <v>495</v>
      </c>
      <c r="E1217" s="26">
        <v>20161191</v>
      </c>
      <c r="F1217" s="22" t="str">
        <f>VLOOKUP(E1217,КСГ!$A$2:$C$427,2,0)</f>
        <v>Болезни желчного пузыря</v>
      </c>
      <c r="G1217" s="25">
        <f>VLOOKUP(E1217,КСГ!$A$2:$C$427,3,0)</f>
        <v>0.72</v>
      </c>
      <c r="H1217" s="25">
        <f>IF(VLOOKUP($E1217,КСГ!$A$2:$D$427,4,0)=0,IF($D1217="КС",$C$2*$C1217*$G1217,$C$3*$C1217*$G1217),IF($D1217="КС",$C$2*$G1217,$C$3*$G1217))</f>
        <v>10064.470859999999</v>
      </c>
      <c r="I1217" s="25" t="str">
        <f>VLOOKUP(E1217,КСГ!$A$2:$E$427,5,0)</f>
        <v>Терапия</v>
      </c>
      <c r="J1217" s="25">
        <f>VLOOKUP(E1217,КСГ!$A$2:$F$427,6,0)</f>
        <v>0.77</v>
      </c>
      <c r="K1217" s="26" t="s">
        <v>474</v>
      </c>
      <c r="L1217" s="26">
        <v>37</v>
      </c>
      <c r="M1217" s="26">
        <v>5</v>
      </c>
      <c r="N1217" s="18">
        <f t="shared" si="47"/>
        <v>42</v>
      </c>
      <c r="O1217" s="19">
        <f>IF(VLOOKUP($E1217,КСГ!$A$2:$D$427,4,0)=0,IF($D1217="КС",$C$2*$C1217*$G1217*L1217,$C$3*$C1217*$G1217*L1217),IF($D1217="КС",$C$2*$G1217*L1217,$C$3*$G1217*L1217))</f>
        <v>372385.42181999999</v>
      </c>
      <c r="P1217" s="19">
        <f>IF(VLOOKUP($E1217,КСГ!$A$2:$D$427,4,0)=0,IF($D1217="КС",$C$2*$C1217*$G1217*M1217,$C$3*$C1217*$G1217*M1217),IF($D1217="КС",$C$2*$G1217*M1217,$C$3*$G1217*M1217))</f>
        <v>50322.354299999999</v>
      </c>
      <c r="Q1217" s="20">
        <f t="shared" si="48"/>
        <v>422707.77611999999</v>
      </c>
    </row>
    <row r="1218" spans="1:17">
      <c r="A1218" s="34">
        <v>150016</v>
      </c>
      <c r="B1218" s="22" t="str">
        <f>VLOOKUP(A1218,МО!$A$1:$C$68,2,0)</f>
        <v>ГБУЗ "Пригородная ЦРБ"</v>
      </c>
      <c r="C1218" s="23">
        <f>IF(D1218="КС",VLOOKUP(A1218,МО!$A$1:$C$68,3,0),VLOOKUP(A1218,МО!$A$1:$D$68,4,0))</f>
        <v>0.81499999999999995</v>
      </c>
      <c r="D1218" s="27" t="s">
        <v>495</v>
      </c>
      <c r="E1218" s="26">
        <v>20161191</v>
      </c>
      <c r="F1218" s="22" t="str">
        <f>VLOOKUP(E1218,КСГ!$A$2:$C$427,2,0)</f>
        <v>Болезни желчного пузыря</v>
      </c>
      <c r="G1218" s="25">
        <f>VLOOKUP(E1218,КСГ!$A$2:$C$427,3,0)</f>
        <v>0.72</v>
      </c>
      <c r="H1218" s="25">
        <f>IF(VLOOKUP($E1218,КСГ!$A$2:$D$427,4,0)=0,IF($D1218="КС",$C$2*$C1218*$G1218,$C$3*$C1218*$G1218),IF($D1218="КС",$C$2*$G1218,$C$3*$G1218))</f>
        <v>10064.470859999999</v>
      </c>
      <c r="I1218" s="25" t="str">
        <f>VLOOKUP(E1218,КСГ!$A$2:$E$427,5,0)</f>
        <v>Терапия</v>
      </c>
      <c r="J1218" s="25">
        <f>VLOOKUP(E1218,КСГ!$A$2:$F$427,6,0)</f>
        <v>0.77</v>
      </c>
      <c r="K1218" s="26" t="s">
        <v>499</v>
      </c>
      <c r="L1218" s="26">
        <v>1</v>
      </c>
      <c r="M1218" s="26">
        <v>1</v>
      </c>
      <c r="N1218" s="18">
        <f t="shared" si="47"/>
        <v>2</v>
      </c>
      <c r="O1218" s="19">
        <f>IF(VLOOKUP($E1218,КСГ!$A$2:$D$427,4,0)=0,IF($D1218="КС",$C$2*$C1218*$G1218*L1218,$C$3*$C1218*$G1218*L1218),IF($D1218="КС",$C$2*$G1218*L1218,$C$3*$G1218*L1218))</f>
        <v>10064.470859999999</v>
      </c>
      <c r="P1218" s="19">
        <f>IF(VLOOKUP($E1218,КСГ!$A$2:$D$427,4,0)=0,IF($D1218="КС",$C$2*$C1218*$G1218*M1218,$C$3*$C1218*$G1218*M1218),IF($D1218="КС",$C$2*$G1218*M1218,$C$3*$G1218*M1218))</f>
        <v>10064.470859999999</v>
      </c>
      <c r="Q1218" s="20">
        <f t="shared" si="48"/>
        <v>20128.941719999999</v>
      </c>
    </row>
    <row r="1219" spans="1:17">
      <c r="A1219" s="34">
        <v>150016</v>
      </c>
      <c r="B1219" s="22" t="str">
        <f>VLOOKUP(A1219,МО!$A$1:$C$68,2,0)</f>
        <v>ГБУЗ "Пригородная ЦРБ"</v>
      </c>
      <c r="C1219" s="23">
        <f>IF(D1219="КС",VLOOKUP(A1219,МО!$A$1:$C$68,3,0),VLOOKUP(A1219,МО!$A$1:$D$68,4,0))</f>
        <v>0.81499999999999995</v>
      </c>
      <c r="D1219" s="27" t="s">
        <v>495</v>
      </c>
      <c r="E1219" s="26">
        <v>20161191</v>
      </c>
      <c r="F1219" s="22" t="str">
        <f>VLOOKUP(E1219,КСГ!$A$2:$C$427,2,0)</f>
        <v>Болезни желчного пузыря</v>
      </c>
      <c r="G1219" s="25">
        <f>VLOOKUP(E1219,КСГ!$A$2:$C$427,3,0)</f>
        <v>0.72</v>
      </c>
      <c r="H1219" s="25">
        <f>IF(VLOOKUP($E1219,КСГ!$A$2:$D$427,4,0)=0,IF($D1219="КС",$C$2*$C1219*$G1219,$C$3*$C1219*$G1219),IF($D1219="КС",$C$2*$G1219,$C$3*$G1219))</f>
        <v>10064.470859999999</v>
      </c>
      <c r="I1219" s="25" t="str">
        <f>VLOOKUP(E1219,КСГ!$A$2:$E$427,5,0)</f>
        <v>Терапия</v>
      </c>
      <c r="J1219" s="25">
        <f>VLOOKUP(E1219,КСГ!$A$2:$F$427,6,0)</f>
        <v>0.77</v>
      </c>
      <c r="K1219" s="26" t="s">
        <v>493</v>
      </c>
      <c r="L1219" s="26">
        <v>7</v>
      </c>
      <c r="M1219" s="26">
        <v>2</v>
      </c>
      <c r="N1219" s="18">
        <f t="shared" si="47"/>
        <v>9</v>
      </c>
      <c r="O1219" s="19">
        <f>IF(VLOOKUP($E1219,КСГ!$A$2:$D$427,4,0)=0,IF($D1219="КС",$C$2*$C1219*$G1219*L1219,$C$3*$C1219*$G1219*L1219),IF($D1219="КС",$C$2*$G1219*L1219,$C$3*$G1219*L1219))</f>
        <v>70451.296019999994</v>
      </c>
      <c r="P1219" s="19">
        <f>IF(VLOOKUP($E1219,КСГ!$A$2:$D$427,4,0)=0,IF($D1219="КС",$C$2*$C1219*$G1219*M1219,$C$3*$C1219*$G1219*M1219),IF($D1219="КС",$C$2*$G1219*M1219,$C$3*$G1219*M1219))</f>
        <v>20128.941719999999</v>
      </c>
      <c r="Q1219" s="20">
        <f t="shared" si="48"/>
        <v>90580.237739999997</v>
      </c>
    </row>
    <row r="1220" spans="1:17">
      <c r="A1220" s="34">
        <v>150016</v>
      </c>
      <c r="B1220" s="22" t="str">
        <f>VLOOKUP(A1220,МО!$A$1:$C$68,2,0)</f>
        <v>ГБУЗ "Пригородная ЦРБ"</v>
      </c>
      <c r="C1220" s="23">
        <f>IF(D1220="КС",VLOOKUP(A1220,МО!$A$1:$C$68,3,0),VLOOKUP(A1220,МО!$A$1:$D$68,4,0))</f>
        <v>0.81499999999999995</v>
      </c>
      <c r="D1220" s="27" t="s">
        <v>495</v>
      </c>
      <c r="E1220" s="26">
        <v>20161192</v>
      </c>
      <c r="F1220" s="22" t="str">
        <f>VLOOKUP(E1220,КСГ!$A$2:$C$427,2,0)</f>
        <v>Другие болезни органов пищеварения, взрослые</v>
      </c>
      <c r="G1220" s="25">
        <f>VLOOKUP(E1220,КСГ!$A$2:$C$427,3,0)</f>
        <v>0.59</v>
      </c>
      <c r="H1220" s="25">
        <f>IF(VLOOKUP($E1220,КСГ!$A$2:$D$427,4,0)=0,IF($D1220="КС",$C$2*$C1220*$G1220,$C$3*$C1220*$G1220),IF($D1220="КС",$C$2*$G1220,$C$3*$G1220))</f>
        <v>8247.2747325</v>
      </c>
      <c r="I1220" s="25" t="str">
        <f>VLOOKUP(E1220,КСГ!$A$2:$E$427,5,0)</f>
        <v>Терапия</v>
      </c>
      <c r="J1220" s="25">
        <f>VLOOKUP(E1220,КСГ!$A$2:$F$427,6,0)</f>
        <v>0.77</v>
      </c>
      <c r="K1220" s="26" t="s">
        <v>474</v>
      </c>
      <c r="L1220" s="26">
        <v>28</v>
      </c>
      <c r="M1220" s="26">
        <v>5</v>
      </c>
      <c r="N1220" s="18">
        <f t="shared" si="47"/>
        <v>33</v>
      </c>
      <c r="O1220" s="19">
        <f>IF(VLOOKUP($E1220,КСГ!$A$2:$D$427,4,0)=0,IF($D1220="КС",$C$2*$C1220*$G1220*L1220,$C$3*$C1220*$G1220*L1220),IF($D1220="КС",$C$2*$G1220*L1220,$C$3*$G1220*L1220))</f>
        <v>230923.69250999999</v>
      </c>
      <c r="P1220" s="19">
        <f>IF(VLOOKUP($E1220,КСГ!$A$2:$D$427,4,0)=0,IF($D1220="КС",$C$2*$C1220*$G1220*M1220,$C$3*$C1220*$G1220*M1220),IF($D1220="КС",$C$2*$G1220*M1220,$C$3*$G1220*M1220))</f>
        <v>41236.373662500002</v>
      </c>
      <c r="Q1220" s="20">
        <f t="shared" si="48"/>
        <v>272160.06617250002</v>
      </c>
    </row>
    <row r="1221" spans="1:17">
      <c r="A1221" s="34">
        <v>150016</v>
      </c>
      <c r="B1221" s="22" t="str">
        <f>VLOOKUP(A1221,МО!$A$1:$C$68,2,0)</f>
        <v>ГБУЗ "Пригородная ЦРБ"</v>
      </c>
      <c r="C1221" s="23">
        <f>IF(D1221="КС",VLOOKUP(A1221,МО!$A$1:$C$68,3,0),VLOOKUP(A1221,МО!$A$1:$D$68,4,0))</f>
        <v>0.81499999999999995</v>
      </c>
      <c r="D1221" s="27" t="s">
        <v>495</v>
      </c>
      <c r="E1221" s="26">
        <v>20161193</v>
      </c>
      <c r="F1221" s="22" t="str">
        <f>VLOOKUP(E1221,КСГ!$A$2:$C$427,2,0)</f>
        <v>Гипертоническая болезнь в стадии обострения</v>
      </c>
      <c r="G1221" s="25">
        <f>VLOOKUP(E1221,КСГ!$A$2:$C$427,3,0)</f>
        <v>0.7</v>
      </c>
      <c r="H1221" s="25">
        <f>IF(VLOOKUP($E1221,КСГ!$A$2:$D$427,4,0)=0,IF($D1221="КС",$C$2*$C1221*$G1221,$C$3*$C1221*$G1221),IF($D1221="КС",$C$2*$G1221,$C$3*$G1221))</f>
        <v>9784.9022249999998</v>
      </c>
      <c r="I1221" s="25" t="str">
        <f>VLOOKUP(E1221,КСГ!$A$2:$E$427,5,0)</f>
        <v>Терапия</v>
      </c>
      <c r="J1221" s="25">
        <f>VLOOKUP(E1221,КСГ!$A$2:$F$427,6,0)</f>
        <v>0.77</v>
      </c>
      <c r="K1221" s="26" t="s">
        <v>493</v>
      </c>
      <c r="L1221" s="26">
        <v>115</v>
      </c>
      <c r="M1221" s="26">
        <v>35</v>
      </c>
      <c r="N1221" s="18">
        <f t="shared" si="47"/>
        <v>150</v>
      </c>
      <c r="O1221" s="19">
        <f>IF(VLOOKUP($E1221,КСГ!$A$2:$D$427,4,0)=0,IF($D1221="КС",$C$2*$C1221*$G1221*L1221,$C$3*$C1221*$G1221*L1221),IF($D1221="КС",$C$2*$G1221*L1221,$C$3*$G1221*L1221))</f>
        <v>1125263.755875</v>
      </c>
      <c r="P1221" s="19">
        <f>IF(VLOOKUP($E1221,КСГ!$A$2:$D$427,4,0)=0,IF($D1221="КС",$C$2*$C1221*$G1221*M1221,$C$3*$C1221*$G1221*M1221),IF($D1221="КС",$C$2*$G1221*M1221,$C$3*$G1221*M1221))</f>
        <v>342471.57787500002</v>
      </c>
      <c r="Q1221" s="20">
        <f t="shared" si="48"/>
        <v>1467735.33375</v>
      </c>
    </row>
    <row r="1222" spans="1:17">
      <c r="A1222" s="34">
        <v>150016</v>
      </c>
      <c r="B1222" s="22" t="str">
        <f>VLOOKUP(A1222,МО!$A$1:$C$68,2,0)</f>
        <v>ГБУЗ "Пригородная ЦРБ"</v>
      </c>
      <c r="C1222" s="23">
        <f>IF(D1222="КС",VLOOKUP(A1222,МО!$A$1:$C$68,3,0),VLOOKUP(A1222,МО!$A$1:$D$68,4,0))</f>
        <v>0.81499999999999995</v>
      </c>
      <c r="D1222" s="27" t="s">
        <v>495</v>
      </c>
      <c r="E1222" s="26">
        <v>20161194</v>
      </c>
      <c r="F1222" s="22" t="str">
        <f>VLOOKUP(E1222,КСГ!$A$2:$C$427,2,0)</f>
        <v>Стенокардия (кроме нестабильной),  хроническая ишемическая болезнь сердца,  уровень 1</v>
      </c>
      <c r="G1222" s="25">
        <f>VLOOKUP(E1222,КСГ!$A$2:$C$427,3,0)</f>
        <v>0.78</v>
      </c>
      <c r="H1222" s="25">
        <f>IF(VLOOKUP($E1222,КСГ!$A$2:$D$427,4,0)=0,IF($D1222="КС",$C$2*$C1222*$G1222,$C$3*$C1222*$G1222),IF($D1222="КС",$C$2*$G1222,$C$3*$G1222))</f>
        <v>10903.176765</v>
      </c>
      <c r="I1222" s="25" t="str">
        <f>VLOOKUP(E1222,КСГ!$A$2:$E$427,5,0)</f>
        <v>Терапия</v>
      </c>
      <c r="J1222" s="25">
        <f>VLOOKUP(E1222,КСГ!$A$2:$F$427,6,0)</f>
        <v>0.77</v>
      </c>
      <c r="K1222" s="26" t="s">
        <v>493</v>
      </c>
      <c r="L1222" s="26">
        <v>215</v>
      </c>
      <c r="M1222" s="26">
        <v>36</v>
      </c>
      <c r="N1222" s="18">
        <f t="shared" si="47"/>
        <v>251</v>
      </c>
      <c r="O1222" s="19">
        <f>IF(VLOOKUP($E1222,КСГ!$A$2:$D$427,4,0)=0,IF($D1222="КС",$C$2*$C1222*$G1222*L1222,$C$3*$C1222*$G1222*L1222),IF($D1222="КС",$C$2*$G1222*L1222,$C$3*$G1222*L1222))</f>
        <v>2344183.0044749998</v>
      </c>
      <c r="P1222" s="19">
        <f>IF(VLOOKUP($E1222,КСГ!$A$2:$D$427,4,0)=0,IF($D1222="КС",$C$2*$C1222*$G1222*M1222,$C$3*$C1222*$G1222*M1222),IF($D1222="КС",$C$2*$G1222*M1222,$C$3*$G1222*M1222))</f>
        <v>392514.36353999999</v>
      </c>
      <c r="Q1222" s="20">
        <f t="shared" si="48"/>
        <v>2736697.3680149997</v>
      </c>
    </row>
    <row r="1223" spans="1:17">
      <c r="A1223" s="34">
        <v>150016</v>
      </c>
      <c r="B1223" s="22" t="str">
        <f>VLOOKUP(A1223,МО!$A$1:$C$68,2,0)</f>
        <v>ГБУЗ "Пригородная ЦРБ"</v>
      </c>
      <c r="C1223" s="23">
        <f>IF(D1223="КС",VLOOKUP(A1223,МО!$A$1:$C$68,3,0),VLOOKUP(A1223,МО!$A$1:$D$68,4,0))</f>
        <v>0.81499999999999995</v>
      </c>
      <c r="D1223" s="27" t="s">
        <v>495</v>
      </c>
      <c r="E1223" s="26">
        <v>20161196</v>
      </c>
      <c r="F1223" s="22" t="str">
        <f>VLOOKUP(E1223,КСГ!$A$2:$C$427,2,0)</f>
        <v>Другие болезни сердца, уровень 1</v>
      </c>
      <c r="G1223" s="25">
        <f>VLOOKUP(E1223,КСГ!$A$2:$C$427,3,0)</f>
        <v>0.78</v>
      </c>
      <c r="H1223" s="25">
        <f>IF(VLOOKUP($E1223,КСГ!$A$2:$D$427,4,0)=0,IF($D1223="КС",$C$2*$C1223*$G1223,$C$3*$C1223*$G1223),IF($D1223="КС",$C$2*$G1223,$C$3*$G1223))</f>
        <v>10903.176765</v>
      </c>
      <c r="I1223" s="25" t="str">
        <f>VLOOKUP(E1223,КСГ!$A$2:$E$427,5,0)</f>
        <v>Терапия</v>
      </c>
      <c r="J1223" s="25">
        <f>VLOOKUP(E1223,КСГ!$A$2:$F$427,6,0)</f>
        <v>0.77</v>
      </c>
      <c r="K1223" s="26" t="s">
        <v>493</v>
      </c>
      <c r="L1223" s="26">
        <v>1</v>
      </c>
      <c r="M1223" s="26">
        <v>1</v>
      </c>
      <c r="N1223" s="18">
        <f t="shared" si="47"/>
        <v>2</v>
      </c>
      <c r="O1223" s="19">
        <f>IF(VLOOKUP($E1223,КСГ!$A$2:$D$427,4,0)=0,IF($D1223="КС",$C$2*$C1223*$G1223*L1223,$C$3*$C1223*$G1223*L1223),IF($D1223="КС",$C$2*$G1223*L1223,$C$3*$G1223*L1223))</f>
        <v>10903.176765</v>
      </c>
      <c r="P1223" s="19">
        <f>IF(VLOOKUP($E1223,КСГ!$A$2:$D$427,4,0)=0,IF($D1223="КС",$C$2*$C1223*$G1223*M1223,$C$3*$C1223*$G1223*M1223),IF($D1223="КС",$C$2*$G1223*M1223,$C$3*$G1223*M1223))</f>
        <v>10903.176765</v>
      </c>
      <c r="Q1223" s="20">
        <f t="shared" si="48"/>
        <v>21806.35353</v>
      </c>
    </row>
    <row r="1224" spans="1:17">
      <c r="A1224" s="34">
        <v>150016</v>
      </c>
      <c r="B1224" s="22" t="str">
        <f>VLOOKUP(A1224,МО!$A$1:$C$68,2,0)</f>
        <v>ГБУЗ "Пригородная ЦРБ"</v>
      </c>
      <c r="C1224" s="23">
        <f>IF(D1224="КС",VLOOKUP(A1224,МО!$A$1:$C$68,3,0),VLOOKUP(A1224,МО!$A$1:$D$68,4,0))</f>
        <v>0.81499999999999995</v>
      </c>
      <c r="D1224" s="27" t="s">
        <v>495</v>
      </c>
      <c r="E1224" s="26">
        <v>20161197</v>
      </c>
      <c r="F1224" s="22" t="str">
        <f>VLOOKUP(E1224,КСГ!$A$2:$C$427,2,0)</f>
        <v>Другие болезни сердца, уровень 2</v>
      </c>
      <c r="G1224" s="25">
        <f>VLOOKUP(E1224,КСГ!$A$2:$C$427,3,0)</f>
        <v>1.54</v>
      </c>
      <c r="H1224" s="25">
        <f>IF(VLOOKUP($E1224,КСГ!$A$2:$D$427,4,0)=0,IF($D1224="КС",$C$2*$C1224*$G1224,$C$3*$C1224*$G1224),IF($D1224="КС",$C$2*$G1224,$C$3*$G1224))</f>
        <v>21526.784895000001</v>
      </c>
      <c r="I1224" s="25" t="str">
        <f>VLOOKUP(E1224,КСГ!$A$2:$E$427,5,0)</f>
        <v>Терапия</v>
      </c>
      <c r="J1224" s="25">
        <f>VLOOKUP(E1224,КСГ!$A$2:$F$427,6,0)</f>
        <v>0.77</v>
      </c>
      <c r="K1224" s="26" t="s">
        <v>493</v>
      </c>
      <c r="L1224" s="26">
        <v>0</v>
      </c>
      <c r="M1224" s="26">
        <v>0</v>
      </c>
      <c r="N1224" s="18" t="str">
        <f t="shared" si="47"/>
        <v/>
      </c>
      <c r="O1224" s="19">
        <f>IF(VLOOKUP($E1224,КСГ!$A$2:$D$427,4,0)=0,IF($D1224="КС",$C$2*$C1224*$G1224*L1224,$C$3*$C1224*$G1224*L1224),IF($D1224="КС",$C$2*$G1224*L1224,$C$3*$G1224*L1224))</f>
        <v>0</v>
      </c>
      <c r="P1224" s="19">
        <f>IF(VLOOKUP($E1224,КСГ!$A$2:$D$427,4,0)=0,IF($D1224="КС",$C$2*$C1224*$G1224*M1224,$C$3*$C1224*$G1224*M1224),IF($D1224="КС",$C$2*$G1224*M1224,$C$3*$G1224*M1224))</f>
        <v>0</v>
      </c>
      <c r="Q1224" s="20">
        <f t="shared" si="48"/>
        <v>0</v>
      </c>
    </row>
    <row r="1225" spans="1:17">
      <c r="A1225" s="34">
        <v>150016</v>
      </c>
      <c r="B1225" s="22" t="str">
        <f>VLOOKUP(A1225,МО!$A$1:$C$68,2,0)</f>
        <v>ГБУЗ "Пригородная ЦРБ"</v>
      </c>
      <c r="C1225" s="23">
        <f>IF(D1225="КС",VLOOKUP(A1225,МО!$A$1:$C$68,3,0),VLOOKUP(A1225,МО!$A$1:$D$68,4,0))</f>
        <v>0.81499999999999995</v>
      </c>
      <c r="D1225" s="27" t="s">
        <v>495</v>
      </c>
      <c r="E1225" s="26">
        <v>20161198</v>
      </c>
      <c r="F1225" s="22" t="str">
        <f>VLOOKUP(E1225,КСГ!$A$2:$C$427,2,0)</f>
        <v>Бронхит необструктивный, симптомы и признаки, относящиеся к органам дыхания</v>
      </c>
      <c r="G1225" s="25">
        <f>VLOOKUP(E1225,КСГ!$A$2:$C$427,3,0)</f>
        <v>0.75</v>
      </c>
      <c r="H1225" s="25">
        <f>IF(VLOOKUP($E1225,КСГ!$A$2:$D$427,4,0)=0,IF($D1225="КС",$C$2*$C1225*$G1225,$C$3*$C1225*$G1225),IF($D1225="КС",$C$2*$G1225,$C$3*$G1225))</f>
        <v>10483.823812499999</v>
      </c>
      <c r="I1225" s="25" t="str">
        <f>VLOOKUP(E1225,КСГ!$A$2:$E$427,5,0)</f>
        <v>Терапия</v>
      </c>
      <c r="J1225" s="25">
        <f>VLOOKUP(E1225,КСГ!$A$2:$F$427,6,0)</f>
        <v>0.77</v>
      </c>
      <c r="K1225" s="26" t="s">
        <v>499</v>
      </c>
      <c r="L1225" s="26">
        <v>45</v>
      </c>
      <c r="M1225" s="26">
        <v>9</v>
      </c>
      <c r="N1225" s="18">
        <f t="shared" si="47"/>
        <v>54</v>
      </c>
      <c r="O1225" s="19">
        <f>IF(VLOOKUP($E1225,КСГ!$A$2:$D$427,4,0)=0,IF($D1225="КС",$C$2*$C1225*$G1225*L1225,$C$3*$C1225*$G1225*L1225),IF($D1225="КС",$C$2*$G1225*L1225,$C$3*$G1225*L1225))</f>
        <v>471772.07156249997</v>
      </c>
      <c r="P1225" s="19">
        <f>IF(VLOOKUP($E1225,КСГ!$A$2:$D$427,4,0)=0,IF($D1225="КС",$C$2*$C1225*$G1225*M1225,$C$3*$C1225*$G1225*M1225),IF($D1225="КС",$C$2*$G1225*M1225,$C$3*$G1225*M1225))</f>
        <v>94354.414312499983</v>
      </c>
      <c r="Q1225" s="20">
        <f t="shared" si="48"/>
        <v>566126.48587500001</v>
      </c>
    </row>
    <row r="1226" spans="1:17">
      <c r="A1226" s="34">
        <v>150016</v>
      </c>
      <c r="B1226" s="22" t="str">
        <f>VLOOKUP(A1226,МО!$A$1:$C$68,2,0)</f>
        <v>ГБУЗ "Пригородная ЦРБ"</v>
      </c>
      <c r="C1226" s="23">
        <f>IF(D1226="КС",VLOOKUP(A1226,МО!$A$1:$C$68,3,0),VLOOKUP(A1226,МО!$A$1:$D$68,4,0))</f>
        <v>0.81499999999999995</v>
      </c>
      <c r="D1226" s="27" t="s">
        <v>495</v>
      </c>
      <c r="E1226" s="26">
        <v>20161198</v>
      </c>
      <c r="F1226" s="22" t="str">
        <f>VLOOKUP(E1226,КСГ!$A$2:$C$427,2,0)</f>
        <v>Бронхит необструктивный, симптомы и признаки, относящиеся к органам дыхания</v>
      </c>
      <c r="G1226" s="25">
        <f>VLOOKUP(E1226,КСГ!$A$2:$C$427,3,0)</f>
        <v>0.75</v>
      </c>
      <c r="H1226" s="25">
        <f>IF(VLOOKUP($E1226,КСГ!$A$2:$D$427,4,0)=0,IF($D1226="КС",$C$2*$C1226*$G1226,$C$3*$C1226*$G1226),IF($D1226="КС",$C$2*$G1226,$C$3*$G1226))</f>
        <v>10483.823812499999</v>
      </c>
      <c r="I1226" s="25" t="str">
        <f>VLOOKUP(E1226,КСГ!$A$2:$E$427,5,0)</f>
        <v>Терапия</v>
      </c>
      <c r="J1226" s="25">
        <f>VLOOKUP(E1226,КСГ!$A$2:$F$427,6,0)</f>
        <v>0.77</v>
      </c>
      <c r="K1226" s="26" t="s">
        <v>493</v>
      </c>
      <c r="L1226" s="26">
        <v>27</v>
      </c>
      <c r="M1226" s="26">
        <v>5</v>
      </c>
      <c r="N1226" s="18">
        <f t="shared" si="47"/>
        <v>32</v>
      </c>
      <c r="O1226" s="19">
        <f>IF(VLOOKUP($E1226,КСГ!$A$2:$D$427,4,0)=0,IF($D1226="КС",$C$2*$C1226*$G1226*L1226,$C$3*$C1226*$G1226*L1226),IF($D1226="КС",$C$2*$G1226*L1226,$C$3*$G1226*L1226))</f>
        <v>283063.24293749995</v>
      </c>
      <c r="P1226" s="19">
        <f>IF(VLOOKUP($E1226,КСГ!$A$2:$D$427,4,0)=0,IF($D1226="КС",$C$2*$C1226*$G1226*M1226,$C$3*$C1226*$G1226*M1226),IF($D1226="КС",$C$2*$G1226*M1226,$C$3*$G1226*M1226))</f>
        <v>52419.119062499994</v>
      </c>
      <c r="Q1226" s="20">
        <f t="shared" si="48"/>
        <v>335482.36199999996</v>
      </c>
    </row>
    <row r="1227" spans="1:17">
      <c r="A1227" s="34">
        <v>150016</v>
      </c>
      <c r="B1227" s="22" t="str">
        <f>VLOOKUP(A1227,МО!$A$1:$C$68,2,0)</f>
        <v>ГБУЗ "Пригородная ЦРБ"</v>
      </c>
      <c r="C1227" s="23">
        <f>IF(D1227="КС",VLOOKUP(A1227,МО!$A$1:$C$68,3,0),VLOOKUP(A1227,МО!$A$1:$D$68,4,0))</f>
        <v>0.81499999999999995</v>
      </c>
      <c r="D1227" s="27" t="s">
        <v>495</v>
      </c>
      <c r="E1227" s="26">
        <v>20161199</v>
      </c>
      <c r="F1227" s="22" t="str">
        <f>VLOOKUP(E1227,КСГ!$A$2:$C$427,2,0)</f>
        <v>ХОБЛ, эмфизема, бронхоэктатическая болезнь</v>
      </c>
      <c r="G1227" s="25">
        <f>VLOOKUP(E1227,КСГ!$A$2:$C$427,3,0)</f>
        <v>1.246</v>
      </c>
      <c r="H1227" s="25">
        <f>IF(VLOOKUP($E1227,КСГ!$A$2:$D$427,4,0)=0,IF($D1227="КС",$C$2*$C1227*$G1227,$C$3*$C1227*$G1227),IF($D1227="КС",$C$2*$G1227,$C$3*$G1227))</f>
        <v>17417.125960500001</v>
      </c>
      <c r="I1227" s="25" t="str">
        <f>VLOOKUP(E1227,КСГ!$A$2:$E$427,5,0)</f>
        <v>Терапия</v>
      </c>
      <c r="J1227" s="25">
        <f>VLOOKUP(E1227,КСГ!$A$2:$F$427,6,0)</f>
        <v>0.77</v>
      </c>
      <c r="K1227" s="26" t="s">
        <v>493</v>
      </c>
      <c r="L1227" s="26">
        <v>27</v>
      </c>
      <c r="M1227" s="26">
        <v>5</v>
      </c>
      <c r="N1227" s="18">
        <f t="shared" si="47"/>
        <v>32</v>
      </c>
      <c r="O1227" s="19">
        <f>IF(VLOOKUP($E1227,КСГ!$A$2:$D$427,4,0)=0,IF($D1227="КС",$C$2*$C1227*$G1227*L1227,$C$3*$C1227*$G1227*L1227),IF($D1227="КС",$C$2*$G1227*L1227,$C$3*$G1227*L1227))</f>
        <v>470262.40093350003</v>
      </c>
      <c r="P1227" s="19">
        <f>IF(VLOOKUP($E1227,КСГ!$A$2:$D$427,4,0)=0,IF($D1227="КС",$C$2*$C1227*$G1227*M1227,$C$3*$C1227*$G1227*M1227),IF($D1227="КС",$C$2*$G1227*M1227,$C$3*$G1227*M1227))</f>
        <v>87085.629802500014</v>
      </c>
      <c r="Q1227" s="20">
        <f t="shared" si="48"/>
        <v>557348.03073600004</v>
      </c>
    </row>
    <row r="1228" spans="1:17">
      <c r="A1228" s="34">
        <v>150016</v>
      </c>
      <c r="B1228" s="22" t="str">
        <f>VLOOKUP(A1228,МО!$A$1:$C$68,2,0)</f>
        <v>ГБУЗ "Пригородная ЦРБ"</v>
      </c>
      <c r="C1228" s="23">
        <f>IF(D1228="КС",VLOOKUP(A1228,МО!$A$1:$C$68,3,0),VLOOKUP(A1228,МО!$A$1:$D$68,4,0))</f>
        <v>0.81499999999999995</v>
      </c>
      <c r="D1228" s="27" t="s">
        <v>495</v>
      </c>
      <c r="E1228" s="26">
        <v>20161201</v>
      </c>
      <c r="F1228" s="22" t="str">
        <f>VLOOKUP(E1228,КСГ!$A$2:$C$427,2,0)</f>
        <v>Отравления и другие воздействия внешних причин (уровень 2)</v>
      </c>
      <c r="G1228" s="25">
        <f>VLOOKUP(E1228,КСГ!$A$2:$C$427,3,0)</f>
        <v>0.63</v>
      </c>
      <c r="H1228" s="25">
        <f>IF(VLOOKUP($E1228,КСГ!$A$2:$D$427,4,0)=0,IF($D1228="КС",$C$2*$C1228*$G1228,$C$3*$C1228*$G1228),IF($D1228="КС",$C$2*$G1228,$C$3*$G1228))</f>
        <v>8806.4120024999993</v>
      </c>
      <c r="I1228" s="25" t="str">
        <f>VLOOKUP(E1228,КСГ!$A$2:$E$427,5,0)</f>
        <v>Терапия</v>
      </c>
      <c r="J1228" s="25">
        <f>VLOOKUP(E1228,КСГ!$A$2:$F$427,6,0)</f>
        <v>0.77</v>
      </c>
      <c r="K1228" s="26" t="s">
        <v>493</v>
      </c>
      <c r="L1228" s="26">
        <v>4</v>
      </c>
      <c r="M1228" s="26">
        <v>1</v>
      </c>
      <c r="N1228" s="18">
        <f t="shared" si="47"/>
        <v>5</v>
      </c>
      <c r="O1228" s="19">
        <f>IF(VLOOKUP($E1228,КСГ!$A$2:$D$427,4,0)=0,IF($D1228="КС",$C$2*$C1228*$G1228*L1228,$C$3*$C1228*$G1228*L1228),IF($D1228="КС",$C$2*$G1228*L1228,$C$3*$G1228*L1228))</f>
        <v>35225.648009999997</v>
      </c>
      <c r="P1228" s="19">
        <f>IF(VLOOKUP($E1228,КСГ!$A$2:$D$427,4,0)=0,IF($D1228="КС",$C$2*$C1228*$G1228*M1228,$C$3*$C1228*$G1228*M1228),IF($D1228="КС",$C$2*$G1228*M1228,$C$3*$G1228*M1228))</f>
        <v>8806.4120024999993</v>
      </c>
      <c r="Q1228" s="20">
        <f t="shared" si="48"/>
        <v>44032.060012499998</v>
      </c>
    </row>
    <row r="1229" spans="1:17">
      <c r="A1229" s="34">
        <v>150016</v>
      </c>
      <c r="B1229" s="22" t="str">
        <f>VLOOKUP(A1229,МО!$A$1:$C$68,2,0)</f>
        <v>ГБУЗ "Пригородная ЦРБ"</v>
      </c>
      <c r="C1229" s="23">
        <f>IF(D1229="КС",VLOOKUP(A1229,МО!$A$1:$C$68,3,0),VLOOKUP(A1229,МО!$A$1:$D$68,4,0))</f>
        <v>0.81499999999999995</v>
      </c>
      <c r="D1229" s="27" t="s">
        <v>495</v>
      </c>
      <c r="E1229" s="26">
        <v>20161202</v>
      </c>
      <c r="F1229" s="22" t="str">
        <f>VLOOKUP(E1229,КСГ!$A$2:$C$427,2,0)</f>
        <v>Тубулоинтерстициальные болезни почек, другие болезни мочевой системы</v>
      </c>
      <c r="G1229" s="25">
        <f>VLOOKUP(E1229,КСГ!$A$2:$C$427,3,0)</f>
        <v>0.86</v>
      </c>
      <c r="H1229" s="25">
        <f>IF(VLOOKUP($E1229,КСГ!$A$2:$D$427,4,0)=0,IF($D1229="КС",$C$2*$C1229*$G1229,$C$3*$C1229*$G1229),IF($D1229="КС",$C$2*$G1229,$C$3*$G1229))</f>
        <v>12021.451304999999</v>
      </c>
      <c r="I1229" s="25" t="str">
        <f>VLOOKUP(E1229,КСГ!$A$2:$E$427,5,0)</f>
        <v>Терапия</v>
      </c>
      <c r="J1229" s="25">
        <f>VLOOKUP(E1229,КСГ!$A$2:$F$427,6,0)</f>
        <v>0.77</v>
      </c>
      <c r="K1229" s="26" t="s">
        <v>499</v>
      </c>
      <c r="L1229" s="26">
        <v>4</v>
      </c>
      <c r="M1229" s="26">
        <v>1</v>
      </c>
      <c r="N1229" s="18">
        <f t="shared" si="47"/>
        <v>5</v>
      </c>
      <c r="O1229" s="19">
        <f>IF(VLOOKUP($E1229,КСГ!$A$2:$D$427,4,0)=0,IF($D1229="КС",$C$2*$C1229*$G1229*L1229,$C$3*$C1229*$G1229*L1229),IF($D1229="КС",$C$2*$G1229*L1229,$C$3*$G1229*L1229))</f>
        <v>48085.805219999995</v>
      </c>
      <c r="P1229" s="19">
        <f>IF(VLOOKUP($E1229,КСГ!$A$2:$D$427,4,0)=0,IF($D1229="КС",$C$2*$C1229*$G1229*M1229,$C$3*$C1229*$G1229*M1229),IF($D1229="КС",$C$2*$G1229*M1229,$C$3*$G1229*M1229))</f>
        <v>12021.451304999999</v>
      </c>
      <c r="Q1229" s="20">
        <f t="shared" si="48"/>
        <v>60107.25652499999</v>
      </c>
    </row>
    <row r="1230" spans="1:17">
      <c r="A1230" s="34">
        <v>150016</v>
      </c>
      <c r="B1230" s="22" t="str">
        <f>VLOOKUP(A1230,МО!$A$1:$C$68,2,0)</f>
        <v>ГБУЗ "Пригородная ЦРБ"</v>
      </c>
      <c r="C1230" s="23">
        <f>IF(D1230="КС",VLOOKUP(A1230,МО!$A$1:$C$68,3,0),VLOOKUP(A1230,МО!$A$1:$D$68,4,0))</f>
        <v>0.81499999999999995</v>
      </c>
      <c r="D1230" s="27" t="s">
        <v>495</v>
      </c>
      <c r="E1230" s="26">
        <v>20161202</v>
      </c>
      <c r="F1230" s="22" t="str">
        <f>VLOOKUP(E1230,КСГ!$A$2:$C$427,2,0)</f>
        <v>Тубулоинтерстициальные болезни почек, другие болезни мочевой системы</v>
      </c>
      <c r="G1230" s="25">
        <f>VLOOKUP(E1230,КСГ!$A$2:$C$427,3,0)</f>
        <v>0.86</v>
      </c>
      <c r="H1230" s="25">
        <f>IF(VLOOKUP($E1230,КСГ!$A$2:$D$427,4,0)=0,IF($D1230="КС",$C$2*$C1230*$G1230,$C$3*$C1230*$G1230),IF($D1230="КС",$C$2*$G1230,$C$3*$G1230))</f>
        <v>12021.451304999999</v>
      </c>
      <c r="I1230" s="25" t="str">
        <f>VLOOKUP(E1230,КСГ!$A$2:$E$427,5,0)</f>
        <v>Терапия</v>
      </c>
      <c r="J1230" s="25">
        <f>VLOOKUP(E1230,КСГ!$A$2:$F$427,6,0)</f>
        <v>0.77</v>
      </c>
      <c r="K1230" s="26" t="s">
        <v>493</v>
      </c>
      <c r="L1230" s="26">
        <v>8</v>
      </c>
      <c r="M1230" s="26">
        <v>2</v>
      </c>
      <c r="N1230" s="18">
        <f t="shared" si="47"/>
        <v>10</v>
      </c>
      <c r="O1230" s="19">
        <f>IF(VLOOKUP($E1230,КСГ!$A$2:$D$427,4,0)=0,IF($D1230="КС",$C$2*$C1230*$G1230*L1230,$C$3*$C1230*$G1230*L1230),IF($D1230="КС",$C$2*$G1230*L1230,$C$3*$G1230*L1230))</f>
        <v>96171.610439999989</v>
      </c>
      <c r="P1230" s="19">
        <f>IF(VLOOKUP($E1230,КСГ!$A$2:$D$427,4,0)=0,IF($D1230="КС",$C$2*$C1230*$G1230*M1230,$C$3*$C1230*$G1230*M1230),IF($D1230="КС",$C$2*$G1230*M1230,$C$3*$G1230*M1230))</f>
        <v>24042.902609999997</v>
      </c>
      <c r="Q1230" s="20">
        <f t="shared" si="48"/>
        <v>120214.51304999998</v>
      </c>
    </row>
    <row r="1231" spans="1:17">
      <c r="A1231" s="34">
        <v>150016</v>
      </c>
      <c r="B1231" s="22" t="str">
        <f>VLOOKUP(A1231,МО!$A$1:$C$68,2,0)</f>
        <v>ГБУЗ "Пригородная ЦРБ"</v>
      </c>
      <c r="C1231" s="23">
        <f>IF(D1231="КС",VLOOKUP(A1231,МО!$A$1:$C$68,3,0),VLOOKUP(A1231,МО!$A$1:$D$68,4,0))</f>
        <v>0.81499999999999995</v>
      </c>
      <c r="D1231" s="27" t="s">
        <v>495</v>
      </c>
      <c r="E1231" s="26">
        <v>20161202</v>
      </c>
      <c r="F1231" s="22" t="str">
        <f>VLOOKUP(E1231,КСГ!$A$2:$C$427,2,0)</f>
        <v>Тубулоинтерстициальные болезни почек, другие болезни мочевой системы</v>
      </c>
      <c r="G1231" s="25">
        <f>VLOOKUP(E1231,КСГ!$A$2:$C$427,3,0)</f>
        <v>0.86</v>
      </c>
      <c r="H1231" s="25">
        <f>IF(VLOOKUP($E1231,КСГ!$A$2:$D$427,4,0)=0,IF($D1231="КС",$C$2*$C1231*$G1231,$C$3*$C1231*$G1231),IF($D1231="КС",$C$2*$G1231,$C$3*$G1231))</f>
        <v>12021.451304999999</v>
      </c>
      <c r="I1231" s="25" t="str">
        <f>VLOOKUP(E1231,КСГ!$A$2:$E$427,5,0)</f>
        <v>Терапия</v>
      </c>
      <c r="J1231" s="25">
        <f>VLOOKUP(E1231,КСГ!$A$2:$F$427,6,0)</f>
        <v>0.77</v>
      </c>
      <c r="K1231" s="26" t="s">
        <v>474</v>
      </c>
      <c r="L1231" s="26">
        <v>0</v>
      </c>
      <c r="M1231" s="26">
        <v>0</v>
      </c>
      <c r="N1231" s="18" t="str">
        <f t="shared" si="47"/>
        <v/>
      </c>
      <c r="O1231" s="19">
        <f>IF(VLOOKUP($E1231,КСГ!$A$2:$D$427,4,0)=0,IF($D1231="КС",$C$2*$C1231*$G1231*L1231,$C$3*$C1231*$G1231*L1231),IF($D1231="КС",$C$2*$G1231*L1231,$C$3*$G1231*L1231))</f>
        <v>0</v>
      </c>
      <c r="P1231" s="19">
        <f>IF(VLOOKUP($E1231,КСГ!$A$2:$D$427,4,0)=0,IF($D1231="КС",$C$2*$C1231*$G1231*M1231,$C$3*$C1231*$G1231*M1231),IF($D1231="КС",$C$2*$G1231*M1231,$C$3*$G1231*M1231))</f>
        <v>0</v>
      </c>
      <c r="Q1231" s="20">
        <f t="shared" si="48"/>
        <v>0</v>
      </c>
    </row>
    <row r="1232" spans="1:17">
      <c r="A1232" s="34">
        <v>150016</v>
      </c>
      <c r="B1232" s="22" t="str">
        <f>VLOOKUP(A1232,МО!$A$1:$C$68,2,0)</f>
        <v>ГБУЗ "Пригородная ЦРБ"</v>
      </c>
      <c r="C1232" s="23">
        <f>IF(D1232="КС",VLOOKUP(A1232,МО!$A$1:$C$68,3,0),VLOOKUP(A1232,МО!$A$1:$D$68,4,0))</f>
        <v>0.81499999999999995</v>
      </c>
      <c r="D1232" s="27" t="s">
        <v>495</v>
      </c>
      <c r="E1232" s="26">
        <v>20161203</v>
      </c>
      <c r="F1232" s="22" t="str">
        <f>VLOOKUP(E1232,КСГ!$A$2:$C$427,2,0)</f>
        <v>Камни мочевой системы; симптомы, относящиеся к мочевой системе, взрослые</v>
      </c>
      <c r="G1232" s="25">
        <f>VLOOKUP(E1232,КСГ!$A$2:$C$427,3,0)</f>
        <v>0.49</v>
      </c>
      <c r="H1232" s="25">
        <f>IF(VLOOKUP($E1232,КСГ!$A$2:$D$427,4,0)=0,IF($D1232="КС",$C$2*$C1232*$G1232,$C$3*$C1232*$G1232),IF($D1232="КС",$C$2*$G1232,$C$3*$G1232))</f>
        <v>6849.4315575000001</v>
      </c>
      <c r="I1232" s="25" t="str">
        <f>VLOOKUP(E1232,КСГ!$A$2:$E$427,5,0)</f>
        <v>Терапия</v>
      </c>
      <c r="J1232" s="25">
        <f>VLOOKUP(E1232,КСГ!$A$2:$F$427,6,0)</f>
        <v>0.77</v>
      </c>
      <c r="K1232" s="26" t="s">
        <v>474</v>
      </c>
      <c r="L1232" s="26">
        <v>15</v>
      </c>
      <c r="M1232" s="26">
        <v>3</v>
      </c>
      <c r="N1232" s="18">
        <f t="shared" si="47"/>
        <v>18</v>
      </c>
      <c r="O1232" s="19">
        <f>IF(VLOOKUP($E1232,КСГ!$A$2:$D$427,4,0)=0,IF($D1232="КС",$C$2*$C1232*$G1232*L1232,$C$3*$C1232*$G1232*L1232),IF($D1232="КС",$C$2*$G1232*L1232,$C$3*$G1232*L1232))</f>
        <v>102741.47336249999</v>
      </c>
      <c r="P1232" s="19">
        <f>IF(VLOOKUP($E1232,КСГ!$A$2:$D$427,4,0)=0,IF($D1232="КС",$C$2*$C1232*$G1232*M1232,$C$3*$C1232*$G1232*M1232),IF($D1232="КС",$C$2*$G1232*M1232,$C$3*$G1232*M1232))</f>
        <v>20548.2946725</v>
      </c>
      <c r="Q1232" s="20">
        <f t="shared" si="48"/>
        <v>123289.76803499999</v>
      </c>
    </row>
    <row r="1233" spans="1:17" ht="30">
      <c r="A1233" s="34">
        <v>150016</v>
      </c>
      <c r="B1233" s="22" t="str">
        <f>VLOOKUP(A1233,МО!$A$1:$C$68,2,0)</f>
        <v>ГБУЗ "Пригородная ЦРБ"</v>
      </c>
      <c r="C1233" s="23">
        <f>IF(D1233="КС",VLOOKUP(A1233,МО!$A$1:$C$68,3,0),VLOOKUP(A1233,МО!$A$1:$D$68,4,0))</f>
        <v>0.81499999999999995</v>
      </c>
      <c r="D1233" s="27" t="s">
        <v>495</v>
      </c>
      <c r="E1233" s="26">
        <v>20161205</v>
      </c>
      <c r="F1233" s="22" t="str">
        <f>VLOOKUP(E1233,КСГ!$A$2:$C$427,2,0)</f>
        <v>Гнойные состояния нижних дыхательных путей</v>
      </c>
      <c r="G1233" s="25">
        <f>VLOOKUP(E1233,КСГ!$A$2:$C$427,3,0)</f>
        <v>2.0499999999999998</v>
      </c>
      <c r="H1233" s="25">
        <f>IF(VLOOKUP($E1233,КСГ!$A$2:$D$427,4,0)=0,IF($D1233="КС",$C$2*$C1233*$G1233,$C$3*$C1233*$G1233),IF($D1233="КС",$C$2*$G1233,$C$3*$G1233))</f>
        <v>28655.785087499997</v>
      </c>
      <c r="I1233" s="25" t="str">
        <f>VLOOKUP(E1233,КСГ!$A$2:$E$427,5,0)</f>
        <v>Торакальная хирургия</v>
      </c>
      <c r="J1233" s="25">
        <f>VLOOKUP(E1233,КСГ!$A$2:$F$427,6,0)</f>
        <v>2.09</v>
      </c>
      <c r="K1233" s="26" t="s">
        <v>499</v>
      </c>
      <c r="L1233" s="26">
        <v>0</v>
      </c>
      <c r="M1233" s="26">
        <v>0</v>
      </c>
      <c r="N1233" s="18" t="str">
        <f t="shared" si="47"/>
        <v/>
      </c>
      <c r="O1233" s="19">
        <f>IF(VLOOKUP($E1233,КСГ!$A$2:$D$427,4,0)=0,IF($D1233="КС",$C$2*$C1233*$G1233*L1233,$C$3*$C1233*$G1233*L1233),IF($D1233="КС",$C$2*$G1233*L1233,$C$3*$G1233*L1233))</f>
        <v>0</v>
      </c>
      <c r="P1233" s="19">
        <f>IF(VLOOKUP($E1233,КСГ!$A$2:$D$427,4,0)=0,IF($D1233="КС",$C$2*$C1233*$G1233*M1233,$C$3*$C1233*$G1233*M1233),IF($D1233="КС",$C$2*$G1233*M1233,$C$3*$G1233*M1233))</f>
        <v>0</v>
      </c>
      <c r="Q1233" s="20">
        <f t="shared" si="48"/>
        <v>0</v>
      </c>
    </row>
    <row r="1234" spans="1:17" ht="30">
      <c r="A1234" s="34">
        <v>150016</v>
      </c>
      <c r="B1234" s="22" t="str">
        <f>VLOOKUP(A1234,МО!$A$1:$C$68,2,0)</f>
        <v>ГБУЗ "Пригородная ЦРБ"</v>
      </c>
      <c r="C1234" s="23">
        <f>IF(D1234="КС",VLOOKUP(A1234,МО!$A$1:$C$68,3,0),VLOOKUP(A1234,МО!$A$1:$D$68,4,0))</f>
        <v>0.81499999999999995</v>
      </c>
      <c r="D1234" s="27" t="s">
        <v>495</v>
      </c>
      <c r="E1234" s="26">
        <v>20161205</v>
      </c>
      <c r="F1234" s="22" t="str">
        <f>VLOOKUP(E1234,КСГ!$A$2:$C$427,2,0)</f>
        <v>Гнойные состояния нижних дыхательных путей</v>
      </c>
      <c r="G1234" s="25">
        <f>VLOOKUP(E1234,КСГ!$A$2:$C$427,3,0)</f>
        <v>2.0499999999999998</v>
      </c>
      <c r="H1234" s="25">
        <f>IF(VLOOKUP($E1234,КСГ!$A$2:$D$427,4,0)=0,IF($D1234="КС",$C$2*$C1234*$G1234,$C$3*$C1234*$G1234),IF($D1234="КС",$C$2*$G1234,$C$3*$G1234))</f>
        <v>28655.785087499997</v>
      </c>
      <c r="I1234" s="25" t="str">
        <f>VLOOKUP(E1234,КСГ!$A$2:$E$427,5,0)</f>
        <v>Торакальная хирургия</v>
      </c>
      <c r="J1234" s="25">
        <f>VLOOKUP(E1234,КСГ!$A$2:$F$427,6,0)</f>
        <v>2.09</v>
      </c>
      <c r="K1234" s="26" t="s">
        <v>474</v>
      </c>
      <c r="L1234" s="26">
        <v>0</v>
      </c>
      <c r="M1234" s="26">
        <v>0</v>
      </c>
      <c r="N1234" s="18" t="str">
        <f t="shared" si="47"/>
        <v/>
      </c>
      <c r="O1234" s="19">
        <f>IF(VLOOKUP($E1234,КСГ!$A$2:$D$427,4,0)=0,IF($D1234="КС",$C$2*$C1234*$G1234*L1234,$C$3*$C1234*$G1234*L1234),IF($D1234="КС",$C$2*$G1234*L1234,$C$3*$G1234*L1234))</f>
        <v>0</v>
      </c>
      <c r="P1234" s="19">
        <f>IF(VLOOKUP($E1234,КСГ!$A$2:$D$427,4,0)=0,IF($D1234="КС",$C$2*$C1234*$G1234*M1234,$C$3*$C1234*$G1234*M1234),IF($D1234="КС",$C$2*$G1234*M1234,$C$3*$G1234*M1234))</f>
        <v>0</v>
      </c>
      <c r="Q1234" s="20">
        <f t="shared" si="48"/>
        <v>0</v>
      </c>
    </row>
    <row r="1235" spans="1:17" ht="30">
      <c r="A1235" s="34">
        <v>150016</v>
      </c>
      <c r="B1235" s="22" t="str">
        <f>VLOOKUP(A1235,МО!$A$1:$C$68,2,0)</f>
        <v>ГБУЗ "Пригородная ЦРБ"</v>
      </c>
      <c r="C1235" s="23">
        <f>IF(D1235="КС",VLOOKUP(A1235,МО!$A$1:$C$68,3,0),VLOOKUP(A1235,МО!$A$1:$D$68,4,0))</f>
        <v>0.81499999999999995</v>
      </c>
      <c r="D1235" s="27" t="s">
        <v>495</v>
      </c>
      <c r="E1235" s="26">
        <v>20161205</v>
      </c>
      <c r="F1235" s="22" t="str">
        <f>VLOOKUP(E1235,КСГ!$A$2:$C$427,2,0)</f>
        <v>Гнойные состояния нижних дыхательных путей</v>
      </c>
      <c r="G1235" s="25">
        <f>VLOOKUP(E1235,КСГ!$A$2:$C$427,3,0)</f>
        <v>2.0499999999999998</v>
      </c>
      <c r="H1235" s="25">
        <f>IF(VLOOKUP($E1235,КСГ!$A$2:$D$427,4,0)=0,IF($D1235="КС",$C$2*$C1235*$G1235,$C$3*$C1235*$G1235),IF($D1235="КС",$C$2*$G1235,$C$3*$G1235))</f>
        <v>28655.785087499997</v>
      </c>
      <c r="I1235" s="25" t="str">
        <f>VLOOKUP(E1235,КСГ!$A$2:$E$427,5,0)</f>
        <v>Торакальная хирургия</v>
      </c>
      <c r="J1235" s="25">
        <f>VLOOKUP(E1235,КСГ!$A$2:$F$427,6,0)</f>
        <v>2.09</v>
      </c>
      <c r="K1235" s="26" t="s">
        <v>493</v>
      </c>
      <c r="L1235" s="26">
        <v>0</v>
      </c>
      <c r="M1235" s="26">
        <v>0</v>
      </c>
      <c r="N1235" s="18" t="str">
        <f t="shared" si="47"/>
        <v/>
      </c>
      <c r="O1235" s="19">
        <f>IF(VLOOKUP($E1235,КСГ!$A$2:$D$427,4,0)=0,IF($D1235="КС",$C$2*$C1235*$G1235*L1235,$C$3*$C1235*$G1235*L1235),IF($D1235="КС",$C$2*$G1235*L1235,$C$3*$G1235*L1235))</f>
        <v>0</v>
      </c>
      <c r="P1235" s="19">
        <f>IF(VLOOKUP($E1235,КСГ!$A$2:$D$427,4,0)=0,IF($D1235="КС",$C$2*$C1235*$G1235*M1235,$C$3*$C1235*$G1235*M1235),IF($D1235="КС",$C$2*$G1235*M1235,$C$3*$G1235*M1235))</f>
        <v>0</v>
      </c>
      <c r="Q1235" s="20">
        <f t="shared" si="48"/>
        <v>0</v>
      </c>
    </row>
    <row r="1236" spans="1:17" ht="30">
      <c r="A1236" s="34">
        <v>150016</v>
      </c>
      <c r="B1236" s="22" t="str">
        <f>VLOOKUP(A1236,МО!$A$1:$C$68,2,0)</f>
        <v>ГБУЗ "Пригородная ЦРБ"</v>
      </c>
      <c r="C1236" s="23">
        <f>IF(D1236="КС",VLOOKUP(A1236,МО!$A$1:$C$68,3,0),VLOOKUP(A1236,МО!$A$1:$D$68,4,0))</f>
        <v>0.81499999999999995</v>
      </c>
      <c r="D1236" s="27" t="s">
        <v>495</v>
      </c>
      <c r="E1236" s="26">
        <v>20161213</v>
      </c>
      <c r="F1236" s="22" t="str">
        <f>VLOOKUP(E1236,КСГ!$A$2:$C$427,2,0)</f>
        <v>Переломы, вывихи, растяжения области грудной клетки, верхней конечности и стопы</v>
      </c>
      <c r="G1236" s="25">
        <f>VLOOKUP(E1236,КСГ!$A$2:$C$427,3,0)</f>
        <v>0.56000000000000005</v>
      </c>
      <c r="H1236" s="25">
        <f>IF(VLOOKUP($E1236,КСГ!$A$2:$D$427,4,0)=0,IF($D1236="КС",$C$2*$C1236*$G1236,$C$3*$C1236*$G1236),IF($D1236="КС",$C$2*$G1236,$C$3*$G1236))</f>
        <v>7827.9217800000006</v>
      </c>
      <c r="I1236" s="25" t="str">
        <f>VLOOKUP(E1236,КСГ!$A$2:$E$427,5,0)</f>
        <v>Травматология и ортопедия</v>
      </c>
      <c r="J1236" s="25">
        <f>VLOOKUP(E1236,КСГ!$A$2:$F$427,6,0)</f>
        <v>1.37</v>
      </c>
      <c r="K1236" s="26" t="s">
        <v>474</v>
      </c>
      <c r="L1236" s="26">
        <v>0</v>
      </c>
      <c r="M1236" s="26">
        <v>0</v>
      </c>
      <c r="N1236" s="18" t="str">
        <f t="shared" si="47"/>
        <v/>
      </c>
      <c r="O1236" s="19">
        <f>IF(VLOOKUP($E1236,КСГ!$A$2:$D$427,4,0)=0,IF($D1236="КС",$C$2*$C1236*$G1236*L1236,$C$3*$C1236*$G1236*L1236),IF($D1236="КС",$C$2*$G1236*L1236,$C$3*$G1236*L1236))</f>
        <v>0</v>
      </c>
      <c r="P1236" s="19">
        <f>IF(VLOOKUP($E1236,КСГ!$A$2:$D$427,4,0)=0,IF($D1236="КС",$C$2*$C1236*$G1236*M1236,$C$3*$C1236*$G1236*M1236),IF($D1236="КС",$C$2*$G1236*M1236,$C$3*$G1236*M1236))</f>
        <v>0</v>
      </c>
      <c r="Q1236" s="20">
        <f t="shared" si="48"/>
        <v>0</v>
      </c>
    </row>
    <row r="1237" spans="1:17" ht="30">
      <c r="A1237" s="34">
        <v>150016</v>
      </c>
      <c r="B1237" s="22" t="str">
        <f>VLOOKUP(A1237,МО!$A$1:$C$68,2,0)</f>
        <v>ГБУЗ "Пригородная ЦРБ"</v>
      </c>
      <c r="C1237" s="23">
        <f>IF(D1237="КС",VLOOKUP(A1237,МО!$A$1:$C$68,3,0),VLOOKUP(A1237,МО!$A$1:$D$68,4,0))</f>
        <v>0.81499999999999995</v>
      </c>
      <c r="D1237" s="27" t="s">
        <v>495</v>
      </c>
      <c r="E1237" s="26">
        <v>20161214</v>
      </c>
      <c r="F1237" s="22" t="str">
        <f>VLOOKUP(E1237,КСГ!$A$2:$C$427,2,0)</f>
        <v>Переломы, вывихи, растяжения области колена и голени</v>
      </c>
      <c r="G1237" s="25">
        <f>VLOOKUP(E1237,КСГ!$A$2:$C$427,3,0)</f>
        <v>0.74</v>
      </c>
      <c r="H1237" s="25">
        <f>IF(VLOOKUP($E1237,КСГ!$A$2:$D$427,4,0)=0,IF($D1237="КС",$C$2*$C1237*$G1237,$C$3*$C1237*$G1237),IF($D1237="КС",$C$2*$G1237,$C$3*$G1237))</f>
        <v>10344.039494999999</v>
      </c>
      <c r="I1237" s="25" t="str">
        <f>VLOOKUP(E1237,КСГ!$A$2:$E$427,5,0)</f>
        <v>Травматология и ортопедия</v>
      </c>
      <c r="J1237" s="25">
        <f>VLOOKUP(E1237,КСГ!$A$2:$F$427,6,0)</f>
        <v>1.37</v>
      </c>
      <c r="K1237" s="26" t="s">
        <v>474</v>
      </c>
      <c r="L1237" s="26">
        <v>1</v>
      </c>
      <c r="M1237" s="26">
        <v>0</v>
      </c>
      <c r="N1237" s="18">
        <f t="shared" si="47"/>
        <v>1</v>
      </c>
      <c r="O1237" s="19">
        <f>IF(VLOOKUP($E1237,КСГ!$A$2:$D$427,4,0)=0,IF($D1237="КС",$C$2*$C1237*$G1237*L1237,$C$3*$C1237*$G1237*L1237),IF($D1237="КС",$C$2*$G1237*L1237,$C$3*$G1237*L1237))</f>
        <v>10344.039494999999</v>
      </c>
      <c r="P1237" s="19">
        <f>IF(VLOOKUP($E1237,КСГ!$A$2:$D$427,4,0)=0,IF($D1237="КС",$C$2*$C1237*$G1237*M1237,$C$3*$C1237*$G1237*M1237),IF($D1237="КС",$C$2*$G1237*M1237,$C$3*$G1237*M1237))</f>
        <v>0</v>
      </c>
      <c r="Q1237" s="20">
        <f t="shared" si="48"/>
        <v>10344.039494999999</v>
      </c>
    </row>
    <row r="1238" spans="1:17" ht="30">
      <c r="A1238" s="34">
        <v>150016</v>
      </c>
      <c r="B1238" s="22" t="str">
        <f>VLOOKUP(A1238,МО!$A$1:$C$68,2,0)</f>
        <v>ГБУЗ "Пригородная ЦРБ"</v>
      </c>
      <c r="C1238" s="23">
        <f>IF(D1238="КС",VLOOKUP(A1238,МО!$A$1:$C$68,3,0),VLOOKUP(A1238,МО!$A$1:$D$68,4,0))</f>
        <v>0.81499999999999995</v>
      </c>
      <c r="D1238" s="27" t="s">
        <v>495</v>
      </c>
      <c r="E1238" s="26">
        <v>20161215</v>
      </c>
      <c r="F1238" s="22" t="str">
        <f>VLOOKUP(E1238,КСГ!$A$2:$C$427,2,0)</f>
        <v>Множественные переломы, травматические ампутации, размозжения и последствия травм</v>
      </c>
      <c r="G1238" s="25">
        <f>VLOOKUP(E1238,КСГ!$A$2:$C$427,3,0)</f>
        <v>1.44</v>
      </c>
      <c r="H1238" s="25">
        <f>IF(VLOOKUP($E1238,КСГ!$A$2:$D$427,4,0)=0,IF($D1238="КС",$C$2*$C1238*$G1238,$C$3*$C1238*$G1238),IF($D1238="КС",$C$2*$G1238,$C$3*$G1238))</f>
        <v>20128.941719999999</v>
      </c>
      <c r="I1238" s="25" t="str">
        <f>VLOOKUP(E1238,КСГ!$A$2:$E$427,5,0)</f>
        <v>Травматология и ортопедия</v>
      </c>
      <c r="J1238" s="25">
        <f>VLOOKUP(E1238,КСГ!$A$2:$F$427,6,0)</f>
        <v>1.37</v>
      </c>
      <c r="K1238" s="26" t="s">
        <v>474</v>
      </c>
      <c r="L1238" s="26">
        <v>1</v>
      </c>
      <c r="M1238" s="26">
        <v>0</v>
      </c>
      <c r="N1238" s="18">
        <f t="shared" si="47"/>
        <v>1</v>
      </c>
      <c r="O1238" s="19">
        <f>IF(VLOOKUP($E1238,КСГ!$A$2:$D$427,4,0)=0,IF($D1238="КС",$C$2*$C1238*$G1238*L1238,$C$3*$C1238*$G1238*L1238),IF($D1238="КС",$C$2*$G1238*L1238,$C$3*$G1238*L1238))</f>
        <v>20128.941719999999</v>
      </c>
      <c r="P1238" s="19">
        <f>IF(VLOOKUP($E1238,КСГ!$A$2:$D$427,4,0)=0,IF($D1238="КС",$C$2*$C1238*$G1238*M1238,$C$3*$C1238*$G1238*M1238),IF($D1238="КС",$C$2*$G1238*M1238,$C$3*$G1238*M1238))</f>
        <v>0</v>
      </c>
      <c r="Q1238" s="20">
        <f t="shared" si="48"/>
        <v>20128.941719999999</v>
      </c>
    </row>
    <row r="1239" spans="1:17" ht="30">
      <c r="A1239" s="34">
        <v>150016</v>
      </c>
      <c r="B1239" s="22" t="str">
        <f>VLOOKUP(A1239,МО!$A$1:$C$68,2,0)</f>
        <v>ГБУЗ "Пригородная ЦРБ"</v>
      </c>
      <c r="C1239" s="23">
        <f>IF(D1239="КС",VLOOKUP(A1239,МО!$A$1:$C$68,3,0),VLOOKUP(A1239,МО!$A$1:$D$68,4,0))</f>
        <v>0.81499999999999995</v>
      </c>
      <c r="D1239" s="27" t="s">
        <v>495</v>
      </c>
      <c r="E1239" s="26">
        <v>20161218</v>
      </c>
      <c r="F1239" s="22" t="str">
        <f>VLOOKUP(E1239,КСГ!$A$2:$C$427,2,0)</f>
        <v>Операции на костно-мышечной системе и суставах (уровень 1)</v>
      </c>
      <c r="G1239" s="25">
        <f>VLOOKUP(E1239,КСГ!$A$2:$C$427,3,0)</f>
        <v>0.79</v>
      </c>
      <c r="H1239" s="25">
        <f>IF(VLOOKUP($E1239,КСГ!$A$2:$D$427,4,0)=0,IF($D1239="КС",$C$2*$C1239*$G1239,$C$3*$C1239*$G1239),IF($D1239="КС",$C$2*$G1239,$C$3*$G1239))</f>
        <v>11042.9610825</v>
      </c>
      <c r="I1239" s="25" t="str">
        <f>VLOOKUP(E1239,КСГ!$A$2:$E$427,5,0)</f>
        <v>Травматология и ортопедия</v>
      </c>
      <c r="J1239" s="25">
        <f>VLOOKUP(E1239,КСГ!$A$2:$F$427,6,0)</f>
        <v>1.37</v>
      </c>
      <c r="K1239" s="26" t="s">
        <v>474</v>
      </c>
      <c r="L1239" s="26">
        <v>1</v>
      </c>
      <c r="M1239" s="26">
        <v>1</v>
      </c>
      <c r="N1239" s="18">
        <f t="shared" si="47"/>
        <v>2</v>
      </c>
      <c r="O1239" s="19">
        <f>IF(VLOOKUP($E1239,КСГ!$A$2:$D$427,4,0)=0,IF($D1239="КС",$C$2*$C1239*$G1239*L1239,$C$3*$C1239*$G1239*L1239),IF($D1239="КС",$C$2*$G1239*L1239,$C$3*$G1239*L1239))</f>
        <v>11042.9610825</v>
      </c>
      <c r="P1239" s="19">
        <f>IF(VLOOKUP($E1239,КСГ!$A$2:$D$427,4,0)=0,IF($D1239="КС",$C$2*$C1239*$G1239*M1239,$C$3*$C1239*$G1239*M1239),IF($D1239="КС",$C$2*$G1239*M1239,$C$3*$G1239*M1239))</f>
        <v>11042.9610825</v>
      </c>
      <c r="Q1239" s="20">
        <f t="shared" si="48"/>
        <v>22085.922165</v>
      </c>
    </row>
    <row r="1240" spans="1:17" ht="30">
      <c r="A1240" s="34">
        <v>150016</v>
      </c>
      <c r="B1240" s="22" t="str">
        <f>VLOOKUP(A1240,МО!$A$1:$C$68,2,0)</f>
        <v>ГБУЗ "Пригородная ЦРБ"</v>
      </c>
      <c r="C1240" s="23">
        <f>IF(D1240="КС",VLOOKUP(A1240,МО!$A$1:$C$68,3,0),VLOOKUP(A1240,МО!$A$1:$D$68,4,0))</f>
        <v>0.81499999999999995</v>
      </c>
      <c r="D1240" s="27" t="s">
        <v>495</v>
      </c>
      <c r="E1240" s="26">
        <v>20161219</v>
      </c>
      <c r="F1240" s="22" t="str">
        <f>VLOOKUP(E1240,КСГ!$A$2:$C$427,2,0)</f>
        <v>Операции на костно-мышечной системе и суставах (уровень 2)</v>
      </c>
      <c r="G1240" s="25">
        <f>VLOOKUP(E1240,КСГ!$A$2:$C$427,3,0)</f>
        <v>0.93</v>
      </c>
      <c r="H1240" s="25">
        <f>IF(VLOOKUP($E1240,КСГ!$A$2:$D$427,4,0)=0,IF($D1240="КС",$C$2*$C1240*$G1240,$C$3*$C1240*$G1240),IF($D1240="КС",$C$2*$G1240,$C$3*$G1240))</f>
        <v>12999.941527500001</v>
      </c>
      <c r="I1240" s="25" t="str">
        <f>VLOOKUP(E1240,КСГ!$A$2:$E$427,5,0)</f>
        <v>Травматология и ортопедия</v>
      </c>
      <c r="J1240" s="25">
        <f>VLOOKUP(E1240,КСГ!$A$2:$F$427,6,0)</f>
        <v>1.37</v>
      </c>
      <c r="K1240" s="26" t="s">
        <v>474</v>
      </c>
      <c r="L1240" s="26">
        <v>0</v>
      </c>
      <c r="M1240" s="26">
        <v>0</v>
      </c>
      <c r="N1240" s="18" t="str">
        <f t="shared" si="47"/>
        <v/>
      </c>
      <c r="O1240" s="19">
        <f>IF(VLOOKUP($E1240,КСГ!$A$2:$D$427,4,0)=0,IF($D1240="КС",$C$2*$C1240*$G1240*L1240,$C$3*$C1240*$G1240*L1240),IF($D1240="КС",$C$2*$G1240*L1240,$C$3*$G1240*L1240))</f>
        <v>0</v>
      </c>
      <c r="P1240" s="19">
        <f>IF(VLOOKUP($E1240,КСГ!$A$2:$D$427,4,0)=0,IF($D1240="КС",$C$2*$C1240*$G1240*M1240,$C$3*$C1240*$G1240*M1240),IF($D1240="КС",$C$2*$G1240*M1240,$C$3*$G1240*M1240))</f>
        <v>0</v>
      </c>
      <c r="Q1240" s="20">
        <f t="shared" si="48"/>
        <v>0</v>
      </c>
    </row>
    <row r="1241" spans="1:17" ht="30">
      <c r="A1241" s="34">
        <v>150016</v>
      </c>
      <c r="B1241" s="22" t="str">
        <f>VLOOKUP(A1241,МО!$A$1:$C$68,2,0)</f>
        <v>ГБУЗ "Пригородная ЦРБ"</v>
      </c>
      <c r="C1241" s="23">
        <f>IF(D1241="КС",VLOOKUP(A1241,МО!$A$1:$C$68,3,0),VLOOKUP(A1241,МО!$A$1:$D$68,4,0))</f>
        <v>0.81499999999999995</v>
      </c>
      <c r="D1241" s="27" t="s">
        <v>495</v>
      </c>
      <c r="E1241" s="26">
        <v>20161220</v>
      </c>
      <c r="F1241" s="22" t="str">
        <f>VLOOKUP(E1241,КСГ!$A$2:$C$427,2,0)</f>
        <v>Операции на костно-мышечной системе и суставах (уровень 3)</v>
      </c>
      <c r="G1241" s="25">
        <f>VLOOKUP(E1241,КСГ!$A$2:$C$427,3,0)</f>
        <v>1.37</v>
      </c>
      <c r="H1241" s="25">
        <f>IF(VLOOKUP($E1241,КСГ!$A$2:$D$427,4,0)=0,IF($D1241="КС",$C$2*$C1241*$G1241,$C$3*$C1241*$G1241),IF($D1241="КС",$C$2*$G1241,$C$3*$G1241))</f>
        <v>19150.451497500002</v>
      </c>
      <c r="I1241" s="25" t="str">
        <f>VLOOKUP(E1241,КСГ!$A$2:$E$427,5,0)</f>
        <v>Травматология и ортопедия</v>
      </c>
      <c r="J1241" s="25">
        <f>VLOOKUP(E1241,КСГ!$A$2:$F$427,6,0)</f>
        <v>1.37</v>
      </c>
      <c r="K1241" s="26" t="s">
        <v>474</v>
      </c>
      <c r="L1241" s="26">
        <v>1</v>
      </c>
      <c r="M1241" s="26">
        <v>1</v>
      </c>
      <c r="N1241" s="18">
        <f t="shared" si="47"/>
        <v>2</v>
      </c>
      <c r="O1241" s="19">
        <f>IF(VLOOKUP($E1241,КСГ!$A$2:$D$427,4,0)=0,IF($D1241="КС",$C$2*$C1241*$G1241*L1241,$C$3*$C1241*$G1241*L1241),IF($D1241="КС",$C$2*$G1241*L1241,$C$3*$G1241*L1241))</f>
        <v>19150.451497500002</v>
      </c>
      <c r="P1241" s="19">
        <f>IF(VLOOKUP($E1241,КСГ!$A$2:$D$427,4,0)=0,IF($D1241="КС",$C$2*$C1241*$G1241*M1241,$C$3*$C1241*$G1241*M1241),IF($D1241="КС",$C$2*$G1241*M1241,$C$3*$G1241*M1241))</f>
        <v>19150.451497500002</v>
      </c>
      <c r="Q1241" s="20">
        <f t="shared" si="48"/>
        <v>38300.902995000004</v>
      </c>
    </row>
    <row r="1242" spans="1:17" ht="30">
      <c r="A1242" s="34">
        <v>150016</v>
      </c>
      <c r="B1242" s="22" t="str">
        <f>VLOOKUP(A1242,МО!$A$1:$C$68,2,0)</f>
        <v>ГБУЗ "Пригородная ЦРБ"</v>
      </c>
      <c r="C1242" s="23">
        <f>IF(D1242="КС",VLOOKUP(A1242,МО!$A$1:$C$68,3,0),VLOOKUP(A1242,МО!$A$1:$D$68,4,0))</f>
        <v>0.81499999999999995</v>
      </c>
      <c r="D1242" s="27" t="s">
        <v>495</v>
      </c>
      <c r="E1242" s="26">
        <v>20161221</v>
      </c>
      <c r="F1242" s="22" t="str">
        <f>VLOOKUP(E1242,КСГ!$A$2:$C$427,2,0)</f>
        <v>Операции на костно-мышечной системе и суставах (уровень 4)</v>
      </c>
      <c r="G1242" s="25">
        <f>VLOOKUP(E1242,КСГ!$A$2:$C$427,3,0)</f>
        <v>2.42</v>
      </c>
      <c r="H1242" s="25">
        <f>IF(VLOOKUP($E1242,КСГ!$A$2:$D$427,4,0)=0,IF($D1242="КС",$C$2*$C1242*$G1242,$C$3*$C1242*$G1242),IF($D1242="КС",$C$2*$G1242,$C$3*$G1242))</f>
        <v>33827.804834999995</v>
      </c>
      <c r="I1242" s="25" t="str">
        <f>VLOOKUP(E1242,КСГ!$A$2:$E$427,5,0)</f>
        <v>Травматология и ортопедия</v>
      </c>
      <c r="J1242" s="25">
        <f>VLOOKUP(E1242,КСГ!$A$2:$F$427,6,0)</f>
        <v>1.37</v>
      </c>
      <c r="K1242" s="26" t="s">
        <v>474</v>
      </c>
      <c r="L1242" s="26">
        <v>1</v>
      </c>
      <c r="M1242" s="26">
        <v>1</v>
      </c>
      <c r="N1242" s="18">
        <f t="shared" si="47"/>
        <v>2</v>
      </c>
      <c r="O1242" s="19">
        <f>IF(VLOOKUP($E1242,КСГ!$A$2:$D$427,4,0)=0,IF($D1242="КС",$C$2*$C1242*$G1242*L1242,$C$3*$C1242*$G1242*L1242),IF($D1242="КС",$C$2*$G1242*L1242,$C$3*$G1242*L1242))</f>
        <v>33827.804834999995</v>
      </c>
      <c r="P1242" s="19">
        <f>IF(VLOOKUP($E1242,КСГ!$A$2:$D$427,4,0)=0,IF($D1242="КС",$C$2*$C1242*$G1242*M1242,$C$3*$C1242*$G1242*M1242),IF($D1242="КС",$C$2*$G1242*M1242,$C$3*$G1242*M1242))</f>
        <v>33827.804834999995</v>
      </c>
      <c r="Q1242" s="20">
        <f t="shared" si="48"/>
        <v>67655.609669999991</v>
      </c>
    </row>
    <row r="1243" spans="1:17">
      <c r="A1243" s="34">
        <v>150016</v>
      </c>
      <c r="B1243" s="22" t="str">
        <f>VLOOKUP(A1243,МО!$A$1:$C$68,2,0)</f>
        <v>ГБУЗ "Пригородная ЦРБ"</v>
      </c>
      <c r="C1243" s="23">
        <f>IF(D1243="КС",VLOOKUP(A1243,МО!$A$1:$C$68,3,0),VLOOKUP(A1243,МО!$A$1:$D$68,4,0))</f>
        <v>0.81499999999999995</v>
      </c>
      <c r="D1243" s="27" t="s">
        <v>495</v>
      </c>
      <c r="E1243" s="26">
        <v>20161224</v>
      </c>
      <c r="F1243" s="22" t="str">
        <f>VLOOKUP(E1243,КСГ!$A$2:$C$427,2,0)</f>
        <v>Болезни предстательной железы</v>
      </c>
      <c r="G1243" s="25">
        <f>VLOOKUP(E1243,КСГ!$A$2:$C$427,3,0)</f>
        <v>0.73</v>
      </c>
      <c r="H1243" s="25">
        <f>IF(VLOOKUP($E1243,КСГ!$A$2:$D$427,4,0)=0,IF($D1243="КС",$C$2*$C1243*$G1243,$C$3*$C1243*$G1243),IF($D1243="КС",$C$2*$G1243,$C$3*$G1243))</f>
        <v>10204.255177499999</v>
      </c>
      <c r="I1243" s="25" t="str">
        <f>VLOOKUP(E1243,КСГ!$A$2:$E$427,5,0)</f>
        <v>Урология</v>
      </c>
      <c r="J1243" s="25">
        <f>VLOOKUP(E1243,КСГ!$A$2:$F$427,6,0)</f>
        <v>1.2</v>
      </c>
      <c r="K1243" s="26" t="s">
        <v>474</v>
      </c>
      <c r="L1243" s="26">
        <v>0</v>
      </c>
      <c r="M1243" s="26">
        <v>0</v>
      </c>
      <c r="N1243" s="18" t="str">
        <f t="shared" si="47"/>
        <v/>
      </c>
      <c r="O1243" s="19">
        <f>IF(VLOOKUP($E1243,КСГ!$A$2:$D$427,4,0)=0,IF($D1243="КС",$C$2*$C1243*$G1243*L1243,$C$3*$C1243*$G1243*L1243),IF($D1243="КС",$C$2*$G1243*L1243,$C$3*$G1243*L1243))</f>
        <v>0</v>
      </c>
      <c r="P1243" s="19">
        <f>IF(VLOOKUP($E1243,КСГ!$A$2:$D$427,4,0)=0,IF($D1243="КС",$C$2*$C1243*$G1243*M1243,$C$3*$C1243*$G1243*M1243),IF($D1243="КС",$C$2*$G1243*M1243,$C$3*$G1243*M1243))</f>
        <v>0</v>
      </c>
      <c r="Q1243" s="20">
        <f t="shared" si="48"/>
        <v>0</v>
      </c>
    </row>
    <row r="1244" spans="1:17">
      <c r="A1244" s="34">
        <v>150016</v>
      </c>
      <c r="B1244" s="22" t="str">
        <f>VLOOKUP(A1244,МО!$A$1:$C$68,2,0)</f>
        <v>ГБУЗ "Пригородная ЦРБ"</v>
      </c>
      <c r="C1244" s="23">
        <f>IF(D1244="КС",VLOOKUP(A1244,МО!$A$1:$C$68,3,0),VLOOKUP(A1244,МО!$A$1:$D$68,4,0))</f>
        <v>0.81499999999999995</v>
      </c>
      <c r="D1244" s="27" t="s">
        <v>495</v>
      </c>
      <c r="E1244" s="26">
        <v>20161225</v>
      </c>
      <c r="F1244" s="22" t="str">
        <f>VLOOKUP(E1244,КСГ!$A$2:$C$427,2,0)</f>
        <v>Другие болезни, врожденные аномалии, повреждения мочевой системы и мужских половых органов</v>
      </c>
      <c r="G1244" s="25">
        <f>VLOOKUP(E1244,КСГ!$A$2:$C$427,3,0)</f>
        <v>0.67</v>
      </c>
      <c r="H1244" s="25">
        <f>IF(VLOOKUP($E1244,КСГ!$A$2:$D$427,4,0)=0,IF($D1244="КС",$C$2*$C1244*$G1244,$C$3*$C1244*$G1244),IF($D1244="КС",$C$2*$G1244,$C$3*$G1244))</f>
        <v>9365.5492725000004</v>
      </c>
      <c r="I1244" s="25" t="str">
        <f>VLOOKUP(E1244,КСГ!$A$2:$E$427,5,0)</f>
        <v>Урология</v>
      </c>
      <c r="J1244" s="25">
        <f>VLOOKUP(E1244,КСГ!$A$2:$F$427,6,0)</f>
        <v>1.2</v>
      </c>
      <c r="K1244" s="26" t="s">
        <v>474</v>
      </c>
      <c r="L1244" s="26">
        <v>3</v>
      </c>
      <c r="M1244" s="26">
        <v>2</v>
      </c>
      <c r="N1244" s="18">
        <f t="shared" si="47"/>
        <v>5</v>
      </c>
      <c r="O1244" s="19">
        <f>IF(VLOOKUP($E1244,КСГ!$A$2:$D$427,4,0)=0,IF($D1244="КС",$C$2*$C1244*$G1244*L1244,$C$3*$C1244*$G1244*L1244),IF($D1244="КС",$C$2*$G1244*L1244,$C$3*$G1244*L1244))</f>
        <v>28096.647817500001</v>
      </c>
      <c r="P1244" s="19">
        <f>IF(VLOOKUP($E1244,КСГ!$A$2:$D$427,4,0)=0,IF($D1244="КС",$C$2*$C1244*$G1244*M1244,$C$3*$C1244*$G1244*M1244),IF($D1244="КС",$C$2*$G1244*M1244,$C$3*$G1244*M1244))</f>
        <v>18731.098545000001</v>
      </c>
      <c r="Q1244" s="20">
        <f t="shared" si="48"/>
        <v>46827.746362500002</v>
      </c>
    </row>
    <row r="1245" spans="1:17">
      <c r="A1245" s="34">
        <v>150016</v>
      </c>
      <c r="B1245" s="22" t="str">
        <f>VLOOKUP(A1245,МО!$A$1:$C$68,2,0)</f>
        <v>ГБУЗ "Пригородная ЦРБ"</v>
      </c>
      <c r="C1245" s="23">
        <f>IF(D1245="КС",VLOOKUP(A1245,МО!$A$1:$C$68,3,0),VLOOKUP(A1245,МО!$A$1:$D$68,4,0))</f>
        <v>0.81499999999999995</v>
      </c>
      <c r="D1245" s="27" t="s">
        <v>495</v>
      </c>
      <c r="E1245" s="26">
        <v>20161226</v>
      </c>
      <c r="F1245" s="22" t="str">
        <f>VLOOKUP(E1245,КСГ!$A$2:$C$427,2,0)</f>
        <v>Операции на мужских половых органах, взрослые (уровень  1)</v>
      </c>
      <c r="G1245" s="25">
        <f>VLOOKUP(E1245,КСГ!$A$2:$C$427,3,0)</f>
        <v>1.2</v>
      </c>
      <c r="H1245" s="25">
        <f>IF(VLOOKUP($E1245,КСГ!$A$2:$D$427,4,0)=0,IF($D1245="КС",$C$2*$C1245*$G1245,$C$3*$C1245*$G1245),IF($D1245="КС",$C$2*$G1245,$C$3*$G1245))</f>
        <v>16774.1181</v>
      </c>
      <c r="I1245" s="25" t="str">
        <f>VLOOKUP(E1245,КСГ!$A$2:$E$427,5,0)</f>
        <v>Урология</v>
      </c>
      <c r="J1245" s="25">
        <f>VLOOKUP(E1245,КСГ!$A$2:$F$427,6,0)</f>
        <v>1.2</v>
      </c>
      <c r="K1245" s="26" t="s">
        <v>474</v>
      </c>
      <c r="L1245" s="26">
        <v>2</v>
      </c>
      <c r="M1245" s="26">
        <v>1</v>
      </c>
      <c r="N1245" s="18">
        <f t="shared" si="47"/>
        <v>3</v>
      </c>
      <c r="O1245" s="19">
        <f>IF(VLOOKUP($E1245,КСГ!$A$2:$D$427,4,0)=0,IF($D1245="КС",$C$2*$C1245*$G1245*L1245,$C$3*$C1245*$G1245*L1245),IF($D1245="КС",$C$2*$G1245*L1245,$C$3*$G1245*L1245))</f>
        <v>33548.236199999999</v>
      </c>
      <c r="P1245" s="19">
        <f>IF(VLOOKUP($E1245,КСГ!$A$2:$D$427,4,0)=0,IF($D1245="КС",$C$2*$C1245*$G1245*M1245,$C$3*$C1245*$G1245*M1245),IF($D1245="КС",$C$2*$G1245*M1245,$C$3*$G1245*M1245))</f>
        <v>16774.1181</v>
      </c>
      <c r="Q1245" s="20">
        <f t="shared" si="48"/>
        <v>50322.354299999999</v>
      </c>
    </row>
    <row r="1246" spans="1:17">
      <c r="A1246" s="34">
        <v>150016</v>
      </c>
      <c r="B1246" s="22" t="str">
        <f>VLOOKUP(A1246,МО!$A$1:$C$68,2,0)</f>
        <v>ГБУЗ "Пригородная ЦРБ"</v>
      </c>
      <c r="C1246" s="23">
        <f>IF(D1246="КС",VLOOKUP(A1246,МО!$A$1:$C$68,3,0),VLOOKUP(A1246,МО!$A$1:$D$68,4,0))</f>
        <v>0.81499999999999995</v>
      </c>
      <c r="D1246" s="27" t="s">
        <v>495</v>
      </c>
      <c r="E1246" s="26">
        <v>20161236</v>
      </c>
      <c r="F1246" s="22" t="str">
        <f>VLOOKUP(E1246,КСГ!$A$2:$C$427,2,0)</f>
        <v>Болезни лимфатических сосудов и лимфатических узлов</v>
      </c>
      <c r="G1246" s="25">
        <f>VLOOKUP(E1246,КСГ!$A$2:$C$427,3,0)</f>
        <v>0.61</v>
      </c>
      <c r="H1246" s="25">
        <f>IF(VLOOKUP($E1246,КСГ!$A$2:$D$427,4,0)=0,IF($D1246="КС",$C$2*$C1246*$G1246,$C$3*$C1246*$G1246),IF($D1246="КС",$C$2*$G1246,$C$3*$G1246))</f>
        <v>8526.8433674999997</v>
      </c>
      <c r="I1246" s="25" t="str">
        <f>VLOOKUP(E1246,КСГ!$A$2:$E$427,5,0)</f>
        <v>Хирургия</v>
      </c>
      <c r="J1246" s="25">
        <f>VLOOKUP(E1246,КСГ!$A$2:$F$427,6,0)</f>
        <v>0.9</v>
      </c>
      <c r="K1246" s="26" t="s">
        <v>474</v>
      </c>
      <c r="L1246" s="26">
        <v>0</v>
      </c>
      <c r="M1246" s="26">
        <v>0</v>
      </c>
      <c r="N1246" s="18" t="str">
        <f t="shared" si="47"/>
        <v/>
      </c>
      <c r="O1246" s="19">
        <f>IF(VLOOKUP($E1246,КСГ!$A$2:$D$427,4,0)=0,IF($D1246="КС",$C$2*$C1246*$G1246*L1246,$C$3*$C1246*$G1246*L1246),IF($D1246="КС",$C$2*$G1246*L1246,$C$3*$G1246*L1246))</f>
        <v>0</v>
      </c>
      <c r="P1246" s="19">
        <f>IF(VLOOKUP($E1246,КСГ!$A$2:$D$427,4,0)=0,IF($D1246="КС",$C$2*$C1246*$G1246*M1246,$C$3*$C1246*$G1246*M1246),IF($D1246="КС",$C$2*$G1246*M1246,$C$3*$G1246*M1246))</f>
        <v>0</v>
      </c>
      <c r="Q1246" s="20">
        <f t="shared" si="48"/>
        <v>0</v>
      </c>
    </row>
    <row r="1247" spans="1:17">
      <c r="A1247" s="34">
        <v>150016</v>
      </c>
      <c r="B1247" s="22" t="str">
        <f>VLOOKUP(A1247,МО!$A$1:$C$68,2,0)</f>
        <v>ГБУЗ "Пригородная ЦРБ"</v>
      </c>
      <c r="C1247" s="23">
        <f>IF(D1247="КС",VLOOKUP(A1247,МО!$A$1:$C$68,3,0),VLOOKUP(A1247,МО!$A$1:$D$68,4,0))</f>
        <v>0.81499999999999995</v>
      </c>
      <c r="D1247" s="27" t="s">
        <v>495</v>
      </c>
      <c r="E1247" s="26">
        <v>20161237</v>
      </c>
      <c r="F1247" s="22" t="str">
        <f>VLOOKUP(E1247,КСГ!$A$2:$C$427,2,0)</f>
        <v>Операции на коже, подкожной клетчатке, придатках кожи (уровень 1)</v>
      </c>
      <c r="G1247" s="25">
        <f>VLOOKUP(E1247,КСГ!$A$2:$C$427,3,0)</f>
        <v>0.27500000000000002</v>
      </c>
      <c r="H1247" s="25">
        <f>IF(VLOOKUP($E1247,КСГ!$A$2:$D$427,4,0)=0,IF($D1247="КС",$C$2*$C1247*$G1247,$C$3*$C1247*$G1247),IF($D1247="КС",$C$2*$G1247,$C$3*$G1247))</f>
        <v>3844.0687312500004</v>
      </c>
      <c r="I1247" s="25" t="str">
        <f>VLOOKUP(E1247,КСГ!$A$2:$E$427,5,0)</f>
        <v>Хирургия</v>
      </c>
      <c r="J1247" s="25">
        <f>VLOOKUP(E1247,КСГ!$A$2:$F$427,6,0)</f>
        <v>0.9</v>
      </c>
      <c r="K1247" s="26" t="s">
        <v>474</v>
      </c>
      <c r="L1247" s="26">
        <v>3</v>
      </c>
      <c r="M1247" s="26">
        <v>1</v>
      </c>
      <c r="N1247" s="18">
        <f t="shared" si="47"/>
        <v>4</v>
      </c>
      <c r="O1247" s="19">
        <f>IF(VLOOKUP($E1247,КСГ!$A$2:$D$427,4,0)=0,IF($D1247="КС",$C$2*$C1247*$G1247*L1247,$C$3*$C1247*$G1247*L1247),IF($D1247="КС",$C$2*$G1247*L1247,$C$3*$G1247*L1247))</f>
        <v>11532.20619375</v>
      </c>
      <c r="P1247" s="19">
        <f>IF(VLOOKUP($E1247,КСГ!$A$2:$D$427,4,0)=0,IF($D1247="КС",$C$2*$C1247*$G1247*M1247,$C$3*$C1247*$G1247*M1247),IF($D1247="КС",$C$2*$G1247*M1247,$C$3*$G1247*M1247))</f>
        <v>3844.0687312500004</v>
      </c>
      <c r="Q1247" s="20">
        <f t="shared" si="48"/>
        <v>15376.274925000002</v>
      </c>
    </row>
    <row r="1248" spans="1:17">
      <c r="A1248" s="34">
        <v>150016</v>
      </c>
      <c r="B1248" s="22" t="str">
        <f>VLOOKUP(A1248,МО!$A$1:$C$68,2,0)</f>
        <v>ГБУЗ "Пригородная ЦРБ"</v>
      </c>
      <c r="C1248" s="23">
        <f>IF(D1248="КС",VLOOKUP(A1248,МО!$A$1:$C$68,3,0),VLOOKUP(A1248,МО!$A$1:$D$68,4,0))</f>
        <v>0.81499999999999995</v>
      </c>
      <c r="D1248" s="27" t="s">
        <v>495</v>
      </c>
      <c r="E1248" s="26">
        <v>20161238</v>
      </c>
      <c r="F1248" s="22" t="str">
        <f>VLOOKUP(E1248,КСГ!$A$2:$C$427,2,0)</f>
        <v>Операции на коже, подкожной клетчатке, придатках кожи (уровень 2)</v>
      </c>
      <c r="G1248" s="25">
        <f>VLOOKUP(E1248,КСГ!$A$2:$C$427,3,0)</f>
        <v>0.71</v>
      </c>
      <c r="H1248" s="25">
        <f>IF(VLOOKUP($E1248,КСГ!$A$2:$D$427,4,0)=0,IF($D1248="КС",$C$2*$C1248*$G1248,$C$3*$C1248*$G1248),IF($D1248="КС",$C$2*$G1248,$C$3*$G1248))</f>
        <v>9924.6865424999996</v>
      </c>
      <c r="I1248" s="25" t="str">
        <f>VLOOKUP(E1248,КСГ!$A$2:$E$427,5,0)</f>
        <v>Хирургия</v>
      </c>
      <c r="J1248" s="25">
        <f>VLOOKUP(E1248,КСГ!$A$2:$F$427,6,0)</f>
        <v>0.9</v>
      </c>
      <c r="K1248" s="26" t="s">
        <v>474</v>
      </c>
      <c r="L1248" s="26">
        <v>19</v>
      </c>
      <c r="M1248" s="26">
        <v>8</v>
      </c>
      <c r="N1248" s="18">
        <f t="shared" si="47"/>
        <v>27</v>
      </c>
      <c r="O1248" s="19">
        <f>IF(VLOOKUP($E1248,КСГ!$A$2:$D$427,4,0)=0,IF($D1248="КС",$C$2*$C1248*$G1248*L1248,$C$3*$C1248*$G1248*L1248),IF($D1248="КС",$C$2*$G1248*L1248,$C$3*$G1248*L1248))</f>
        <v>188569.04430750001</v>
      </c>
      <c r="P1248" s="19">
        <f>IF(VLOOKUP($E1248,КСГ!$A$2:$D$427,4,0)=0,IF($D1248="КС",$C$2*$C1248*$G1248*M1248,$C$3*$C1248*$G1248*M1248),IF($D1248="КС",$C$2*$G1248*M1248,$C$3*$G1248*M1248))</f>
        <v>79397.492339999997</v>
      </c>
      <c r="Q1248" s="20">
        <f t="shared" si="48"/>
        <v>267966.5366475</v>
      </c>
    </row>
    <row r="1249" spans="1:17">
      <c r="A1249" s="34">
        <v>150016</v>
      </c>
      <c r="B1249" s="22" t="str">
        <f>VLOOKUP(A1249,МО!$A$1:$C$68,2,0)</f>
        <v>ГБУЗ "Пригородная ЦРБ"</v>
      </c>
      <c r="C1249" s="23">
        <f>IF(D1249="КС",VLOOKUP(A1249,МО!$A$1:$C$68,3,0),VLOOKUP(A1249,МО!$A$1:$D$68,4,0))</f>
        <v>0.81499999999999995</v>
      </c>
      <c r="D1249" s="27" t="s">
        <v>495</v>
      </c>
      <c r="E1249" s="26">
        <v>20161239</v>
      </c>
      <c r="F1249" s="22" t="str">
        <f>VLOOKUP(E1249,КСГ!$A$2:$C$427,2,0)</f>
        <v>Операции на коже, подкожной клетчатке, придатках кожи (уровень 3)</v>
      </c>
      <c r="G1249" s="25">
        <f>VLOOKUP(E1249,КСГ!$A$2:$C$427,3,0)</f>
        <v>1.38</v>
      </c>
      <c r="H1249" s="25">
        <f>IF(VLOOKUP($E1249,КСГ!$A$2:$D$427,4,0)=0,IF($D1249="КС",$C$2*$C1249*$G1249,$C$3*$C1249*$G1249),IF($D1249="КС",$C$2*$G1249,$C$3*$G1249))</f>
        <v>19290.235814999996</v>
      </c>
      <c r="I1249" s="25" t="str">
        <f>VLOOKUP(E1249,КСГ!$A$2:$E$427,5,0)</f>
        <v>Хирургия</v>
      </c>
      <c r="J1249" s="25">
        <f>VLOOKUP(E1249,КСГ!$A$2:$F$427,6,0)</f>
        <v>0.9</v>
      </c>
      <c r="K1249" s="26" t="s">
        <v>474</v>
      </c>
      <c r="L1249" s="26">
        <v>0</v>
      </c>
      <c r="M1249" s="26">
        <v>0</v>
      </c>
      <c r="N1249" s="18" t="str">
        <f t="shared" si="47"/>
        <v/>
      </c>
      <c r="O1249" s="19">
        <f>IF(VLOOKUP($E1249,КСГ!$A$2:$D$427,4,0)=0,IF($D1249="КС",$C$2*$C1249*$G1249*L1249,$C$3*$C1249*$G1249*L1249),IF($D1249="КС",$C$2*$G1249*L1249,$C$3*$G1249*L1249))</f>
        <v>0</v>
      </c>
      <c r="P1249" s="19">
        <f>IF(VLOOKUP($E1249,КСГ!$A$2:$D$427,4,0)=0,IF($D1249="КС",$C$2*$C1249*$G1249*M1249,$C$3*$C1249*$G1249*M1249),IF($D1249="КС",$C$2*$G1249*M1249,$C$3*$G1249*M1249))</f>
        <v>0</v>
      </c>
      <c r="Q1249" s="20">
        <f t="shared" si="48"/>
        <v>0</v>
      </c>
    </row>
    <row r="1250" spans="1:17">
      <c r="A1250" s="34">
        <v>150016</v>
      </c>
      <c r="B1250" s="22" t="str">
        <f>VLOOKUP(A1250,МО!$A$1:$C$68,2,0)</f>
        <v>ГБУЗ "Пригородная ЦРБ"</v>
      </c>
      <c r="C1250" s="23">
        <f>IF(D1250="КС",VLOOKUP(A1250,МО!$A$1:$C$68,3,0),VLOOKUP(A1250,МО!$A$1:$D$68,4,0))</f>
        <v>0.81499999999999995</v>
      </c>
      <c r="D1250" s="27" t="s">
        <v>495</v>
      </c>
      <c r="E1250" s="26">
        <v>20161240</v>
      </c>
      <c r="F1250" s="22" t="str">
        <f>VLOOKUP(E1250,КСГ!$A$2:$C$427,2,0)</f>
        <v>Операции на коже, подкожной клетчатке, придатках кожи (уровень 4)</v>
      </c>
      <c r="G1250" s="25">
        <f>VLOOKUP(E1250,КСГ!$A$2:$C$427,3,0)</f>
        <v>2.41</v>
      </c>
      <c r="H1250" s="25">
        <f>IF(VLOOKUP($E1250,КСГ!$A$2:$D$427,4,0)=0,IF($D1250="КС",$C$2*$C1250*$G1250,$C$3*$C1250*$G1250),IF($D1250="КС",$C$2*$G1250,$C$3*$G1250))</f>
        <v>33688.020517500001</v>
      </c>
      <c r="I1250" s="25" t="str">
        <f>VLOOKUP(E1250,КСГ!$A$2:$E$427,5,0)</f>
        <v>Хирургия</v>
      </c>
      <c r="J1250" s="25">
        <f>VLOOKUP(E1250,КСГ!$A$2:$F$427,6,0)</f>
        <v>0.9</v>
      </c>
      <c r="K1250" s="26" t="s">
        <v>474</v>
      </c>
      <c r="L1250" s="26">
        <v>0</v>
      </c>
      <c r="M1250" s="26">
        <v>0</v>
      </c>
      <c r="N1250" s="18" t="str">
        <f t="shared" si="47"/>
        <v/>
      </c>
      <c r="O1250" s="19">
        <f>IF(VLOOKUP($E1250,КСГ!$A$2:$D$427,4,0)=0,IF($D1250="КС",$C$2*$C1250*$G1250*L1250,$C$3*$C1250*$G1250*L1250),IF($D1250="КС",$C$2*$G1250*L1250,$C$3*$G1250*L1250))</f>
        <v>0</v>
      </c>
      <c r="P1250" s="19">
        <f>IF(VLOOKUP($E1250,КСГ!$A$2:$D$427,4,0)=0,IF($D1250="КС",$C$2*$C1250*$G1250*M1250,$C$3*$C1250*$G1250*M1250),IF($D1250="КС",$C$2*$G1250*M1250,$C$3*$G1250*M1250))</f>
        <v>0</v>
      </c>
      <c r="Q1250" s="20">
        <f t="shared" si="48"/>
        <v>0</v>
      </c>
    </row>
    <row r="1251" spans="1:17">
      <c r="A1251" s="34">
        <v>150016</v>
      </c>
      <c r="B1251" s="22" t="str">
        <f>VLOOKUP(A1251,МО!$A$1:$C$68,2,0)</f>
        <v>ГБУЗ "Пригородная ЦРБ"</v>
      </c>
      <c r="C1251" s="23">
        <f>IF(D1251="КС",VLOOKUP(A1251,МО!$A$1:$C$68,3,0),VLOOKUP(A1251,МО!$A$1:$D$68,4,0))</f>
        <v>0.81499999999999995</v>
      </c>
      <c r="D1251" s="27" t="s">
        <v>495</v>
      </c>
      <c r="E1251" s="26">
        <v>20161247</v>
      </c>
      <c r="F1251" s="22" t="str">
        <f>VLOOKUP(E1251,КСГ!$A$2:$C$427,2,0)</f>
        <v>Артрозы, другие поражения суставов, болезни мягких тканей</v>
      </c>
      <c r="G1251" s="25">
        <f>VLOOKUP(E1251,КСГ!$A$2:$C$427,3,0)</f>
        <v>0.76</v>
      </c>
      <c r="H1251" s="25">
        <f>IF(VLOOKUP($E1251,КСГ!$A$2:$D$427,4,0)=0,IF($D1251="КС",$C$2*$C1251*$G1251,$C$3*$C1251*$G1251),IF($D1251="КС",$C$2*$G1251,$C$3*$G1251))</f>
        <v>10623.608130000001</v>
      </c>
      <c r="I1251" s="25" t="str">
        <f>VLOOKUP(E1251,КСГ!$A$2:$E$427,5,0)</f>
        <v>Хирургия</v>
      </c>
      <c r="J1251" s="25">
        <f>VLOOKUP(E1251,КСГ!$A$2:$F$427,6,0)</f>
        <v>0.9</v>
      </c>
      <c r="K1251" s="26" t="s">
        <v>474</v>
      </c>
      <c r="L1251" s="26">
        <v>19</v>
      </c>
      <c r="M1251" s="26">
        <v>5</v>
      </c>
      <c r="N1251" s="18">
        <f t="shared" si="47"/>
        <v>24</v>
      </c>
      <c r="O1251" s="19">
        <f>IF(VLOOKUP($E1251,КСГ!$A$2:$D$427,4,0)=0,IF($D1251="КС",$C$2*$C1251*$G1251*L1251,$C$3*$C1251*$G1251*L1251),IF($D1251="КС",$C$2*$G1251*L1251,$C$3*$G1251*L1251))</f>
        <v>201848.55447</v>
      </c>
      <c r="P1251" s="19">
        <f>IF(VLOOKUP($E1251,КСГ!$A$2:$D$427,4,0)=0,IF($D1251="КС",$C$2*$C1251*$G1251*M1251,$C$3*$C1251*$G1251*M1251),IF($D1251="КС",$C$2*$G1251*M1251,$C$3*$G1251*M1251))</f>
        <v>53118.040650000003</v>
      </c>
      <c r="Q1251" s="20">
        <f t="shared" si="48"/>
        <v>254966.59512000001</v>
      </c>
    </row>
    <row r="1252" spans="1:17">
      <c r="A1252" s="34">
        <v>150016</v>
      </c>
      <c r="B1252" s="22" t="str">
        <f>VLOOKUP(A1252,МО!$A$1:$C$68,2,0)</f>
        <v>ГБУЗ "Пригородная ЦРБ"</v>
      </c>
      <c r="C1252" s="23">
        <f>IF(D1252="КС",VLOOKUP(A1252,МО!$A$1:$C$68,3,0),VLOOKUP(A1252,МО!$A$1:$D$68,4,0))</f>
        <v>0.81499999999999995</v>
      </c>
      <c r="D1252" s="27" t="s">
        <v>495</v>
      </c>
      <c r="E1252" s="26">
        <v>20161247</v>
      </c>
      <c r="F1252" s="22" t="str">
        <f>VLOOKUP(E1252,КСГ!$A$2:$C$427,2,0)</f>
        <v>Артрозы, другие поражения суставов, болезни мягких тканей</v>
      </c>
      <c r="G1252" s="25">
        <f>VLOOKUP(E1252,КСГ!$A$2:$C$427,3,0)</f>
        <v>0.76</v>
      </c>
      <c r="H1252" s="25">
        <f>IF(VLOOKUP($E1252,КСГ!$A$2:$D$427,4,0)=0,IF($D1252="КС",$C$2*$C1252*$G1252,$C$3*$C1252*$G1252),IF($D1252="КС",$C$2*$G1252,$C$3*$G1252))</f>
        <v>10623.608130000001</v>
      </c>
      <c r="I1252" s="25" t="str">
        <f>VLOOKUP(E1252,КСГ!$A$2:$E$427,5,0)</f>
        <v>Хирургия</v>
      </c>
      <c r="J1252" s="25">
        <f>VLOOKUP(E1252,КСГ!$A$2:$F$427,6,0)</f>
        <v>0.9</v>
      </c>
      <c r="K1252" s="26" t="s">
        <v>474</v>
      </c>
      <c r="L1252" s="26">
        <v>0</v>
      </c>
      <c r="M1252" s="26">
        <v>0</v>
      </c>
      <c r="N1252" s="18" t="str">
        <f t="shared" si="47"/>
        <v/>
      </c>
      <c r="O1252" s="19">
        <f>IF(VLOOKUP($E1252,КСГ!$A$2:$D$427,4,0)=0,IF($D1252="КС",$C$2*$C1252*$G1252*L1252,$C$3*$C1252*$G1252*L1252),IF($D1252="КС",$C$2*$G1252*L1252,$C$3*$G1252*L1252))</f>
        <v>0</v>
      </c>
      <c r="P1252" s="19">
        <f>IF(VLOOKUP($E1252,КСГ!$A$2:$D$427,4,0)=0,IF($D1252="КС",$C$2*$C1252*$G1252*M1252,$C$3*$C1252*$G1252*M1252),IF($D1252="КС",$C$2*$G1252*M1252,$C$3*$G1252*M1252))</f>
        <v>0</v>
      </c>
      <c r="Q1252" s="20">
        <f t="shared" si="48"/>
        <v>0</v>
      </c>
    </row>
    <row r="1253" spans="1:17">
      <c r="A1253" s="34">
        <v>150016</v>
      </c>
      <c r="B1253" s="22" t="str">
        <f>VLOOKUP(A1253,МО!$A$1:$C$68,2,0)</f>
        <v>ГБУЗ "Пригородная ЦРБ"</v>
      </c>
      <c r="C1253" s="23">
        <f>IF(D1253="КС",VLOOKUP(A1253,МО!$A$1:$C$68,3,0),VLOOKUP(A1253,МО!$A$1:$D$68,4,0))</f>
        <v>0.81499999999999995</v>
      </c>
      <c r="D1253" s="27" t="s">
        <v>495</v>
      </c>
      <c r="E1253" s="26">
        <v>20161247</v>
      </c>
      <c r="F1253" s="22" t="str">
        <f>VLOOKUP(E1253,КСГ!$A$2:$C$427,2,0)</f>
        <v>Артрозы, другие поражения суставов, болезни мягких тканей</v>
      </c>
      <c r="G1253" s="25">
        <f>VLOOKUP(E1253,КСГ!$A$2:$C$427,3,0)</f>
        <v>0.76</v>
      </c>
      <c r="H1253" s="25">
        <f>IF(VLOOKUP($E1253,КСГ!$A$2:$D$427,4,0)=0,IF($D1253="КС",$C$2*$C1253*$G1253,$C$3*$C1253*$G1253),IF($D1253="КС",$C$2*$G1253,$C$3*$G1253))</f>
        <v>10623.608130000001</v>
      </c>
      <c r="I1253" s="25" t="str">
        <f>VLOOKUP(E1253,КСГ!$A$2:$E$427,5,0)</f>
        <v>Хирургия</v>
      </c>
      <c r="J1253" s="25">
        <f>VLOOKUP(E1253,КСГ!$A$2:$F$427,6,0)</f>
        <v>0.9</v>
      </c>
      <c r="K1253" s="26" t="s">
        <v>493</v>
      </c>
      <c r="L1253" s="26">
        <v>8</v>
      </c>
      <c r="M1253" s="26">
        <v>2</v>
      </c>
      <c r="N1253" s="18">
        <f t="shared" si="47"/>
        <v>10</v>
      </c>
      <c r="O1253" s="19">
        <f>IF(VLOOKUP($E1253,КСГ!$A$2:$D$427,4,0)=0,IF($D1253="КС",$C$2*$C1253*$G1253*L1253,$C$3*$C1253*$G1253*L1253),IF($D1253="КС",$C$2*$G1253*L1253,$C$3*$G1253*L1253))</f>
        <v>84988.865040000004</v>
      </c>
      <c r="P1253" s="19">
        <f>IF(VLOOKUP($E1253,КСГ!$A$2:$D$427,4,0)=0,IF($D1253="КС",$C$2*$C1253*$G1253*M1253,$C$3*$C1253*$G1253*M1253),IF($D1253="КС",$C$2*$G1253*M1253,$C$3*$G1253*M1253))</f>
        <v>21247.216260000001</v>
      </c>
      <c r="Q1253" s="20">
        <f t="shared" si="48"/>
        <v>106236.08130000001</v>
      </c>
    </row>
    <row r="1254" spans="1:17">
      <c r="A1254" s="34">
        <v>150016</v>
      </c>
      <c r="B1254" s="22" t="str">
        <f>VLOOKUP(A1254,МО!$A$1:$C$68,2,0)</f>
        <v>ГБУЗ "Пригородная ЦРБ"</v>
      </c>
      <c r="C1254" s="23">
        <f>IF(D1254="КС",VLOOKUP(A1254,МО!$A$1:$C$68,3,0),VLOOKUP(A1254,МО!$A$1:$D$68,4,0))</f>
        <v>0.81499999999999995</v>
      </c>
      <c r="D1254" s="27" t="s">
        <v>495</v>
      </c>
      <c r="E1254" s="26">
        <v>20161248</v>
      </c>
      <c r="F1254" s="22" t="str">
        <f>VLOOKUP(E1254,КСГ!$A$2:$C$427,2,0)</f>
        <v>Остеомиелит, уровень 1</v>
      </c>
      <c r="G1254" s="25">
        <f>VLOOKUP(E1254,КСГ!$A$2:$C$427,3,0)</f>
        <v>2.42</v>
      </c>
      <c r="H1254" s="25">
        <f>IF(VLOOKUP($E1254,КСГ!$A$2:$D$427,4,0)=0,IF($D1254="КС",$C$2*$C1254*$G1254,$C$3*$C1254*$G1254),IF($D1254="КС",$C$2*$G1254,$C$3*$G1254))</f>
        <v>33827.804834999995</v>
      </c>
      <c r="I1254" s="25" t="str">
        <f>VLOOKUP(E1254,КСГ!$A$2:$E$427,5,0)</f>
        <v>Хирургия</v>
      </c>
      <c r="J1254" s="25">
        <f>VLOOKUP(E1254,КСГ!$A$2:$F$427,6,0)</f>
        <v>0.9</v>
      </c>
      <c r="K1254" s="26" t="s">
        <v>474</v>
      </c>
      <c r="L1254" s="26">
        <v>1</v>
      </c>
      <c r="M1254" s="26">
        <v>1</v>
      </c>
      <c r="N1254" s="18">
        <f t="shared" si="47"/>
        <v>2</v>
      </c>
      <c r="O1254" s="19">
        <f>IF(VLOOKUP($E1254,КСГ!$A$2:$D$427,4,0)=0,IF($D1254="КС",$C$2*$C1254*$G1254*L1254,$C$3*$C1254*$G1254*L1254),IF($D1254="КС",$C$2*$G1254*L1254,$C$3*$G1254*L1254))</f>
        <v>33827.804834999995</v>
      </c>
      <c r="P1254" s="19">
        <f>IF(VLOOKUP($E1254,КСГ!$A$2:$D$427,4,0)=0,IF($D1254="КС",$C$2*$C1254*$G1254*M1254,$C$3*$C1254*$G1254*M1254),IF($D1254="КС",$C$2*$G1254*M1254,$C$3*$G1254*M1254))</f>
        <v>33827.804834999995</v>
      </c>
      <c r="Q1254" s="20">
        <f t="shared" si="48"/>
        <v>67655.609669999991</v>
      </c>
    </row>
    <row r="1255" spans="1:17">
      <c r="A1255" s="34">
        <v>150016</v>
      </c>
      <c r="B1255" s="22" t="str">
        <f>VLOOKUP(A1255,МО!$A$1:$C$68,2,0)</f>
        <v>ГБУЗ "Пригородная ЦРБ"</v>
      </c>
      <c r="C1255" s="23">
        <f>IF(D1255="КС",VLOOKUP(A1255,МО!$A$1:$C$68,3,0),VLOOKUP(A1255,МО!$A$1:$D$68,4,0))</f>
        <v>0.81499999999999995</v>
      </c>
      <c r="D1255" s="27" t="s">
        <v>495</v>
      </c>
      <c r="E1255" s="26">
        <v>20161249</v>
      </c>
      <c r="F1255" s="22" t="str">
        <f>VLOOKUP(E1255,КСГ!$A$2:$C$427,2,0)</f>
        <v>Остеомиелит, уровень 2</v>
      </c>
      <c r="G1255" s="25">
        <f>VLOOKUP(E1255,КСГ!$A$2:$C$427,3,0)</f>
        <v>3.51</v>
      </c>
      <c r="H1255" s="25">
        <f>IF(VLOOKUP($E1255,КСГ!$A$2:$D$427,4,0)=0,IF($D1255="КС",$C$2*$C1255*$G1255,$C$3*$C1255*$G1255),IF($D1255="КС",$C$2*$G1255,$C$3*$G1255))</f>
        <v>49064.295442499999</v>
      </c>
      <c r="I1255" s="25" t="str">
        <f>VLOOKUP(E1255,КСГ!$A$2:$E$427,5,0)</f>
        <v>Хирургия</v>
      </c>
      <c r="J1255" s="25">
        <f>VLOOKUP(E1255,КСГ!$A$2:$F$427,6,0)</f>
        <v>0.9</v>
      </c>
      <c r="K1255" s="26" t="s">
        <v>474</v>
      </c>
      <c r="L1255" s="26">
        <v>0</v>
      </c>
      <c r="M1255" s="26">
        <v>0</v>
      </c>
      <c r="N1255" s="18" t="str">
        <f t="shared" si="47"/>
        <v/>
      </c>
      <c r="O1255" s="19">
        <f>IF(VLOOKUP($E1255,КСГ!$A$2:$D$427,4,0)=0,IF($D1255="КС",$C$2*$C1255*$G1255*L1255,$C$3*$C1255*$G1255*L1255),IF($D1255="КС",$C$2*$G1255*L1255,$C$3*$G1255*L1255))</f>
        <v>0</v>
      </c>
      <c r="P1255" s="19">
        <f>IF(VLOOKUP($E1255,КСГ!$A$2:$D$427,4,0)=0,IF($D1255="КС",$C$2*$C1255*$G1255*M1255,$C$3*$C1255*$G1255*M1255),IF($D1255="КС",$C$2*$G1255*M1255,$C$3*$G1255*M1255))</f>
        <v>0</v>
      </c>
      <c r="Q1255" s="20">
        <f t="shared" si="48"/>
        <v>0</v>
      </c>
    </row>
    <row r="1256" spans="1:17">
      <c r="A1256" s="34">
        <v>150016</v>
      </c>
      <c r="B1256" s="22" t="str">
        <f>VLOOKUP(A1256,МО!$A$1:$C$68,2,0)</f>
        <v>ГБУЗ "Пригородная ЦРБ"</v>
      </c>
      <c r="C1256" s="23">
        <f>IF(D1256="КС",VLOOKUP(A1256,МО!$A$1:$C$68,3,0),VLOOKUP(A1256,МО!$A$1:$D$68,4,0))</f>
        <v>0.81499999999999995</v>
      </c>
      <c r="D1256" s="27" t="s">
        <v>495</v>
      </c>
      <c r="E1256" s="26">
        <v>20161252</v>
      </c>
      <c r="F1256" s="22" t="str">
        <f>VLOOKUP(E1256,КСГ!$A$2:$C$427,2,0)</f>
        <v>Доброкачественные новообразования, новообразования in situ кожи, жировой ткани</v>
      </c>
      <c r="G1256" s="25">
        <f>VLOOKUP(E1256,КСГ!$A$2:$C$427,3,0)</f>
        <v>0.66</v>
      </c>
      <c r="H1256" s="25">
        <f>IF(VLOOKUP($E1256,КСГ!$A$2:$D$427,4,0)=0,IF($D1256="КС",$C$2*$C1256*$G1256,$C$3*$C1256*$G1256),IF($D1256="КС",$C$2*$G1256,$C$3*$G1256))</f>
        <v>9225.7649550000006</v>
      </c>
      <c r="I1256" s="25" t="str">
        <f>VLOOKUP(E1256,КСГ!$A$2:$E$427,5,0)</f>
        <v>Хирургия</v>
      </c>
      <c r="J1256" s="25">
        <f>VLOOKUP(E1256,КСГ!$A$2:$F$427,6,0)</f>
        <v>0.9</v>
      </c>
      <c r="K1256" s="26" t="s">
        <v>474</v>
      </c>
      <c r="L1256" s="26">
        <v>1</v>
      </c>
      <c r="M1256" s="26">
        <v>1</v>
      </c>
      <c r="N1256" s="18">
        <f t="shared" si="47"/>
        <v>2</v>
      </c>
      <c r="O1256" s="19">
        <f>IF(VLOOKUP($E1256,КСГ!$A$2:$D$427,4,0)=0,IF($D1256="КС",$C$2*$C1256*$G1256*L1256,$C$3*$C1256*$G1256*L1256),IF($D1256="КС",$C$2*$G1256*L1256,$C$3*$G1256*L1256))</f>
        <v>9225.7649550000006</v>
      </c>
      <c r="P1256" s="19">
        <f>IF(VLOOKUP($E1256,КСГ!$A$2:$D$427,4,0)=0,IF($D1256="КС",$C$2*$C1256*$G1256*M1256,$C$3*$C1256*$G1256*M1256),IF($D1256="КС",$C$2*$G1256*M1256,$C$3*$G1256*M1256))</f>
        <v>9225.7649550000006</v>
      </c>
      <c r="Q1256" s="20">
        <f t="shared" si="48"/>
        <v>18451.529910000001</v>
      </c>
    </row>
    <row r="1257" spans="1:17">
      <c r="A1257" s="34">
        <v>150016</v>
      </c>
      <c r="B1257" s="22" t="str">
        <f>VLOOKUP(A1257,МО!$A$1:$C$68,2,0)</f>
        <v>ГБУЗ "Пригородная ЦРБ"</v>
      </c>
      <c r="C1257" s="23">
        <f>IF(D1257="КС",VLOOKUP(A1257,МО!$A$1:$C$68,3,0),VLOOKUP(A1257,МО!$A$1:$D$68,4,0))</f>
        <v>0.81499999999999995</v>
      </c>
      <c r="D1257" s="27" t="s">
        <v>495</v>
      </c>
      <c r="E1257" s="26">
        <v>20161253</v>
      </c>
      <c r="F1257" s="22" t="str">
        <f>VLOOKUP(E1257,КСГ!$A$2:$C$427,2,0)</f>
        <v>Открытые раны, поверхностные, другие и неуточненные травмы</v>
      </c>
      <c r="G1257" s="25">
        <f>VLOOKUP(E1257,КСГ!$A$2:$C$427,3,0)</f>
        <v>0.37</v>
      </c>
      <c r="H1257" s="25">
        <f>IF(VLOOKUP($E1257,КСГ!$A$2:$D$427,4,0)=0,IF($D1257="КС",$C$2*$C1257*$G1257,$C$3*$C1257*$G1257),IF($D1257="КС",$C$2*$G1257,$C$3*$G1257))</f>
        <v>5172.0197474999995</v>
      </c>
      <c r="I1257" s="25" t="str">
        <f>VLOOKUP(E1257,КСГ!$A$2:$E$427,5,0)</f>
        <v>Хирургия</v>
      </c>
      <c r="J1257" s="25">
        <f>VLOOKUP(E1257,КСГ!$A$2:$F$427,6,0)</f>
        <v>0.9</v>
      </c>
      <c r="K1257" s="26" t="s">
        <v>474</v>
      </c>
      <c r="L1257" s="26">
        <v>33</v>
      </c>
      <c r="M1257" s="26">
        <v>4</v>
      </c>
      <c r="N1257" s="18">
        <f t="shared" si="47"/>
        <v>37</v>
      </c>
      <c r="O1257" s="19">
        <f>IF(VLOOKUP($E1257,КСГ!$A$2:$D$427,4,0)=0,IF($D1257="КС",$C$2*$C1257*$G1257*L1257,$C$3*$C1257*$G1257*L1257),IF($D1257="КС",$C$2*$G1257*L1257,$C$3*$G1257*L1257))</f>
        <v>170676.65166749997</v>
      </c>
      <c r="P1257" s="19">
        <f>IF(VLOOKUP($E1257,КСГ!$A$2:$D$427,4,0)=0,IF($D1257="КС",$C$2*$C1257*$G1257*M1257,$C$3*$C1257*$G1257*M1257),IF($D1257="КС",$C$2*$G1257*M1257,$C$3*$G1257*M1257))</f>
        <v>20688.078989999998</v>
      </c>
      <c r="Q1257" s="20">
        <f t="shared" si="48"/>
        <v>191364.73065749998</v>
      </c>
    </row>
    <row r="1258" spans="1:17" ht="30">
      <c r="A1258" s="34">
        <v>150016</v>
      </c>
      <c r="B1258" s="22" t="str">
        <f>VLOOKUP(A1258,МО!$A$1:$C$68,2,0)</f>
        <v>ГБУЗ "Пригородная ЦРБ"</v>
      </c>
      <c r="C1258" s="23">
        <f>IF(D1258="КС",VLOOKUP(A1258,МО!$A$1:$C$68,3,0),VLOOKUP(A1258,МО!$A$1:$D$68,4,0))</f>
        <v>0.81499999999999995</v>
      </c>
      <c r="D1258" s="27" t="s">
        <v>495</v>
      </c>
      <c r="E1258" s="26">
        <v>20161255</v>
      </c>
      <c r="F1258" s="22" t="str">
        <f>VLOOKUP(E1258,КСГ!$A$2:$C$427,2,0)</f>
        <v>Операции на желчном пузыре и желчевыводящих путях (уровень 1)</v>
      </c>
      <c r="G1258" s="25">
        <f>VLOOKUP(E1258,КСГ!$A$2:$C$427,3,0)</f>
        <v>1.1499999999999999</v>
      </c>
      <c r="H1258" s="25">
        <f>IF(VLOOKUP($E1258,КСГ!$A$2:$D$427,4,0)=0,IF($D1258="КС",$C$2*$C1258*$G1258,$C$3*$C1258*$G1258),IF($D1258="КС",$C$2*$G1258,$C$3*$G1258))</f>
        <v>16075.196512499999</v>
      </c>
      <c r="I1258" s="25" t="str">
        <f>VLOOKUP(E1258,КСГ!$A$2:$E$427,5,0)</f>
        <v>Хирургия (абдоминальная)</v>
      </c>
      <c r="J1258" s="25">
        <f>VLOOKUP(E1258,КСГ!$A$2:$F$427,6,0)</f>
        <v>1.2</v>
      </c>
      <c r="K1258" s="26" t="s">
        <v>474</v>
      </c>
      <c r="L1258" s="26">
        <v>9</v>
      </c>
      <c r="M1258" s="26">
        <v>6</v>
      </c>
      <c r="N1258" s="18">
        <f t="shared" si="47"/>
        <v>15</v>
      </c>
      <c r="O1258" s="19">
        <f>IF(VLOOKUP($E1258,КСГ!$A$2:$D$427,4,0)=0,IF($D1258="КС",$C$2*$C1258*$G1258*L1258,$C$3*$C1258*$G1258*L1258),IF($D1258="КС",$C$2*$G1258*L1258,$C$3*$G1258*L1258))</f>
        <v>144676.76861249999</v>
      </c>
      <c r="P1258" s="19">
        <f>IF(VLOOKUP($E1258,КСГ!$A$2:$D$427,4,0)=0,IF($D1258="КС",$C$2*$C1258*$G1258*M1258,$C$3*$C1258*$G1258*M1258),IF($D1258="КС",$C$2*$G1258*M1258,$C$3*$G1258*M1258))</f>
        <v>96451.179074999993</v>
      </c>
      <c r="Q1258" s="20">
        <f t="shared" si="48"/>
        <v>241127.94768749998</v>
      </c>
    </row>
    <row r="1259" spans="1:17" ht="30">
      <c r="A1259" s="34">
        <v>150016</v>
      </c>
      <c r="B1259" s="22" t="str">
        <f>VLOOKUP(A1259,МО!$A$1:$C$68,2,0)</f>
        <v>ГБУЗ "Пригородная ЦРБ"</v>
      </c>
      <c r="C1259" s="23">
        <f>IF(D1259="КС",VLOOKUP(A1259,МО!$A$1:$C$68,3,0),VLOOKUP(A1259,МО!$A$1:$D$68,4,0))</f>
        <v>0.81499999999999995</v>
      </c>
      <c r="D1259" s="27" t="s">
        <v>495</v>
      </c>
      <c r="E1259" s="26">
        <v>20161256</v>
      </c>
      <c r="F1259" s="22" t="str">
        <f>VLOOKUP(E1259,КСГ!$A$2:$C$427,2,0)</f>
        <v>Операции на желчном пузыре и желчевыводящих путях (уровень 2)</v>
      </c>
      <c r="G1259" s="25">
        <f>VLOOKUP(E1259,КСГ!$A$2:$C$427,3,0)</f>
        <v>1.43</v>
      </c>
      <c r="H1259" s="25">
        <f>IF(VLOOKUP($E1259,КСГ!$A$2:$D$427,4,0)=0,IF($D1259="КС",$C$2*$C1259*$G1259,$C$3*$C1259*$G1259),IF($D1259="КС",$C$2*$G1259,$C$3*$G1259))</f>
        <v>19989.157402499997</v>
      </c>
      <c r="I1259" s="25" t="str">
        <f>VLOOKUP(E1259,КСГ!$A$2:$E$427,5,0)</f>
        <v>Хирургия (абдоминальная)</v>
      </c>
      <c r="J1259" s="25">
        <f>VLOOKUP(E1259,КСГ!$A$2:$F$427,6,0)</f>
        <v>1.2</v>
      </c>
      <c r="K1259" s="26" t="s">
        <v>474</v>
      </c>
      <c r="L1259" s="26">
        <v>17</v>
      </c>
      <c r="M1259" s="26">
        <v>12</v>
      </c>
      <c r="N1259" s="18">
        <f t="shared" si="47"/>
        <v>29</v>
      </c>
      <c r="O1259" s="19">
        <f>IF(VLOOKUP($E1259,КСГ!$A$2:$D$427,4,0)=0,IF($D1259="КС",$C$2*$C1259*$G1259*L1259,$C$3*$C1259*$G1259*L1259),IF($D1259="КС",$C$2*$G1259*L1259,$C$3*$G1259*L1259))</f>
        <v>339815.67584249994</v>
      </c>
      <c r="P1259" s="19">
        <f>IF(VLOOKUP($E1259,КСГ!$A$2:$D$427,4,0)=0,IF($D1259="КС",$C$2*$C1259*$G1259*M1259,$C$3*$C1259*$G1259*M1259),IF($D1259="КС",$C$2*$G1259*M1259,$C$3*$G1259*M1259))</f>
        <v>239869.88882999995</v>
      </c>
      <c r="Q1259" s="20">
        <f t="shared" si="48"/>
        <v>579685.5646724999</v>
      </c>
    </row>
    <row r="1260" spans="1:17" ht="30">
      <c r="A1260" s="34">
        <v>150016</v>
      </c>
      <c r="B1260" s="22" t="str">
        <f>VLOOKUP(A1260,МО!$A$1:$C$68,2,0)</f>
        <v>ГБУЗ "Пригородная ЦРБ"</v>
      </c>
      <c r="C1260" s="23">
        <f>IF(D1260="КС",VLOOKUP(A1260,МО!$A$1:$C$68,3,0),VLOOKUP(A1260,МО!$A$1:$D$68,4,0))</f>
        <v>0.81499999999999995</v>
      </c>
      <c r="D1260" s="27" t="s">
        <v>495</v>
      </c>
      <c r="E1260" s="26">
        <v>20161262</v>
      </c>
      <c r="F1260" s="22" t="str">
        <f>VLOOKUP(E1260,КСГ!$A$2:$C$427,2,0)</f>
        <v>Операции на пищеводе, желудке, двенадцатиперстной кишке (уровень 1)</v>
      </c>
      <c r="G1260" s="25">
        <f>VLOOKUP(E1260,КСГ!$A$2:$C$427,3,0)</f>
        <v>1.6239999999999999</v>
      </c>
      <c r="H1260" s="25">
        <f>IF(VLOOKUP($E1260,КСГ!$A$2:$D$427,4,0)=0,IF($D1260="КС",$C$2*$C1260*$G1260,$C$3*$C1260*$G1260),IF($D1260="КС",$C$2*$G1260,$C$3*$G1260))</f>
        <v>22700.973161999998</v>
      </c>
      <c r="I1260" s="25" t="str">
        <f>VLOOKUP(E1260,КСГ!$A$2:$E$427,5,0)</f>
        <v>Хирургия (абдоминальная)</v>
      </c>
      <c r="J1260" s="25">
        <f>VLOOKUP(E1260,КСГ!$A$2:$F$427,6,0)</f>
        <v>1.2</v>
      </c>
      <c r="K1260" s="26" t="s">
        <v>474</v>
      </c>
      <c r="L1260" s="26">
        <v>1</v>
      </c>
      <c r="M1260" s="26">
        <v>0</v>
      </c>
      <c r="N1260" s="18">
        <f t="shared" si="47"/>
        <v>1</v>
      </c>
      <c r="O1260" s="19">
        <f>IF(VLOOKUP($E1260,КСГ!$A$2:$D$427,4,0)=0,IF($D1260="КС",$C$2*$C1260*$G1260*L1260,$C$3*$C1260*$G1260*L1260),IF($D1260="КС",$C$2*$G1260*L1260,$C$3*$G1260*L1260))</f>
        <v>22700.973161999998</v>
      </c>
      <c r="P1260" s="19">
        <f>IF(VLOOKUP($E1260,КСГ!$A$2:$D$427,4,0)=0,IF($D1260="КС",$C$2*$C1260*$G1260*M1260,$C$3*$C1260*$G1260*M1260),IF($D1260="КС",$C$2*$G1260*M1260,$C$3*$G1260*M1260))</f>
        <v>0</v>
      </c>
      <c r="Q1260" s="20">
        <f t="shared" si="48"/>
        <v>22700.973161999998</v>
      </c>
    </row>
    <row r="1261" spans="1:17" ht="30">
      <c r="A1261" s="34">
        <v>150016</v>
      </c>
      <c r="B1261" s="22" t="str">
        <f>VLOOKUP(A1261,МО!$A$1:$C$68,2,0)</f>
        <v>ГБУЗ "Пригородная ЦРБ"</v>
      </c>
      <c r="C1261" s="23">
        <f>IF(D1261="КС",VLOOKUP(A1261,МО!$A$1:$C$68,3,0),VLOOKUP(A1261,МО!$A$1:$D$68,4,0))</f>
        <v>0.81499999999999995</v>
      </c>
      <c r="D1261" s="27" t="s">
        <v>495</v>
      </c>
      <c r="E1261" s="26">
        <v>20161265</v>
      </c>
      <c r="F1261" s="22" t="str">
        <f>VLOOKUP(E1261,КСГ!$A$2:$C$427,2,0)</f>
        <v>Аппендэктомия, уровень 1, взрослые</v>
      </c>
      <c r="G1261" s="25">
        <f>VLOOKUP(E1261,КСГ!$A$2:$C$427,3,0)</f>
        <v>0.73</v>
      </c>
      <c r="H1261" s="25">
        <f>IF(VLOOKUP($E1261,КСГ!$A$2:$D$427,4,0)=0,IF($D1261="КС",$C$2*$C1261*$G1261,$C$3*$C1261*$G1261),IF($D1261="КС",$C$2*$G1261,$C$3*$G1261))</f>
        <v>10204.255177499999</v>
      </c>
      <c r="I1261" s="25" t="str">
        <f>VLOOKUP(E1261,КСГ!$A$2:$E$427,5,0)</f>
        <v>Хирургия (абдоминальная)</v>
      </c>
      <c r="J1261" s="25">
        <f>VLOOKUP(E1261,КСГ!$A$2:$F$427,6,0)</f>
        <v>1.2</v>
      </c>
      <c r="K1261" s="26" t="s">
        <v>474</v>
      </c>
      <c r="L1261" s="26">
        <v>9</v>
      </c>
      <c r="M1261" s="26">
        <v>5</v>
      </c>
      <c r="N1261" s="18">
        <f t="shared" si="47"/>
        <v>14</v>
      </c>
      <c r="O1261" s="19">
        <f>IF(VLOOKUP($E1261,КСГ!$A$2:$D$427,4,0)=0,IF($D1261="КС",$C$2*$C1261*$G1261*L1261,$C$3*$C1261*$G1261*L1261),IF($D1261="КС",$C$2*$G1261*L1261,$C$3*$G1261*L1261))</f>
        <v>91838.296597499997</v>
      </c>
      <c r="P1261" s="19">
        <f>IF(VLOOKUP($E1261,КСГ!$A$2:$D$427,4,0)=0,IF($D1261="КС",$C$2*$C1261*$G1261*M1261,$C$3*$C1261*$G1261*M1261),IF($D1261="КС",$C$2*$G1261*M1261,$C$3*$G1261*M1261))</f>
        <v>51021.2758875</v>
      </c>
      <c r="Q1261" s="20">
        <f t="shared" si="48"/>
        <v>142859.57248500001</v>
      </c>
    </row>
    <row r="1262" spans="1:17" ht="30">
      <c r="A1262" s="34">
        <v>150016</v>
      </c>
      <c r="B1262" s="22" t="str">
        <f>VLOOKUP(A1262,МО!$A$1:$C$68,2,0)</f>
        <v>ГБУЗ "Пригородная ЦРБ"</v>
      </c>
      <c r="C1262" s="23">
        <f>IF(D1262="КС",VLOOKUP(A1262,МО!$A$1:$C$68,3,0),VLOOKUP(A1262,МО!$A$1:$D$68,4,0))</f>
        <v>0.81499999999999995</v>
      </c>
      <c r="D1262" s="27" t="s">
        <v>495</v>
      </c>
      <c r="E1262" s="26">
        <v>20161266</v>
      </c>
      <c r="F1262" s="22" t="str">
        <f>VLOOKUP(E1262,КСГ!$A$2:$C$427,2,0)</f>
        <v>Аппендэктомия, уровень 2, взрослые</v>
      </c>
      <c r="G1262" s="25">
        <f>VLOOKUP(E1262,КСГ!$A$2:$C$427,3,0)</f>
        <v>0.91</v>
      </c>
      <c r="H1262" s="25">
        <f>IF(VLOOKUP($E1262,КСГ!$A$2:$D$427,4,0)=0,IF($D1262="КС",$C$2*$C1262*$G1262,$C$3*$C1262*$G1262),IF($D1262="КС",$C$2*$G1262,$C$3*$G1262))</f>
        <v>12720.3728925</v>
      </c>
      <c r="I1262" s="25" t="str">
        <f>VLOOKUP(E1262,КСГ!$A$2:$E$427,5,0)</f>
        <v>Хирургия (абдоминальная)</v>
      </c>
      <c r="J1262" s="25">
        <f>VLOOKUP(E1262,КСГ!$A$2:$F$427,6,0)</f>
        <v>1.2</v>
      </c>
      <c r="K1262" s="26" t="s">
        <v>474</v>
      </c>
      <c r="L1262" s="26">
        <v>1</v>
      </c>
      <c r="M1262" s="26">
        <v>0</v>
      </c>
      <c r="N1262" s="18">
        <f t="shared" si="47"/>
        <v>1</v>
      </c>
      <c r="O1262" s="19">
        <f>IF(VLOOKUP($E1262,КСГ!$A$2:$D$427,4,0)=0,IF($D1262="КС",$C$2*$C1262*$G1262*L1262,$C$3*$C1262*$G1262*L1262),IF($D1262="КС",$C$2*$G1262*L1262,$C$3*$G1262*L1262))</f>
        <v>12720.3728925</v>
      </c>
      <c r="P1262" s="19">
        <f>IF(VLOOKUP($E1262,КСГ!$A$2:$D$427,4,0)=0,IF($D1262="КС",$C$2*$C1262*$G1262*M1262,$C$3*$C1262*$G1262*M1262),IF($D1262="КС",$C$2*$G1262*M1262,$C$3*$G1262*M1262))</f>
        <v>0</v>
      </c>
      <c r="Q1262" s="20">
        <f t="shared" si="48"/>
        <v>12720.3728925</v>
      </c>
    </row>
    <row r="1263" spans="1:17" ht="30">
      <c r="A1263" s="34">
        <v>150016</v>
      </c>
      <c r="B1263" s="22" t="str">
        <f>VLOOKUP(A1263,МО!$A$1:$C$68,2,0)</f>
        <v>ГБУЗ "Пригородная ЦРБ"</v>
      </c>
      <c r="C1263" s="23">
        <f>IF(D1263="КС",VLOOKUP(A1263,МО!$A$1:$C$68,3,0),VLOOKUP(A1263,МО!$A$1:$D$68,4,0))</f>
        <v>0.81499999999999995</v>
      </c>
      <c r="D1263" s="27" t="s">
        <v>495</v>
      </c>
      <c r="E1263" s="26">
        <v>20161267</v>
      </c>
      <c r="F1263" s="22" t="str">
        <f>VLOOKUP(E1263,КСГ!$A$2:$C$427,2,0)</f>
        <v>Операции по поводу грыж, взрослые (уровень 1)</v>
      </c>
      <c r="G1263" s="25">
        <f>VLOOKUP(E1263,КСГ!$A$2:$C$427,3,0)</f>
        <v>0.86</v>
      </c>
      <c r="H1263" s="25">
        <f>IF(VLOOKUP($E1263,КСГ!$A$2:$D$427,4,0)=0,IF($D1263="КС",$C$2*$C1263*$G1263,$C$3*$C1263*$G1263),IF($D1263="КС",$C$2*$G1263,$C$3*$G1263))</f>
        <v>12021.451304999999</v>
      </c>
      <c r="I1263" s="25" t="str">
        <f>VLOOKUP(E1263,КСГ!$A$2:$E$427,5,0)</f>
        <v>Хирургия (абдоминальная)</v>
      </c>
      <c r="J1263" s="25">
        <f>VLOOKUP(E1263,КСГ!$A$2:$F$427,6,0)</f>
        <v>1.2</v>
      </c>
      <c r="K1263" s="26" t="s">
        <v>474</v>
      </c>
      <c r="L1263" s="26">
        <v>35</v>
      </c>
      <c r="M1263" s="26">
        <v>9</v>
      </c>
      <c r="N1263" s="18">
        <f t="shared" si="47"/>
        <v>44</v>
      </c>
      <c r="O1263" s="19">
        <f>IF(VLOOKUP($E1263,КСГ!$A$2:$D$427,4,0)=0,IF($D1263="КС",$C$2*$C1263*$G1263*L1263,$C$3*$C1263*$G1263*L1263),IF($D1263="КС",$C$2*$G1263*L1263,$C$3*$G1263*L1263))</f>
        <v>420750.79567499994</v>
      </c>
      <c r="P1263" s="19">
        <f>IF(VLOOKUP($E1263,КСГ!$A$2:$D$427,4,0)=0,IF($D1263="КС",$C$2*$C1263*$G1263*M1263,$C$3*$C1263*$G1263*M1263),IF($D1263="КС",$C$2*$G1263*M1263,$C$3*$G1263*M1263))</f>
        <v>108193.06174499998</v>
      </c>
      <c r="Q1263" s="20">
        <f t="shared" si="48"/>
        <v>528943.8574199999</v>
      </c>
    </row>
    <row r="1264" spans="1:17" ht="30">
      <c r="A1264" s="34">
        <v>150016</v>
      </c>
      <c r="B1264" s="22" t="str">
        <f>VLOOKUP(A1264,МО!$A$1:$C$68,2,0)</f>
        <v>ГБУЗ "Пригородная ЦРБ"</v>
      </c>
      <c r="C1264" s="23">
        <f>IF(D1264="КС",VLOOKUP(A1264,МО!$A$1:$C$68,3,0),VLOOKUP(A1264,МО!$A$1:$D$68,4,0))</f>
        <v>0.81499999999999995</v>
      </c>
      <c r="D1264" s="27" t="s">
        <v>495</v>
      </c>
      <c r="E1264" s="26">
        <v>20161268</v>
      </c>
      <c r="F1264" s="22" t="str">
        <f>VLOOKUP(E1264,КСГ!$A$2:$C$427,2,0)</f>
        <v>Операции по поводу грыж, взрослые (уровень 2)</v>
      </c>
      <c r="G1264" s="25">
        <f>VLOOKUP(E1264,КСГ!$A$2:$C$427,3,0)</f>
        <v>1.24</v>
      </c>
      <c r="H1264" s="25">
        <f>IF(VLOOKUP($E1264,КСГ!$A$2:$D$427,4,0)=0,IF($D1264="КС",$C$2*$C1264*$G1264,$C$3*$C1264*$G1264),IF($D1264="КС",$C$2*$G1264,$C$3*$G1264))</f>
        <v>17333.255369999999</v>
      </c>
      <c r="I1264" s="25" t="str">
        <f>VLOOKUP(E1264,КСГ!$A$2:$E$427,5,0)</f>
        <v>Хирургия (абдоминальная)</v>
      </c>
      <c r="J1264" s="25">
        <f>VLOOKUP(E1264,КСГ!$A$2:$F$427,6,0)</f>
        <v>1.2</v>
      </c>
      <c r="K1264" s="26" t="s">
        <v>474</v>
      </c>
      <c r="L1264" s="26">
        <v>3</v>
      </c>
      <c r="M1264" s="26">
        <v>1</v>
      </c>
      <c r="N1264" s="18">
        <f t="shared" si="47"/>
        <v>4</v>
      </c>
      <c r="O1264" s="19">
        <f>IF(VLOOKUP($E1264,КСГ!$A$2:$D$427,4,0)=0,IF($D1264="КС",$C$2*$C1264*$G1264*L1264,$C$3*$C1264*$G1264*L1264),IF($D1264="КС",$C$2*$G1264*L1264,$C$3*$G1264*L1264))</f>
        <v>51999.766109999997</v>
      </c>
      <c r="P1264" s="19">
        <f>IF(VLOOKUP($E1264,КСГ!$A$2:$D$427,4,0)=0,IF($D1264="КС",$C$2*$C1264*$G1264*M1264,$C$3*$C1264*$G1264*M1264),IF($D1264="КС",$C$2*$G1264*M1264,$C$3*$G1264*M1264))</f>
        <v>17333.255369999999</v>
      </c>
      <c r="Q1264" s="20">
        <f t="shared" si="48"/>
        <v>69333.021479999996</v>
      </c>
    </row>
    <row r="1265" spans="1:17" ht="30">
      <c r="A1265" s="34">
        <v>150016</v>
      </c>
      <c r="B1265" s="22" t="str">
        <f>VLOOKUP(A1265,МО!$A$1:$C$68,2,0)</f>
        <v>ГБУЗ "Пригородная ЦРБ"</v>
      </c>
      <c r="C1265" s="23">
        <f>IF(D1265="КС",VLOOKUP(A1265,МО!$A$1:$C$68,3,0),VLOOKUP(A1265,МО!$A$1:$D$68,4,0))</f>
        <v>0.81499999999999995</v>
      </c>
      <c r="D1265" s="27" t="s">
        <v>495</v>
      </c>
      <c r="E1265" s="26">
        <v>20161270</v>
      </c>
      <c r="F1265" s="22" t="str">
        <f>VLOOKUP(E1265,КСГ!$A$2:$C$427,2,0)</f>
        <v>Другие операции на органах брюшной полости (уровень 1)</v>
      </c>
      <c r="G1265" s="25">
        <f>VLOOKUP(E1265,КСГ!$A$2:$C$427,3,0)</f>
        <v>1.1299999999999999</v>
      </c>
      <c r="H1265" s="25">
        <f>IF(VLOOKUP($E1265,КСГ!$A$2:$D$427,4,0)=0,IF($D1265="КС",$C$2*$C1265*$G1265,$C$3*$C1265*$G1265),IF($D1265="КС",$C$2*$G1265,$C$3*$G1265))</f>
        <v>15795.627877499997</v>
      </c>
      <c r="I1265" s="25" t="str">
        <f>VLOOKUP(E1265,КСГ!$A$2:$E$427,5,0)</f>
        <v>Хирургия (абдоминальная)</v>
      </c>
      <c r="J1265" s="25">
        <f>VLOOKUP(E1265,КСГ!$A$2:$F$427,6,0)</f>
        <v>1.2</v>
      </c>
      <c r="K1265" s="26" t="s">
        <v>474</v>
      </c>
      <c r="L1265" s="26">
        <v>1</v>
      </c>
      <c r="M1265" s="26">
        <v>0</v>
      </c>
      <c r="N1265" s="18">
        <f t="shared" si="47"/>
        <v>1</v>
      </c>
      <c r="O1265" s="19">
        <f>IF(VLOOKUP($E1265,КСГ!$A$2:$D$427,4,0)=0,IF($D1265="КС",$C$2*$C1265*$G1265*L1265,$C$3*$C1265*$G1265*L1265),IF($D1265="КС",$C$2*$G1265*L1265,$C$3*$G1265*L1265))</f>
        <v>15795.627877499997</v>
      </c>
      <c r="P1265" s="19">
        <f>IF(VLOOKUP($E1265,КСГ!$A$2:$D$427,4,0)=0,IF($D1265="КС",$C$2*$C1265*$G1265*M1265,$C$3*$C1265*$G1265*M1265),IF($D1265="КС",$C$2*$G1265*M1265,$C$3*$G1265*M1265))</f>
        <v>0</v>
      </c>
      <c r="Q1265" s="20">
        <f t="shared" si="48"/>
        <v>15795.627877499997</v>
      </c>
    </row>
    <row r="1266" spans="1:17" ht="30">
      <c r="A1266" s="34">
        <v>150016</v>
      </c>
      <c r="B1266" s="22" t="str">
        <f>VLOOKUP(A1266,МО!$A$1:$C$68,2,0)</f>
        <v>ГБУЗ "Пригородная ЦРБ"</v>
      </c>
      <c r="C1266" s="23">
        <f>IF(D1266="КС",VLOOKUP(A1266,МО!$A$1:$C$68,3,0),VLOOKUP(A1266,МО!$A$1:$D$68,4,0))</f>
        <v>0.81499999999999995</v>
      </c>
      <c r="D1266" s="27" t="s">
        <v>495</v>
      </c>
      <c r="E1266" s="26">
        <v>20161271</v>
      </c>
      <c r="F1266" s="22" t="str">
        <f>VLOOKUP(E1266,КСГ!$A$2:$C$427,2,0)</f>
        <v>Другие операции на органах брюшной полости (уровень 2)</v>
      </c>
      <c r="G1266" s="25">
        <f>VLOOKUP(E1266,КСГ!$A$2:$C$427,3,0)</f>
        <v>1.19</v>
      </c>
      <c r="H1266" s="25">
        <f>IF(VLOOKUP($E1266,КСГ!$A$2:$D$427,4,0)=0,IF($D1266="КС",$C$2*$C1266*$G1266,$C$3*$C1266*$G1266),IF($D1266="КС",$C$2*$G1266,$C$3*$G1266))</f>
        <v>16634.333782499998</v>
      </c>
      <c r="I1266" s="25" t="str">
        <f>VLOOKUP(E1266,КСГ!$A$2:$E$427,5,0)</f>
        <v>Хирургия (абдоминальная)</v>
      </c>
      <c r="J1266" s="25">
        <f>VLOOKUP(E1266,КСГ!$A$2:$F$427,6,0)</f>
        <v>1.2</v>
      </c>
      <c r="K1266" s="26" t="s">
        <v>474</v>
      </c>
      <c r="L1266" s="26">
        <v>1</v>
      </c>
      <c r="M1266" s="26">
        <v>0</v>
      </c>
      <c r="N1266" s="18">
        <f t="shared" si="47"/>
        <v>1</v>
      </c>
      <c r="O1266" s="19">
        <f>IF(VLOOKUP($E1266,КСГ!$A$2:$D$427,4,0)=0,IF($D1266="КС",$C$2*$C1266*$G1266*L1266,$C$3*$C1266*$G1266*L1266),IF($D1266="КС",$C$2*$G1266*L1266,$C$3*$G1266*L1266))</f>
        <v>16634.333782499998</v>
      </c>
      <c r="P1266" s="19">
        <f>IF(VLOOKUP($E1266,КСГ!$A$2:$D$427,4,0)=0,IF($D1266="КС",$C$2*$C1266*$G1266*M1266,$C$3*$C1266*$G1266*M1266),IF($D1266="КС",$C$2*$G1266*M1266,$C$3*$G1266*M1266))</f>
        <v>0</v>
      </c>
      <c r="Q1266" s="20">
        <f t="shared" si="48"/>
        <v>16634.333782499998</v>
      </c>
    </row>
    <row r="1267" spans="1:17" ht="30">
      <c r="A1267" s="34">
        <v>150016</v>
      </c>
      <c r="B1267" s="22" t="str">
        <f>VLOOKUP(A1267,МО!$A$1:$C$68,2,0)</f>
        <v>ГБУЗ "Пригородная ЦРБ"</v>
      </c>
      <c r="C1267" s="23">
        <f>IF(D1267="КС",VLOOKUP(A1267,МО!$A$1:$C$68,3,0),VLOOKUP(A1267,МО!$A$1:$D$68,4,0))</f>
        <v>0.81499999999999995</v>
      </c>
      <c r="D1267" s="27" t="s">
        <v>495</v>
      </c>
      <c r="E1267" s="26">
        <v>20161274</v>
      </c>
      <c r="F1267" s="22" t="str">
        <f>VLOOKUP(E1267,КСГ!$A$2:$C$427,2,0)</f>
        <v>Отморожения (уровень 2)</v>
      </c>
      <c r="G1267" s="25">
        <f>VLOOKUP(E1267,КСГ!$A$2:$C$427,3,0)</f>
        <v>2.91</v>
      </c>
      <c r="H1267" s="25">
        <f>IF(VLOOKUP($E1267,КСГ!$A$2:$D$427,4,0)=0,IF($D1267="КС",$C$2*$C1267*$G1267,$C$3*$C1267*$G1267),IF($D1267="КС",$C$2*$G1267,$C$3*$G1267))</f>
        <v>40677.236392500003</v>
      </c>
      <c r="I1267" s="25" t="str">
        <f>VLOOKUP(E1267,КСГ!$A$2:$E$427,5,0)</f>
        <v>Хирургия (комбустиология)</v>
      </c>
      <c r="J1267" s="25">
        <f>VLOOKUP(E1267,КСГ!$A$2:$F$427,6,0)</f>
        <v>1.95</v>
      </c>
      <c r="K1267" s="26" t="s">
        <v>474</v>
      </c>
      <c r="L1267" s="26">
        <v>0</v>
      </c>
      <c r="M1267" s="26">
        <v>0</v>
      </c>
      <c r="N1267" s="18" t="str">
        <f t="shared" si="47"/>
        <v/>
      </c>
      <c r="O1267" s="19">
        <f>IF(VLOOKUP($E1267,КСГ!$A$2:$D$427,4,0)=0,IF($D1267="КС",$C$2*$C1267*$G1267*L1267,$C$3*$C1267*$G1267*L1267),IF($D1267="КС",$C$2*$G1267*L1267,$C$3*$G1267*L1267))</f>
        <v>0</v>
      </c>
      <c r="P1267" s="19">
        <f>IF(VLOOKUP($E1267,КСГ!$A$2:$D$427,4,0)=0,IF($D1267="КС",$C$2*$C1267*$G1267*M1267,$C$3*$C1267*$G1267*M1267),IF($D1267="КС",$C$2*$G1267*M1267,$C$3*$G1267*M1267))</f>
        <v>0</v>
      </c>
      <c r="Q1267" s="20">
        <f t="shared" si="48"/>
        <v>0</v>
      </c>
    </row>
    <row r="1268" spans="1:17" ht="30">
      <c r="A1268" s="34">
        <v>150016</v>
      </c>
      <c r="B1268" s="22" t="str">
        <f>VLOOKUP(A1268,МО!$A$1:$C$68,2,0)</f>
        <v>ГБУЗ "Пригородная ЦРБ"</v>
      </c>
      <c r="C1268" s="23">
        <f>IF(D1268="КС",VLOOKUP(A1268,МО!$A$1:$C$68,3,0),VLOOKUP(A1268,МО!$A$1:$D$68,4,0))</f>
        <v>0.81499999999999995</v>
      </c>
      <c r="D1268" s="27" t="s">
        <v>495</v>
      </c>
      <c r="E1268" s="26">
        <v>20161275</v>
      </c>
      <c r="F1268" s="22" t="str">
        <f>VLOOKUP(E1268,КСГ!$A$2:$C$427,2,0)</f>
        <v>Ожоги (уровень 1)</v>
      </c>
      <c r="G1268" s="25">
        <f>VLOOKUP(E1268,КСГ!$A$2:$C$427,3,0)</f>
        <v>1.21</v>
      </c>
      <c r="H1268" s="25">
        <f>IF(VLOOKUP($E1268,КСГ!$A$2:$D$427,4,0)=0,IF($D1268="КС",$C$2*$C1268*$G1268,$C$3*$C1268*$G1268),IF($D1268="КС",$C$2*$G1268,$C$3*$G1268))</f>
        <v>16913.902417499998</v>
      </c>
      <c r="I1268" s="25" t="str">
        <f>VLOOKUP(E1268,КСГ!$A$2:$E$427,5,0)</f>
        <v>Хирургия (комбустиология)</v>
      </c>
      <c r="J1268" s="25">
        <f>VLOOKUP(E1268,КСГ!$A$2:$F$427,6,0)</f>
        <v>1.95</v>
      </c>
      <c r="K1268" s="26" t="s">
        <v>474</v>
      </c>
      <c r="L1268" s="26">
        <v>1</v>
      </c>
      <c r="M1268" s="26">
        <v>1</v>
      </c>
      <c r="N1268" s="18">
        <f t="shared" si="47"/>
        <v>2</v>
      </c>
      <c r="O1268" s="19">
        <f>IF(VLOOKUP($E1268,КСГ!$A$2:$D$427,4,0)=0,IF($D1268="КС",$C$2*$C1268*$G1268*L1268,$C$3*$C1268*$G1268*L1268),IF($D1268="КС",$C$2*$G1268*L1268,$C$3*$G1268*L1268))</f>
        <v>16913.902417499998</v>
      </c>
      <c r="P1268" s="19">
        <f>IF(VLOOKUP($E1268,КСГ!$A$2:$D$427,4,0)=0,IF($D1268="КС",$C$2*$C1268*$G1268*M1268,$C$3*$C1268*$G1268*M1268),IF($D1268="КС",$C$2*$G1268*M1268,$C$3*$G1268*M1268))</f>
        <v>16913.902417499998</v>
      </c>
      <c r="Q1268" s="20">
        <f t="shared" si="48"/>
        <v>33827.804834999995</v>
      </c>
    </row>
    <row r="1269" spans="1:17" ht="30">
      <c r="A1269" s="34">
        <v>150016</v>
      </c>
      <c r="B1269" s="22" t="str">
        <f>VLOOKUP(A1269,МО!$A$1:$C$68,2,0)</f>
        <v>ГБУЗ "Пригородная ЦРБ"</v>
      </c>
      <c r="C1269" s="23">
        <f>IF(D1269="КС",VLOOKUP(A1269,МО!$A$1:$C$68,3,0),VLOOKUP(A1269,МО!$A$1:$D$68,4,0))</f>
        <v>0.81499999999999995</v>
      </c>
      <c r="D1269" s="27" t="s">
        <v>495</v>
      </c>
      <c r="E1269" s="26">
        <v>20161276</v>
      </c>
      <c r="F1269" s="22" t="str">
        <f>VLOOKUP(E1269,КСГ!$A$2:$C$427,2,0)</f>
        <v>Ожоги (уровень 2)</v>
      </c>
      <c r="G1269" s="25">
        <f>VLOOKUP(E1269,КСГ!$A$2:$C$427,3,0)</f>
        <v>2.0299999999999998</v>
      </c>
      <c r="H1269" s="25">
        <f>IF(VLOOKUP($E1269,КСГ!$A$2:$D$427,4,0)=0,IF($D1269="КС",$C$2*$C1269*$G1269,$C$3*$C1269*$G1269),IF($D1269="КС",$C$2*$G1269,$C$3*$G1269))</f>
        <v>28376.216452499997</v>
      </c>
      <c r="I1269" s="25" t="str">
        <f>VLOOKUP(E1269,КСГ!$A$2:$E$427,5,0)</f>
        <v>Хирургия (комбустиология)</v>
      </c>
      <c r="J1269" s="25">
        <f>VLOOKUP(E1269,КСГ!$A$2:$F$427,6,0)</f>
        <v>1.95</v>
      </c>
      <c r="K1269" s="26" t="s">
        <v>474</v>
      </c>
      <c r="L1269" s="26">
        <v>1</v>
      </c>
      <c r="M1269" s="26">
        <v>0</v>
      </c>
      <c r="N1269" s="18">
        <f t="shared" si="47"/>
        <v>1</v>
      </c>
      <c r="O1269" s="19">
        <f>IF(VLOOKUP($E1269,КСГ!$A$2:$D$427,4,0)=0,IF($D1269="КС",$C$2*$C1269*$G1269*L1269,$C$3*$C1269*$G1269*L1269),IF($D1269="КС",$C$2*$G1269*L1269,$C$3*$G1269*L1269))</f>
        <v>28376.216452499997</v>
      </c>
      <c r="P1269" s="19">
        <f>IF(VLOOKUP($E1269,КСГ!$A$2:$D$427,4,0)=0,IF($D1269="КС",$C$2*$C1269*$G1269*M1269,$C$3*$C1269*$G1269*M1269),IF($D1269="КС",$C$2*$G1269*M1269,$C$3*$G1269*M1269))</f>
        <v>0</v>
      </c>
      <c r="Q1269" s="20">
        <f t="shared" si="48"/>
        <v>28376.216452499997</v>
      </c>
    </row>
    <row r="1270" spans="1:17">
      <c r="A1270" s="34">
        <v>150016</v>
      </c>
      <c r="B1270" s="22" t="str">
        <f>VLOOKUP(A1270,МО!$A$1:$C$68,2,0)</f>
        <v>ГБУЗ "Пригородная ЦРБ"</v>
      </c>
      <c r="C1270" s="23">
        <f>IF(D1270="КС",VLOOKUP(A1270,МО!$A$1:$C$68,3,0),VLOOKUP(A1270,МО!$A$1:$D$68,4,0))</f>
        <v>0.81499999999999995</v>
      </c>
      <c r="D1270" s="27" t="s">
        <v>495</v>
      </c>
      <c r="E1270" s="26">
        <v>20161285</v>
      </c>
      <c r="F1270" s="22" t="str">
        <f>VLOOKUP(E1270,КСГ!$A$2:$C$427,2,0)</f>
        <v>Сахарный диабет, уровень 1, взрослые</v>
      </c>
      <c r="G1270" s="25">
        <f>VLOOKUP(E1270,КСГ!$A$2:$C$427,3,0)</f>
        <v>1.02</v>
      </c>
      <c r="H1270" s="25">
        <f>IF(VLOOKUP($E1270,КСГ!$A$2:$D$427,4,0)=0,IF($D1270="КС",$C$2*$C1270*$G1270,$C$3*$C1270*$G1270),IF($D1270="КС",$C$2*$G1270,$C$3*$G1270))</f>
        <v>14258.000384999999</v>
      </c>
      <c r="I1270" s="25" t="str">
        <f>VLOOKUP(E1270,КСГ!$A$2:$E$427,5,0)</f>
        <v>Эндокринология</v>
      </c>
      <c r="J1270" s="25">
        <f>VLOOKUP(E1270,КСГ!$A$2:$F$427,6,0)</f>
        <v>1.4</v>
      </c>
      <c r="K1270" s="26" t="s">
        <v>474</v>
      </c>
      <c r="L1270" s="26">
        <v>1</v>
      </c>
      <c r="M1270" s="26">
        <v>1</v>
      </c>
      <c r="N1270" s="18">
        <f t="shared" si="47"/>
        <v>2</v>
      </c>
      <c r="O1270" s="19">
        <f>IF(VLOOKUP($E1270,КСГ!$A$2:$D$427,4,0)=0,IF($D1270="КС",$C$2*$C1270*$G1270*L1270,$C$3*$C1270*$G1270*L1270),IF($D1270="КС",$C$2*$G1270*L1270,$C$3*$G1270*L1270))</f>
        <v>14258.000384999999</v>
      </c>
      <c r="P1270" s="19">
        <f>IF(VLOOKUP($E1270,КСГ!$A$2:$D$427,4,0)=0,IF($D1270="КС",$C$2*$C1270*$G1270*M1270,$C$3*$C1270*$G1270*M1270),IF($D1270="КС",$C$2*$G1270*M1270,$C$3*$G1270*M1270))</f>
        <v>14258.000384999999</v>
      </c>
      <c r="Q1270" s="20">
        <f t="shared" si="48"/>
        <v>28516.000769999999</v>
      </c>
    </row>
    <row r="1271" spans="1:17">
      <c r="A1271" s="34">
        <v>150016</v>
      </c>
      <c r="B1271" s="22" t="str">
        <f>VLOOKUP(A1271,МО!$A$1:$C$68,2,0)</f>
        <v>ГБУЗ "Пригородная ЦРБ"</v>
      </c>
      <c r="C1271" s="23">
        <f>IF(D1271="КС",VLOOKUP(A1271,МО!$A$1:$C$68,3,0),VLOOKUP(A1271,МО!$A$1:$D$68,4,0))</f>
        <v>0.81499999999999995</v>
      </c>
      <c r="D1271" s="27" t="s">
        <v>495</v>
      </c>
      <c r="E1271" s="26">
        <v>20161285</v>
      </c>
      <c r="F1271" s="22" t="str">
        <f>VLOOKUP(E1271,КСГ!$A$2:$C$427,2,0)</f>
        <v>Сахарный диабет, уровень 1, взрослые</v>
      </c>
      <c r="G1271" s="25">
        <f>VLOOKUP(E1271,КСГ!$A$2:$C$427,3,0)</f>
        <v>1.02</v>
      </c>
      <c r="H1271" s="25">
        <f>IF(VLOOKUP($E1271,КСГ!$A$2:$D$427,4,0)=0,IF($D1271="КС",$C$2*$C1271*$G1271,$C$3*$C1271*$G1271),IF($D1271="КС",$C$2*$G1271,$C$3*$G1271))</f>
        <v>14258.000384999999</v>
      </c>
      <c r="I1271" s="25" t="str">
        <f>VLOOKUP(E1271,КСГ!$A$2:$E$427,5,0)</f>
        <v>Эндокринология</v>
      </c>
      <c r="J1271" s="25">
        <f>VLOOKUP(E1271,КСГ!$A$2:$F$427,6,0)</f>
        <v>1.4</v>
      </c>
      <c r="K1271" s="26" t="s">
        <v>493</v>
      </c>
      <c r="L1271" s="26">
        <v>1</v>
      </c>
      <c r="M1271" s="26">
        <v>1</v>
      </c>
      <c r="N1271" s="18">
        <f t="shared" si="47"/>
        <v>2</v>
      </c>
      <c r="O1271" s="19">
        <f>IF(VLOOKUP($E1271,КСГ!$A$2:$D$427,4,0)=0,IF($D1271="КС",$C$2*$C1271*$G1271*L1271,$C$3*$C1271*$G1271*L1271),IF($D1271="КС",$C$2*$G1271*L1271,$C$3*$G1271*L1271))</f>
        <v>14258.000384999999</v>
      </c>
      <c r="P1271" s="19">
        <f>IF(VLOOKUP($E1271,КСГ!$A$2:$D$427,4,0)=0,IF($D1271="КС",$C$2*$C1271*$G1271*M1271,$C$3*$C1271*$G1271*M1271),IF($D1271="КС",$C$2*$G1271*M1271,$C$3*$G1271*M1271))</f>
        <v>14258.000384999999</v>
      </c>
      <c r="Q1271" s="20">
        <f t="shared" si="48"/>
        <v>28516.000769999999</v>
      </c>
    </row>
    <row r="1272" spans="1:17">
      <c r="A1272" s="34">
        <v>150016</v>
      </c>
      <c r="B1272" s="22" t="str">
        <f>VLOOKUP(A1272,МО!$A$1:$C$68,2,0)</f>
        <v>ГБУЗ "Пригородная ЦРБ"</v>
      </c>
      <c r="C1272" s="23">
        <f>IF(D1272="КС",VLOOKUP(A1272,МО!$A$1:$C$68,3,0),VLOOKUP(A1272,МО!$A$1:$D$68,4,0))</f>
        <v>0.81499999999999995</v>
      </c>
      <c r="D1272" s="27" t="s">
        <v>495</v>
      </c>
      <c r="E1272" s="26">
        <v>20161286</v>
      </c>
      <c r="F1272" s="22" t="str">
        <f>VLOOKUP(E1272,КСГ!$A$2:$C$427,2,0)</f>
        <v>Сахарный диабет, уровень 2, взрослые</v>
      </c>
      <c r="G1272" s="25">
        <f>VLOOKUP(E1272,КСГ!$A$2:$C$427,3,0)</f>
        <v>1.49</v>
      </c>
      <c r="H1272" s="25">
        <f>IF(VLOOKUP($E1272,КСГ!$A$2:$D$427,4,0)=0,IF($D1272="КС",$C$2*$C1272*$G1272,$C$3*$C1272*$G1272),IF($D1272="КС",$C$2*$G1272,$C$3*$G1272))</f>
        <v>20827.8633075</v>
      </c>
      <c r="I1272" s="25" t="str">
        <f>VLOOKUP(E1272,КСГ!$A$2:$E$427,5,0)</f>
        <v>Эндокринология</v>
      </c>
      <c r="J1272" s="25">
        <f>VLOOKUP(E1272,КСГ!$A$2:$F$427,6,0)</f>
        <v>1.4</v>
      </c>
      <c r="K1272" s="26" t="s">
        <v>474</v>
      </c>
      <c r="L1272" s="26">
        <v>6</v>
      </c>
      <c r="M1272" s="26">
        <v>3</v>
      </c>
      <c r="N1272" s="18">
        <f t="shared" si="47"/>
        <v>9</v>
      </c>
      <c r="O1272" s="19">
        <f>IF(VLOOKUP($E1272,КСГ!$A$2:$D$427,4,0)=0,IF($D1272="КС",$C$2*$C1272*$G1272*L1272,$C$3*$C1272*$G1272*L1272),IF($D1272="КС",$C$2*$G1272*L1272,$C$3*$G1272*L1272))</f>
        <v>124967.17984500001</v>
      </c>
      <c r="P1272" s="19">
        <f>IF(VLOOKUP($E1272,КСГ!$A$2:$D$427,4,0)=0,IF($D1272="КС",$C$2*$C1272*$G1272*M1272,$C$3*$C1272*$G1272*M1272),IF($D1272="КС",$C$2*$G1272*M1272,$C$3*$G1272*M1272))</f>
        <v>62483.589922500003</v>
      </c>
      <c r="Q1272" s="20">
        <f t="shared" si="48"/>
        <v>187450.76976749999</v>
      </c>
    </row>
    <row r="1273" spans="1:17">
      <c r="A1273" s="34">
        <v>150016</v>
      </c>
      <c r="B1273" s="22" t="str">
        <f>VLOOKUP(A1273,МО!$A$1:$C$68,2,0)</f>
        <v>ГБУЗ "Пригородная ЦРБ"</v>
      </c>
      <c r="C1273" s="23">
        <f>IF(D1273="КС",VLOOKUP(A1273,МО!$A$1:$C$68,3,0),VLOOKUP(A1273,МО!$A$1:$D$68,4,0))</f>
        <v>0.81499999999999995</v>
      </c>
      <c r="D1273" s="27" t="s">
        <v>495</v>
      </c>
      <c r="E1273" s="26">
        <v>20161286</v>
      </c>
      <c r="F1273" s="22" t="str">
        <f>VLOOKUP(E1273,КСГ!$A$2:$C$427,2,0)</f>
        <v>Сахарный диабет, уровень 2, взрослые</v>
      </c>
      <c r="G1273" s="25">
        <f>VLOOKUP(E1273,КСГ!$A$2:$C$427,3,0)</f>
        <v>1.49</v>
      </c>
      <c r="H1273" s="25">
        <f>IF(VLOOKUP($E1273,КСГ!$A$2:$D$427,4,0)=0,IF($D1273="КС",$C$2*$C1273*$G1273,$C$3*$C1273*$G1273),IF($D1273="КС",$C$2*$G1273,$C$3*$G1273))</f>
        <v>20827.8633075</v>
      </c>
      <c r="I1273" s="25" t="str">
        <f>VLOOKUP(E1273,КСГ!$A$2:$E$427,5,0)</f>
        <v>Эндокринология</v>
      </c>
      <c r="J1273" s="25">
        <f>VLOOKUP(E1273,КСГ!$A$2:$F$427,6,0)</f>
        <v>1.4</v>
      </c>
      <c r="K1273" s="26" t="s">
        <v>493</v>
      </c>
      <c r="L1273" s="26">
        <v>3</v>
      </c>
      <c r="M1273" s="26">
        <v>1</v>
      </c>
      <c r="N1273" s="18">
        <f t="shared" si="47"/>
        <v>4</v>
      </c>
      <c r="O1273" s="19">
        <f>IF(VLOOKUP($E1273,КСГ!$A$2:$D$427,4,0)=0,IF($D1273="КС",$C$2*$C1273*$G1273*L1273,$C$3*$C1273*$G1273*L1273),IF($D1273="КС",$C$2*$G1273*L1273,$C$3*$G1273*L1273))</f>
        <v>62483.589922500003</v>
      </c>
      <c r="P1273" s="19">
        <f>IF(VLOOKUP($E1273,КСГ!$A$2:$D$427,4,0)=0,IF($D1273="КС",$C$2*$C1273*$G1273*M1273,$C$3*$C1273*$G1273*M1273),IF($D1273="КС",$C$2*$G1273*M1273,$C$3*$G1273*M1273))</f>
        <v>20827.8633075</v>
      </c>
      <c r="Q1273" s="20">
        <f t="shared" si="48"/>
        <v>83311.453229999999</v>
      </c>
    </row>
    <row r="1274" spans="1:17">
      <c r="A1274" s="34">
        <v>150016</v>
      </c>
      <c r="B1274" s="22" t="str">
        <f>VLOOKUP(A1274,МО!$A$1:$C$68,2,0)</f>
        <v>ГБУЗ "Пригородная ЦРБ"</v>
      </c>
      <c r="C1274" s="23">
        <f>IF(D1274="КС",VLOOKUP(A1274,МО!$A$1:$C$68,3,0),VLOOKUP(A1274,МО!$A$1:$D$68,4,0))</f>
        <v>0.81499999999999995</v>
      </c>
      <c r="D1274" s="27" t="s">
        <v>495</v>
      </c>
      <c r="E1274" s="26">
        <v>20161288</v>
      </c>
      <c r="F1274" s="22" t="str">
        <f>VLOOKUP(E1274,КСГ!$A$2:$C$427,2,0)</f>
        <v>Другие болезни эндокринной системы, взрослые, уровень 1</v>
      </c>
      <c r="G1274" s="25">
        <f>VLOOKUP(E1274,КСГ!$A$2:$C$427,3,0)</f>
        <v>1.25</v>
      </c>
      <c r="H1274" s="25">
        <f>IF(VLOOKUP($E1274,КСГ!$A$2:$D$427,4,0)=0,IF($D1274="КС",$C$2*$C1274*$G1274,$C$3*$C1274*$G1274),IF($D1274="КС",$C$2*$G1274,$C$3*$G1274))</f>
        <v>17473.039687500001</v>
      </c>
      <c r="I1274" s="25" t="str">
        <f>VLOOKUP(E1274,КСГ!$A$2:$E$427,5,0)</f>
        <v>Эндокринология</v>
      </c>
      <c r="J1274" s="25">
        <f>VLOOKUP(E1274,КСГ!$A$2:$F$427,6,0)</f>
        <v>1.4</v>
      </c>
      <c r="K1274" s="26" t="s">
        <v>493</v>
      </c>
      <c r="L1274" s="26">
        <v>0</v>
      </c>
      <c r="M1274" s="26">
        <v>0</v>
      </c>
      <c r="N1274" s="18" t="str">
        <f t="shared" si="47"/>
        <v/>
      </c>
      <c r="O1274" s="19">
        <f>IF(VLOOKUP($E1274,КСГ!$A$2:$D$427,4,0)=0,IF($D1274="КС",$C$2*$C1274*$G1274*L1274,$C$3*$C1274*$G1274*L1274),IF($D1274="КС",$C$2*$G1274*L1274,$C$3*$G1274*L1274))</f>
        <v>0</v>
      </c>
      <c r="P1274" s="19">
        <f>IF(VLOOKUP($E1274,КСГ!$A$2:$D$427,4,0)=0,IF($D1274="КС",$C$2*$C1274*$G1274*M1274,$C$3*$C1274*$G1274*M1274),IF($D1274="КС",$C$2*$G1274*M1274,$C$3*$G1274*M1274))</f>
        <v>0</v>
      </c>
      <c r="Q1274" s="20">
        <f t="shared" si="48"/>
        <v>0</v>
      </c>
    </row>
    <row r="1275" spans="1:17" ht="33.75" customHeight="1">
      <c r="A1275" s="34">
        <v>150017</v>
      </c>
      <c r="B1275" s="22" t="str">
        <f>VLOOKUP(A1275,МО!$A$1:$C$68,2,0)</f>
        <v>ГБУЗ "РЭД"</v>
      </c>
      <c r="C1275" s="23">
        <f>IF(D1275="КС",VLOOKUP(A1275,МО!$A$1:$C$68,3,0),VLOOKUP(A1275,МО!$A$1:$D$68,4,0))</f>
        <v>0.95</v>
      </c>
      <c r="D1275" s="27" t="s">
        <v>495</v>
      </c>
      <c r="E1275" s="26">
        <v>20161286</v>
      </c>
      <c r="F1275" s="22" t="str">
        <f>VLOOKUP(E1275,КСГ!$A$2:$C$427,2,0)</f>
        <v>Сахарный диабет, уровень 2, взрослые</v>
      </c>
      <c r="G1275" s="25">
        <f>VLOOKUP(E1275,КСГ!$A$2:$C$427,3,0)</f>
        <v>1.49</v>
      </c>
      <c r="H1275" s="25">
        <f>IF(VLOOKUP($E1275,КСГ!$A$2:$D$427,4,0)=0,IF($D1275="КС",$C$2*$C1275*$G1275,$C$3*$C1275*$G1275),IF($D1275="КС",$C$2*$G1275,$C$3*$G1275))</f>
        <v>24277.877475000001</v>
      </c>
      <c r="I1275" s="25" t="str">
        <f>VLOOKUP(E1275,КСГ!$A$2:$E$427,5,0)</f>
        <v>Эндокринология</v>
      </c>
      <c r="J1275" s="25">
        <f>VLOOKUP(E1275,КСГ!$A$2:$F$427,6,0)</f>
        <v>1.4</v>
      </c>
      <c r="K1275" s="26" t="s">
        <v>514</v>
      </c>
      <c r="L1275" s="26">
        <v>450</v>
      </c>
      <c r="M1275" s="26">
        <v>104</v>
      </c>
      <c r="N1275" s="18">
        <f t="shared" si="47"/>
        <v>554</v>
      </c>
      <c r="O1275" s="19">
        <f>IF(VLOOKUP($E1275,КСГ!$A$2:$D$427,4,0)=0,IF($D1275="КС",$C$2*$C1275*$G1275*L1275,$C$3*$C1275*$G1275*L1275),IF($D1275="КС",$C$2*$G1275*L1275,$C$3*$G1275*L1275))</f>
        <v>10925044.863750001</v>
      </c>
      <c r="P1275" s="19">
        <f>IF(VLOOKUP($E1275,КСГ!$A$2:$D$427,4,0)=0,IF($D1275="КС",$C$2*$C1275*$G1275*M1275,$C$3*$C1275*$G1275*M1275),IF($D1275="КС",$C$2*$G1275*M1275,$C$3*$G1275*M1275))</f>
        <v>2524899.2574</v>
      </c>
      <c r="Q1275" s="20">
        <f t="shared" si="48"/>
        <v>13449944.121150002</v>
      </c>
    </row>
    <row r="1276" spans="1:17" ht="32.25" customHeight="1">
      <c r="A1276" s="34">
        <v>150017</v>
      </c>
      <c r="B1276" s="22" t="str">
        <f>VLOOKUP(A1276,МО!$A$1:$C$68,2,0)</f>
        <v>ГБУЗ "РЭД"</v>
      </c>
      <c r="C1276" s="23">
        <f>IF(D1276="КС",VLOOKUP(A1276,МО!$A$1:$C$68,3,0),VLOOKUP(A1276,МО!$A$1:$D$68,4,0))</f>
        <v>0.95</v>
      </c>
      <c r="D1276" s="27" t="s">
        <v>495</v>
      </c>
      <c r="E1276" s="26">
        <v>20161287</v>
      </c>
      <c r="F1276" s="22" t="str">
        <f>VLOOKUP(E1276,КСГ!$A$2:$C$427,2,0)</f>
        <v>Заболевания гипофиза, взрослые</v>
      </c>
      <c r="G1276" s="25">
        <f>VLOOKUP(E1276,КСГ!$A$2:$C$427,3,0)</f>
        <v>2.14</v>
      </c>
      <c r="H1276" s="25">
        <f>IF(VLOOKUP($E1276,КСГ!$A$2:$D$427,4,0)=0,IF($D1276="КС",$C$2*$C1276*$G1276,$C$3*$C1276*$G1276),IF($D1276="КС",$C$2*$G1276,$C$3*$G1276))</f>
        <v>34868.897850000001</v>
      </c>
      <c r="I1276" s="25" t="str">
        <f>VLOOKUP(E1276,КСГ!$A$2:$E$427,5,0)</f>
        <v>Эндокринология</v>
      </c>
      <c r="J1276" s="25">
        <f>VLOOKUP(E1276,КСГ!$A$2:$F$427,6,0)</f>
        <v>1.4</v>
      </c>
      <c r="K1276" s="26" t="s">
        <v>514</v>
      </c>
      <c r="L1276" s="26">
        <v>7</v>
      </c>
      <c r="M1276" s="26">
        <v>1</v>
      </c>
      <c r="N1276" s="18">
        <f t="shared" si="47"/>
        <v>8</v>
      </c>
      <c r="O1276" s="19">
        <f>IF(VLOOKUP($E1276,КСГ!$A$2:$D$427,4,0)=0,IF($D1276="КС",$C$2*$C1276*$G1276*L1276,$C$3*$C1276*$G1276*L1276),IF($D1276="КС",$C$2*$G1276*L1276,$C$3*$G1276*L1276))</f>
        <v>244082.28495</v>
      </c>
      <c r="P1276" s="19">
        <f>IF(VLOOKUP($E1276,КСГ!$A$2:$D$427,4,0)=0,IF($D1276="КС",$C$2*$C1276*$G1276*M1276,$C$3*$C1276*$G1276*M1276),IF($D1276="КС",$C$2*$G1276*M1276,$C$3*$G1276*M1276))</f>
        <v>34868.897850000001</v>
      </c>
      <c r="Q1276" s="20">
        <f t="shared" si="48"/>
        <v>278951.18280000001</v>
      </c>
    </row>
    <row r="1277" spans="1:17" ht="25.5" customHeight="1">
      <c r="A1277" s="34">
        <v>150017</v>
      </c>
      <c r="B1277" s="22" t="str">
        <f>VLOOKUP(A1277,МО!$A$1:$C$68,2,0)</f>
        <v>ГБУЗ "РЭД"</v>
      </c>
      <c r="C1277" s="23">
        <f>IF(D1277="КС",VLOOKUP(A1277,МО!$A$1:$C$68,3,0),VLOOKUP(A1277,МО!$A$1:$D$68,4,0))</f>
        <v>0.95</v>
      </c>
      <c r="D1277" s="27" t="s">
        <v>495</v>
      </c>
      <c r="E1277" s="26">
        <v>20161288</v>
      </c>
      <c r="F1277" s="22" t="str">
        <f>VLOOKUP(E1277,КСГ!$A$2:$C$427,2,0)</f>
        <v>Другие болезни эндокринной системы, взрослые, уровень 1</v>
      </c>
      <c r="G1277" s="25">
        <f>VLOOKUP(E1277,КСГ!$A$2:$C$427,3,0)</f>
        <v>1.25</v>
      </c>
      <c r="H1277" s="25">
        <f>IF(VLOOKUP($E1277,КСГ!$A$2:$D$427,4,0)=0,IF($D1277="КС",$C$2*$C1277*$G1277,$C$3*$C1277*$G1277),IF($D1277="КС",$C$2*$G1277,$C$3*$G1277))</f>
        <v>20367.346874999999</v>
      </c>
      <c r="I1277" s="25" t="str">
        <f>VLOOKUP(E1277,КСГ!$A$2:$E$427,5,0)</f>
        <v>Эндокринология</v>
      </c>
      <c r="J1277" s="25">
        <f>VLOOKUP(E1277,КСГ!$A$2:$F$427,6,0)</f>
        <v>1.4</v>
      </c>
      <c r="K1277" s="26" t="s">
        <v>514</v>
      </c>
      <c r="L1277" s="26">
        <v>18</v>
      </c>
      <c r="M1277" s="26">
        <v>2</v>
      </c>
      <c r="N1277" s="18">
        <f t="shared" si="47"/>
        <v>20</v>
      </c>
      <c r="O1277" s="19">
        <f>IF(VLOOKUP($E1277,КСГ!$A$2:$D$427,4,0)=0,IF($D1277="КС",$C$2*$C1277*$G1277*L1277,$C$3*$C1277*$G1277*L1277),IF($D1277="КС",$C$2*$G1277*L1277,$C$3*$G1277*L1277))</f>
        <v>366612.24374999997</v>
      </c>
      <c r="P1277" s="19">
        <f>IF(VLOOKUP($E1277,КСГ!$A$2:$D$427,4,0)=0,IF($D1277="КС",$C$2*$C1277*$G1277*M1277,$C$3*$C1277*$G1277*M1277),IF($D1277="КС",$C$2*$G1277*M1277,$C$3*$G1277*M1277))</f>
        <v>40734.693749999999</v>
      </c>
      <c r="Q1277" s="20">
        <f t="shared" si="48"/>
        <v>407346.93749999994</v>
      </c>
    </row>
    <row r="1278" spans="1:17" ht="30.75" customHeight="1">
      <c r="A1278" s="34">
        <v>150017</v>
      </c>
      <c r="B1278" s="22" t="str">
        <f>VLOOKUP(A1278,МО!$A$1:$C$68,2,0)</f>
        <v>ГБУЗ "РЭД"</v>
      </c>
      <c r="C1278" s="23">
        <f>IF(D1278="КС",VLOOKUP(A1278,МО!$A$1:$C$68,3,0),VLOOKUP(A1278,МО!$A$1:$D$68,4,0))</f>
        <v>0.95</v>
      </c>
      <c r="D1278" s="27" t="s">
        <v>495</v>
      </c>
      <c r="E1278" s="26">
        <v>20161291</v>
      </c>
      <c r="F1278" s="22" t="str">
        <f>VLOOKUP(E1278,КСГ!$A$2:$C$427,2,0)</f>
        <v>Расстройства питания</v>
      </c>
      <c r="G1278" s="25">
        <f>VLOOKUP(E1278,КСГ!$A$2:$C$427,3,0)</f>
        <v>1.06</v>
      </c>
      <c r="H1278" s="25">
        <f>IF(VLOOKUP($E1278,КСГ!$A$2:$D$427,4,0)=0,IF($D1278="КС",$C$2*$C1278*$G1278,$C$3*$C1278*$G1278),IF($D1278="КС",$C$2*$G1278,$C$3*$G1278))</f>
        <v>17271.510150000002</v>
      </c>
      <c r="I1278" s="25" t="str">
        <f>VLOOKUP(E1278,КСГ!$A$2:$E$427,5,0)</f>
        <v>Эндокринология</v>
      </c>
      <c r="J1278" s="25">
        <f>VLOOKUP(E1278,КСГ!$A$2:$F$427,6,0)</f>
        <v>1.4</v>
      </c>
      <c r="K1278" s="26" t="s">
        <v>514</v>
      </c>
      <c r="L1278" s="26">
        <v>4</v>
      </c>
      <c r="M1278" s="26">
        <v>1</v>
      </c>
      <c r="N1278" s="18">
        <f t="shared" si="47"/>
        <v>5</v>
      </c>
      <c r="O1278" s="19">
        <f>IF(VLOOKUP($E1278,КСГ!$A$2:$D$427,4,0)=0,IF($D1278="КС",$C$2*$C1278*$G1278*L1278,$C$3*$C1278*$G1278*L1278),IF($D1278="КС",$C$2*$G1278*L1278,$C$3*$G1278*L1278))</f>
        <v>69086.040600000008</v>
      </c>
      <c r="P1278" s="19">
        <f>IF(VLOOKUP($E1278,КСГ!$A$2:$D$427,4,0)=0,IF($D1278="КС",$C$2*$C1278*$G1278*M1278,$C$3*$C1278*$G1278*M1278),IF($D1278="КС",$C$2*$G1278*M1278,$C$3*$G1278*M1278))</f>
        <v>17271.510150000002</v>
      </c>
      <c r="Q1278" s="20">
        <f t="shared" si="48"/>
        <v>86357.550750000009</v>
      </c>
    </row>
    <row r="1279" spans="1:17" ht="30">
      <c r="A1279" s="34">
        <v>150019</v>
      </c>
      <c r="B1279" s="22" t="str">
        <f>VLOOKUP(A1279,МО!$A$1:$C$68,2,0)</f>
        <v>ГБУЗ  " Дигорская ЦРБ"</v>
      </c>
      <c r="C1279" s="23">
        <f>IF(D1279="КС",VLOOKUP(A1279,МО!$A$1:$C$68,3,0),VLOOKUP(A1279,МО!$A$1:$D$68,4,0))</f>
        <v>1</v>
      </c>
      <c r="D1279" s="27" t="s">
        <v>495</v>
      </c>
      <c r="E1279" s="26">
        <v>20161016</v>
      </c>
      <c r="F1279" s="22" t="str">
        <f>VLOOKUP(E1279,КСГ!$A$2:$C$427,2,0)</f>
        <v>Ангионевротический отек, анафилактический шок</v>
      </c>
      <c r="G1279" s="25">
        <f>VLOOKUP(E1279,КСГ!$A$2:$C$427,3,0)</f>
        <v>0.27</v>
      </c>
      <c r="H1279" s="25">
        <f>IF(VLOOKUP($E1279,КСГ!$A$2:$D$427,4,0)=0,IF($D1279="КС",$C$2*$C1279*$G1279,$C$3*$C1279*$G1279),IF($D1279="КС",$C$2*$G1279,$C$3*$G1279))</f>
        <v>4630.8915000000006</v>
      </c>
      <c r="I1279" s="25" t="str">
        <f>VLOOKUP(E1279,КСГ!$A$2:$E$427,5,0)</f>
        <v>Аллергология и иммунология</v>
      </c>
      <c r="J1279" s="25">
        <f>VLOOKUP(E1279,КСГ!$A$2:$F$427,6,0)</f>
        <v>0.34</v>
      </c>
      <c r="K1279" s="26" t="s">
        <v>499</v>
      </c>
      <c r="L1279" s="26">
        <v>0</v>
      </c>
      <c r="M1279" s="26"/>
      <c r="N1279" s="18" t="str">
        <f t="shared" si="47"/>
        <v/>
      </c>
      <c r="O1279" s="19">
        <f>IF(VLOOKUP($E1279,КСГ!$A$2:$D$427,4,0)=0,IF($D1279="КС",$C$2*$C1279*$G1279*L1279,$C$3*$C1279*$G1279*L1279),IF($D1279="КС",$C$2*$G1279*L1279,$C$3*$G1279*L1279))</f>
        <v>0</v>
      </c>
      <c r="P1279" s="19">
        <f>IF(VLOOKUP($E1279,КСГ!$A$2:$D$427,4,0)=0,IF($D1279="КС",$C$2*$C1279*$G1279*M1279,$C$3*$C1279*$G1279*M1279),IF($D1279="КС",$C$2*$G1279*M1279,$C$3*$G1279*M1279))</f>
        <v>0</v>
      </c>
      <c r="Q1279" s="20">
        <f t="shared" si="48"/>
        <v>0</v>
      </c>
    </row>
    <row r="1280" spans="1:17" ht="30">
      <c r="A1280" s="34">
        <v>150019</v>
      </c>
      <c r="B1280" s="22" t="str">
        <f>VLOOKUP(A1280,МО!$A$1:$C$68,2,0)</f>
        <v>ГБУЗ  " Дигорская ЦРБ"</v>
      </c>
      <c r="C1280" s="23">
        <f>IF(D1280="КС",VLOOKUP(A1280,МО!$A$1:$C$68,3,0),VLOOKUP(A1280,МО!$A$1:$D$68,4,0))</f>
        <v>1</v>
      </c>
      <c r="D1280" s="27" t="s">
        <v>495</v>
      </c>
      <c r="E1280" s="26">
        <v>20161016</v>
      </c>
      <c r="F1280" s="22" t="str">
        <f>VLOOKUP(E1280,КСГ!$A$2:$C$427,2,0)</f>
        <v>Ангионевротический отек, анафилактический шок</v>
      </c>
      <c r="G1280" s="25">
        <f>VLOOKUP(E1280,КСГ!$A$2:$C$427,3,0)</f>
        <v>0.27</v>
      </c>
      <c r="H1280" s="25">
        <f>IF(VLOOKUP($E1280,КСГ!$A$2:$D$427,4,0)=0,IF($D1280="КС",$C$2*$C1280*$G1280,$C$3*$C1280*$G1280),IF($D1280="КС",$C$2*$G1280,$C$3*$G1280))</f>
        <v>4630.8915000000006</v>
      </c>
      <c r="I1280" s="25" t="str">
        <f>VLOOKUP(E1280,КСГ!$A$2:$E$427,5,0)</f>
        <v>Аллергология и иммунология</v>
      </c>
      <c r="J1280" s="25">
        <f>VLOOKUP(E1280,КСГ!$A$2:$F$427,6,0)</f>
        <v>0.34</v>
      </c>
      <c r="K1280" s="26" t="s">
        <v>493</v>
      </c>
      <c r="L1280" s="26">
        <v>2</v>
      </c>
      <c r="M1280" s="26"/>
      <c r="N1280" s="18">
        <f t="shared" ref="N1280:N1343" si="49">IF(L1280+M1280&gt;0,L1280+M1280,"")</f>
        <v>2</v>
      </c>
      <c r="O1280" s="19">
        <f>IF(VLOOKUP($E1280,КСГ!$A$2:$D$427,4,0)=0,IF($D1280="КС",$C$2*$C1280*$G1280*L1280,$C$3*$C1280*$G1280*L1280),IF($D1280="КС",$C$2*$G1280*L1280,$C$3*$G1280*L1280))</f>
        <v>9261.7830000000013</v>
      </c>
      <c r="P1280" s="19">
        <f>IF(VLOOKUP($E1280,КСГ!$A$2:$D$427,4,0)=0,IF($D1280="КС",$C$2*$C1280*$G1280*M1280,$C$3*$C1280*$G1280*M1280),IF($D1280="КС",$C$2*$G1280*M1280,$C$3*$G1280*M1280))</f>
        <v>0</v>
      </c>
      <c r="Q1280" s="20">
        <f t="shared" ref="Q1280:Q1343" si="50">O1280+P1280</f>
        <v>9261.7830000000013</v>
      </c>
    </row>
    <row r="1281" spans="1:17">
      <c r="A1281" s="34">
        <v>150019</v>
      </c>
      <c r="B1281" s="22" t="str">
        <f>VLOOKUP(A1281,МО!$A$1:$C$68,2,0)</f>
        <v>ГБУЗ  " Дигорская ЦРБ"</v>
      </c>
      <c r="C1281" s="23">
        <f>IF(D1281="КС",VLOOKUP(A1281,МО!$A$1:$C$68,3,0),VLOOKUP(A1281,МО!$A$1:$D$68,4,0))</f>
        <v>1</v>
      </c>
      <c r="D1281" s="27" t="s">
        <v>495</v>
      </c>
      <c r="E1281" s="26">
        <v>20161017</v>
      </c>
      <c r="F1281" s="22" t="str">
        <f>VLOOKUP(E1281,КСГ!$A$2:$C$427,2,0)</f>
        <v>Язва желудка и двенадцатиперстной кишки</v>
      </c>
      <c r="G1281" s="25">
        <f>VLOOKUP(E1281,КСГ!$A$2:$C$427,3,0)</f>
        <v>0.89</v>
      </c>
      <c r="H1281" s="25">
        <f>IF(VLOOKUP($E1281,КСГ!$A$2:$D$427,4,0)=0,IF($D1281="КС",$C$2*$C1281*$G1281,$C$3*$C1281*$G1281),IF($D1281="КС",$C$2*$G1281,$C$3*$G1281))</f>
        <v>15264.790500000001</v>
      </c>
      <c r="I1281" s="25" t="str">
        <f>VLOOKUP(E1281,КСГ!$A$2:$E$427,5,0)</f>
        <v>Гастроэнтерология</v>
      </c>
      <c r="J1281" s="25">
        <f>VLOOKUP(E1281,КСГ!$A$2:$F$427,6,0)</f>
        <v>1.04</v>
      </c>
      <c r="K1281" s="26" t="s">
        <v>493</v>
      </c>
      <c r="L1281" s="26">
        <v>3</v>
      </c>
      <c r="M1281" s="26"/>
      <c r="N1281" s="18">
        <f t="shared" si="49"/>
        <v>3</v>
      </c>
      <c r="O1281" s="19">
        <f>IF(VLOOKUP($E1281,КСГ!$A$2:$D$427,4,0)=0,IF($D1281="КС",$C$2*$C1281*$G1281*L1281,$C$3*$C1281*$G1281*L1281),IF($D1281="КС",$C$2*$G1281*L1281,$C$3*$G1281*L1281))</f>
        <v>45794.371500000001</v>
      </c>
      <c r="P1281" s="19">
        <f>IF(VLOOKUP($E1281,КСГ!$A$2:$D$427,4,0)=0,IF($D1281="КС",$C$2*$C1281*$G1281*M1281,$C$3*$C1281*$G1281*M1281),IF($D1281="КС",$C$2*$G1281*M1281,$C$3*$G1281*M1281))</f>
        <v>0</v>
      </c>
      <c r="Q1281" s="20">
        <f t="shared" si="50"/>
        <v>45794.371500000001</v>
      </c>
    </row>
    <row r="1282" spans="1:17">
      <c r="A1282" s="34">
        <v>150019</v>
      </c>
      <c r="B1282" s="22" t="str">
        <f>VLOOKUP(A1282,МО!$A$1:$C$68,2,0)</f>
        <v>ГБУЗ  " Дигорская ЦРБ"</v>
      </c>
      <c r="C1282" s="23">
        <f>IF(D1282="КС",VLOOKUP(A1282,МО!$A$1:$C$68,3,0),VLOOKUP(A1282,МО!$A$1:$D$68,4,0))</f>
        <v>1</v>
      </c>
      <c r="D1282" s="27" t="s">
        <v>495</v>
      </c>
      <c r="E1282" s="26">
        <v>20161017</v>
      </c>
      <c r="F1282" s="22" t="str">
        <f>VLOOKUP(E1282,КСГ!$A$2:$C$427,2,0)</f>
        <v>Язва желудка и двенадцатиперстной кишки</v>
      </c>
      <c r="G1282" s="25">
        <f>VLOOKUP(E1282,КСГ!$A$2:$C$427,3,0)</f>
        <v>0.89</v>
      </c>
      <c r="H1282" s="25">
        <f>IF(VLOOKUP($E1282,КСГ!$A$2:$D$427,4,0)=0,IF($D1282="КС",$C$2*$C1282*$G1282,$C$3*$C1282*$G1282),IF($D1282="КС",$C$2*$G1282,$C$3*$G1282))</f>
        <v>15264.790500000001</v>
      </c>
      <c r="I1282" s="25" t="str">
        <f>VLOOKUP(E1282,КСГ!$A$2:$E$427,5,0)</f>
        <v>Гастроэнтерология</v>
      </c>
      <c r="J1282" s="25">
        <f>VLOOKUP(E1282,КСГ!$A$2:$F$427,6,0)</f>
        <v>1.04</v>
      </c>
      <c r="K1282" s="26" t="s">
        <v>474</v>
      </c>
      <c r="L1282" s="26">
        <v>3</v>
      </c>
      <c r="M1282" s="26">
        <v>1</v>
      </c>
      <c r="N1282" s="18">
        <f t="shared" si="49"/>
        <v>4</v>
      </c>
      <c r="O1282" s="19">
        <f>IF(VLOOKUP($E1282,КСГ!$A$2:$D$427,4,0)=0,IF($D1282="КС",$C$2*$C1282*$G1282*L1282,$C$3*$C1282*$G1282*L1282),IF($D1282="КС",$C$2*$G1282*L1282,$C$3*$G1282*L1282))</f>
        <v>45794.371500000001</v>
      </c>
      <c r="P1282" s="19">
        <f>IF(VLOOKUP($E1282,КСГ!$A$2:$D$427,4,0)=0,IF($D1282="КС",$C$2*$C1282*$G1282*M1282,$C$3*$C1282*$G1282*M1282),IF($D1282="КС",$C$2*$G1282*M1282,$C$3*$G1282*M1282))</f>
        <v>15264.790500000001</v>
      </c>
      <c r="Q1282" s="20">
        <f t="shared" si="50"/>
        <v>61059.162000000004</v>
      </c>
    </row>
    <row r="1283" spans="1:17">
      <c r="A1283" s="34">
        <v>150019</v>
      </c>
      <c r="B1283" s="22" t="str">
        <f>VLOOKUP(A1283,МО!$A$1:$C$68,2,0)</f>
        <v>ГБУЗ  " Дигорская ЦРБ"</v>
      </c>
      <c r="C1283" s="23">
        <f>IF(D1283="КС",VLOOKUP(A1283,МО!$A$1:$C$68,3,0),VLOOKUP(A1283,МО!$A$1:$D$68,4,0))</f>
        <v>1</v>
      </c>
      <c r="D1283" s="27" t="s">
        <v>495</v>
      </c>
      <c r="E1283" s="26">
        <v>20161018</v>
      </c>
      <c r="F1283" s="22" t="str">
        <f>VLOOKUP(E1283,КСГ!$A$2:$C$427,2,0)</f>
        <v>Воспалительные заболевания кишечника</v>
      </c>
      <c r="G1283" s="25">
        <f>VLOOKUP(E1283,КСГ!$A$2:$C$427,3,0)</f>
        <v>2.0099999999999998</v>
      </c>
      <c r="H1283" s="25">
        <f>IF(VLOOKUP($E1283,КСГ!$A$2:$D$427,4,0)=0,IF($D1283="КС",$C$2*$C1283*$G1283,$C$3*$C1283*$G1283),IF($D1283="КС",$C$2*$G1283,$C$3*$G1283))</f>
        <v>34474.414499999999</v>
      </c>
      <c r="I1283" s="25" t="str">
        <f>VLOOKUP(E1283,КСГ!$A$2:$E$427,5,0)</f>
        <v>Гастроэнтерология</v>
      </c>
      <c r="J1283" s="25">
        <f>VLOOKUP(E1283,КСГ!$A$2:$F$427,6,0)</f>
        <v>1.04</v>
      </c>
      <c r="K1283" s="26" t="s">
        <v>509</v>
      </c>
      <c r="L1283" s="26">
        <v>0</v>
      </c>
      <c r="M1283" s="26"/>
      <c r="N1283" s="18" t="str">
        <f t="shared" si="49"/>
        <v/>
      </c>
      <c r="O1283" s="19">
        <f>IF(VLOOKUP($E1283,КСГ!$A$2:$D$427,4,0)=0,IF($D1283="КС",$C$2*$C1283*$G1283*L1283,$C$3*$C1283*$G1283*L1283),IF($D1283="КС",$C$2*$G1283*L1283,$C$3*$G1283*L1283))</f>
        <v>0</v>
      </c>
      <c r="P1283" s="19">
        <f>IF(VLOOKUP($E1283,КСГ!$A$2:$D$427,4,0)=0,IF($D1283="КС",$C$2*$C1283*$G1283*M1283,$C$3*$C1283*$G1283*M1283),IF($D1283="КС",$C$2*$G1283*M1283,$C$3*$G1283*M1283))</f>
        <v>0</v>
      </c>
      <c r="Q1283" s="20">
        <f t="shared" si="50"/>
        <v>0</v>
      </c>
    </row>
    <row r="1284" spans="1:17">
      <c r="A1284" s="34">
        <v>150019</v>
      </c>
      <c r="B1284" s="22" t="str">
        <f>VLOOKUP(A1284,МО!$A$1:$C$68,2,0)</f>
        <v>ГБУЗ  " Дигорская ЦРБ"</v>
      </c>
      <c r="C1284" s="23">
        <f>IF(D1284="КС",VLOOKUP(A1284,МО!$A$1:$C$68,3,0),VLOOKUP(A1284,МО!$A$1:$D$68,4,0))</f>
        <v>1</v>
      </c>
      <c r="D1284" s="27" t="s">
        <v>495</v>
      </c>
      <c r="E1284" s="26">
        <v>20161020</v>
      </c>
      <c r="F1284" s="22" t="str">
        <f>VLOOKUP(E1284,КСГ!$A$2:$C$427,2,0)</f>
        <v>Болезни печени, невирусные (уровень 2)</v>
      </c>
      <c r="G1284" s="25">
        <f>VLOOKUP(E1284,КСГ!$A$2:$C$427,3,0)</f>
        <v>1.21</v>
      </c>
      <c r="H1284" s="25">
        <f>IF(VLOOKUP($E1284,КСГ!$A$2:$D$427,4,0)=0,IF($D1284="КС",$C$2*$C1284*$G1284,$C$3*$C1284*$G1284),IF($D1284="КС",$C$2*$G1284,$C$3*$G1284))</f>
        <v>20753.254499999999</v>
      </c>
      <c r="I1284" s="25" t="str">
        <f>VLOOKUP(E1284,КСГ!$A$2:$E$427,5,0)</f>
        <v>Гастроэнтерология</v>
      </c>
      <c r="J1284" s="25">
        <f>VLOOKUP(E1284,КСГ!$A$2:$F$427,6,0)</f>
        <v>1.04</v>
      </c>
      <c r="K1284" s="26" t="s">
        <v>493</v>
      </c>
      <c r="L1284" s="26">
        <v>1</v>
      </c>
      <c r="M1284" s="26">
        <v>1</v>
      </c>
      <c r="N1284" s="18">
        <f t="shared" si="49"/>
        <v>2</v>
      </c>
      <c r="O1284" s="19">
        <f>IF(VLOOKUP($E1284,КСГ!$A$2:$D$427,4,0)=0,IF($D1284="КС",$C$2*$C1284*$G1284*L1284,$C$3*$C1284*$G1284*L1284),IF($D1284="КС",$C$2*$G1284*L1284,$C$3*$G1284*L1284))</f>
        <v>20753.254499999999</v>
      </c>
      <c r="P1284" s="19">
        <f>IF(VLOOKUP($E1284,КСГ!$A$2:$D$427,4,0)=0,IF($D1284="КС",$C$2*$C1284*$G1284*M1284,$C$3*$C1284*$G1284*M1284),IF($D1284="КС",$C$2*$G1284*M1284,$C$3*$G1284*M1284))</f>
        <v>20753.254499999999</v>
      </c>
      <c r="Q1284" s="20">
        <f t="shared" si="50"/>
        <v>41506.508999999998</v>
      </c>
    </row>
    <row r="1285" spans="1:17">
      <c r="A1285" s="34">
        <v>150019</v>
      </c>
      <c r="B1285" s="22" t="str">
        <f>VLOOKUP(A1285,МО!$A$1:$C$68,2,0)</f>
        <v>ГБУЗ  " Дигорская ЦРБ"</v>
      </c>
      <c r="C1285" s="23">
        <f>IF(D1285="КС",VLOOKUP(A1285,МО!$A$1:$C$68,3,0),VLOOKUP(A1285,МО!$A$1:$D$68,4,0))</f>
        <v>1</v>
      </c>
      <c r="D1285" s="27" t="s">
        <v>495</v>
      </c>
      <c r="E1285" s="26">
        <v>20161020</v>
      </c>
      <c r="F1285" s="22" t="str">
        <f>VLOOKUP(E1285,КСГ!$A$2:$C$427,2,0)</f>
        <v>Болезни печени, невирусные (уровень 2)</v>
      </c>
      <c r="G1285" s="25">
        <f>VLOOKUP(E1285,КСГ!$A$2:$C$427,3,0)</f>
        <v>1.21</v>
      </c>
      <c r="H1285" s="25">
        <f>IF(VLOOKUP($E1285,КСГ!$A$2:$D$427,4,0)=0,IF($D1285="КС",$C$2*$C1285*$G1285,$C$3*$C1285*$G1285),IF($D1285="КС",$C$2*$G1285,$C$3*$G1285))</f>
        <v>20753.254499999999</v>
      </c>
      <c r="I1285" s="25" t="str">
        <f>VLOOKUP(E1285,КСГ!$A$2:$E$427,5,0)</f>
        <v>Гастроэнтерология</v>
      </c>
      <c r="J1285" s="25">
        <f>VLOOKUP(E1285,КСГ!$A$2:$F$427,6,0)</f>
        <v>1.04</v>
      </c>
      <c r="K1285" s="26" t="s">
        <v>474</v>
      </c>
      <c r="L1285" s="26">
        <v>3</v>
      </c>
      <c r="M1285" s="26">
        <v>1</v>
      </c>
      <c r="N1285" s="18">
        <f t="shared" si="49"/>
        <v>4</v>
      </c>
      <c r="O1285" s="19">
        <f>IF(VLOOKUP($E1285,КСГ!$A$2:$D$427,4,0)=0,IF($D1285="КС",$C$2*$C1285*$G1285*L1285,$C$3*$C1285*$G1285*L1285),IF($D1285="КС",$C$2*$G1285*L1285,$C$3*$G1285*L1285))</f>
        <v>62259.763500000001</v>
      </c>
      <c r="P1285" s="19">
        <f>IF(VLOOKUP($E1285,КСГ!$A$2:$D$427,4,0)=0,IF($D1285="КС",$C$2*$C1285*$G1285*M1285,$C$3*$C1285*$G1285*M1285),IF($D1285="КС",$C$2*$G1285*M1285,$C$3*$G1285*M1285))</f>
        <v>20753.254499999999</v>
      </c>
      <c r="Q1285" s="20">
        <f t="shared" si="50"/>
        <v>83013.017999999996</v>
      </c>
    </row>
    <row r="1286" spans="1:17">
      <c r="A1286" s="34">
        <v>150019</v>
      </c>
      <c r="B1286" s="22" t="str">
        <f>VLOOKUP(A1286,МО!$A$1:$C$68,2,0)</f>
        <v>ГБУЗ  " Дигорская ЦРБ"</v>
      </c>
      <c r="C1286" s="23">
        <f>IF(D1286="КС",VLOOKUP(A1286,МО!$A$1:$C$68,3,0),VLOOKUP(A1286,МО!$A$1:$D$68,4,0))</f>
        <v>1</v>
      </c>
      <c r="D1286" s="27" t="s">
        <v>495</v>
      </c>
      <c r="E1286" s="26">
        <v>20161021</v>
      </c>
      <c r="F1286" s="22" t="str">
        <f>VLOOKUP(E1286,КСГ!$A$2:$C$427,2,0)</f>
        <v>Болезни поджелудочной железы</v>
      </c>
      <c r="G1286" s="25">
        <f>VLOOKUP(E1286,КСГ!$A$2:$C$427,3,0)</f>
        <v>0.93</v>
      </c>
      <c r="H1286" s="25">
        <f>IF(VLOOKUP($E1286,КСГ!$A$2:$D$427,4,0)=0,IF($D1286="КС",$C$2*$C1286*$G1286,$C$3*$C1286*$G1286),IF($D1286="КС",$C$2*$G1286,$C$3*$G1286))</f>
        <v>15950.848500000002</v>
      </c>
      <c r="I1286" s="25" t="str">
        <f>VLOOKUP(E1286,КСГ!$A$2:$E$427,5,0)</f>
        <v>Гастроэнтерология</v>
      </c>
      <c r="J1286" s="25">
        <f>VLOOKUP(E1286,КСГ!$A$2:$F$427,6,0)</f>
        <v>1.04</v>
      </c>
      <c r="K1286" s="26" t="s">
        <v>474</v>
      </c>
      <c r="L1286" s="26">
        <v>13</v>
      </c>
      <c r="M1286" s="26">
        <v>2</v>
      </c>
      <c r="N1286" s="18">
        <f t="shared" si="49"/>
        <v>15</v>
      </c>
      <c r="O1286" s="19">
        <f>IF(VLOOKUP($E1286,КСГ!$A$2:$D$427,4,0)=0,IF($D1286="КС",$C$2*$C1286*$G1286*L1286,$C$3*$C1286*$G1286*L1286),IF($D1286="КС",$C$2*$G1286*L1286,$C$3*$G1286*L1286))</f>
        <v>207361.03050000002</v>
      </c>
      <c r="P1286" s="19">
        <f>IF(VLOOKUP($E1286,КСГ!$A$2:$D$427,4,0)=0,IF($D1286="КС",$C$2*$C1286*$G1286*M1286,$C$3*$C1286*$G1286*M1286),IF($D1286="КС",$C$2*$G1286*M1286,$C$3*$G1286*M1286))</f>
        <v>31901.697000000004</v>
      </c>
      <c r="Q1286" s="20">
        <f t="shared" si="50"/>
        <v>239262.72750000004</v>
      </c>
    </row>
    <row r="1287" spans="1:17">
      <c r="A1287" s="34">
        <v>150019</v>
      </c>
      <c r="B1287" s="22" t="str">
        <f>VLOOKUP(A1287,МО!$A$1:$C$68,2,0)</f>
        <v>ГБУЗ  " Дигорская ЦРБ"</v>
      </c>
      <c r="C1287" s="23">
        <f>IF(D1287="КС",VLOOKUP(A1287,МО!$A$1:$C$68,3,0),VLOOKUP(A1287,МО!$A$1:$D$68,4,0))</f>
        <v>1</v>
      </c>
      <c r="D1287" s="27" t="s">
        <v>495</v>
      </c>
      <c r="E1287" s="26">
        <v>20161022</v>
      </c>
      <c r="F1287" s="22" t="str">
        <f>VLOOKUP(E1287,КСГ!$A$2:$C$427,2,0)</f>
        <v>Анемии, уровень 1</v>
      </c>
      <c r="G1287" s="25">
        <f>VLOOKUP(E1287,КСГ!$A$2:$C$427,3,0)</f>
        <v>1.1200000000000001</v>
      </c>
      <c r="H1287" s="25">
        <f>IF(VLOOKUP($E1287,КСГ!$A$2:$D$427,4,0)=0,IF($D1287="КС",$C$2*$C1287*$G1287,$C$3*$C1287*$G1287),IF($D1287="КС",$C$2*$G1287,$C$3*$G1287))</f>
        <v>19209.624000000003</v>
      </c>
      <c r="I1287" s="25" t="str">
        <f>VLOOKUP(E1287,КСГ!$A$2:$E$427,5,0)</f>
        <v>Гематология</v>
      </c>
      <c r="J1287" s="25">
        <f>VLOOKUP(E1287,КСГ!$A$2:$F$427,6,0)</f>
        <v>1.37</v>
      </c>
      <c r="K1287" s="26" t="s">
        <v>493</v>
      </c>
      <c r="L1287" s="26">
        <v>1</v>
      </c>
      <c r="M1287" s="26">
        <v>1</v>
      </c>
      <c r="N1287" s="18">
        <f t="shared" si="49"/>
        <v>2</v>
      </c>
      <c r="O1287" s="19">
        <f>IF(VLOOKUP($E1287,КСГ!$A$2:$D$427,4,0)=0,IF($D1287="КС",$C$2*$C1287*$G1287*L1287,$C$3*$C1287*$G1287*L1287),IF($D1287="КС",$C$2*$G1287*L1287,$C$3*$G1287*L1287))</f>
        <v>19209.624000000003</v>
      </c>
      <c r="P1287" s="19">
        <f>IF(VLOOKUP($E1287,КСГ!$A$2:$D$427,4,0)=0,IF($D1287="КС",$C$2*$C1287*$G1287*M1287,$C$3*$C1287*$G1287*M1287),IF($D1287="КС",$C$2*$G1287*M1287,$C$3*$G1287*M1287))</f>
        <v>19209.624000000003</v>
      </c>
      <c r="Q1287" s="20">
        <f t="shared" si="50"/>
        <v>38419.248000000007</v>
      </c>
    </row>
    <row r="1288" spans="1:17">
      <c r="A1288" s="34">
        <v>150019</v>
      </c>
      <c r="B1288" s="22" t="str">
        <f>VLOOKUP(A1288,МО!$A$1:$C$68,2,0)</f>
        <v>ГБУЗ  " Дигорская ЦРБ"</v>
      </c>
      <c r="C1288" s="23">
        <f>IF(D1288="КС",VLOOKUP(A1288,МО!$A$1:$C$68,3,0),VLOOKUP(A1288,МО!$A$1:$D$68,4,0))</f>
        <v>1</v>
      </c>
      <c r="D1288" s="27" t="s">
        <v>495</v>
      </c>
      <c r="E1288" s="26">
        <v>20161028</v>
      </c>
      <c r="F1288" s="22" t="str">
        <f>VLOOKUP(E1288,КСГ!$A$2:$C$427,2,0)</f>
        <v>Среднетяжелые дерматозы</v>
      </c>
      <c r="G1288" s="25">
        <f>VLOOKUP(E1288,КСГ!$A$2:$C$427,3,0)</f>
        <v>0.74</v>
      </c>
      <c r="H1288" s="25">
        <f>IF(VLOOKUP($E1288,КСГ!$A$2:$D$427,4,0)=0,IF($D1288="КС",$C$2*$C1288*$G1288,$C$3*$C1288*$G1288),IF($D1288="КС",$C$2*$G1288,$C$3*$G1288))</f>
        <v>12692.073</v>
      </c>
      <c r="I1288" s="25" t="str">
        <f>VLOOKUP(E1288,КСГ!$A$2:$E$427,5,0)</f>
        <v>Дерматология</v>
      </c>
      <c r="J1288" s="25">
        <f>VLOOKUP(E1288,КСГ!$A$2:$F$427,6,0)</f>
        <v>0.8</v>
      </c>
      <c r="K1288" s="26" t="s">
        <v>474</v>
      </c>
      <c r="L1288" s="26">
        <v>0</v>
      </c>
      <c r="M1288" s="26">
        <v>0</v>
      </c>
      <c r="N1288" s="18" t="str">
        <f t="shared" si="49"/>
        <v/>
      </c>
      <c r="O1288" s="19">
        <f>IF(VLOOKUP($E1288,КСГ!$A$2:$D$427,4,0)=0,IF($D1288="КС",$C$2*$C1288*$G1288*L1288,$C$3*$C1288*$G1288*L1288),IF($D1288="КС",$C$2*$G1288*L1288,$C$3*$G1288*L1288))</f>
        <v>0</v>
      </c>
      <c r="P1288" s="19">
        <f>IF(VLOOKUP($E1288,КСГ!$A$2:$D$427,4,0)=0,IF($D1288="КС",$C$2*$C1288*$G1288*M1288,$C$3*$C1288*$G1288*M1288),IF($D1288="КС",$C$2*$G1288*M1288,$C$3*$G1288*M1288))</f>
        <v>0</v>
      </c>
      <c r="Q1288" s="20">
        <f t="shared" si="50"/>
        <v>0</v>
      </c>
    </row>
    <row r="1289" spans="1:17">
      <c r="A1289" s="34">
        <v>150019</v>
      </c>
      <c r="B1289" s="22" t="str">
        <f>VLOOKUP(A1289,МО!$A$1:$C$68,2,0)</f>
        <v>ГБУЗ  " Дигорская ЦРБ"</v>
      </c>
      <c r="C1289" s="23">
        <f>IF(D1289="КС",VLOOKUP(A1289,МО!$A$1:$C$68,3,0),VLOOKUP(A1289,МО!$A$1:$D$68,4,0))</f>
        <v>1</v>
      </c>
      <c r="D1289" s="27" t="s">
        <v>495</v>
      </c>
      <c r="E1289" s="26">
        <v>20161029</v>
      </c>
      <c r="F1289" s="22" t="str">
        <f>VLOOKUP(E1289,КСГ!$A$2:$C$427,2,0)</f>
        <v>Легкие дерматозы</v>
      </c>
      <c r="G1289" s="25">
        <f>VLOOKUP(E1289,КСГ!$A$2:$C$427,3,0)</f>
        <v>0.18</v>
      </c>
      <c r="H1289" s="25">
        <f>IF(VLOOKUP($E1289,КСГ!$A$2:$D$427,4,0)=0,IF($D1289="КС",$C$2*$C1289*$G1289,$C$3*$C1289*$G1289),IF($D1289="КС",$C$2*$G1289,$C$3*$G1289))</f>
        <v>3087.261</v>
      </c>
      <c r="I1289" s="25" t="str">
        <f>VLOOKUP(E1289,КСГ!$A$2:$E$427,5,0)</f>
        <v>Дерматология</v>
      </c>
      <c r="J1289" s="25">
        <f>VLOOKUP(E1289,КСГ!$A$2:$F$427,6,0)</f>
        <v>0.8</v>
      </c>
      <c r="K1289" s="26" t="s">
        <v>499</v>
      </c>
      <c r="L1289" s="26">
        <v>0</v>
      </c>
      <c r="M1289" s="26">
        <v>0</v>
      </c>
      <c r="N1289" s="18" t="str">
        <f t="shared" si="49"/>
        <v/>
      </c>
      <c r="O1289" s="19">
        <f>IF(VLOOKUP($E1289,КСГ!$A$2:$D$427,4,0)=0,IF($D1289="КС",$C$2*$C1289*$G1289*L1289,$C$3*$C1289*$G1289*L1289),IF($D1289="КС",$C$2*$G1289*L1289,$C$3*$G1289*L1289))</f>
        <v>0</v>
      </c>
      <c r="P1289" s="19">
        <f>IF(VLOOKUP($E1289,КСГ!$A$2:$D$427,4,0)=0,IF($D1289="КС",$C$2*$C1289*$G1289*M1289,$C$3*$C1289*$G1289*M1289),IF($D1289="КС",$C$2*$G1289*M1289,$C$3*$G1289*M1289))</f>
        <v>0</v>
      </c>
      <c r="Q1289" s="20">
        <f t="shared" si="50"/>
        <v>0</v>
      </c>
    </row>
    <row r="1290" spans="1:17" ht="30">
      <c r="A1290" s="34">
        <v>150019</v>
      </c>
      <c r="B1290" s="22" t="str">
        <f>VLOOKUP(A1290,МО!$A$1:$C$68,2,0)</f>
        <v>ГБУЗ  " Дигорская ЦРБ"</v>
      </c>
      <c r="C1290" s="23">
        <f>IF(D1290="КС",VLOOKUP(A1290,МО!$A$1:$C$68,3,0),VLOOKUP(A1290,МО!$A$1:$D$68,4,0))</f>
        <v>1</v>
      </c>
      <c r="D1290" s="27" t="s">
        <v>495</v>
      </c>
      <c r="E1290" s="26">
        <v>20161055</v>
      </c>
      <c r="F1290" s="22" t="str">
        <f>VLOOKUP(E1290,КСГ!$A$2:$C$427,2,0)</f>
        <v>Кишечные инфекции, взрослые</v>
      </c>
      <c r="G1290" s="25">
        <f>VLOOKUP(E1290,КСГ!$A$2:$C$427,3,0)</f>
        <v>0.57999999999999996</v>
      </c>
      <c r="H1290" s="25">
        <f>IF(VLOOKUP($E1290,КСГ!$A$2:$D$427,4,0)=0,IF($D1290="КС",$C$2*$C1290*$G1290,$C$3*$C1290*$G1290),IF($D1290="КС",$C$2*$G1290,$C$3*$G1290))</f>
        <v>9947.8410000000003</v>
      </c>
      <c r="I1290" s="25" t="str">
        <f>VLOOKUP(E1290,КСГ!$A$2:$E$427,5,0)</f>
        <v>Инфекционные болезни</v>
      </c>
      <c r="J1290" s="25">
        <f>VLOOKUP(E1290,КСГ!$A$2:$F$427,6,0)</f>
        <v>0.65</v>
      </c>
      <c r="K1290" s="26" t="s">
        <v>509</v>
      </c>
      <c r="L1290" s="26">
        <v>8</v>
      </c>
      <c r="M1290" s="26">
        <v>2</v>
      </c>
      <c r="N1290" s="18">
        <f t="shared" si="49"/>
        <v>10</v>
      </c>
      <c r="O1290" s="19">
        <f>IF(VLOOKUP($E1290,КСГ!$A$2:$D$427,4,0)=0,IF($D1290="КС",$C$2*$C1290*$G1290*L1290,$C$3*$C1290*$G1290*L1290),IF($D1290="КС",$C$2*$G1290*L1290,$C$3*$G1290*L1290))</f>
        <v>79582.728000000003</v>
      </c>
      <c r="P1290" s="19">
        <f>IF(VLOOKUP($E1290,КСГ!$A$2:$D$427,4,0)=0,IF($D1290="КС",$C$2*$C1290*$G1290*M1290,$C$3*$C1290*$G1290*M1290),IF($D1290="КС",$C$2*$G1290*M1290,$C$3*$G1290*M1290))</f>
        <v>19895.682000000001</v>
      </c>
      <c r="Q1290" s="20">
        <f t="shared" si="50"/>
        <v>99478.41</v>
      </c>
    </row>
    <row r="1291" spans="1:17" ht="30">
      <c r="A1291" s="34">
        <v>150019</v>
      </c>
      <c r="B1291" s="22" t="str">
        <f>VLOOKUP(A1291,МО!$A$1:$C$68,2,0)</f>
        <v>ГБУЗ  " Дигорская ЦРБ"</v>
      </c>
      <c r="C1291" s="23">
        <f>IF(D1291="КС",VLOOKUP(A1291,МО!$A$1:$C$68,3,0),VLOOKUP(A1291,МО!$A$1:$D$68,4,0))</f>
        <v>1</v>
      </c>
      <c r="D1291" s="27" t="s">
        <v>495</v>
      </c>
      <c r="E1291" s="26">
        <v>20161056</v>
      </c>
      <c r="F1291" s="22" t="str">
        <f>VLOOKUP(E1291,КСГ!$A$2:$C$427,2,0)</f>
        <v>Кишечные инфекции, дети</v>
      </c>
      <c r="G1291" s="25">
        <f>VLOOKUP(E1291,КСГ!$A$2:$C$427,3,0)</f>
        <v>0.62</v>
      </c>
      <c r="H1291" s="25">
        <f>IF(VLOOKUP($E1291,КСГ!$A$2:$D$427,4,0)=0,IF($D1291="КС",$C$2*$C1291*$G1291,$C$3*$C1291*$G1291),IF($D1291="КС",$C$2*$G1291,$C$3*$G1291))</f>
        <v>10633.899000000001</v>
      </c>
      <c r="I1291" s="25" t="str">
        <f>VLOOKUP(E1291,КСГ!$A$2:$E$427,5,0)</f>
        <v>Инфекционные болезни</v>
      </c>
      <c r="J1291" s="25">
        <f>VLOOKUP(E1291,КСГ!$A$2:$F$427,6,0)</f>
        <v>0.65</v>
      </c>
      <c r="K1291" s="26" t="s">
        <v>509</v>
      </c>
      <c r="L1291" s="26">
        <v>9</v>
      </c>
      <c r="M1291" s="26">
        <v>3</v>
      </c>
      <c r="N1291" s="18">
        <f t="shared" si="49"/>
        <v>12</v>
      </c>
      <c r="O1291" s="19">
        <f>IF(VLOOKUP($E1291,КСГ!$A$2:$D$427,4,0)=0,IF($D1291="КС",$C$2*$C1291*$G1291*L1291,$C$3*$C1291*$G1291*L1291),IF($D1291="КС",$C$2*$G1291*L1291,$C$3*$G1291*L1291))</f>
        <v>95705.091000000015</v>
      </c>
      <c r="P1291" s="19">
        <f>IF(VLOOKUP($E1291,КСГ!$A$2:$D$427,4,0)=0,IF($D1291="КС",$C$2*$C1291*$G1291*M1291,$C$3*$C1291*$G1291*M1291),IF($D1291="КС",$C$2*$G1291*M1291,$C$3*$G1291*M1291))</f>
        <v>31901.697000000004</v>
      </c>
      <c r="Q1291" s="20">
        <f t="shared" si="50"/>
        <v>127606.78800000002</v>
      </c>
    </row>
    <row r="1292" spans="1:17" ht="30">
      <c r="A1292" s="34">
        <v>150019</v>
      </c>
      <c r="B1292" s="22" t="str">
        <f>VLOOKUP(A1292,МО!$A$1:$C$68,2,0)</f>
        <v>ГБУЗ  " Дигорская ЦРБ"</v>
      </c>
      <c r="C1292" s="23">
        <f>IF(D1292="КС",VLOOKUP(A1292,МО!$A$1:$C$68,3,0),VLOOKUP(A1292,МО!$A$1:$D$68,4,0))</f>
        <v>1</v>
      </c>
      <c r="D1292" s="27" t="s">
        <v>495</v>
      </c>
      <c r="E1292" s="26">
        <v>20161057</v>
      </c>
      <c r="F1292" s="22" t="str">
        <f>VLOOKUP(E1292,КСГ!$A$2:$C$427,2,0)</f>
        <v>Вирусный гепатит острый</v>
      </c>
      <c r="G1292" s="25">
        <f>VLOOKUP(E1292,КСГ!$A$2:$C$427,3,0)</f>
        <v>1.4</v>
      </c>
      <c r="H1292" s="25">
        <f>IF(VLOOKUP($E1292,КСГ!$A$2:$D$427,4,0)=0,IF($D1292="КС",$C$2*$C1292*$G1292,$C$3*$C1292*$G1292),IF($D1292="КС",$C$2*$G1292,$C$3*$G1292))</f>
        <v>24012.03</v>
      </c>
      <c r="I1292" s="25" t="str">
        <f>VLOOKUP(E1292,КСГ!$A$2:$E$427,5,0)</f>
        <v>Инфекционные болезни</v>
      </c>
      <c r="J1292" s="25">
        <f>VLOOKUP(E1292,КСГ!$A$2:$F$427,6,0)</f>
        <v>0.65</v>
      </c>
      <c r="K1292" s="26" t="s">
        <v>509</v>
      </c>
      <c r="L1292" s="26">
        <v>0</v>
      </c>
      <c r="M1292" s="26"/>
      <c r="N1292" s="18" t="str">
        <f t="shared" si="49"/>
        <v/>
      </c>
      <c r="O1292" s="19">
        <f>IF(VLOOKUP($E1292,КСГ!$A$2:$D$427,4,0)=0,IF($D1292="КС",$C$2*$C1292*$G1292*L1292,$C$3*$C1292*$G1292*L1292),IF($D1292="КС",$C$2*$G1292*L1292,$C$3*$G1292*L1292))</f>
        <v>0</v>
      </c>
      <c r="P1292" s="19">
        <f>IF(VLOOKUP($E1292,КСГ!$A$2:$D$427,4,0)=0,IF($D1292="КС",$C$2*$C1292*$G1292*M1292,$C$3*$C1292*$G1292*M1292),IF($D1292="КС",$C$2*$G1292*M1292,$C$3*$G1292*M1292))</f>
        <v>0</v>
      </c>
      <c r="Q1292" s="20">
        <f t="shared" si="50"/>
        <v>0</v>
      </c>
    </row>
    <row r="1293" spans="1:17" ht="30">
      <c r="A1293" s="34">
        <v>150019</v>
      </c>
      <c r="B1293" s="22" t="str">
        <f>VLOOKUP(A1293,МО!$A$1:$C$68,2,0)</f>
        <v>ГБУЗ  " Дигорская ЦРБ"</v>
      </c>
      <c r="C1293" s="23">
        <f>IF(D1293="КС",VLOOKUP(A1293,МО!$A$1:$C$68,3,0),VLOOKUP(A1293,МО!$A$1:$D$68,4,0))</f>
        <v>1</v>
      </c>
      <c r="D1293" s="27" t="s">
        <v>495</v>
      </c>
      <c r="E1293" s="26">
        <v>20161058</v>
      </c>
      <c r="F1293" s="22" t="str">
        <f>VLOOKUP(E1293,КСГ!$A$2:$C$427,2,0)</f>
        <v>Вирусный гепатит хронический</v>
      </c>
      <c r="G1293" s="25">
        <f>VLOOKUP(E1293,КСГ!$A$2:$C$427,3,0)</f>
        <v>1.27</v>
      </c>
      <c r="H1293" s="25">
        <f>IF(VLOOKUP($E1293,КСГ!$A$2:$D$427,4,0)=0,IF($D1293="КС",$C$2*$C1293*$G1293,$C$3*$C1293*$G1293),IF($D1293="КС",$C$2*$G1293,$C$3*$G1293))</f>
        <v>21782.341500000002</v>
      </c>
      <c r="I1293" s="25" t="str">
        <f>VLOOKUP(E1293,КСГ!$A$2:$E$427,5,0)</f>
        <v>Инфекционные болезни</v>
      </c>
      <c r="J1293" s="25">
        <f>VLOOKUP(E1293,КСГ!$A$2:$F$427,6,0)</f>
        <v>0.65</v>
      </c>
      <c r="K1293" s="26" t="s">
        <v>509</v>
      </c>
      <c r="L1293" s="26">
        <v>2</v>
      </c>
      <c r="M1293" s="26">
        <v>1</v>
      </c>
      <c r="N1293" s="18">
        <f t="shared" si="49"/>
        <v>3</v>
      </c>
      <c r="O1293" s="19">
        <f>IF(VLOOKUP($E1293,КСГ!$A$2:$D$427,4,0)=0,IF($D1293="КС",$C$2*$C1293*$G1293*L1293,$C$3*$C1293*$G1293*L1293),IF($D1293="КС",$C$2*$G1293*L1293,$C$3*$G1293*L1293))</f>
        <v>43564.683000000005</v>
      </c>
      <c r="P1293" s="19">
        <f>IF(VLOOKUP($E1293,КСГ!$A$2:$D$427,4,0)=0,IF($D1293="КС",$C$2*$C1293*$G1293*M1293,$C$3*$C1293*$G1293*M1293),IF($D1293="КС",$C$2*$G1293*M1293,$C$3*$G1293*M1293))</f>
        <v>21782.341500000002</v>
      </c>
      <c r="Q1293" s="20">
        <f t="shared" si="50"/>
        <v>65347.024500000007</v>
      </c>
    </row>
    <row r="1294" spans="1:17" ht="30">
      <c r="A1294" s="34">
        <v>150019</v>
      </c>
      <c r="B1294" s="22" t="str">
        <f>VLOOKUP(A1294,МО!$A$1:$C$68,2,0)</f>
        <v>ГБУЗ  " Дигорская ЦРБ"</v>
      </c>
      <c r="C1294" s="23">
        <f>IF(D1294="КС",VLOOKUP(A1294,МО!$A$1:$C$68,3,0),VLOOKUP(A1294,МО!$A$1:$D$68,4,0))</f>
        <v>1</v>
      </c>
      <c r="D1294" s="27" t="s">
        <v>495</v>
      </c>
      <c r="E1294" s="26">
        <v>20161061</v>
      </c>
      <c r="F1294" s="22" t="str">
        <f>VLOOKUP(E1294,КСГ!$A$2:$C$427,2,0)</f>
        <v>Другие инфекционные и паразитарные болезни, взрослые</v>
      </c>
      <c r="G1294" s="25">
        <f>VLOOKUP(E1294,КСГ!$A$2:$C$427,3,0)</f>
        <v>1.18</v>
      </c>
      <c r="H1294" s="25">
        <f>IF(VLOOKUP($E1294,КСГ!$A$2:$D$427,4,0)=0,IF($D1294="КС",$C$2*$C1294*$G1294,$C$3*$C1294*$G1294),IF($D1294="КС",$C$2*$G1294,$C$3*$G1294))</f>
        <v>20238.710999999999</v>
      </c>
      <c r="I1294" s="25" t="str">
        <f>VLOOKUP(E1294,КСГ!$A$2:$E$427,5,0)</f>
        <v>Инфекционные болезни</v>
      </c>
      <c r="J1294" s="25">
        <f>VLOOKUP(E1294,КСГ!$A$2:$F$427,6,0)</f>
        <v>0.65</v>
      </c>
      <c r="K1294" s="26" t="s">
        <v>509</v>
      </c>
      <c r="L1294" s="26">
        <v>0</v>
      </c>
      <c r="M1294" s="26"/>
      <c r="N1294" s="18" t="str">
        <f t="shared" si="49"/>
        <v/>
      </c>
      <c r="O1294" s="19">
        <f>IF(VLOOKUP($E1294,КСГ!$A$2:$D$427,4,0)=0,IF($D1294="КС",$C$2*$C1294*$G1294*L1294,$C$3*$C1294*$G1294*L1294),IF($D1294="КС",$C$2*$G1294*L1294,$C$3*$G1294*L1294))</f>
        <v>0</v>
      </c>
      <c r="P1294" s="19">
        <f>IF(VLOOKUP($E1294,КСГ!$A$2:$D$427,4,0)=0,IF($D1294="КС",$C$2*$C1294*$G1294*M1294,$C$3*$C1294*$G1294*M1294),IF($D1294="КС",$C$2*$G1294*M1294,$C$3*$G1294*M1294))</f>
        <v>0</v>
      </c>
      <c r="Q1294" s="20">
        <f t="shared" si="50"/>
        <v>0</v>
      </c>
    </row>
    <row r="1295" spans="1:17" ht="30">
      <c r="A1295" s="34">
        <v>150019</v>
      </c>
      <c r="B1295" s="22" t="str">
        <f>VLOOKUP(A1295,МО!$A$1:$C$68,2,0)</f>
        <v>ГБУЗ  " Дигорская ЦРБ"</v>
      </c>
      <c r="C1295" s="23">
        <f>IF(D1295="КС",VLOOKUP(A1295,МО!$A$1:$C$68,3,0),VLOOKUP(A1295,МО!$A$1:$D$68,4,0))</f>
        <v>1</v>
      </c>
      <c r="D1295" s="27" t="s">
        <v>495</v>
      </c>
      <c r="E1295" s="26">
        <v>20161063</v>
      </c>
      <c r="F1295" s="22" t="str">
        <f>VLOOKUP(E1295,КСГ!$A$2:$C$427,2,0)</f>
        <v>Респираторные инфекции верхних дыхательных путей с осложнениями, взрослые</v>
      </c>
      <c r="G1295" s="25">
        <f>VLOOKUP(E1295,КСГ!$A$2:$C$427,3,0)</f>
        <v>0.17499999999999999</v>
      </c>
      <c r="H1295" s="25">
        <f>IF(VLOOKUP($E1295,КСГ!$A$2:$D$427,4,0)=0,IF($D1295="КС",$C$2*$C1295*$G1295,$C$3*$C1295*$G1295),IF($D1295="КС",$C$2*$G1295,$C$3*$G1295))</f>
        <v>3001.5037499999999</v>
      </c>
      <c r="I1295" s="25" t="str">
        <f>VLOOKUP(E1295,КСГ!$A$2:$E$427,5,0)</f>
        <v>Инфекционные болезни</v>
      </c>
      <c r="J1295" s="25">
        <f>VLOOKUP(E1295,КСГ!$A$2:$F$427,6,0)</f>
        <v>0.65</v>
      </c>
      <c r="K1295" s="26" t="s">
        <v>509</v>
      </c>
      <c r="L1295" s="26">
        <v>23</v>
      </c>
      <c r="M1295" s="26">
        <v>4</v>
      </c>
      <c r="N1295" s="18">
        <f t="shared" si="49"/>
        <v>27</v>
      </c>
      <c r="O1295" s="19">
        <f>IF(VLOOKUP($E1295,КСГ!$A$2:$D$427,4,0)=0,IF($D1295="КС",$C$2*$C1295*$G1295*L1295,$C$3*$C1295*$G1295*L1295),IF($D1295="КС",$C$2*$G1295*L1295,$C$3*$G1295*L1295))</f>
        <v>69034.586249999993</v>
      </c>
      <c r="P1295" s="19">
        <f>IF(VLOOKUP($E1295,КСГ!$A$2:$D$427,4,0)=0,IF($D1295="КС",$C$2*$C1295*$G1295*M1295,$C$3*$C1295*$G1295*M1295),IF($D1295="КС",$C$2*$G1295*M1295,$C$3*$G1295*M1295))</f>
        <v>12006.014999999999</v>
      </c>
      <c r="Q1295" s="20">
        <f t="shared" si="50"/>
        <v>81040.601249999992</v>
      </c>
    </row>
    <row r="1296" spans="1:17" ht="30">
      <c r="A1296" s="34">
        <v>150019</v>
      </c>
      <c r="B1296" s="22" t="str">
        <f>VLOOKUP(A1296,МО!$A$1:$C$68,2,0)</f>
        <v>ГБУЗ  " Дигорская ЦРБ"</v>
      </c>
      <c r="C1296" s="23">
        <f>IF(D1296="КС",VLOOKUP(A1296,МО!$A$1:$C$68,3,0),VLOOKUP(A1296,МО!$A$1:$D$68,4,0))</f>
        <v>1</v>
      </c>
      <c r="D1296" s="27" t="s">
        <v>495</v>
      </c>
      <c r="E1296" s="26">
        <v>20161064</v>
      </c>
      <c r="F1296" s="22" t="str">
        <f>VLOOKUP(E1296,КСГ!$A$2:$C$427,2,0)</f>
        <v>Респираторные инфекции верхних дыхательных путей, дети</v>
      </c>
      <c r="G1296" s="25">
        <f>VLOOKUP(E1296,КСГ!$A$2:$C$427,3,0)</f>
        <v>0.5</v>
      </c>
      <c r="H1296" s="25">
        <f>IF(VLOOKUP($E1296,КСГ!$A$2:$D$427,4,0)=0,IF($D1296="КС",$C$2*$C1296*$G1296,$C$3*$C1296*$G1296),IF($D1296="КС",$C$2*$G1296,$C$3*$G1296))</f>
        <v>8575.7250000000004</v>
      </c>
      <c r="I1296" s="25" t="str">
        <f>VLOOKUP(E1296,КСГ!$A$2:$E$427,5,0)</f>
        <v>Инфекционные болезни</v>
      </c>
      <c r="J1296" s="25">
        <f>VLOOKUP(E1296,КСГ!$A$2:$F$427,6,0)</f>
        <v>0.65</v>
      </c>
      <c r="K1296" s="26" t="s">
        <v>499</v>
      </c>
      <c r="L1296" s="26">
        <v>65</v>
      </c>
      <c r="M1296" s="26">
        <v>4</v>
      </c>
      <c r="N1296" s="18">
        <f t="shared" si="49"/>
        <v>69</v>
      </c>
      <c r="O1296" s="19">
        <f>IF(VLOOKUP($E1296,КСГ!$A$2:$D$427,4,0)=0,IF($D1296="КС",$C$2*$C1296*$G1296*L1296,$C$3*$C1296*$G1296*L1296),IF($D1296="КС",$C$2*$G1296*L1296,$C$3*$G1296*L1296))</f>
        <v>557422.125</v>
      </c>
      <c r="P1296" s="19">
        <f>IF(VLOOKUP($E1296,КСГ!$A$2:$D$427,4,0)=0,IF($D1296="КС",$C$2*$C1296*$G1296*M1296,$C$3*$C1296*$G1296*M1296),IF($D1296="КС",$C$2*$G1296*M1296,$C$3*$G1296*M1296))</f>
        <v>34302.9</v>
      </c>
      <c r="Q1296" s="20">
        <f t="shared" si="50"/>
        <v>591725.02500000002</v>
      </c>
    </row>
    <row r="1297" spans="1:17">
      <c r="A1297" s="34">
        <v>150019</v>
      </c>
      <c r="B1297" s="22" t="str">
        <f>VLOOKUP(A1297,МО!$A$1:$C$68,2,0)</f>
        <v>ГБУЗ  " Дигорская ЦРБ"</v>
      </c>
      <c r="C1297" s="23">
        <f>IF(D1297="КС",VLOOKUP(A1297,МО!$A$1:$C$68,3,0),VLOOKUP(A1297,МО!$A$1:$D$68,4,0))</f>
        <v>1</v>
      </c>
      <c r="D1297" s="27" t="s">
        <v>495</v>
      </c>
      <c r="E1297" s="26">
        <v>20161066</v>
      </c>
      <c r="F1297" s="22" t="str">
        <f>VLOOKUP(E1297,КСГ!$A$2:$C$427,2,0)</f>
        <v>Нестабильная стенокардия, инфаркт миокарда, легочная эмболия, уровень 1</v>
      </c>
      <c r="G1297" s="25">
        <f>VLOOKUP(E1297,КСГ!$A$2:$C$427,3,0)</f>
        <v>1.42</v>
      </c>
      <c r="H1297" s="25">
        <f>IF(VLOOKUP($E1297,КСГ!$A$2:$D$427,4,0)=0,IF($D1297="КС",$C$2*$C1297*$G1297,$C$3*$C1297*$G1297),IF($D1297="КС",$C$2*$G1297,$C$3*$G1297))</f>
        <v>24355.059000000001</v>
      </c>
      <c r="I1297" s="25" t="str">
        <f>VLOOKUP(E1297,КСГ!$A$2:$E$427,5,0)</f>
        <v>Кардиология</v>
      </c>
      <c r="J1297" s="25">
        <f>VLOOKUP(E1297,КСГ!$A$2:$F$427,6,0)</f>
        <v>1.49</v>
      </c>
      <c r="K1297" s="26" t="s">
        <v>493</v>
      </c>
      <c r="L1297" s="26">
        <v>17</v>
      </c>
      <c r="M1297" s="26">
        <v>3</v>
      </c>
      <c r="N1297" s="18">
        <f t="shared" si="49"/>
        <v>20</v>
      </c>
      <c r="O1297" s="19">
        <f>IF(VLOOKUP($E1297,КСГ!$A$2:$D$427,4,0)=0,IF($D1297="КС",$C$2*$C1297*$G1297*L1297,$C$3*$C1297*$G1297*L1297),IF($D1297="КС",$C$2*$G1297*L1297,$C$3*$G1297*L1297))</f>
        <v>414036.00300000003</v>
      </c>
      <c r="P1297" s="19">
        <f>IF(VLOOKUP($E1297,КСГ!$A$2:$D$427,4,0)=0,IF($D1297="КС",$C$2*$C1297*$G1297*M1297,$C$3*$C1297*$G1297*M1297),IF($D1297="КС",$C$2*$G1297*M1297,$C$3*$G1297*M1297))</f>
        <v>73065.176999999996</v>
      </c>
      <c r="Q1297" s="20">
        <f t="shared" si="50"/>
        <v>487101.18000000005</v>
      </c>
    </row>
    <row r="1298" spans="1:17">
      <c r="A1298" s="34">
        <v>150019</v>
      </c>
      <c r="B1298" s="22" t="str">
        <f>VLOOKUP(A1298,МО!$A$1:$C$68,2,0)</f>
        <v>ГБУЗ  " Дигорская ЦРБ"</v>
      </c>
      <c r="C1298" s="23">
        <f>IF(D1298="КС",VLOOKUP(A1298,МО!$A$1:$C$68,3,0),VLOOKUP(A1298,МО!$A$1:$D$68,4,0))</f>
        <v>1</v>
      </c>
      <c r="D1298" s="27" t="s">
        <v>495</v>
      </c>
      <c r="E1298" s="26">
        <v>20161071</v>
      </c>
      <c r="F1298" s="22" t="str">
        <f>VLOOKUP(E1298,КСГ!$A$2:$C$427,2,0)</f>
        <v>Эндокардит, миокардит, перикардит, кардиомиопатии, уровень 1</v>
      </c>
      <c r="G1298" s="25">
        <f>VLOOKUP(E1298,КСГ!$A$2:$C$427,3,0)</f>
        <v>1.42</v>
      </c>
      <c r="H1298" s="25">
        <f>IF(VLOOKUP($E1298,КСГ!$A$2:$D$427,4,0)=0,IF($D1298="КС",$C$2*$C1298*$G1298,$C$3*$C1298*$G1298),IF($D1298="КС",$C$2*$G1298,$C$3*$G1298))</f>
        <v>24355.059000000001</v>
      </c>
      <c r="I1298" s="25" t="str">
        <f>VLOOKUP(E1298,КСГ!$A$2:$E$427,5,0)</f>
        <v>Кардиология</v>
      </c>
      <c r="J1298" s="25">
        <f>VLOOKUP(E1298,КСГ!$A$2:$F$427,6,0)</f>
        <v>1.49</v>
      </c>
      <c r="K1298" s="26" t="s">
        <v>493</v>
      </c>
      <c r="L1298" s="26">
        <v>0</v>
      </c>
      <c r="M1298" s="26">
        <v>0</v>
      </c>
      <c r="N1298" s="18" t="str">
        <f t="shared" si="49"/>
        <v/>
      </c>
      <c r="O1298" s="19">
        <f>IF(VLOOKUP($E1298,КСГ!$A$2:$D$427,4,0)=0,IF($D1298="КС",$C$2*$C1298*$G1298*L1298,$C$3*$C1298*$G1298*L1298),IF($D1298="КС",$C$2*$G1298*L1298,$C$3*$G1298*L1298))</f>
        <v>0</v>
      </c>
      <c r="P1298" s="19">
        <f>IF(VLOOKUP($E1298,КСГ!$A$2:$D$427,4,0)=0,IF($D1298="КС",$C$2*$C1298*$G1298*M1298,$C$3*$C1298*$G1298*M1298),IF($D1298="КС",$C$2*$G1298*M1298,$C$3*$G1298*M1298))</f>
        <v>0</v>
      </c>
      <c r="Q1298" s="20">
        <f t="shared" si="50"/>
        <v>0</v>
      </c>
    </row>
    <row r="1299" spans="1:17">
      <c r="A1299" s="34">
        <v>150019</v>
      </c>
      <c r="B1299" s="22" t="str">
        <f>VLOOKUP(A1299,МО!$A$1:$C$68,2,0)</f>
        <v>ГБУЗ  " Дигорская ЦРБ"</v>
      </c>
      <c r="C1299" s="23">
        <f>IF(D1299="КС",VLOOKUP(A1299,МО!$A$1:$C$68,3,0),VLOOKUP(A1299,МО!$A$1:$D$68,4,0))</f>
        <v>1</v>
      </c>
      <c r="D1299" s="27" t="s">
        <v>495</v>
      </c>
      <c r="E1299" s="26">
        <v>20161074</v>
      </c>
      <c r="F1299" s="22" t="str">
        <f>VLOOKUP(E1299,КСГ!$A$2:$C$427,2,0)</f>
        <v>Операции на кишечнике и анальной области (уровень 2)</v>
      </c>
      <c r="G1299" s="25">
        <f>VLOOKUP(E1299,КСГ!$A$2:$C$427,3,0)</f>
        <v>1.74</v>
      </c>
      <c r="H1299" s="25">
        <f>IF(VLOOKUP($E1299,КСГ!$A$2:$D$427,4,0)=0,IF($D1299="КС",$C$2*$C1299*$G1299,$C$3*$C1299*$G1299),IF($D1299="КС",$C$2*$G1299,$C$3*$G1299))</f>
        <v>29843.523000000001</v>
      </c>
      <c r="I1299" s="25" t="str">
        <f>VLOOKUP(E1299,КСГ!$A$2:$E$427,5,0)</f>
        <v>Колопроктология</v>
      </c>
      <c r="J1299" s="25">
        <f>VLOOKUP(E1299,КСГ!$A$2:$F$427,6,0)</f>
        <v>1.36</v>
      </c>
      <c r="K1299" s="26" t="s">
        <v>474</v>
      </c>
      <c r="L1299" s="26">
        <v>2</v>
      </c>
      <c r="M1299" s="26"/>
      <c r="N1299" s="18">
        <f t="shared" si="49"/>
        <v>2</v>
      </c>
      <c r="O1299" s="19">
        <f>IF(VLOOKUP($E1299,КСГ!$A$2:$D$427,4,0)=0,IF($D1299="КС",$C$2*$C1299*$G1299*L1299,$C$3*$C1299*$G1299*L1299),IF($D1299="КС",$C$2*$G1299*L1299,$C$3*$G1299*L1299))</f>
        <v>59687.046000000002</v>
      </c>
      <c r="P1299" s="19">
        <f>IF(VLOOKUP($E1299,КСГ!$A$2:$D$427,4,0)=0,IF($D1299="КС",$C$2*$C1299*$G1299*M1299,$C$3*$C1299*$G1299*M1299),IF($D1299="КС",$C$2*$G1299*M1299,$C$3*$G1299*M1299))</f>
        <v>0</v>
      </c>
      <c r="Q1299" s="20">
        <f t="shared" si="50"/>
        <v>59687.046000000002</v>
      </c>
    </row>
    <row r="1300" spans="1:17">
      <c r="A1300" s="34">
        <v>150019</v>
      </c>
      <c r="B1300" s="22" t="str">
        <f>VLOOKUP(A1300,МО!$A$1:$C$68,2,0)</f>
        <v>ГБУЗ  " Дигорская ЦРБ"</v>
      </c>
      <c r="C1300" s="23">
        <f>IF(D1300="КС",VLOOKUP(A1300,МО!$A$1:$C$68,3,0),VLOOKUP(A1300,МО!$A$1:$D$68,4,0))</f>
        <v>1</v>
      </c>
      <c r="D1300" s="27" t="s">
        <v>495</v>
      </c>
      <c r="E1300" s="26">
        <v>20161076</v>
      </c>
      <c r="F1300" s="22" t="str">
        <f>VLOOKUP(E1300,КСГ!$A$2:$C$427,2,0)</f>
        <v>Воспалительные заболевания ЦНС, взрослые</v>
      </c>
      <c r="G1300" s="25">
        <f>VLOOKUP(E1300,КСГ!$A$2:$C$427,3,0)</f>
        <v>0.98</v>
      </c>
      <c r="H1300" s="25">
        <f>IF(VLOOKUP($E1300,КСГ!$A$2:$D$427,4,0)=0,IF($D1300="КС",$C$2*$C1300*$G1300,$C$3*$C1300*$G1300),IF($D1300="КС",$C$2*$G1300,$C$3*$G1300))</f>
        <v>16808.421000000002</v>
      </c>
      <c r="I1300" s="25" t="str">
        <f>VLOOKUP(E1300,КСГ!$A$2:$E$427,5,0)</f>
        <v>Неврология</v>
      </c>
      <c r="J1300" s="25">
        <f>VLOOKUP(E1300,КСГ!$A$2:$F$427,6,0)</f>
        <v>1.1200000000000001</v>
      </c>
      <c r="K1300" s="26" t="s">
        <v>478</v>
      </c>
      <c r="L1300" s="26">
        <v>0</v>
      </c>
      <c r="M1300" s="26"/>
      <c r="N1300" s="18" t="str">
        <f t="shared" si="49"/>
        <v/>
      </c>
      <c r="O1300" s="19">
        <f>IF(VLOOKUP($E1300,КСГ!$A$2:$D$427,4,0)=0,IF($D1300="КС",$C$2*$C1300*$G1300*L1300,$C$3*$C1300*$G1300*L1300),IF($D1300="КС",$C$2*$G1300*L1300,$C$3*$G1300*L1300))</f>
        <v>0</v>
      </c>
      <c r="P1300" s="19">
        <f>IF(VLOOKUP($E1300,КСГ!$A$2:$D$427,4,0)=0,IF($D1300="КС",$C$2*$C1300*$G1300*M1300,$C$3*$C1300*$G1300*M1300),IF($D1300="КС",$C$2*$G1300*M1300,$C$3*$G1300*M1300))</f>
        <v>0</v>
      </c>
      <c r="Q1300" s="20">
        <f t="shared" si="50"/>
        <v>0</v>
      </c>
    </row>
    <row r="1301" spans="1:17">
      <c r="A1301" s="34">
        <v>150019</v>
      </c>
      <c r="B1301" s="22" t="str">
        <f>VLOOKUP(A1301,МО!$A$1:$C$68,2,0)</f>
        <v>ГБУЗ  " Дигорская ЦРБ"</v>
      </c>
      <c r="C1301" s="23">
        <f>IF(D1301="КС",VLOOKUP(A1301,МО!$A$1:$C$68,3,0),VLOOKUP(A1301,МО!$A$1:$D$68,4,0))</f>
        <v>1</v>
      </c>
      <c r="D1301" s="27" t="s">
        <v>495</v>
      </c>
      <c r="E1301" s="26">
        <v>20161078</v>
      </c>
      <c r="F1301" s="22" t="str">
        <f>VLOOKUP(E1301,КСГ!$A$2:$C$427,2,0)</f>
        <v>Дегенеративные болезни нервной системы</v>
      </c>
      <c r="G1301" s="25">
        <f>VLOOKUP(E1301,КСГ!$A$2:$C$427,3,0)</f>
        <v>0.84</v>
      </c>
      <c r="H1301" s="25">
        <f>IF(VLOOKUP($E1301,КСГ!$A$2:$D$427,4,0)=0,IF($D1301="КС",$C$2*$C1301*$G1301,$C$3*$C1301*$G1301),IF($D1301="КС",$C$2*$G1301,$C$3*$G1301))</f>
        <v>14407.218000000001</v>
      </c>
      <c r="I1301" s="25" t="str">
        <f>VLOOKUP(E1301,КСГ!$A$2:$E$427,5,0)</f>
        <v>Неврология</v>
      </c>
      <c r="J1301" s="25">
        <f>VLOOKUP(E1301,КСГ!$A$2:$F$427,6,0)</f>
        <v>1.1200000000000001</v>
      </c>
      <c r="K1301" s="26" t="s">
        <v>478</v>
      </c>
      <c r="L1301" s="26">
        <v>6</v>
      </c>
      <c r="M1301" s="26">
        <v>1</v>
      </c>
      <c r="N1301" s="18">
        <f t="shared" si="49"/>
        <v>7</v>
      </c>
      <c r="O1301" s="19">
        <f>IF(VLOOKUP($E1301,КСГ!$A$2:$D$427,4,0)=0,IF($D1301="КС",$C$2*$C1301*$G1301*L1301,$C$3*$C1301*$G1301*L1301),IF($D1301="КС",$C$2*$G1301*L1301,$C$3*$G1301*L1301))</f>
        <v>86443.308000000005</v>
      </c>
      <c r="P1301" s="19">
        <f>IF(VLOOKUP($E1301,КСГ!$A$2:$D$427,4,0)=0,IF($D1301="КС",$C$2*$C1301*$G1301*M1301,$C$3*$C1301*$G1301*M1301),IF($D1301="КС",$C$2*$G1301*M1301,$C$3*$G1301*M1301))</f>
        <v>14407.218000000001</v>
      </c>
      <c r="Q1301" s="20">
        <f t="shared" si="50"/>
        <v>100850.52600000001</v>
      </c>
    </row>
    <row r="1302" spans="1:17">
      <c r="A1302" s="34">
        <v>150019</v>
      </c>
      <c r="B1302" s="22" t="str">
        <f>VLOOKUP(A1302,МО!$A$1:$C$68,2,0)</f>
        <v>ГБУЗ  " Дигорская ЦРБ"</v>
      </c>
      <c r="C1302" s="23">
        <f>IF(D1302="КС",VLOOKUP(A1302,МО!$A$1:$C$68,3,0),VLOOKUP(A1302,МО!$A$1:$D$68,4,0))</f>
        <v>1</v>
      </c>
      <c r="D1302" s="27" t="s">
        <v>495</v>
      </c>
      <c r="E1302" s="26">
        <v>20161079</v>
      </c>
      <c r="F1302" s="22" t="str">
        <f>VLOOKUP(E1302,КСГ!$A$2:$C$427,2,0)</f>
        <v>Демиелинизирующие болезни нервной системы</v>
      </c>
      <c r="G1302" s="25">
        <f>VLOOKUP(E1302,КСГ!$A$2:$C$427,3,0)</f>
        <v>1.33</v>
      </c>
      <c r="H1302" s="25">
        <f>IF(VLOOKUP($E1302,КСГ!$A$2:$D$427,4,0)=0,IF($D1302="КС",$C$2*$C1302*$G1302,$C$3*$C1302*$G1302),IF($D1302="КС",$C$2*$G1302,$C$3*$G1302))</f>
        <v>22811.428500000002</v>
      </c>
      <c r="I1302" s="25" t="str">
        <f>VLOOKUP(E1302,КСГ!$A$2:$E$427,5,0)</f>
        <v>Неврология</v>
      </c>
      <c r="J1302" s="25">
        <f>VLOOKUP(E1302,КСГ!$A$2:$F$427,6,0)</f>
        <v>1.1200000000000001</v>
      </c>
      <c r="K1302" s="26" t="s">
        <v>478</v>
      </c>
      <c r="L1302" s="26">
        <v>3</v>
      </c>
      <c r="M1302" s="26"/>
      <c r="N1302" s="18">
        <f t="shared" si="49"/>
        <v>3</v>
      </c>
      <c r="O1302" s="19">
        <f>IF(VLOOKUP($E1302,КСГ!$A$2:$D$427,4,0)=0,IF($D1302="КС",$C$2*$C1302*$G1302*L1302,$C$3*$C1302*$G1302*L1302),IF($D1302="КС",$C$2*$G1302*L1302,$C$3*$G1302*L1302))</f>
        <v>68434.285499999998</v>
      </c>
      <c r="P1302" s="19">
        <f>IF(VLOOKUP($E1302,КСГ!$A$2:$D$427,4,0)=0,IF($D1302="КС",$C$2*$C1302*$G1302*M1302,$C$3*$C1302*$G1302*M1302),IF($D1302="КС",$C$2*$G1302*M1302,$C$3*$G1302*M1302))</f>
        <v>0</v>
      </c>
      <c r="Q1302" s="20">
        <f t="shared" si="50"/>
        <v>68434.285499999998</v>
      </c>
    </row>
    <row r="1303" spans="1:17">
      <c r="A1303" s="34">
        <v>150019</v>
      </c>
      <c r="B1303" s="22" t="str">
        <f>VLOOKUP(A1303,МО!$A$1:$C$68,2,0)</f>
        <v>ГБУЗ  " Дигорская ЦРБ"</v>
      </c>
      <c r="C1303" s="23">
        <f>IF(D1303="КС",VLOOKUP(A1303,МО!$A$1:$C$68,3,0),VLOOKUP(A1303,МО!$A$1:$D$68,4,0))</f>
        <v>1</v>
      </c>
      <c r="D1303" s="27" t="s">
        <v>495</v>
      </c>
      <c r="E1303" s="26">
        <v>20161080</v>
      </c>
      <c r="F1303" s="22" t="str">
        <f>VLOOKUP(E1303,КСГ!$A$2:$C$427,2,0)</f>
        <v>Эпилепсия, судороги,  уровень 1</v>
      </c>
      <c r="G1303" s="25">
        <f>VLOOKUP(E1303,КСГ!$A$2:$C$427,3,0)</f>
        <v>0.96</v>
      </c>
      <c r="H1303" s="25">
        <f>IF(VLOOKUP($E1303,КСГ!$A$2:$D$427,4,0)=0,IF($D1303="КС",$C$2*$C1303*$G1303,$C$3*$C1303*$G1303),IF($D1303="КС",$C$2*$G1303,$C$3*$G1303))</f>
        <v>16465.392</v>
      </c>
      <c r="I1303" s="25" t="str">
        <f>VLOOKUP(E1303,КСГ!$A$2:$E$427,5,0)</f>
        <v>Неврология</v>
      </c>
      <c r="J1303" s="25">
        <f>VLOOKUP(E1303,КСГ!$A$2:$F$427,6,0)</f>
        <v>1.1200000000000001</v>
      </c>
      <c r="K1303" s="26" t="s">
        <v>478</v>
      </c>
      <c r="L1303" s="26">
        <v>4</v>
      </c>
      <c r="M1303" s="26"/>
      <c r="N1303" s="18">
        <f t="shared" si="49"/>
        <v>4</v>
      </c>
      <c r="O1303" s="19">
        <f>IF(VLOOKUP($E1303,КСГ!$A$2:$D$427,4,0)=0,IF($D1303="КС",$C$2*$C1303*$G1303*L1303,$C$3*$C1303*$G1303*L1303),IF($D1303="КС",$C$2*$G1303*L1303,$C$3*$G1303*L1303))</f>
        <v>65861.567999999999</v>
      </c>
      <c r="P1303" s="19">
        <f>IF(VLOOKUP($E1303,КСГ!$A$2:$D$427,4,0)=0,IF($D1303="КС",$C$2*$C1303*$G1303*M1303,$C$3*$C1303*$G1303*M1303),IF($D1303="КС",$C$2*$G1303*M1303,$C$3*$G1303*M1303))</f>
        <v>0</v>
      </c>
      <c r="Q1303" s="20">
        <f t="shared" si="50"/>
        <v>65861.567999999999</v>
      </c>
    </row>
    <row r="1304" spans="1:17">
      <c r="A1304" s="34">
        <v>150019</v>
      </c>
      <c r="B1304" s="22" t="str">
        <f>VLOOKUP(A1304,МО!$A$1:$C$68,2,0)</f>
        <v>ГБУЗ  " Дигорская ЦРБ"</v>
      </c>
      <c r="C1304" s="23">
        <f>IF(D1304="КС",VLOOKUP(A1304,МО!$A$1:$C$68,3,0),VLOOKUP(A1304,МО!$A$1:$D$68,4,0))</f>
        <v>1</v>
      </c>
      <c r="D1304" s="27" t="s">
        <v>495</v>
      </c>
      <c r="E1304" s="26">
        <v>20161082</v>
      </c>
      <c r="F1304" s="22" t="str">
        <f>VLOOKUP(E1304,КСГ!$A$2:$C$427,2,0)</f>
        <v>Расстройства периферической нервной системы</v>
      </c>
      <c r="G1304" s="25">
        <f>VLOOKUP(E1304,КСГ!$A$2:$C$427,3,0)</f>
        <v>1.02</v>
      </c>
      <c r="H1304" s="25">
        <f>IF(VLOOKUP($E1304,КСГ!$A$2:$D$427,4,0)=0,IF($D1304="КС",$C$2*$C1304*$G1304,$C$3*$C1304*$G1304),IF($D1304="КС",$C$2*$G1304,$C$3*$G1304))</f>
        <v>17494.478999999999</v>
      </c>
      <c r="I1304" s="25" t="str">
        <f>VLOOKUP(E1304,КСГ!$A$2:$E$427,5,0)</f>
        <v>Неврология</v>
      </c>
      <c r="J1304" s="25">
        <f>VLOOKUP(E1304,КСГ!$A$2:$F$427,6,0)</f>
        <v>1.1200000000000001</v>
      </c>
      <c r="K1304" s="26" t="s">
        <v>478</v>
      </c>
      <c r="L1304" s="26">
        <v>7</v>
      </c>
      <c r="M1304" s="26">
        <v>1</v>
      </c>
      <c r="N1304" s="18">
        <f t="shared" si="49"/>
        <v>8</v>
      </c>
      <c r="O1304" s="19">
        <f>IF(VLOOKUP($E1304,КСГ!$A$2:$D$427,4,0)=0,IF($D1304="КС",$C$2*$C1304*$G1304*L1304,$C$3*$C1304*$G1304*L1304),IF($D1304="КС",$C$2*$G1304*L1304,$C$3*$G1304*L1304))</f>
        <v>122461.353</v>
      </c>
      <c r="P1304" s="19">
        <f>IF(VLOOKUP($E1304,КСГ!$A$2:$D$427,4,0)=0,IF($D1304="КС",$C$2*$C1304*$G1304*M1304,$C$3*$C1304*$G1304*M1304),IF($D1304="КС",$C$2*$G1304*M1304,$C$3*$G1304*M1304))</f>
        <v>17494.478999999999</v>
      </c>
      <c r="Q1304" s="20">
        <f t="shared" si="50"/>
        <v>139955.83199999999</v>
      </c>
    </row>
    <row r="1305" spans="1:17">
      <c r="A1305" s="34">
        <v>150019</v>
      </c>
      <c r="B1305" s="22" t="str">
        <f>VLOOKUP(A1305,МО!$A$1:$C$68,2,0)</f>
        <v>ГБУЗ  " Дигорская ЦРБ"</v>
      </c>
      <c r="C1305" s="23">
        <f>IF(D1305="КС",VLOOKUP(A1305,МО!$A$1:$C$68,3,0),VLOOKUP(A1305,МО!$A$1:$D$68,4,0))</f>
        <v>1</v>
      </c>
      <c r="D1305" s="27" t="s">
        <v>495</v>
      </c>
      <c r="E1305" s="26">
        <v>20161085</v>
      </c>
      <c r="F1305" s="22" t="str">
        <f>VLOOKUP(E1305,КСГ!$A$2:$C$427,2,0)</f>
        <v>Другие нарушения нервной системы (уровень 1)</v>
      </c>
      <c r="G1305" s="25">
        <f>VLOOKUP(E1305,КСГ!$A$2:$C$427,3,0)</f>
        <v>0.74</v>
      </c>
      <c r="H1305" s="25">
        <f>IF(VLOOKUP($E1305,КСГ!$A$2:$D$427,4,0)=0,IF($D1305="КС",$C$2*$C1305*$G1305,$C$3*$C1305*$G1305),IF($D1305="КС",$C$2*$G1305,$C$3*$G1305))</f>
        <v>12692.073</v>
      </c>
      <c r="I1305" s="25" t="str">
        <f>VLOOKUP(E1305,КСГ!$A$2:$E$427,5,0)</f>
        <v>Неврология</v>
      </c>
      <c r="J1305" s="25">
        <f>VLOOKUP(E1305,КСГ!$A$2:$F$427,6,0)</f>
        <v>1.1200000000000001</v>
      </c>
      <c r="K1305" s="26" t="s">
        <v>478</v>
      </c>
      <c r="L1305" s="26">
        <v>15</v>
      </c>
      <c r="M1305" s="26">
        <v>2</v>
      </c>
      <c r="N1305" s="18">
        <f t="shared" si="49"/>
        <v>17</v>
      </c>
      <c r="O1305" s="19">
        <f>IF(VLOOKUP($E1305,КСГ!$A$2:$D$427,4,0)=0,IF($D1305="КС",$C$2*$C1305*$G1305*L1305,$C$3*$C1305*$G1305*L1305),IF($D1305="КС",$C$2*$G1305*L1305,$C$3*$G1305*L1305))</f>
        <v>190381.095</v>
      </c>
      <c r="P1305" s="19">
        <f>IF(VLOOKUP($E1305,КСГ!$A$2:$D$427,4,0)=0,IF($D1305="КС",$C$2*$C1305*$G1305*M1305,$C$3*$C1305*$G1305*M1305),IF($D1305="КС",$C$2*$G1305*M1305,$C$3*$G1305*M1305))</f>
        <v>25384.146000000001</v>
      </c>
      <c r="Q1305" s="20">
        <f t="shared" si="50"/>
        <v>215765.24100000001</v>
      </c>
    </row>
    <row r="1306" spans="1:17">
      <c r="A1306" s="34">
        <v>150019</v>
      </c>
      <c r="B1306" s="22" t="str">
        <f>VLOOKUP(A1306,МО!$A$1:$C$68,2,0)</f>
        <v>ГБУЗ  " Дигорская ЦРБ"</v>
      </c>
      <c r="C1306" s="23">
        <f>IF(D1306="КС",VLOOKUP(A1306,МО!$A$1:$C$68,3,0),VLOOKUP(A1306,МО!$A$1:$D$68,4,0))</f>
        <v>1</v>
      </c>
      <c r="D1306" s="27" t="s">
        <v>495</v>
      </c>
      <c r="E1306" s="26">
        <v>20161085</v>
      </c>
      <c r="F1306" s="22" t="str">
        <f>VLOOKUP(E1306,КСГ!$A$2:$C$427,2,0)</f>
        <v>Другие нарушения нервной системы (уровень 1)</v>
      </c>
      <c r="G1306" s="25">
        <f>VLOOKUP(E1306,КСГ!$A$2:$C$427,3,0)</f>
        <v>0.74</v>
      </c>
      <c r="H1306" s="25">
        <f>IF(VLOOKUP($E1306,КСГ!$A$2:$D$427,4,0)=0,IF($D1306="КС",$C$2*$C1306*$G1306,$C$3*$C1306*$G1306),IF($D1306="КС",$C$2*$G1306,$C$3*$G1306))</f>
        <v>12692.073</v>
      </c>
      <c r="I1306" s="25" t="str">
        <f>VLOOKUP(E1306,КСГ!$A$2:$E$427,5,0)</f>
        <v>Неврология</v>
      </c>
      <c r="J1306" s="25">
        <f>VLOOKUP(E1306,КСГ!$A$2:$F$427,6,0)</f>
        <v>1.1200000000000001</v>
      </c>
      <c r="K1306" s="26" t="s">
        <v>499</v>
      </c>
      <c r="L1306" s="26">
        <v>0</v>
      </c>
      <c r="M1306" s="26"/>
      <c r="N1306" s="18" t="str">
        <f t="shared" si="49"/>
        <v/>
      </c>
      <c r="O1306" s="19">
        <f>IF(VLOOKUP($E1306,КСГ!$A$2:$D$427,4,0)=0,IF($D1306="КС",$C$2*$C1306*$G1306*L1306,$C$3*$C1306*$G1306*L1306),IF($D1306="КС",$C$2*$G1306*L1306,$C$3*$G1306*L1306))</f>
        <v>0</v>
      </c>
      <c r="P1306" s="19">
        <f>IF(VLOOKUP($E1306,КСГ!$A$2:$D$427,4,0)=0,IF($D1306="КС",$C$2*$C1306*$G1306*M1306,$C$3*$C1306*$G1306*M1306),IF($D1306="КС",$C$2*$G1306*M1306,$C$3*$G1306*M1306))</f>
        <v>0</v>
      </c>
      <c r="Q1306" s="20">
        <f t="shared" si="50"/>
        <v>0</v>
      </c>
    </row>
    <row r="1307" spans="1:17">
      <c r="A1307" s="34">
        <v>150019</v>
      </c>
      <c r="B1307" s="22" t="str">
        <f>VLOOKUP(A1307,МО!$A$1:$C$68,2,0)</f>
        <v>ГБУЗ  " Дигорская ЦРБ"</v>
      </c>
      <c r="C1307" s="23">
        <f>IF(D1307="КС",VLOOKUP(A1307,МО!$A$1:$C$68,3,0),VLOOKUP(A1307,МО!$A$1:$D$68,4,0))</f>
        <v>1</v>
      </c>
      <c r="D1307" s="27" t="s">
        <v>495</v>
      </c>
      <c r="E1307" s="26">
        <v>20161085</v>
      </c>
      <c r="F1307" s="22" t="str">
        <f>VLOOKUP(E1307,КСГ!$A$2:$C$427,2,0)</f>
        <v>Другие нарушения нервной системы (уровень 1)</v>
      </c>
      <c r="G1307" s="25">
        <f>VLOOKUP(E1307,КСГ!$A$2:$C$427,3,0)</f>
        <v>0.74</v>
      </c>
      <c r="H1307" s="25">
        <f>IF(VLOOKUP($E1307,КСГ!$A$2:$D$427,4,0)=0,IF($D1307="КС",$C$2*$C1307*$G1307,$C$3*$C1307*$G1307),IF($D1307="КС",$C$2*$G1307,$C$3*$G1307))</f>
        <v>12692.073</v>
      </c>
      <c r="I1307" s="25" t="str">
        <f>VLOOKUP(E1307,КСГ!$A$2:$E$427,5,0)</f>
        <v>Неврология</v>
      </c>
      <c r="J1307" s="25">
        <f>VLOOKUP(E1307,КСГ!$A$2:$F$427,6,0)</f>
        <v>1.1200000000000001</v>
      </c>
      <c r="K1307" s="26" t="s">
        <v>493</v>
      </c>
      <c r="L1307" s="26">
        <v>4</v>
      </c>
      <c r="M1307" s="26"/>
      <c r="N1307" s="18">
        <f t="shared" si="49"/>
        <v>4</v>
      </c>
      <c r="O1307" s="19">
        <f>IF(VLOOKUP($E1307,КСГ!$A$2:$D$427,4,0)=0,IF($D1307="КС",$C$2*$C1307*$G1307*L1307,$C$3*$C1307*$G1307*L1307),IF($D1307="КС",$C$2*$G1307*L1307,$C$3*$G1307*L1307))</f>
        <v>50768.292000000001</v>
      </c>
      <c r="P1307" s="19">
        <f>IF(VLOOKUP($E1307,КСГ!$A$2:$D$427,4,0)=0,IF($D1307="КС",$C$2*$C1307*$G1307*M1307,$C$3*$C1307*$G1307*M1307),IF($D1307="КС",$C$2*$G1307*M1307,$C$3*$G1307*M1307))</f>
        <v>0</v>
      </c>
      <c r="Q1307" s="20">
        <f t="shared" si="50"/>
        <v>50768.292000000001</v>
      </c>
    </row>
    <row r="1308" spans="1:17">
      <c r="A1308" s="34">
        <v>150019</v>
      </c>
      <c r="B1308" s="22" t="str">
        <f>VLOOKUP(A1308,МО!$A$1:$C$68,2,0)</f>
        <v>ГБУЗ  " Дигорская ЦРБ"</v>
      </c>
      <c r="C1308" s="23">
        <f>IF(D1308="КС",VLOOKUP(A1308,МО!$A$1:$C$68,3,0),VLOOKUP(A1308,МО!$A$1:$D$68,4,0))</f>
        <v>1</v>
      </c>
      <c r="D1308" s="27" t="s">
        <v>495</v>
      </c>
      <c r="E1308" s="26">
        <v>20161087</v>
      </c>
      <c r="F1308" s="22" t="str">
        <f>VLOOKUP(E1308,КСГ!$A$2:$C$427,2,0)</f>
        <v>Транзиторные ишемические приступы, сосудистые мозговые синдромы</v>
      </c>
      <c r="G1308" s="25">
        <f>VLOOKUP(E1308,КСГ!$A$2:$C$427,3,0)</f>
        <v>1.1499999999999999</v>
      </c>
      <c r="H1308" s="25">
        <f>IF(VLOOKUP($E1308,КСГ!$A$2:$D$427,4,0)=0,IF($D1308="КС",$C$2*$C1308*$G1308,$C$3*$C1308*$G1308),IF($D1308="КС",$C$2*$G1308,$C$3*$G1308))</f>
        <v>19724.1675</v>
      </c>
      <c r="I1308" s="25" t="str">
        <f>VLOOKUP(E1308,КСГ!$A$2:$E$427,5,0)</f>
        <v>Неврология</v>
      </c>
      <c r="J1308" s="25">
        <f>VLOOKUP(E1308,КСГ!$A$2:$F$427,6,0)</f>
        <v>1.1200000000000001</v>
      </c>
      <c r="K1308" s="26" t="s">
        <v>478</v>
      </c>
      <c r="L1308" s="26">
        <v>13</v>
      </c>
      <c r="M1308" s="26">
        <v>3</v>
      </c>
      <c r="N1308" s="18">
        <f t="shared" si="49"/>
        <v>16</v>
      </c>
      <c r="O1308" s="19">
        <f>IF(VLOOKUP($E1308,КСГ!$A$2:$D$427,4,0)=0,IF($D1308="КС",$C$2*$C1308*$G1308*L1308,$C$3*$C1308*$G1308*L1308),IF($D1308="КС",$C$2*$G1308*L1308,$C$3*$G1308*L1308))</f>
        <v>256414.17749999999</v>
      </c>
      <c r="P1308" s="19">
        <f>IF(VLOOKUP($E1308,КСГ!$A$2:$D$427,4,0)=0,IF($D1308="КС",$C$2*$C1308*$G1308*M1308,$C$3*$C1308*$G1308*M1308),IF($D1308="КС",$C$2*$G1308*M1308,$C$3*$G1308*M1308))</f>
        <v>59172.502500000002</v>
      </c>
      <c r="Q1308" s="20">
        <f t="shared" si="50"/>
        <v>315586.68</v>
      </c>
    </row>
    <row r="1309" spans="1:17">
      <c r="A1309" s="34">
        <v>150019</v>
      </c>
      <c r="B1309" s="22" t="str">
        <f>VLOOKUP(A1309,МО!$A$1:$C$68,2,0)</f>
        <v>ГБУЗ  " Дигорская ЦРБ"</v>
      </c>
      <c r="C1309" s="23">
        <f>IF(D1309="КС",VLOOKUP(A1309,МО!$A$1:$C$68,3,0),VLOOKUP(A1309,МО!$A$1:$D$68,4,0))</f>
        <v>1</v>
      </c>
      <c r="D1309" s="27" t="s">
        <v>495</v>
      </c>
      <c r="E1309" s="26">
        <v>20161088</v>
      </c>
      <c r="F1309" s="22" t="str">
        <f>VLOOKUP(E1309,КСГ!$A$2:$C$427,2,0)</f>
        <v>Кровоизлияние в мозг</v>
      </c>
      <c r="G1309" s="25">
        <f>VLOOKUP(E1309,КСГ!$A$2:$C$427,3,0)</f>
        <v>2.82</v>
      </c>
      <c r="H1309" s="25">
        <f>IF(VLOOKUP($E1309,КСГ!$A$2:$D$427,4,0)=0,IF($D1309="КС",$C$2*$C1309*$G1309,$C$3*$C1309*$G1309),IF($D1309="КС",$C$2*$G1309,$C$3*$G1309))</f>
        <v>48367.089</v>
      </c>
      <c r="I1309" s="25" t="str">
        <f>VLOOKUP(E1309,КСГ!$A$2:$E$427,5,0)</f>
        <v>Неврология</v>
      </c>
      <c r="J1309" s="25">
        <f>VLOOKUP(E1309,КСГ!$A$2:$F$427,6,0)</f>
        <v>1.1200000000000001</v>
      </c>
      <c r="K1309" s="26" t="s">
        <v>478</v>
      </c>
      <c r="L1309" s="26">
        <v>6</v>
      </c>
      <c r="M1309" s="26">
        <v>1</v>
      </c>
      <c r="N1309" s="18">
        <f t="shared" si="49"/>
        <v>7</v>
      </c>
      <c r="O1309" s="19">
        <f>IF(VLOOKUP($E1309,КСГ!$A$2:$D$427,4,0)=0,IF($D1309="КС",$C$2*$C1309*$G1309*L1309,$C$3*$C1309*$G1309*L1309),IF($D1309="КС",$C$2*$G1309*L1309,$C$3*$G1309*L1309))</f>
        <v>290202.53399999999</v>
      </c>
      <c r="P1309" s="19">
        <f>IF(VLOOKUP($E1309,КСГ!$A$2:$D$427,4,0)=0,IF($D1309="КС",$C$2*$C1309*$G1309*M1309,$C$3*$C1309*$G1309*M1309),IF($D1309="КС",$C$2*$G1309*M1309,$C$3*$G1309*M1309))</f>
        <v>48367.089</v>
      </c>
      <c r="Q1309" s="20">
        <f t="shared" si="50"/>
        <v>338569.62299999996</v>
      </c>
    </row>
    <row r="1310" spans="1:17">
      <c r="A1310" s="34">
        <v>150019</v>
      </c>
      <c r="B1310" s="22" t="str">
        <f>VLOOKUP(A1310,МО!$A$1:$C$68,2,0)</f>
        <v>ГБУЗ  " Дигорская ЦРБ"</v>
      </c>
      <c r="C1310" s="23">
        <f>IF(D1310="КС",VLOOKUP(A1310,МО!$A$1:$C$68,3,0),VLOOKUP(A1310,МО!$A$1:$D$68,4,0))</f>
        <v>1</v>
      </c>
      <c r="D1310" s="27" t="s">
        <v>495</v>
      </c>
      <c r="E1310" s="26">
        <v>20161089</v>
      </c>
      <c r="F1310" s="22" t="str">
        <f>VLOOKUP(E1310,КСГ!$A$2:$C$427,2,0)</f>
        <v>Инфаркт мозга, уровень 1</v>
      </c>
      <c r="G1310" s="25">
        <f>VLOOKUP(E1310,КСГ!$A$2:$C$427,3,0)</f>
        <v>2.52</v>
      </c>
      <c r="H1310" s="25">
        <f>IF(VLOOKUP($E1310,КСГ!$A$2:$D$427,4,0)=0,IF($D1310="КС",$C$2*$C1310*$G1310,$C$3*$C1310*$G1310),IF($D1310="КС",$C$2*$G1310,$C$3*$G1310))</f>
        <v>43221.654000000002</v>
      </c>
      <c r="I1310" s="25" t="str">
        <f>VLOOKUP(E1310,КСГ!$A$2:$E$427,5,0)</f>
        <v>Неврология</v>
      </c>
      <c r="J1310" s="25">
        <f>VLOOKUP(E1310,КСГ!$A$2:$F$427,6,0)</f>
        <v>1.1200000000000001</v>
      </c>
      <c r="K1310" s="26" t="s">
        <v>478</v>
      </c>
      <c r="L1310" s="26">
        <v>20</v>
      </c>
      <c r="M1310" s="26">
        <v>2</v>
      </c>
      <c r="N1310" s="18">
        <f t="shared" si="49"/>
        <v>22</v>
      </c>
      <c r="O1310" s="19">
        <f>IF(VLOOKUP($E1310,КСГ!$A$2:$D$427,4,0)=0,IF($D1310="КС",$C$2*$C1310*$G1310*L1310,$C$3*$C1310*$G1310*L1310),IF($D1310="КС",$C$2*$G1310*L1310,$C$3*$G1310*L1310))</f>
        <v>864433.08000000007</v>
      </c>
      <c r="P1310" s="19">
        <f>IF(VLOOKUP($E1310,КСГ!$A$2:$D$427,4,0)=0,IF($D1310="КС",$C$2*$C1310*$G1310*M1310,$C$3*$C1310*$G1310*M1310),IF($D1310="КС",$C$2*$G1310*M1310,$C$3*$G1310*M1310))</f>
        <v>86443.308000000005</v>
      </c>
      <c r="Q1310" s="20">
        <f t="shared" si="50"/>
        <v>950876.38800000004</v>
      </c>
    </row>
    <row r="1311" spans="1:17">
      <c r="A1311" s="34">
        <v>150019</v>
      </c>
      <c r="B1311" s="22" t="str">
        <f>VLOOKUP(A1311,МО!$A$1:$C$68,2,0)</f>
        <v>ГБУЗ  " Дигорская ЦРБ"</v>
      </c>
      <c r="C1311" s="23">
        <f>IF(D1311="КС",VLOOKUP(A1311,МО!$A$1:$C$68,3,0),VLOOKUP(A1311,МО!$A$1:$D$68,4,0))</f>
        <v>1</v>
      </c>
      <c r="D1311" s="27" t="s">
        <v>495</v>
      </c>
      <c r="E1311" s="26">
        <v>20161092</v>
      </c>
      <c r="F1311" s="22" t="str">
        <f>VLOOKUP(E1311,КСГ!$A$2:$C$427,2,0)</f>
        <v>Другие цереброваскулярные болезни</v>
      </c>
      <c r="G1311" s="25">
        <f>VLOOKUP(E1311,КСГ!$A$2:$C$427,3,0)</f>
        <v>0.82</v>
      </c>
      <c r="H1311" s="25">
        <f>IF(VLOOKUP($E1311,КСГ!$A$2:$D$427,4,0)=0,IF($D1311="КС",$C$2*$C1311*$G1311,$C$3*$C1311*$G1311),IF($D1311="КС",$C$2*$G1311,$C$3*$G1311))</f>
        <v>14064.189</v>
      </c>
      <c r="I1311" s="25" t="str">
        <f>VLOOKUP(E1311,КСГ!$A$2:$E$427,5,0)</f>
        <v>Неврология</v>
      </c>
      <c r="J1311" s="25">
        <f>VLOOKUP(E1311,КСГ!$A$2:$F$427,6,0)</f>
        <v>1.1200000000000001</v>
      </c>
      <c r="K1311" s="26" t="s">
        <v>478</v>
      </c>
      <c r="L1311" s="26">
        <v>70</v>
      </c>
      <c r="M1311" s="26">
        <v>2</v>
      </c>
      <c r="N1311" s="18">
        <f t="shared" si="49"/>
        <v>72</v>
      </c>
      <c r="O1311" s="19">
        <f>IF(VLOOKUP($E1311,КСГ!$A$2:$D$427,4,0)=0,IF($D1311="КС",$C$2*$C1311*$G1311*L1311,$C$3*$C1311*$G1311*L1311),IF($D1311="КС",$C$2*$G1311*L1311,$C$3*$G1311*L1311))</f>
        <v>984493.23</v>
      </c>
      <c r="P1311" s="19">
        <f>IF(VLOOKUP($E1311,КСГ!$A$2:$D$427,4,0)=0,IF($D1311="КС",$C$2*$C1311*$G1311*M1311,$C$3*$C1311*$G1311*M1311),IF($D1311="КС",$C$2*$G1311*M1311,$C$3*$G1311*M1311))</f>
        <v>28128.378000000001</v>
      </c>
      <c r="Q1311" s="20">
        <f t="shared" si="50"/>
        <v>1012621.608</v>
      </c>
    </row>
    <row r="1312" spans="1:17">
      <c r="A1312" s="34">
        <v>150019</v>
      </c>
      <c r="B1312" s="22" t="str">
        <f>VLOOKUP(A1312,МО!$A$1:$C$68,2,0)</f>
        <v>ГБУЗ  " Дигорская ЦРБ"</v>
      </c>
      <c r="C1312" s="23">
        <f>IF(D1312="КС",VLOOKUP(A1312,МО!$A$1:$C$68,3,0),VLOOKUP(A1312,МО!$A$1:$D$68,4,0))</f>
        <v>1</v>
      </c>
      <c r="D1312" s="27" t="s">
        <v>495</v>
      </c>
      <c r="E1312" s="26">
        <v>20161093</v>
      </c>
      <c r="F1312" s="22" t="str">
        <f>VLOOKUP(E1312,КСГ!$A$2:$C$427,2,0)</f>
        <v>Паралитические синдромы, травма спинного мозга (уровень 1)</v>
      </c>
      <c r="G1312" s="25">
        <f>VLOOKUP(E1312,КСГ!$A$2:$C$427,3,0)</f>
        <v>0.98</v>
      </c>
      <c r="H1312" s="25">
        <f>IF(VLOOKUP($E1312,КСГ!$A$2:$D$427,4,0)=0,IF($D1312="КС",$C$2*$C1312*$G1312,$C$3*$C1312*$G1312),IF($D1312="КС",$C$2*$G1312,$C$3*$G1312))</f>
        <v>16808.421000000002</v>
      </c>
      <c r="I1312" s="25" t="str">
        <f>VLOOKUP(E1312,КСГ!$A$2:$E$427,5,0)</f>
        <v>Нейрохирургия</v>
      </c>
      <c r="J1312" s="25">
        <f>VLOOKUP(E1312,КСГ!$A$2:$F$427,6,0)</f>
        <v>1.2</v>
      </c>
      <c r="K1312" s="26" t="s">
        <v>478</v>
      </c>
      <c r="L1312" s="26">
        <v>3</v>
      </c>
      <c r="M1312" s="26"/>
      <c r="N1312" s="18">
        <f t="shared" si="49"/>
        <v>3</v>
      </c>
      <c r="O1312" s="19">
        <f>IF(VLOOKUP($E1312,КСГ!$A$2:$D$427,4,0)=0,IF($D1312="КС",$C$2*$C1312*$G1312*L1312,$C$3*$C1312*$G1312*L1312),IF($D1312="КС",$C$2*$G1312*L1312,$C$3*$G1312*L1312))</f>
        <v>50425.263000000006</v>
      </c>
      <c r="P1312" s="19">
        <f>IF(VLOOKUP($E1312,КСГ!$A$2:$D$427,4,0)=0,IF($D1312="КС",$C$2*$C1312*$G1312*M1312,$C$3*$C1312*$G1312*M1312),IF($D1312="КС",$C$2*$G1312*M1312,$C$3*$G1312*M1312))</f>
        <v>0</v>
      </c>
      <c r="Q1312" s="20">
        <f t="shared" si="50"/>
        <v>50425.263000000006</v>
      </c>
    </row>
    <row r="1313" spans="1:17">
      <c r="A1313" s="34">
        <v>150019</v>
      </c>
      <c r="B1313" s="22" t="str">
        <f>VLOOKUP(A1313,МО!$A$1:$C$68,2,0)</f>
        <v>ГБУЗ  " Дигорская ЦРБ"</v>
      </c>
      <c r="C1313" s="23">
        <f>IF(D1313="КС",VLOOKUP(A1313,МО!$A$1:$C$68,3,0),VLOOKUP(A1313,МО!$A$1:$D$68,4,0))</f>
        <v>1</v>
      </c>
      <c r="D1313" s="27" t="s">
        <v>495</v>
      </c>
      <c r="E1313" s="26">
        <v>20161095</v>
      </c>
      <c r="F1313" s="22" t="str">
        <f>VLOOKUP(E1313,КСГ!$A$2:$C$427,2,0)</f>
        <v>Дорсопатии, спондилопатии, остеопатии</v>
      </c>
      <c r="G1313" s="25">
        <f>VLOOKUP(E1313,КСГ!$A$2:$C$427,3,0)</f>
        <v>0.68</v>
      </c>
      <c r="H1313" s="25">
        <f>IF(VLOOKUP($E1313,КСГ!$A$2:$D$427,4,0)=0,IF($D1313="КС",$C$2*$C1313*$G1313,$C$3*$C1313*$G1313),IF($D1313="КС",$C$2*$G1313,$C$3*$G1313))</f>
        <v>11662.986000000001</v>
      </c>
      <c r="I1313" s="25" t="str">
        <f>VLOOKUP(E1313,КСГ!$A$2:$E$427,5,0)</f>
        <v>Нейрохирургия</v>
      </c>
      <c r="J1313" s="25">
        <f>VLOOKUP(E1313,КСГ!$A$2:$F$427,6,0)</f>
        <v>1.2</v>
      </c>
      <c r="K1313" s="26" t="s">
        <v>478</v>
      </c>
      <c r="L1313" s="26">
        <v>41</v>
      </c>
      <c r="M1313" s="26">
        <v>2</v>
      </c>
      <c r="N1313" s="18">
        <f t="shared" si="49"/>
        <v>43</v>
      </c>
      <c r="O1313" s="19">
        <f>IF(VLOOKUP($E1313,КСГ!$A$2:$D$427,4,0)=0,IF($D1313="КС",$C$2*$C1313*$G1313*L1313,$C$3*$C1313*$G1313*L1313),IF($D1313="КС",$C$2*$G1313*L1313,$C$3*$G1313*L1313))</f>
        <v>478182.42600000004</v>
      </c>
      <c r="P1313" s="19">
        <f>IF(VLOOKUP($E1313,КСГ!$A$2:$D$427,4,0)=0,IF($D1313="КС",$C$2*$C1313*$G1313*M1313,$C$3*$C1313*$G1313*M1313),IF($D1313="КС",$C$2*$G1313*M1313,$C$3*$G1313*M1313))</f>
        <v>23325.972000000002</v>
      </c>
      <c r="Q1313" s="20">
        <f t="shared" si="50"/>
        <v>501508.39800000004</v>
      </c>
    </row>
    <row r="1314" spans="1:17">
      <c r="A1314" s="34">
        <v>150019</v>
      </c>
      <c r="B1314" s="22" t="str">
        <f>VLOOKUP(A1314,МО!$A$1:$C$68,2,0)</f>
        <v>ГБУЗ  " Дигорская ЦРБ"</v>
      </c>
      <c r="C1314" s="23">
        <f>IF(D1314="КС",VLOOKUP(A1314,МО!$A$1:$C$68,3,0),VLOOKUP(A1314,МО!$A$1:$D$68,4,0))</f>
        <v>1</v>
      </c>
      <c r="D1314" s="27" t="s">
        <v>495</v>
      </c>
      <c r="E1314" s="26">
        <v>20161097</v>
      </c>
      <c r="F1314" s="22" t="str">
        <f>VLOOKUP(E1314,КСГ!$A$2:$C$427,2,0)</f>
        <v>Сотрясение головного мозга</v>
      </c>
      <c r="G1314" s="25">
        <f>VLOOKUP(E1314,КСГ!$A$2:$C$427,3,0)</f>
        <v>0.4</v>
      </c>
      <c r="H1314" s="25">
        <f>IF(VLOOKUP($E1314,КСГ!$A$2:$D$427,4,0)=0,IF($D1314="КС",$C$2*$C1314*$G1314,$C$3*$C1314*$G1314),IF($D1314="КС",$C$2*$G1314,$C$3*$G1314))</f>
        <v>6860.5800000000008</v>
      </c>
      <c r="I1314" s="25" t="str">
        <f>VLOOKUP(E1314,КСГ!$A$2:$E$427,5,0)</f>
        <v>Нейрохирургия</v>
      </c>
      <c r="J1314" s="25">
        <f>VLOOKUP(E1314,КСГ!$A$2:$F$427,6,0)</f>
        <v>1.2</v>
      </c>
      <c r="K1314" s="26" t="s">
        <v>478</v>
      </c>
      <c r="L1314" s="26">
        <v>6</v>
      </c>
      <c r="M1314" s="26"/>
      <c r="N1314" s="18">
        <f t="shared" si="49"/>
        <v>6</v>
      </c>
      <c r="O1314" s="19">
        <f>IF(VLOOKUP($E1314,КСГ!$A$2:$D$427,4,0)=0,IF($D1314="КС",$C$2*$C1314*$G1314*L1314,$C$3*$C1314*$G1314*L1314),IF($D1314="КС",$C$2*$G1314*L1314,$C$3*$G1314*L1314))</f>
        <v>41163.480000000003</v>
      </c>
      <c r="P1314" s="19">
        <f>IF(VLOOKUP($E1314,КСГ!$A$2:$D$427,4,0)=0,IF($D1314="КС",$C$2*$C1314*$G1314*M1314,$C$3*$C1314*$G1314*M1314),IF($D1314="КС",$C$2*$G1314*M1314,$C$3*$G1314*M1314))</f>
        <v>0</v>
      </c>
      <c r="Q1314" s="20">
        <f t="shared" si="50"/>
        <v>41163.480000000003</v>
      </c>
    </row>
    <row r="1315" spans="1:17">
      <c r="A1315" s="34">
        <v>150019</v>
      </c>
      <c r="B1315" s="22" t="str">
        <f>VLOOKUP(A1315,МО!$A$1:$C$68,2,0)</f>
        <v>ГБУЗ  " Дигорская ЦРБ"</v>
      </c>
      <c r="C1315" s="23">
        <f>IF(D1315="КС",VLOOKUP(A1315,МО!$A$1:$C$68,3,0),VLOOKUP(A1315,МО!$A$1:$D$68,4,0))</f>
        <v>1</v>
      </c>
      <c r="D1315" s="27" t="s">
        <v>495</v>
      </c>
      <c r="E1315" s="26">
        <v>20161104</v>
      </c>
      <c r="F1315" s="22" t="str">
        <f>VLOOKUP(E1315,КСГ!$A$2:$C$427,2,0)</f>
        <v>Доброкачественные новообразования нервной системы</v>
      </c>
      <c r="G1315" s="25">
        <f>VLOOKUP(E1315,КСГ!$A$2:$C$427,3,0)</f>
        <v>1.02</v>
      </c>
      <c r="H1315" s="25">
        <f>IF(VLOOKUP($E1315,КСГ!$A$2:$D$427,4,0)=0,IF($D1315="КС",$C$2*$C1315*$G1315,$C$3*$C1315*$G1315),IF($D1315="КС",$C$2*$G1315,$C$3*$G1315))</f>
        <v>17494.478999999999</v>
      </c>
      <c r="I1315" s="25" t="str">
        <f>VLOOKUP(E1315,КСГ!$A$2:$E$427,5,0)</f>
        <v>Нейрохирургия</v>
      </c>
      <c r="J1315" s="25">
        <f>VLOOKUP(E1315,КСГ!$A$2:$F$427,6,0)</f>
        <v>1.2</v>
      </c>
      <c r="K1315" s="26" t="s">
        <v>478</v>
      </c>
      <c r="L1315" s="26">
        <v>0</v>
      </c>
      <c r="M1315" s="26"/>
      <c r="N1315" s="18" t="str">
        <f t="shared" si="49"/>
        <v/>
      </c>
      <c r="O1315" s="19">
        <f>IF(VLOOKUP($E1315,КСГ!$A$2:$D$427,4,0)=0,IF($D1315="КС",$C$2*$C1315*$G1315*L1315,$C$3*$C1315*$G1315*L1315),IF($D1315="КС",$C$2*$G1315*L1315,$C$3*$G1315*L1315))</f>
        <v>0</v>
      </c>
      <c r="P1315" s="19">
        <f>IF(VLOOKUP($E1315,КСГ!$A$2:$D$427,4,0)=0,IF($D1315="КС",$C$2*$C1315*$G1315*M1315,$C$3*$C1315*$G1315*M1315),IF($D1315="КС",$C$2*$G1315*M1315,$C$3*$G1315*M1315))</f>
        <v>0</v>
      </c>
      <c r="Q1315" s="20">
        <f t="shared" si="50"/>
        <v>0</v>
      </c>
    </row>
    <row r="1316" spans="1:17">
      <c r="A1316" s="34">
        <v>150019</v>
      </c>
      <c r="B1316" s="22" t="str">
        <f>VLOOKUP(A1316,МО!$A$1:$C$68,2,0)</f>
        <v>ГБУЗ  " Дигорская ЦРБ"</v>
      </c>
      <c r="C1316" s="23">
        <f>IF(D1316="КС",VLOOKUP(A1316,МО!$A$1:$C$68,3,0),VLOOKUP(A1316,МО!$A$1:$D$68,4,0))</f>
        <v>1</v>
      </c>
      <c r="D1316" s="27" t="s">
        <v>495</v>
      </c>
      <c r="E1316" s="26">
        <v>20161109</v>
      </c>
      <c r="F1316" s="22" t="str">
        <f>VLOOKUP(E1316,КСГ!$A$2:$C$427,2,0)</f>
        <v>Другие нарушения, возникшие в перинатальном периоде (уровень 1)</v>
      </c>
      <c r="G1316" s="25">
        <f>VLOOKUP(E1316,КСГ!$A$2:$C$427,3,0)</f>
        <v>1.39</v>
      </c>
      <c r="H1316" s="25">
        <f>IF(VLOOKUP($E1316,КСГ!$A$2:$D$427,4,0)=0,IF($D1316="КС",$C$2*$C1316*$G1316,$C$3*$C1316*$G1316),IF($D1316="КС",$C$2*$G1316,$C$3*$G1316))</f>
        <v>23840.515499999998</v>
      </c>
      <c r="I1316" s="25" t="str">
        <f>VLOOKUP(E1316,КСГ!$A$2:$E$427,5,0)</f>
        <v>Неонатология</v>
      </c>
      <c r="J1316" s="25">
        <f>VLOOKUP(E1316,КСГ!$A$2:$F$427,6,0)</f>
        <v>2.96</v>
      </c>
      <c r="K1316" s="26" t="s">
        <v>499</v>
      </c>
      <c r="L1316" s="26">
        <v>0</v>
      </c>
      <c r="M1316" s="26"/>
      <c r="N1316" s="18" t="str">
        <f t="shared" si="49"/>
        <v/>
      </c>
      <c r="O1316" s="19">
        <f>IF(VLOOKUP($E1316,КСГ!$A$2:$D$427,4,0)=0,IF($D1316="КС",$C$2*$C1316*$G1316*L1316,$C$3*$C1316*$G1316*L1316),IF($D1316="КС",$C$2*$G1316*L1316,$C$3*$G1316*L1316))</f>
        <v>0</v>
      </c>
      <c r="P1316" s="19">
        <f>IF(VLOOKUP($E1316,КСГ!$A$2:$D$427,4,0)=0,IF($D1316="КС",$C$2*$C1316*$G1316*M1316,$C$3*$C1316*$G1316*M1316),IF($D1316="КС",$C$2*$G1316*M1316,$C$3*$G1316*M1316))</f>
        <v>0</v>
      </c>
      <c r="Q1316" s="20">
        <f t="shared" si="50"/>
        <v>0</v>
      </c>
    </row>
    <row r="1317" spans="1:17">
      <c r="A1317" s="34">
        <v>150019</v>
      </c>
      <c r="B1317" s="22" t="str">
        <f>VLOOKUP(A1317,МО!$A$1:$C$68,2,0)</f>
        <v>ГБУЗ  " Дигорская ЦРБ"</v>
      </c>
      <c r="C1317" s="23">
        <f>IF(D1317="КС",VLOOKUP(A1317,МО!$A$1:$C$68,3,0),VLOOKUP(A1317,МО!$A$1:$D$68,4,0))</f>
        <v>1</v>
      </c>
      <c r="D1317" s="27" t="s">
        <v>495</v>
      </c>
      <c r="E1317" s="26">
        <v>20161110</v>
      </c>
      <c r="F1317" s="22" t="str">
        <f>VLOOKUP(E1317,КСГ!$A$2:$C$427,2,0)</f>
        <v>Другие нарушения, возникшие в перинатальном периоде (уровень 2)</v>
      </c>
      <c r="G1317" s="25">
        <f>VLOOKUP(E1317,КСГ!$A$2:$C$427,3,0)</f>
        <v>1.89</v>
      </c>
      <c r="H1317" s="25">
        <f>IF(VLOOKUP($E1317,КСГ!$A$2:$D$427,4,0)=0,IF($D1317="КС",$C$2*$C1317*$G1317,$C$3*$C1317*$G1317),IF($D1317="КС",$C$2*$G1317,$C$3*$G1317))</f>
        <v>32416.2405</v>
      </c>
      <c r="I1317" s="25" t="str">
        <f>VLOOKUP(E1317,КСГ!$A$2:$E$427,5,0)</f>
        <v>Неонатология</v>
      </c>
      <c r="J1317" s="25">
        <f>VLOOKUP(E1317,КСГ!$A$2:$F$427,6,0)</f>
        <v>2.96</v>
      </c>
      <c r="K1317" s="26" t="s">
        <v>499</v>
      </c>
      <c r="L1317" s="26">
        <v>0</v>
      </c>
      <c r="M1317" s="26"/>
      <c r="N1317" s="18" t="str">
        <f t="shared" si="49"/>
        <v/>
      </c>
      <c r="O1317" s="19">
        <f>IF(VLOOKUP($E1317,КСГ!$A$2:$D$427,4,0)=0,IF($D1317="КС",$C$2*$C1317*$G1317*L1317,$C$3*$C1317*$G1317*L1317),IF($D1317="КС",$C$2*$G1317*L1317,$C$3*$G1317*L1317))</f>
        <v>0</v>
      </c>
      <c r="P1317" s="19">
        <f>IF(VLOOKUP($E1317,КСГ!$A$2:$D$427,4,0)=0,IF($D1317="КС",$C$2*$C1317*$G1317*M1317,$C$3*$C1317*$G1317*M1317),IF($D1317="КС",$C$2*$G1317*M1317,$C$3*$G1317*M1317))</f>
        <v>0</v>
      </c>
      <c r="Q1317" s="20">
        <f t="shared" si="50"/>
        <v>0</v>
      </c>
    </row>
    <row r="1318" spans="1:17">
      <c r="A1318" s="34">
        <v>150019</v>
      </c>
      <c r="B1318" s="22" t="str">
        <f>VLOOKUP(A1318,МО!$A$1:$C$68,2,0)</f>
        <v>ГБУЗ  " Дигорская ЦРБ"</v>
      </c>
      <c r="C1318" s="23">
        <f>IF(D1318="КС",VLOOKUP(A1318,МО!$A$1:$C$68,3,0),VLOOKUP(A1318,МО!$A$1:$D$68,4,0))</f>
        <v>1</v>
      </c>
      <c r="D1318" s="27" t="s">
        <v>495</v>
      </c>
      <c r="E1318" s="26">
        <v>20161130</v>
      </c>
      <c r="F1318" s="22" t="str">
        <f>VLOOKUP(E1318,КСГ!$A$2:$C$427,2,0)</f>
        <v>Злокачественное новообразование без специального противоопухолевого лечения</v>
      </c>
      <c r="G1318" s="25">
        <f>VLOOKUP(E1318,КСГ!$A$2:$C$427,3,0)</f>
        <v>0.5</v>
      </c>
      <c r="H1318" s="25">
        <f>IF(VLOOKUP($E1318,КСГ!$A$2:$D$427,4,0)=0,IF($D1318="КС",$C$2*$C1318*$G1318,$C$3*$C1318*$G1318),IF($D1318="КС",$C$2*$G1318,$C$3*$G1318))</f>
        <v>8575.7250000000004</v>
      </c>
      <c r="I1318" s="25" t="str">
        <f>VLOOKUP(E1318,КСГ!$A$2:$E$427,5,0)</f>
        <v>Онкология</v>
      </c>
      <c r="J1318" s="25">
        <f>VLOOKUP(E1318,КСГ!$A$2:$F$427,6,0)</f>
        <v>2.2400000000000002</v>
      </c>
      <c r="K1318" s="26" t="s">
        <v>474</v>
      </c>
      <c r="L1318" s="26">
        <v>4</v>
      </c>
      <c r="M1318" s="26"/>
      <c r="N1318" s="18">
        <f t="shared" si="49"/>
        <v>4</v>
      </c>
      <c r="O1318" s="19">
        <f>IF(VLOOKUP($E1318,КСГ!$A$2:$D$427,4,0)=0,IF($D1318="КС",$C$2*$C1318*$G1318*L1318,$C$3*$C1318*$G1318*L1318),IF($D1318="КС",$C$2*$G1318*L1318,$C$3*$G1318*L1318))</f>
        <v>34302.9</v>
      </c>
      <c r="P1318" s="19">
        <f>IF(VLOOKUP($E1318,КСГ!$A$2:$D$427,4,0)=0,IF($D1318="КС",$C$2*$C1318*$G1318*M1318,$C$3*$C1318*$G1318*M1318),IF($D1318="КС",$C$2*$G1318*M1318,$C$3*$G1318*M1318))</f>
        <v>0</v>
      </c>
      <c r="Q1318" s="20">
        <f t="shared" si="50"/>
        <v>34302.9</v>
      </c>
    </row>
    <row r="1319" spans="1:17">
      <c r="A1319" s="34">
        <v>150019</v>
      </c>
      <c r="B1319" s="22" t="str">
        <f>VLOOKUP(A1319,МО!$A$1:$C$68,2,0)</f>
        <v>ГБУЗ  " Дигорская ЦРБ"</v>
      </c>
      <c r="C1319" s="23">
        <f>IF(D1319="КС",VLOOKUP(A1319,МО!$A$1:$C$68,3,0),VLOOKUP(A1319,МО!$A$1:$D$68,4,0))</f>
        <v>1</v>
      </c>
      <c r="D1319" s="27" t="s">
        <v>495</v>
      </c>
      <c r="E1319" s="26">
        <v>20161166</v>
      </c>
      <c r="F1319" s="22" t="str">
        <f>VLOOKUP(E1319,КСГ!$A$2:$C$427,2,0)</f>
        <v>Другие болезни органов дыхания</v>
      </c>
      <c r="G1319" s="25">
        <f>VLOOKUP(E1319,КСГ!$A$2:$C$427,3,0)</f>
        <v>1.19</v>
      </c>
      <c r="H1319" s="25">
        <f>IF(VLOOKUP($E1319,КСГ!$A$2:$D$427,4,0)=0,IF($D1319="КС",$C$2*$C1319*$G1319,$C$3*$C1319*$G1319),IF($D1319="КС",$C$2*$G1319,$C$3*$G1319))</f>
        <v>20410.2255</v>
      </c>
      <c r="I1319" s="25" t="str">
        <f>VLOOKUP(E1319,КСГ!$A$2:$E$427,5,0)</f>
        <v>Пульмонология</v>
      </c>
      <c r="J1319" s="25">
        <f>VLOOKUP(E1319,КСГ!$A$2:$F$427,6,0)</f>
        <v>1.31</v>
      </c>
      <c r="K1319" s="26" t="s">
        <v>493</v>
      </c>
      <c r="L1319" s="26">
        <v>0</v>
      </c>
      <c r="M1319" s="26"/>
      <c r="N1319" s="18" t="str">
        <f t="shared" si="49"/>
        <v/>
      </c>
      <c r="O1319" s="19">
        <f>IF(VLOOKUP($E1319,КСГ!$A$2:$D$427,4,0)=0,IF($D1319="КС",$C$2*$C1319*$G1319*L1319,$C$3*$C1319*$G1319*L1319),IF($D1319="КС",$C$2*$G1319*L1319,$C$3*$G1319*L1319))</f>
        <v>0</v>
      </c>
      <c r="P1319" s="19">
        <f>IF(VLOOKUP($E1319,КСГ!$A$2:$D$427,4,0)=0,IF($D1319="КС",$C$2*$C1319*$G1319*M1319,$C$3*$C1319*$G1319*M1319),IF($D1319="КС",$C$2*$G1319*M1319,$C$3*$G1319*M1319))</f>
        <v>0</v>
      </c>
      <c r="Q1319" s="20">
        <f t="shared" si="50"/>
        <v>0</v>
      </c>
    </row>
    <row r="1320" spans="1:17">
      <c r="A1320" s="34">
        <v>150019</v>
      </c>
      <c r="B1320" s="22" t="str">
        <f>VLOOKUP(A1320,МО!$A$1:$C$68,2,0)</f>
        <v>ГБУЗ  " Дигорская ЦРБ"</v>
      </c>
      <c r="C1320" s="23">
        <f>IF(D1320="КС",VLOOKUP(A1320,МО!$A$1:$C$68,3,0),VLOOKUP(A1320,МО!$A$1:$D$68,4,0))</f>
        <v>1</v>
      </c>
      <c r="D1320" s="27" t="s">
        <v>495</v>
      </c>
      <c r="E1320" s="26">
        <v>20161169</v>
      </c>
      <c r="F1320" s="22" t="str">
        <f>VLOOKUP(E1320,КСГ!$A$2:$C$427,2,0)</f>
        <v>Пневмония, плеврит, другие болезни плевры</v>
      </c>
      <c r="G1320" s="25">
        <f>VLOOKUP(E1320,КСГ!$A$2:$C$427,3,0)</f>
        <v>1.8059999999999998</v>
      </c>
      <c r="H1320" s="25">
        <f>IF(VLOOKUP($E1320,КСГ!$A$2:$D$427,4,0)=0,IF($D1320="КС",$C$2*$C1320*$G1320,$C$3*$C1320*$G1320),IF($D1320="КС",$C$2*$G1320,$C$3*$G1320))</f>
        <v>30975.518699999997</v>
      </c>
      <c r="I1320" s="25" t="str">
        <f>VLOOKUP(E1320,КСГ!$A$2:$E$427,5,0)</f>
        <v>Пульмонология</v>
      </c>
      <c r="J1320" s="25">
        <f>VLOOKUP(E1320,КСГ!$A$2:$F$427,6,0)</f>
        <v>1.31</v>
      </c>
      <c r="K1320" s="26" t="s">
        <v>499</v>
      </c>
      <c r="L1320" s="26">
        <v>4</v>
      </c>
      <c r="M1320" s="26"/>
      <c r="N1320" s="18">
        <f t="shared" si="49"/>
        <v>4</v>
      </c>
      <c r="O1320" s="19">
        <f>IF(VLOOKUP($E1320,КСГ!$A$2:$D$427,4,0)=0,IF($D1320="КС",$C$2*$C1320*$G1320*L1320,$C$3*$C1320*$G1320*L1320),IF($D1320="КС",$C$2*$G1320*L1320,$C$3*$G1320*L1320))</f>
        <v>123902.07479999999</v>
      </c>
      <c r="P1320" s="19">
        <f>IF(VLOOKUP($E1320,КСГ!$A$2:$D$427,4,0)=0,IF($D1320="КС",$C$2*$C1320*$G1320*M1320,$C$3*$C1320*$G1320*M1320),IF($D1320="КС",$C$2*$G1320*M1320,$C$3*$G1320*M1320))</f>
        <v>0</v>
      </c>
      <c r="Q1320" s="20">
        <f t="shared" si="50"/>
        <v>123902.07479999999</v>
      </c>
    </row>
    <row r="1321" spans="1:17">
      <c r="A1321" s="34">
        <v>150019</v>
      </c>
      <c r="B1321" s="22" t="str">
        <f>VLOOKUP(A1321,МО!$A$1:$C$68,2,0)</f>
        <v>ГБУЗ  " Дигорская ЦРБ"</v>
      </c>
      <c r="C1321" s="23">
        <f>IF(D1321="КС",VLOOKUP(A1321,МО!$A$1:$C$68,3,0),VLOOKUP(A1321,МО!$A$1:$D$68,4,0))</f>
        <v>1</v>
      </c>
      <c r="D1321" s="27" t="s">
        <v>495</v>
      </c>
      <c r="E1321" s="26">
        <v>20161169</v>
      </c>
      <c r="F1321" s="22" t="str">
        <f>VLOOKUP(E1321,КСГ!$A$2:$C$427,2,0)</f>
        <v>Пневмония, плеврит, другие болезни плевры</v>
      </c>
      <c r="G1321" s="25">
        <f>VLOOKUP(E1321,КСГ!$A$2:$C$427,3,0)</f>
        <v>1.8059999999999998</v>
      </c>
      <c r="H1321" s="25">
        <f>IF(VLOOKUP($E1321,КСГ!$A$2:$D$427,4,0)=0,IF($D1321="КС",$C$2*$C1321*$G1321,$C$3*$C1321*$G1321),IF($D1321="КС",$C$2*$G1321,$C$3*$G1321))</f>
        <v>30975.518699999997</v>
      </c>
      <c r="I1321" s="25" t="str">
        <f>VLOOKUP(E1321,КСГ!$A$2:$E$427,5,0)</f>
        <v>Пульмонология</v>
      </c>
      <c r="J1321" s="25">
        <f>VLOOKUP(E1321,КСГ!$A$2:$F$427,6,0)</f>
        <v>1.31</v>
      </c>
      <c r="K1321" s="26" t="s">
        <v>493</v>
      </c>
      <c r="L1321" s="26">
        <v>6</v>
      </c>
      <c r="M1321" s="26"/>
      <c r="N1321" s="18">
        <f t="shared" si="49"/>
        <v>6</v>
      </c>
      <c r="O1321" s="19">
        <f>IF(VLOOKUP($E1321,КСГ!$A$2:$D$427,4,0)=0,IF($D1321="КС",$C$2*$C1321*$G1321*L1321,$C$3*$C1321*$G1321*L1321),IF($D1321="КС",$C$2*$G1321*L1321,$C$3*$G1321*L1321))</f>
        <v>185853.11219999997</v>
      </c>
      <c r="P1321" s="19">
        <f>IF(VLOOKUP($E1321,КСГ!$A$2:$D$427,4,0)=0,IF($D1321="КС",$C$2*$C1321*$G1321*M1321,$C$3*$C1321*$G1321*M1321),IF($D1321="КС",$C$2*$G1321*M1321,$C$3*$G1321*M1321))</f>
        <v>0</v>
      </c>
      <c r="Q1321" s="20">
        <f t="shared" si="50"/>
        <v>185853.11219999997</v>
      </c>
    </row>
    <row r="1322" spans="1:17">
      <c r="A1322" s="34">
        <v>150019</v>
      </c>
      <c r="B1322" s="22" t="str">
        <f>VLOOKUP(A1322,МО!$A$1:$C$68,2,0)</f>
        <v>ГБУЗ  " Дигорская ЦРБ"</v>
      </c>
      <c r="C1322" s="23">
        <f>IF(D1322="КС",VLOOKUP(A1322,МО!$A$1:$C$68,3,0),VLOOKUP(A1322,МО!$A$1:$D$68,4,0))</f>
        <v>1</v>
      </c>
      <c r="D1322" s="27" t="s">
        <v>495</v>
      </c>
      <c r="E1322" s="26">
        <v>20161170</v>
      </c>
      <c r="F1322" s="22" t="str">
        <f>VLOOKUP(E1322,КСГ!$A$2:$C$427,2,0)</f>
        <v>Астма, взрослые</v>
      </c>
      <c r="G1322" s="25">
        <f>VLOOKUP(E1322,КСГ!$A$2:$C$427,3,0)</f>
        <v>1.554</v>
      </c>
      <c r="H1322" s="25">
        <f>IF(VLOOKUP($E1322,КСГ!$A$2:$D$427,4,0)=0,IF($D1322="КС",$C$2*$C1322*$G1322,$C$3*$C1322*$G1322),IF($D1322="КС",$C$2*$G1322,$C$3*$G1322))</f>
        <v>26653.353300000002</v>
      </c>
      <c r="I1322" s="25" t="str">
        <f>VLOOKUP(E1322,КСГ!$A$2:$E$427,5,0)</f>
        <v>Пульмонология</v>
      </c>
      <c r="J1322" s="25">
        <f>VLOOKUP(E1322,КСГ!$A$2:$F$427,6,0)</f>
        <v>1.31</v>
      </c>
      <c r="K1322" s="26" t="s">
        <v>493</v>
      </c>
      <c r="L1322" s="26">
        <v>8</v>
      </c>
      <c r="M1322" s="26">
        <v>1</v>
      </c>
      <c r="N1322" s="18">
        <f t="shared" si="49"/>
        <v>9</v>
      </c>
      <c r="O1322" s="19">
        <f>IF(VLOOKUP($E1322,КСГ!$A$2:$D$427,4,0)=0,IF($D1322="КС",$C$2*$C1322*$G1322*L1322,$C$3*$C1322*$G1322*L1322),IF($D1322="КС",$C$2*$G1322*L1322,$C$3*$G1322*L1322))</f>
        <v>213226.82640000002</v>
      </c>
      <c r="P1322" s="19">
        <f>IF(VLOOKUP($E1322,КСГ!$A$2:$D$427,4,0)=0,IF($D1322="КС",$C$2*$C1322*$G1322*M1322,$C$3*$C1322*$G1322*M1322),IF($D1322="КС",$C$2*$G1322*M1322,$C$3*$G1322*M1322))</f>
        <v>26653.353300000002</v>
      </c>
      <c r="Q1322" s="20">
        <f t="shared" si="50"/>
        <v>239880.17970000004</v>
      </c>
    </row>
    <row r="1323" spans="1:17">
      <c r="A1323" s="34">
        <v>150019</v>
      </c>
      <c r="B1323" s="22" t="str">
        <f>VLOOKUP(A1323,МО!$A$1:$C$68,2,0)</f>
        <v>ГБУЗ  " Дигорская ЦРБ"</v>
      </c>
      <c r="C1323" s="23">
        <f>IF(D1323="КС",VLOOKUP(A1323,МО!$A$1:$C$68,3,0),VLOOKUP(A1323,МО!$A$1:$D$68,4,0))</f>
        <v>1</v>
      </c>
      <c r="D1323" s="27" t="s">
        <v>495</v>
      </c>
      <c r="E1323" s="26">
        <v>20161171</v>
      </c>
      <c r="F1323" s="22" t="str">
        <f>VLOOKUP(E1323,КСГ!$A$2:$C$427,2,0)</f>
        <v>Астма, дети</v>
      </c>
      <c r="G1323" s="25">
        <f>VLOOKUP(E1323,КСГ!$A$2:$C$427,3,0)</f>
        <v>1.75</v>
      </c>
      <c r="H1323" s="25">
        <f>IF(VLOOKUP($E1323,КСГ!$A$2:$D$427,4,0)=0,IF($D1323="КС",$C$2*$C1323*$G1323,$C$3*$C1323*$G1323),IF($D1323="КС",$C$2*$G1323,$C$3*$G1323))</f>
        <v>30015.037500000002</v>
      </c>
      <c r="I1323" s="25" t="str">
        <f>VLOOKUP(E1323,КСГ!$A$2:$E$427,5,0)</f>
        <v>Пульмонология</v>
      </c>
      <c r="J1323" s="25">
        <f>VLOOKUP(E1323,КСГ!$A$2:$F$427,6,0)</f>
        <v>1.31</v>
      </c>
      <c r="K1323" s="26" t="s">
        <v>499</v>
      </c>
      <c r="L1323" s="26">
        <v>3</v>
      </c>
      <c r="M1323" s="26"/>
      <c r="N1323" s="18">
        <f t="shared" si="49"/>
        <v>3</v>
      </c>
      <c r="O1323" s="19">
        <f>IF(VLOOKUP($E1323,КСГ!$A$2:$D$427,4,0)=0,IF($D1323="КС",$C$2*$C1323*$G1323*L1323,$C$3*$C1323*$G1323*L1323),IF($D1323="КС",$C$2*$G1323*L1323,$C$3*$G1323*L1323))</f>
        <v>90045.112500000003</v>
      </c>
      <c r="P1323" s="19">
        <f>IF(VLOOKUP($E1323,КСГ!$A$2:$D$427,4,0)=0,IF($D1323="КС",$C$2*$C1323*$G1323*M1323,$C$3*$C1323*$G1323*M1323),IF($D1323="КС",$C$2*$G1323*M1323,$C$3*$G1323*M1323))</f>
        <v>0</v>
      </c>
      <c r="Q1323" s="20">
        <f t="shared" si="50"/>
        <v>90045.112500000003</v>
      </c>
    </row>
    <row r="1324" spans="1:17">
      <c r="A1324" s="34">
        <v>150019</v>
      </c>
      <c r="B1324" s="22" t="str">
        <f>VLOOKUP(A1324,МО!$A$1:$C$68,2,0)</f>
        <v>ГБУЗ  " Дигорская ЦРБ"</v>
      </c>
      <c r="C1324" s="23">
        <f>IF(D1324="КС",VLOOKUP(A1324,МО!$A$1:$C$68,3,0),VLOOKUP(A1324,МО!$A$1:$D$68,4,0))</f>
        <v>1</v>
      </c>
      <c r="D1324" s="27" t="s">
        <v>495</v>
      </c>
      <c r="E1324" s="26">
        <v>20161174</v>
      </c>
      <c r="F1324" s="22" t="str">
        <f>VLOOKUP(E1324,КСГ!$A$2:$C$427,2,0)</f>
        <v>Ревматические болезни сердца (уровень 1)</v>
      </c>
      <c r="G1324" s="25">
        <f>VLOOKUP(E1324,КСГ!$A$2:$C$427,3,0)</f>
        <v>0.87</v>
      </c>
      <c r="H1324" s="25">
        <f>IF(VLOOKUP($E1324,КСГ!$A$2:$D$427,4,0)=0,IF($D1324="КС",$C$2*$C1324*$G1324,$C$3*$C1324*$G1324),IF($D1324="КС",$C$2*$G1324,$C$3*$G1324))</f>
        <v>14921.761500000001</v>
      </c>
      <c r="I1324" s="25" t="str">
        <f>VLOOKUP(E1324,КСГ!$A$2:$E$427,5,0)</f>
        <v>Ревматология</v>
      </c>
      <c r="J1324" s="25">
        <f>VLOOKUP(E1324,КСГ!$A$2:$F$427,6,0)</f>
        <v>1.44</v>
      </c>
      <c r="K1324" s="26" t="s">
        <v>493</v>
      </c>
      <c r="L1324" s="26">
        <v>1</v>
      </c>
      <c r="M1324" s="26"/>
      <c r="N1324" s="18">
        <f t="shared" si="49"/>
        <v>1</v>
      </c>
      <c r="O1324" s="19">
        <f>IF(VLOOKUP($E1324,КСГ!$A$2:$D$427,4,0)=0,IF($D1324="КС",$C$2*$C1324*$G1324*L1324,$C$3*$C1324*$G1324*L1324),IF($D1324="КС",$C$2*$G1324*L1324,$C$3*$G1324*L1324))</f>
        <v>14921.761500000001</v>
      </c>
      <c r="P1324" s="19">
        <f>IF(VLOOKUP($E1324,КСГ!$A$2:$D$427,4,0)=0,IF($D1324="КС",$C$2*$C1324*$G1324*M1324,$C$3*$C1324*$G1324*M1324),IF($D1324="КС",$C$2*$G1324*M1324,$C$3*$G1324*M1324))</f>
        <v>0</v>
      </c>
      <c r="Q1324" s="20">
        <f t="shared" si="50"/>
        <v>14921.761500000001</v>
      </c>
    </row>
    <row r="1325" spans="1:17" ht="30">
      <c r="A1325" s="34">
        <v>150019</v>
      </c>
      <c r="B1325" s="22" t="str">
        <f>VLOOKUP(A1325,МО!$A$1:$C$68,2,0)</f>
        <v>ГБУЗ  " Дигорская ЦРБ"</v>
      </c>
      <c r="C1325" s="23">
        <f>IF(D1325="КС",VLOOKUP(A1325,МО!$A$1:$C$68,3,0),VLOOKUP(A1325,МО!$A$1:$D$68,4,0))</f>
        <v>1</v>
      </c>
      <c r="D1325" s="27" t="s">
        <v>495</v>
      </c>
      <c r="E1325" s="26">
        <v>20161176</v>
      </c>
      <c r="F1325" s="22" t="str">
        <f>VLOOKUP(E1325,КСГ!$A$2:$C$427,2,0)</f>
        <v>Флебит и тромбофлебит, варикозное расширение вен нижних конечностей</v>
      </c>
      <c r="G1325" s="25">
        <f>VLOOKUP(E1325,КСГ!$A$2:$C$427,3,0)</f>
        <v>0.85</v>
      </c>
      <c r="H1325" s="25">
        <f>IF(VLOOKUP($E1325,КСГ!$A$2:$D$427,4,0)=0,IF($D1325="КС",$C$2*$C1325*$G1325,$C$3*$C1325*$G1325),IF($D1325="КС",$C$2*$G1325,$C$3*$G1325))</f>
        <v>14578.7325</v>
      </c>
      <c r="I1325" s="25" t="str">
        <f>VLOOKUP(E1325,КСГ!$A$2:$E$427,5,0)</f>
        <v>Сердечно-сосудистая хирургия</v>
      </c>
      <c r="J1325" s="25">
        <f>VLOOKUP(E1325,КСГ!$A$2:$F$427,6,0)</f>
        <v>1.18</v>
      </c>
      <c r="K1325" s="26" t="s">
        <v>474</v>
      </c>
      <c r="L1325" s="26">
        <v>12</v>
      </c>
      <c r="M1325" s="26">
        <v>1</v>
      </c>
      <c r="N1325" s="18">
        <f t="shared" si="49"/>
        <v>13</v>
      </c>
      <c r="O1325" s="19">
        <f>IF(VLOOKUP($E1325,КСГ!$A$2:$D$427,4,0)=0,IF($D1325="КС",$C$2*$C1325*$G1325*L1325,$C$3*$C1325*$G1325*L1325),IF($D1325="КС",$C$2*$G1325*L1325,$C$3*$G1325*L1325))</f>
        <v>174944.79</v>
      </c>
      <c r="P1325" s="19">
        <f>IF(VLOOKUP($E1325,КСГ!$A$2:$D$427,4,0)=0,IF($D1325="КС",$C$2*$C1325*$G1325*M1325,$C$3*$C1325*$G1325*M1325),IF($D1325="КС",$C$2*$G1325*M1325,$C$3*$G1325*M1325))</f>
        <v>14578.7325</v>
      </c>
      <c r="Q1325" s="20">
        <f t="shared" si="50"/>
        <v>189523.52250000002</v>
      </c>
    </row>
    <row r="1326" spans="1:17" ht="30">
      <c r="A1326" s="34">
        <v>150019</v>
      </c>
      <c r="B1326" s="22" t="str">
        <f>VLOOKUP(A1326,МО!$A$1:$C$68,2,0)</f>
        <v>ГБУЗ  " Дигорская ЦРБ"</v>
      </c>
      <c r="C1326" s="23">
        <f>IF(D1326="КС",VLOOKUP(A1326,МО!$A$1:$C$68,3,0),VLOOKUP(A1326,МО!$A$1:$D$68,4,0))</f>
        <v>1</v>
      </c>
      <c r="D1326" s="27" t="s">
        <v>495</v>
      </c>
      <c r="E1326" s="26">
        <v>20161178</v>
      </c>
      <c r="F1326" s="22" t="str">
        <f>VLOOKUP(E1326,КСГ!$A$2:$C$427,2,0)</f>
        <v>Болезни артерий, артериол и капилляров</v>
      </c>
      <c r="G1326" s="25">
        <f>VLOOKUP(E1326,КСГ!$A$2:$C$427,3,0)</f>
        <v>1.05</v>
      </c>
      <c r="H1326" s="25">
        <f>IF(VLOOKUP($E1326,КСГ!$A$2:$D$427,4,0)=0,IF($D1326="КС",$C$2*$C1326*$G1326,$C$3*$C1326*$G1326),IF($D1326="КС",$C$2*$G1326,$C$3*$G1326))</f>
        <v>18009.022500000003</v>
      </c>
      <c r="I1326" s="25" t="str">
        <f>VLOOKUP(E1326,КСГ!$A$2:$E$427,5,0)</f>
        <v>Сердечно-сосудистая хирургия</v>
      </c>
      <c r="J1326" s="25">
        <f>VLOOKUP(E1326,КСГ!$A$2:$F$427,6,0)</f>
        <v>1.18</v>
      </c>
      <c r="K1326" s="26" t="s">
        <v>474</v>
      </c>
      <c r="L1326" s="26">
        <v>5</v>
      </c>
      <c r="M1326" s="26"/>
      <c r="N1326" s="18">
        <f t="shared" si="49"/>
        <v>5</v>
      </c>
      <c r="O1326" s="19">
        <f>IF(VLOOKUP($E1326,КСГ!$A$2:$D$427,4,0)=0,IF($D1326="КС",$C$2*$C1326*$G1326*L1326,$C$3*$C1326*$G1326*L1326),IF($D1326="КС",$C$2*$G1326*L1326,$C$3*$G1326*L1326))</f>
        <v>90045.112500000017</v>
      </c>
      <c r="P1326" s="19">
        <f>IF(VLOOKUP($E1326,КСГ!$A$2:$D$427,4,0)=0,IF($D1326="КС",$C$2*$C1326*$G1326*M1326,$C$3*$C1326*$G1326*M1326),IF($D1326="КС",$C$2*$G1326*M1326,$C$3*$G1326*M1326))</f>
        <v>0</v>
      </c>
      <c r="Q1326" s="20">
        <f t="shared" si="50"/>
        <v>90045.112500000017</v>
      </c>
    </row>
    <row r="1327" spans="1:17">
      <c r="A1327" s="34">
        <v>150019</v>
      </c>
      <c r="B1327" s="22" t="str">
        <f>VLOOKUP(A1327,МО!$A$1:$C$68,2,0)</f>
        <v>ГБУЗ  " Дигорская ЦРБ"</v>
      </c>
      <c r="C1327" s="23">
        <f>IF(D1327="КС",VLOOKUP(A1327,МО!$A$1:$C$68,3,0),VLOOKUP(A1327,МО!$A$1:$D$68,4,0))</f>
        <v>1</v>
      </c>
      <c r="D1327" s="27" t="s">
        <v>495</v>
      </c>
      <c r="E1327" s="26">
        <v>20161189</v>
      </c>
      <c r="F1327" s="22" t="str">
        <f>VLOOKUP(E1327,КСГ!$A$2:$C$427,2,0)</f>
        <v>Болезни пищевода, гастрит, дуоденит, другие болезни желудка и двенадцатиперстной кишки</v>
      </c>
      <c r="G1327" s="25">
        <f>VLOOKUP(E1327,КСГ!$A$2:$C$427,3,0)</f>
        <v>0.37</v>
      </c>
      <c r="H1327" s="25">
        <f>IF(VLOOKUP($E1327,КСГ!$A$2:$D$427,4,0)=0,IF($D1327="КС",$C$2*$C1327*$G1327,$C$3*$C1327*$G1327),IF($D1327="КС",$C$2*$G1327,$C$3*$G1327))</f>
        <v>6346.0365000000002</v>
      </c>
      <c r="I1327" s="25" t="str">
        <f>VLOOKUP(E1327,КСГ!$A$2:$E$427,5,0)</f>
        <v>Терапия</v>
      </c>
      <c r="J1327" s="25">
        <f>VLOOKUP(E1327,КСГ!$A$2:$F$427,6,0)</f>
        <v>0.77</v>
      </c>
      <c r="K1327" s="26" t="s">
        <v>509</v>
      </c>
      <c r="L1327" s="26">
        <v>23</v>
      </c>
      <c r="M1327" s="26">
        <v>3</v>
      </c>
      <c r="N1327" s="18">
        <f t="shared" si="49"/>
        <v>26</v>
      </c>
      <c r="O1327" s="19">
        <f>IF(VLOOKUP($E1327,КСГ!$A$2:$D$427,4,0)=0,IF($D1327="КС",$C$2*$C1327*$G1327*L1327,$C$3*$C1327*$G1327*L1327),IF($D1327="КС",$C$2*$G1327*L1327,$C$3*$G1327*L1327))</f>
        <v>145958.8395</v>
      </c>
      <c r="P1327" s="19">
        <f>IF(VLOOKUP($E1327,КСГ!$A$2:$D$427,4,0)=0,IF($D1327="КС",$C$2*$C1327*$G1327*M1327,$C$3*$C1327*$G1327*M1327),IF($D1327="КС",$C$2*$G1327*M1327,$C$3*$G1327*M1327))</f>
        <v>19038.109499999999</v>
      </c>
      <c r="Q1327" s="20">
        <f t="shared" si="50"/>
        <v>164996.94899999999</v>
      </c>
    </row>
    <row r="1328" spans="1:17">
      <c r="A1328" s="34">
        <v>150019</v>
      </c>
      <c r="B1328" s="22" t="str">
        <f>VLOOKUP(A1328,МО!$A$1:$C$68,2,0)</f>
        <v>ГБУЗ  " Дигорская ЦРБ"</v>
      </c>
      <c r="C1328" s="23">
        <f>IF(D1328="КС",VLOOKUP(A1328,МО!$A$1:$C$68,3,0),VLOOKUP(A1328,МО!$A$1:$D$68,4,0))</f>
        <v>1</v>
      </c>
      <c r="D1328" s="27" t="s">
        <v>495</v>
      </c>
      <c r="E1328" s="26">
        <v>20161189</v>
      </c>
      <c r="F1328" s="22" t="str">
        <f>VLOOKUP(E1328,КСГ!$A$2:$C$427,2,0)</f>
        <v>Болезни пищевода, гастрит, дуоденит, другие болезни желудка и двенадцатиперстной кишки</v>
      </c>
      <c r="G1328" s="25">
        <f>VLOOKUP(E1328,КСГ!$A$2:$C$427,3,0)</f>
        <v>0.37</v>
      </c>
      <c r="H1328" s="25">
        <f>IF(VLOOKUP($E1328,КСГ!$A$2:$D$427,4,0)=0,IF($D1328="КС",$C$2*$C1328*$G1328,$C$3*$C1328*$G1328),IF($D1328="КС",$C$2*$G1328,$C$3*$G1328))</f>
        <v>6346.0365000000002</v>
      </c>
      <c r="I1328" s="25" t="str">
        <f>VLOOKUP(E1328,КСГ!$A$2:$E$427,5,0)</f>
        <v>Терапия</v>
      </c>
      <c r="J1328" s="25">
        <f>VLOOKUP(E1328,КСГ!$A$2:$F$427,6,0)</f>
        <v>0.77</v>
      </c>
      <c r="K1328" s="26" t="s">
        <v>499</v>
      </c>
      <c r="L1328" s="26">
        <v>4</v>
      </c>
      <c r="M1328" s="26"/>
      <c r="N1328" s="18">
        <f t="shared" si="49"/>
        <v>4</v>
      </c>
      <c r="O1328" s="19">
        <f>IF(VLOOKUP($E1328,КСГ!$A$2:$D$427,4,0)=0,IF($D1328="КС",$C$2*$C1328*$G1328*L1328,$C$3*$C1328*$G1328*L1328),IF($D1328="КС",$C$2*$G1328*L1328,$C$3*$G1328*L1328))</f>
        <v>25384.146000000001</v>
      </c>
      <c r="P1328" s="19">
        <f>IF(VLOOKUP($E1328,КСГ!$A$2:$D$427,4,0)=0,IF($D1328="КС",$C$2*$C1328*$G1328*M1328,$C$3*$C1328*$G1328*M1328),IF($D1328="КС",$C$2*$G1328*M1328,$C$3*$G1328*M1328))</f>
        <v>0</v>
      </c>
      <c r="Q1328" s="20">
        <f t="shared" si="50"/>
        <v>25384.146000000001</v>
      </c>
    </row>
    <row r="1329" spans="1:17">
      <c r="A1329" s="34">
        <v>150019</v>
      </c>
      <c r="B1329" s="22" t="str">
        <f>VLOOKUP(A1329,МО!$A$1:$C$68,2,0)</f>
        <v>ГБУЗ  " Дигорская ЦРБ"</v>
      </c>
      <c r="C1329" s="23">
        <f>IF(D1329="КС",VLOOKUP(A1329,МО!$A$1:$C$68,3,0),VLOOKUP(A1329,МО!$A$1:$D$68,4,0))</f>
        <v>1</v>
      </c>
      <c r="D1329" s="27" t="s">
        <v>495</v>
      </c>
      <c r="E1329" s="26">
        <v>20161189</v>
      </c>
      <c r="F1329" s="22" t="str">
        <f>VLOOKUP(E1329,КСГ!$A$2:$C$427,2,0)</f>
        <v>Болезни пищевода, гастрит, дуоденит, другие болезни желудка и двенадцатиперстной кишки</v>
      </c>
      <c r="G1329" s="25">
        <f>VLOOKUP(E1329,КСГ!$A$2:$C$427,3,0)</f>
        <v>0.37</v>
      </c>
      <c r="H1329" s="25">
        <f>IF(VLOOKUP($E1329,КСГ!$A$2:$D$427,4,0)=0,IF($D1329="КС",$C$2*$C1329*$G1329,$C$3*$C1329*$G1329),IF($D1329="КС",$C$2*$G1329,$C$3*$G1329))</f>
        <v>6346.0365000000002</v>
      </c>
      <c r="I1329" s="25" t="str">
        <f>VLOOKUP(E1329,КСГ!$A$2:$E$427,5,0)</f>
        <v>Терапия</v>
      </c>
      <c r="J1329" s="25">
        <f>VLOOKUP(E1329,КСГ!$A$2:$F$427,6,0)</f>
        <v>0.77</v>
      </c>
      <c r="K1329" s="26" t="s">
        <v>493</v>
      </c>
      <c r="L1329" s="26">
        <v>2</v>
      </c>
      <c r="M1329" s="26"/>
      <c r="N1329" s="18">
        <f t="shared" si="49"/>
        <v>2</v>
      </c>
      <c r="O1329" s="19">
        <f>IF(VLOOKUP($E1329,КСГ!$A$2:$D$427,4,0)=0,IF($D1329="КС",$C$2*$C1329*$G1329*L1329,$C$3*$C1329*$G1329*L1329),IF($D1329="КС",$C$2*$G1329*L1329,$C$3*$G1329*L1329))</f>
        <v>12692.073</v>
      </c>
      <c r="P1329" s="19">
        <f>IF(VLOOKUP($E1329,КСГ!$A$2:$D$427,4,0)=0,IF($D1329="КС",$C$2*$C1329*$G1329*M1329,$C$3*$C1329*$G1329*M1329),IF($D1329="КС",$C$2*$G1329*M1329,$C$3*$G1329*M1329))</f>
        <v>0</v>
      </c>
      <c r="Q1329" s="20">
        <f t="shared" si="50"/>
        <v>12692.073</v>
      </c>
    </row>
    <row r="1330" spans="1:17">
      <c r="A1330" s="34">
        <v>150019</v>
      </c>
      <c r="B1330" s="22" t="str">
        <f>VLOOKUP(A1330,МО!$A$1:$C$68,2,0)</f>
        <v>ГБУЗ  " Дигорская ЦРБ"</v>
      </c>
      <c r="C1330" s="23">
        <f>IF(D1330="КС",VLOOKUP(A1330,МО!$A$1:$C$68,3,0),VLOOKUP(A1330,МО!$A$1:$D$68,4,0))</f>
        <v>1</v>
      </c>
      <c r="D1330" s="27" t="s">
        <v>495</v>
      </c>
      <c r="E1330" s="26">
        <v>20161189</v>
      </c>
      <c r="F1330" s="22" t="str">
        <f>VLOOKUP(E1330,КСГ!$A$2:$C$427,2,0)</f>
        <v>Болезни пищевода, гастрит, дуоденит, другие болезни желудка и двенадцатиперстной кишки</v>
      </c>
      <c r="G1330" s="25">
        <f>VLOOKUP(E1330,КСГ!$A$2:$C$427,3,0)</f>
        <v>0.37</v>
      </c>
      <c r="H1330" s="25">
        <f>IF(VLOOKUP($E1330,КСГ!$A$2:$D$427,4,0)=0,IF($D1330="КС",$C$2*$C1330*$G1330,$C$3*$C1330*$G1330),IF($D1330="КС",$C$2*$G1330,$C$3*$G1330))</f>
        <v>6346.0365000000002</v>
      </c>
      <c r="I1330" s="25" t="str">
        <f>VLOOKUP(E1330,КСГ!$A$2:$E$427,5,0)</f>
        <v>Терапия</v>
      </c>
      <c r="J1330" s="25">
        <f>VLOOKUP(E1330,КСГ!$A$2:$F$427,6,0)</f>
        <v>0.77</v>
      </c>
      <c r="K1330" s="26" t="s">
        <v>474</v>
      </c>
      <c r="L1330" s="26">
        <v>8</v>
      </c>
      <c r="M1330" s="26">
        <v>1</v>
      </c>
      <c r="N1330" s="18">
        <f t="shared" si="49"/>
        <v>9</v>
      </c>
      <c r="O1330" s="19">
        <f>IF(VLOOKUP($E1330,КСГ!$A$2:$D$427,4,0)=0,IF($D1330="КС",$C$2*$C1330*$G1330*L1330,$C$3*$C1330*$G1330*L1330),IF($D1330="КС",$C$2*$G1330*L1330,$C$3*$G1330*L1330))</f>
        <v>50768.292000000001</v>
      </c>
      <c r="P1330" s="19">
        <f>IF(VLOOKUP($E1330,КСГ!$A$2:$D$427,4,0)=0,IF($D1330="КС",$C$2*$C1330*$G1330*M1330,$C$3*$C1330*$G1330*M1330),IF($D1330="КС",$C$2*$G1330*M1330,$C$3*$G1330*M1330))</f>
        <v>6346.0365000000002</v>
      </c>
      <c r="Q1330" s="20">
        <f t="shared" si="50"/>
        <v>57114.328500000003</v>
      </c>
    </row>
    <row r="1331" spans="1:17">
      <c r="A1331" s="34">
        <v>150019</v>
      </c>
      <c r="B1331" s="22" t="str">
        <f>VLOOKUP(A1331,МО!$A$1:$C$68,2,0)</f>
        <v>ГБУЗ  " Дигорская ЦРБ"</v>
      </c>
      <c r="C1331" s="23">
        <f>IF(D1331="КС",VLOOKUP(A1331,МО!$A$1:$C$68,3,0),VLOOKUP(A1331,МО!$A$1:$D$68,4,0))</f>
        <v>1</v>
      </c>
      <c r="D1331" s="27" t="s">
        <v>495</v>
      </c>
      <c r="E1331" s="26">
        <v>20161190</v>
      </c>
      <c r="F1331" s="22" t="str">
        <f>VLOOKUP(E1331,КСГ!$A$2:$C$427,2,0)</f>
        <v>Новообразования доброкачественные, in situ, неопределенного и неуточненного характера органов пищеварения</v>
      </c>
      <c r="G1331" s="25">
        <f>VLOOKUP(E1331,КСГ!$A$2:$C$427,3,0)</f>
        <v>0.69</v>
      </c>
      <c r="H1331" s="25">
        <f>IF(VLOOKUP($E1331,КСГ!$A$2:$D$427,4,0)=0,IF($D1331="КС",$C$2*$C1331*$G1331,$C$3*$C1331*$G1331),IF($D1331="КС",$C$2*$G1331,$C$3*$G1331))</f>
        <v>11834.5005</v>
      </c>
      <c r="I1331" s="25" t="str">
        <f>VLOOKUP(E1331,КСГ!$A$2:$E$427,5,0)</f>
        <v>Терапия</v>
      </c>
      <c r="J1331" s="25">
        <f>VLOOKUP(E1331,КСГ!$A$2:$F$427,6,0)</f>
        <v>0.77</v>
      </c>
      <c r="K1331" s="26" t="s">
        <v>474</v>
      </c>
      <c r="L1331" s="26">
        <v>0</v>
      </c>
      <c r="M1331" s="26"/>
      <c r="N1331" s="18" t="str">
        <f t="shared" si="49"/>
        <v/>
      </c>
      <c r="O1331" s="19">
        <f>IF(VLOOKUP($E1331,КСГ!$A$2:$D$427,4,0)=0,IF($D1331="КС",$C$2*$C1331*$G1331*L1331,$C$3*$C1331*$G1331*L1331),IF($D1331="КС",$C$2*$G1331*L1331,$C$3*$G1331*L1331))</f>
        <v>0</v>
      </c>
      <c r="P1331" s="19">
        <f>IF(VLOOKUP($E1331,КСГ!$A$2:$D$427,4,0)=0,IF($D1331="КС",$C$2*$C1331*$G1331*M1331,$C$3*$C1331*$G1331*M1331),IF($D1331="КС",$C$2*$G1331*M1331,$C$3*$G1331*M1331))</f>
        <v>0</v>
      </c>
      <c r="Q1331" s="20">
        <f t="shared" si="50"/>
        <v>0</v>
      </c>
    </row>
    <row r="1332" spans="1:17">
      <c r="A1332" s="34">
        <v>150019</v>
      </c>
      <c r="B1332" s="22" t="str">
        <f>VLOOKUP(A1332,МО!$A$1:$C$68,2,0)</f>
        <v>ГБУЗ  " Дигорская ЦРБ"</v>
      </c>
      <c r="C1332" s="23">
        <f>IF(D1332="КС",VLOOKUP(A1332,МО!$A$1:$C$68,3,0),VLOOKUP(A1332,МО!$A$1:$D$68,4,0))</f>
        <v>1</v>
      </c>
      <c r="D1332" s="27" t="s">
        <v>495</v>
      </c>
      <c r="E1332" s="26">
        <v>20161191</v>
      </c>
      <c r="F1332" s="22" t="str">
        <f>VLOOKUP(E1332,КСГ!$A$2:$C$427,2,0)</f>
        <v>Болезни желчного пузыря</v>
      </c>
      <c r="G1332" s="25">
        <f>VLOOKUP(E1332,КСГ!$A$2:$C$427,3,0)</f>
        <v>0.72</v>
      </c>
      <c r="H1332" s="25">
        <f>IF(VLOOKUP($E1332,КСГ!$A$2:$D$427,4,0)=0,IF($D1332="КС",$C$2*$C1332*$G1332,$C$3*$C1332*$G1332),IF($D1332="КС",$C$2*$G1332,$C$3*$G1332))</f>
        <v>12349.044</v>
      </c>
      <c r="I1332" s="25" t="str">
        <f>VLOOKUP(E1332,КСГ!$A$2:$E$427,5,0)</f>
        <v>Терапия</v>
      </c>
      <c r="J1332" s="25">
        <f>VLOOKUP(E1332,КСГ!$A$2:$F$427,6,0)</f>
        <v>0.77</v>
      </c>
      <c r="K1332" s="26" t="s">
        <v>493</v>
      </c>
      <c r="L1332" s="26">
        <v>6</v>
      </c>
      <c r="M1332" s="26"/>
      <c r="N1332" s="18">
        <f t="shared" si="49"/>
        <v>6</v>
      </c>
      <c r="O1332" s="19">
        <f>IF(VLOOKUP($E1332,КСГ!$A$2:$D$427,4,0)=0,IF($D1332="КС",$C$2*$C1332*$G1332*L1332,$C$3*$C1332*$G1332*L1332),IF($D1332="КС",$C$2*$G1332*L1332,$C$3*$G1332*L1332))</f>
        <v>74094.263999999996</v>
      </c>
      <c r="P1332" s="19">
        <f>IF(VLOOKUP($E1332,КСГ!$A$2:$D$427,4,0)=0,IF($D1332="КС",$C$2*$C1332*$G1332*M1332,$C$3*$C1332*$G1332*M1332),IF($D1332="КС",$C$2*$G1332*M1332,$C$3*$G1332*M1332))</f>
        <v>0</v>
      </c>
      <c r="Q1332" s="20">
        <f t="shared" si="50"/>
        <v>74094.263999999996</v>
      </c>
    </row>
    <row r="1333" spans="1:17">
      <c r="A1333" s="34">
        <v>150019</v>
      </c>
      <c r="B1333" s="22" t="str">
        <f>VLOOKUP(A1333,МО!$A$1:$C$68,2,0)</f>
        <v>ГБУЗ  " Дигорская ЦРБ"</v>
      </c>
      <c r="C1333" s="23">
        <f>IF(D1333="КС",VLOOKUP(A1333,МО!$A$1:$C$68,3,0),VLOOKUP(A1333,МО!$A$1:$D$68,4,0))</f>
        <v>1</v>
      </c>
      <c r="D1333" s="27" t="s">
        <v>495</v>
      </c>
      <c r="E1333" s="26">
        <v>20161191</v>
      </c>
      <c r="F1333" s="22" t="str">
        <f>VLOOKUP(E1333,КСГ!$A$2:$C$427,2,0)</f>
        <v>Болезни желчного пузыря</v>
      </c>
      <c r="G1333" s="25">
        <f>VLOOKUP(E1333,КСГ!$A$2:$C$427,3,0)</f>
        <v>0.72</v>
      </c>
      <c r="H1333" s="25">
        <f>IF(VLOOKUP($E1333,КСГ!$A$2:$D$427,4,0)=0,IF($D1333="КС",$C$2*$C1333*$G1333,$C$3*$C1333*$G1333),IF($D1333="КС",$C$2*$G1333,$C$3*$G1333))</f>
        <v>12349.044</v>
      </c>
      <c r="I1333" s="25" t="str">
        <f>VLOOKUP(E1333,КСГ!$A$2:$E$427,5,0)</f>
        <v>Терапия</v>
      </c>
      <c r="J1333" s="25">
        <f>VLOOKUP(E1333,КСГ!$A$2:$F$427,6,0)</f>
        <v>0.77</v>
      </c>
      <c r="K1333" s="26" t="s">
        <v>474</v>
      </c>
      <c r="L1333" s="26">
        <v>10</v>
      </c>
      <c r="M1333" s="26">
        <v>1</v>
      </c>
      <c r="N1333" s="18">
        <f t="shared" si="49"/>
        <v>11</v>
      </c>
      <c r="O1333" s="19">
        <f>IF(VLOOKUP($E1333,КСГ!$A$2:$D$427,4,0)=0,IF($D1333="КС",$C$2*$C1333*$G1333*L1333,$C$3*$C1333*$G1333*L1333),IF($D1333="КС",$C$2*$G1333*L1333,$C$3*$G1333*L1333))</f>
        <v>123490.44</v>
      </c>
      <c r="P1333" s="19">
        <f>IF(VLOOKUP($E1333,КСГ!$A$2:$D$427,4,0)=0,IF($D1333="КС",$C$2*$C1333*$G1333*M1333,$C$3*$C1333*$G1333*M1333),IF($D1333="КС",$C$2*$G1333*M1333,$C$3*$G1333*M1333))</f>
        <v>12349.044</v>
      </c>
      <c r="Q1333" s="20">
        <f t="shared" si="50"/>
        <v>135839.484</v>
      </c>
    </row>
    <row r="1334" spans="1:17">
      <c r="A1334" s="34">
        <v>150019</v>
      </c>
      <c r="B1334" s="22" t="str">
        <f>VLOOKUP(A1334,МО!$A$1:$C$68,2,0)</f>
        <v>ГБУЗ  " Дигорская ЦРБ"</v>
      </c>
      <c r="C1334" s="23">
        <f>IF(D1334="КС",VLOOKUP(A1334,МО!$A$1:$C$68,3,0),VLOOKUP(A1334,МО!$A$1:$D$68,4,0))</f>
        <v>1</v>
      </c>
      <c r="D1334" s="27" t="s">
        <v>495</v>
      </c>
      <c r="E1334" s="26">
        <v>20161192</v>
      </c>
      <c r="F1334" s="22" t="str">
        <f>VLOOKUP(E1334,КСГ!$A$2:$C$427,2,0)</f>
        <v>Другие болезни органов пищеварения, взрослые</v>
      </c>
      <c r="G1334" s="25">
        <f>VLOOKUP(E1334,КСГ!$A$2:$C$427,3,0)</f>
        <v>0.59</v>
      </c>
      <c r="H1334" s="25">
        <f>IF(VLOOKUP($E1334,КСГ!$A$2:$D$427,4,0)=0,IF($D1334="КС",$C$2*$C1334*$G1334,$C$3*$C1334*$G1334),IF($D1334="КС",$C$2*$G1334,$C$3*$G1334))</f>
        <v>10119.3555</v>
      </c>
      <c r="I1334" s="25" t="str">
        <f>VLOOKUP(E1334,КСГ!$A$2:$E$427,5,0)</f>
        <v>Терапия</v>
      </c>
      <c r="J1334" s="25">
        <f>VLOOKUP(E1334,КСГ!$A$2:$F$427,6,0)</f>
        <v>0.77</v>
      </c>
      <c r="K1334" s="26" t="s">
        <v>474</v>
      </c>
      <c r="L1334" s="26">
        <v>29</v>
      </c>
      <c r="M1334" s="26">
        <v>3</v>
      </c>
      <c r="N1334" s="18">
        <f t="shared" si="49"/>
        <v>32</v>
      </c>
      <c r="O1334" s="19">
        <f>IF(VLOOKUP($E1334,КСГ!$A$2:$D$427,4,0)=0,IF($D1334="КС",$C$2*$C1334*$G1334*L1334,$C$3*$C1334*$G1334*L1334),IF($D1334="КС",$C$2*$G1334*L1334,$C$3*$G1334*L1334))</f>
        <v>293461.30949999997</v>
      </c>
      <c r="P1334" s="19">
        <f>IF(VLOOKUP($E1334,КСГ!$A$2:$D$427,4,0)=0,IF($D1334="КС",$C$2*$C1334*$G1334*M1334,$C$3*$C1334*$G1334*M1334),IF($D1334="КС",$C$2*$G1334*M1334,$C$3*$G1334*M1334))</f>
        <v>30358.066500000001</v>
      </c>
      <c r="Q1334" s="20">
        <f t="shared" si="50"/>
        <v>323819.37599999999</v>
      </c>
    </row>
    <row r="1335" spans="1:17">
      <c r="A1335" s="34">
        <v>150019</v>
      </c>
      <c r="B1335" s="22" t="str">
        <f>VLOOKUP(A1335,МО!$A$1:$C$68,2,0)</f>
        <v>ГБУЗ  " Дигорская ЦРБ"</v>
      </c>
      <c r="C1335" s="23">
        <f>IF(D1335="КС",VLOOKUP(A1335,МО!$A$1:$C$68,3,0),VLOOKUP(A1335,МО!$A$1:$D$68,4,0))</f>
        <v>1</v>
      </c>
      <c r="D1335" s="27" t="s">
        <v>495</v>
      </c>
      <c r="E1335" s="26">
        <v>20161193</v>
      </c>
      <c r="F1335" s="22" t="str">
        <f>VLOOKUP(E1335,КСГ!$A$2:$C$427,2,0)</f>
        <v>Гипертоническая болезнь в стадии обострения</v>
      </c>
      <c r="G1335" s="25">
        <f>VLOOKUP(E1335,КСГ!$A$2:$C$427,3,0)</f>
        <v>0.7</v>
      </c>
      <c r="H1335" s="25">
        <f>IF(VLOOKUP($E1335,КСГ!$A$2:$D$427,4,0)=0,IF($D1335="КС",$C$2*$C1335*$G1335,$C$3*$C1335*$G1335),IF($D1335="КС",$C$2*$G1335,$C$3*$G1335))</f>
        <v>12006.014999999999</v>
      </c>
      <c r="I1335" s="25" t="str">
        <f>VLOOKUP(E1335,КСГ!$A$2:$E$427,5,0)</f>
        <v>Терапия</v>
      </c>
      <c r="J1335" s="25">
        <f>VLOOKUP(E1335,КСГ!$A$2:$F$427,6,0)</f>
        <v>0.77</v>
      </c>
      <c r="K1335" s="26" t="s">
        <v>493</v>
      </c>
      <c r="L1335" s="26">
        <v>22</v>
      </c>
      <c r="M1335" s="26">
        <v>2</v>
      </c>
      <c r="N1335" s="18">
        <f t="shared" si="49"/>
        <v>24</v>
      </c>
      <c r="O1335" s="19">
        <f>IF(VLOOKUP($E1335,КСГ!$A$2:$D$427,4,0)=0,IF($D1335="КС",$C$2*$C1335*$G1335*L1335,$C$3*$C1335*$G1335*L1335),IF($D1335="КС",$C$2*$G1335*L1335,$C$3*$G1335*L1335))</f>
        <v>264132.32999999996</v>
      </c>
      <c r="P1335" s="19">
        <f>IF(VLOOKUP($E1335,КСГ!$A$2:$D$427,4,0)=0,IF($D1335="КС",$C$2*$C1335*$G1335*M1335,$C$3*$C1335*$G1335*M1335),IF($D1335="КС",$C$2*$G1335*M1335,$C$3*$G1335*M1335))</f>
        <v>24012.03</v>
      </c>
      <c r="Q1335" s="20">
        <f t="shared" si="50"/>
        <v>288144.36</v>
      </c>
    </row>
    <row r="1336" spans="1:17">
      <c r="A1336" s="34">
        <v>150019</v>
      </c>
      <c r="B1336" s="22" t="str">
        <f>VLOOKUP(A1336,МО!$A$1:$C$68,2,0)</f>
        <v>ГБУЗ  " Дигорская ЦРБ"</v>
      </c>
      <c r="C1336" s="23">
        <f>IF(D1336="КС",VLOOKUP(A1336,МО!$A$1:$C$68,3,0),VLOOKUP(A1336,МО!$A$1:$D$68,4,0))</f>
        <v>1</v>
      </c>
      <c r="D1336" s="27" t="s">
        <v>495</v>
      </c>
      <c r="E1336" s="26">
        <v>20161194</v>
      </c>
      <c r="F1336" s="22" t="str">
        <f>VLOOKUP(E1336,КСГ!$A$2:$C$427,2,0)</f>
        <v>Стенокардия (кроме нестабильной),  хроническая ишемическая болезнь сердца,  уровень 1</v>
      </c>
      <c r="G1336" s="25">
        <f>VLOOKUP(E1336,КСГ!$A$2:$C$427,3,0)</f>
        <v>0.78</v>
      </c>
      <c r="H1336" s="25">
        <f>IF(VLOOKUP($E1336,КСГ!$A$2:$D$427,4,0)=0,IF($D1336="КС",$C$2*$C1336*$G1336,$C$3*$C1336*$G1336),IF($D1336="КС",$C$2*$G1336,$C$3*$G1336))</f>
        <v>13378.131000000001</v>
      </c>
      <c r="I1336" s="25" t="str">
        <f>VLOOKUP(E1336,КСГ!$A$2:$E$427,5,0)</f>
        <v>Терапия</v>
      </c>
      <c r="J1336" s="25">
        <f>VLOOKUP(E1336,КСГ!$A$2:$F$427,6,0)</f>
        <v>0.77</v>
      </c>
      <c r="K1336" s="26" t="s">
        <v>493</v>
      </c>
      <c r="L1336" s="26">
        <v>96</v>
      </c>
      <c r="M1336" s="26">
        <v>2</v>
      </c>
      <c r="N1336" s="18">
        <f t="shared" si="49"/>
        <v>98</v>
      </c>
      <c r="O1336" s="19">
        <f>IF(VLOOKUP($E1336,КСГ!$A$2:$D$427,4,0)=0,IF($D1336="КС",$C$2*$C1336*$G1336*L1336,$C$3*$C1336*$G1336*L1336),IF($D1336="КС",$C$2*$G1336*L1336,$C$3*$G1336*L1336))</f>
        <v>1284300.5760000001</v>
      </c>
      <c r="P1336" s="19">
        <f>IF(VLOOKUP($E1336,КСГ!$A$2:$D$427,4,0)=0,IF($D1336="КС",$C$2*$C1336*$G1336*M1336,$C$3*$C1336*$G1336*M1336),IF($D1336="КС",$C$2*$G1336*M1336,$C$3*$G1336*M1336))</f>
        <v>26756.262000000002</v>
      </c>
      <c r="Q1336" s="20">
        <f t="shared" si="50"/>
        <v>1311056.8380000002</v>
      </c>
    </row>
    <row r="1337" spans="1:17">
      <c r="A1337" s="34">
        <v>150019</v>
      </c>
      <c r="B1337" s="22" t="str">
        <f>VLOOKUP(A1337,МО!$A$1:$C$68,2,0)</f>
        <v>ГБУЗ  " Дигорская ЦРБ"</v>
      </c>
      <c r="C1337" s="23">
        <f>IF(D1337="КС",VLOOKUP(A1337,МО!$A$1:$C$68,3,0),VLOOKUP(A1337,МО!$A$1:$D$68,4,0))</f>
        <v>1</v>
      </c>
      <c r="D1337" s="27" t="s">
        <v>495</v>
      </c>
      <c r="E1337" s="26">
        <v>20161196</v>
      </c>
      <c r="F1337" s="22" t="str">
        <f>VLOOKUP(E1337,КСГ!$A$2:$C$427,2,0)</f>
        <v>Другие болезни сердца, уровень 1</v>
      </c>
      <c r="G1337" s="25">
        <f>VLOOKUP(E1337,КСГ!$A$2:$C$427,3,0)</f>
        <v>0.78</v>
      </c>
      <c r="H1337" s="25">
        <f>IF(VLOOKUP($E1337,КСГ!$A$2:$D$427,4,0)=0,IF($D1337="КС",$C$2*$C1337*$G1337,$C$3*$C1337*$G1337),IF($D1337="КС",$C$2*$G1337,$C$3*$G1337))</f>
        <v>13378.131000000001</v>
      </c>
      <c r="I1337" s="25" t="str">
        <f>VLOOKUP(E1337,КСГ!$A$2:$E$427,5,0)</f>
        <v>Терапия</v>
      </c>
      <c r="J1337" s="25">
        <f>VLOOKUP(E1337,КСГ!$A$2:$F$427,6,0)</f>
        <v>0.77</v>
      </c>
      <c r="K1337" s="26" t="s">
        <v>493</v>
      </c>
      <c r="L1337" s="26">
        <v>1</v>
      </c>
      <c r="M1337" s="26"/>
      <c r="N1337" s="18">
        <f t="shared" si="49"/>
        <v>1</v>
      </c>
      <c r="O1337" s="19">
        <f>IF(VLOOKUP($E1337,КСГ!$A$2:$D$427,4,0)=0,IF($D1337="КС",$C$2*$C1337*$G1337*L1337,$C$3*$C1337*$G1337*L1337),IF($D1337="КС",$C$2*$G1337*L1337,$C$3*$G1337*L1337))</f>
        <v>13378.131000000001</v>
      </c>
      <c r="P1337" s="19">
        <f>IF(VLOOKUP($E1337,КСГ!$A$2:$D$427,4,0)=0,IF($D1337="КС",$C$2*$C1337*$G1337*M1337,$C$3*$C1337*$G1337*M1337),IF($D1337="КС",$C$2*$G1337*M1337,$C$3*$G1337*M1337))</f>
        <v>0</v>
      </c>
      <c r="Q1337" s="20">
        <f t="shared" si="50"/>
        <v>13378.131000000001</v>
      </c>
    </row>
    <row r="1338" spans="1:17">
      <c r="A1338" s="34">
        <v>150019</v>
      </c>
      <c r="B1338" s="22" t="str">
        <f>VLOOKUP(A1338,МО!$A$1:$C$68,2,0)</f>
        <v>ГБУЗ  " Дигорская ЦРБ"</v>
      </c>
      <c r="C1338" s="23">
        <f>IF(D1338="КС",VLOOKUP(A1338,МО!$A$1:$C$68,3,0),VLOOKUP(A1338,МО!$A$1:$D$68,4,0))</f>
        <v>1</v>
      </c>
      <c r="D1338" s="27" t="s">
        <v>495</v>
      </c>
      <c r="E1338" s="26">
        <v>20161198</v>
      </c>
      <c r="F1338" s="22" t="str">
        <f>VLOOKUP(E1338,КСГ!$A$2:$C$427,2,0)</f>
        <v>Бронхит необструктивный, симптомы и признаки, относящиеся к органам дыхания</v>
      </c>
      <c r="G1338" s="25">
        <f>VLOOKUP(E1338,КСГ!$A$2:$C$427,3,0)</f>
        <v>0.75</v>
      </c>
      <c r="H1338" s="25">
        <f>IF(VLOOKUP($E1338,КСГ!$A$2:$D$427,4,0)=0,IF($D1338="КС",$C$2*$C1338*$G1338,$C$3*$C1338*$G1338),IF($D1338="КС",$C$2*$G1338,$C$3*$G1338))</f>
        <v>12863.587500000001</v>
      </c>
      <c r="I1338" s="25" t="str">
        <f>VLOOKUP(E1338,КСГ!$A$2:$E$427,5,0)</f>
        <v>Терапия</v>
      </c>
      <c r="J1338" s="25">
        <f>VLOOKUP(E1338,КСГ!$A$2:$F$427,6,0)</f>
        <v>0.77</v>
      </c>
      <c r="K1338" s="26" t="s">
        <v>499</v>
      </c>
      <c r="L1338" s="26">
        <v>9</v>
      </c>
      <c r="M1338" s="26"/>
      <c r="N1338" s="18">
        <f t="shared" si="49"/>
        <v>9</v>
      </c>
      <c r="O1338" s="19">
        <f>IF(VLOOKUP($E1338,КСГ!$A$2:$D$427,4,0)=0,IF($D1338="КС",$C$2*$C1338*$G1338*L1338,$C$3*$C1338*$G1338*L1338),IF($D1338="КС",$C$2*$G1338*L1338,$C$3*$G1338*L1338))</f>
        <v>115772.28750000001</v>
      </c>
      <c r="P1338" s="19">
        <f>IF(VLOOKUP($E1338,КСГ!$A$2:$D$427,4,0)=0,IF($D1338="КС",$C$2*$C1338*$G1338*M1338,$C$3*$C1338*$G1338*M1338),IF($D1338="КС",$C$2*$G1338*M1338,$C$3*$G1338*M1338))</f>
        <v>0</v>
      </c>
      <c r="Q1338" s="20">
        <f t="shared" si="50"/>
        <v>115772.28750000001</v>
      </c>
    </row>
    <row r="1339" spans="1:17">
      <c r="A1339" s="34">
        <v>150019</v>
      </c>
      <c r="B1339" s="22" t="str">
        <f>VLOOKUP(A1339,МО!$A$1:$C$68,2,0)</f>
        <v>ГБУЗ  " Дигорская ЦРБ"</v>
      </c>
      <c r="C1339" s="23">
        <f>IF(D1339="КС",VLOOKUP(A1339,МО!$A$1:$C$68,3,0),VLOOKUP(A1339,МО!$A$1:$D$68,4,0))</f>
        <v>1</v>
      </c>
      <c r="D1339" s="27" t="s">
        <v>495</v>
      </c>
      <c r="E1339" s="26">
        <v>20161198</v>
      </c>
      <c r="F1339" s="22" t="str">
        <f>VLOOKUP(E1339,КСГ!$A$2:$C$427,2,0)</f>
        <v>Бронхит необструктивный, симптомы и признаки, относящиеся к органам дыхания</v>
      </c>
      <c r="G1339" s="25">
        <f>VLOOKUP(E1339,КСГ!$A$2:$C$427,3,0)</f>
        <v>0.75</v>
      </c>
      <c r="H1339" s="25">
        <f>IF(VLOOKUP($E1339,КСГ!$A$2:$D$427,4,0)=0,IF($D1339="КС",$C$2*$C1339*$G1339,$C$3*$C1339*$G1339),IF($D1339="КС",$C$2*$G1339,$C$3*$G1339))</f>
        <v>12863.587500000001</v>
      </c>
      <c r="I1339" s="25" t="str">
        <f>VLOOKUP(E1339,КСГ!$A$2:$E$427,5,0)</f>
        <v>Терапия</v>
      </c>
      <c r="J1339" s="25">
        <f>VLOOKUP(E1339,КСГ!$A$2:$F$427,6,0)</f>
        <v>0.77</v>
      </c>
      <c r="K1339" s="26" t="s">
        <v>493</v>
      </c>
      <c r="L1339" s="26">
        <v>0</v>
      </c>
      <c r="M1339" s="26"/>
      <c r="N1339" s="18" t="str">
        <f t="shared" si="49"/>
        <v/>
      </c>
      <c r="O1339" s="19">
        <f>IF(VLOOKUP($E1339,КСГ!$A$2:$D$427,4,0)=0,IF($D1339="КС",$C$2*$C1339*$G1339*L1339,$C$3*$C1339*$G1339*L1339),IF($D1339="КС",$C$2*$G1339*L1339,$C$3*$G1339*L1339))</f>
        <v>0</v>
      </c>
      <c r="P1339" s="19">
        <f>IF(VLOOKUP($E1339,КСГ!$A$2:$D$427,4,0)=0,IF($D1339="КС",$C$2*$C1339*$G1339*M1339,$C$3*$C1339*$G1339*M1339),IF($D1339="КС",$C$2*$G1339*M1339,$C$3*$G1339*M1339))</f>
        <v>0</v>
      </c>
      <c r="Q1339" s="20">
        <f t="shared" si="50"/>
        <v>0</v>
      </c>
    </row>
    <row r="1340" spans="1:17">
      <c r="A1340" s="34">
        <v>150019</v>
      </c>
      <c r="B1340" s="22" t="str">
        <f>VLOOKUP(A1340,МО!$A$1:$C$68,2,0)</f>
        <v>ГБУЗ  " Дигорская ЦРБ"</v>
      </c>
      <c r="C1340" s="23">
        <f>IF(D1340="КС",VLOOKUP(A1340,МО!$A$1:$C$68,3,0),VLOOKUP(A1340,МО!$A$1:$D$68,4,0))</f>
        <v>1</v>
      </c>
      <c r="D1340" s="27" t="s">
        <v>495</v>
      </c>
      <c r="E1340" s="26">
        <v>20161199</v>
      </c>
      <c r="F1340" s="22" t="str">
        <f>VLOOKUP(E1340,КСГ!$A$2:$C$427,2,0)</f>
        <v>ХОБЛ, эмфизема, бронхоэктатическая болезнь</v>
      </c>
      <c r="G1340" s="25">
        <f>VLOOKUP(E1340,КСГ!$A$2:$C$427,3,0)</f>
        <v>1.246</v>
      </c>
      <c r="H1340" s="25">
        <f>IF(VLOOKUP($E1340,КСГ!$A$2:$D$427,4,0)=0,IF($D1340="КС",$C$2*$C1340*$G1340,$C$3*$C1340*$G1340),IF($D1340="КС",$C$2*$G1340,$C$3*$G1340))</f>
        <v>21370.706700000002</v>
      </c>
      <c r="I1340" s="25" t="str">
        <f>VLOOKUP(E1340,КСГ!$A$2:$E$427,5,0)</f>
        <v>Терапия</v>
      </c>
      <c r="J1340" s="25">
        <f>VLOOKUP(E1340,КСГ!$A$2:$F$427,6,0)</f>
        <v>0.77</v>
      </c>
      <c r="K1340" s="26" t="s">
        <v>493</v>
      </c>
      <c r="L1340" s="26">
        <v>12</v>
      </c>
      <c r="M1340" s="26"/>
      <c r="N1340" s="18">
        <f t="shared" si="49"/>
        <v>12</v>
      </c>
      <c r="O1340" s="19">
        <f>IF(VLOOKUP($E1340,КСГ!$A$2:$D$427,4,0)=0,IF($D1340="КС",$C$2*$C1340*$G1340*L1340,$C$3*$C1340*$G1340*L1340),IF($D1340="КС",$C$2*$G1340*L1340,$C$3*$G1340*L1340))</f>
        <v>256448.48040000003</v>
      </c>
      <c r="P1340" s="19">
        <f>IF(VLOOKUP($E1340,КСГ!$A$2:$D$427,4,0)=0,IF($D1340="КС",$C$2*$C1340*$G1340*M1340,$C$3*$C1340*$G1340*M1340),IF($D1340="КС",$C$2*$G1340*M1340,$C$3*$G1340*M1340))</f>
        <v>0</v>
      </c>
      <c r="Q1340" s="20">
        <f t="shared" si="50"/>
        <v>256448.48040000003</v>
      </c>
    </row>
    <row r="1341" spans="1:17">
      <c r="A1341" s="34">
        <v>150019</v>
      </c>
      <c r="B1341" s="22" t="str">
        <f>VLOOKUP(A1341,МО!$A$1:$C$68,2,0)</f>
        <v>ГБУЗ  " Дигорская ЦРБ"</v>
      </c>
      <c r="C1341" s="23">
        <f>IF(D1341="КС",VLOOKUP(A1341,МО!$A$1:$C$68,3,0),VLOOKUP(A1341,МО!$A$1:$D$68,4,0))</f>
        <v>1</v>
      </c>
      <c r="D1341" s="27" t="s">
        <v>495</v>
      </c>
      <c r="E1341" s="26">
        <v>20161202</v>
      </c>
      <c r="F1341" s="22" t="str">
        <f>VLOOKUP(E1341,КСГ!$A$2:$C$427,2,0)</f>
        <v>Тубулоинтерстициальные болезни почек, другие болезни мочевой системы</v>
      </c>
      <c r="G1341" s="25">
        <f>VLOOKUP(E1341,КСГ!$A$2:$C$427,3,0)</f>
        <v>0.86</v>
      </c>
      <c r="H1341" s="25">
        <f>IF(VLOOKUP($E1341,КСГ!$A$2:$D$427,4,0)=0,IF($D1341="КС",$C$2*$C1341*$G1341,$C$3*$C1341*$G1341),IF($D1341="КС",$C$2*$G1341,$C$3*$G1341))</f>
        <v>14750.247000000001</v>
      </c>
      <c r="I1341" s="25" t="str">
        <f>VLOOKUP(E1341,КСГ!$A$2:$E$427,5,0)</f>
        <v>Терапия</v>
      </c>
      <c r="J1341" s="25">
        <f>VLOOKUP(E1341,КСГ!$A$2:$F$427,6,0)</f>
        <v>0.77</v>
      </c>
      <c r="K1341" s="26" t="s">
        <v>493</v>
      </c>
      <c r="L1341" s="26">
        <v>5</v>
      </c>
      <c r="M1341" s="26">
        <v>1</v>
      </c>
      <c r="N1341" s="18">
        <f t="shared" si="49"/>
        <v>6</v>
      </c>
      <c r="O1341" s="19">
        <f>IF(VLOOKUP($E1341,КСГ!$A$2:$D$427,4,0)=0,IF($D1341="КС",$C$2*$C1341*$G1341*L1341,$C$3*$C1341*$G1341*L1341),IF($D1341="КС",$C$2*$G1341*L1341,$C$3*$G1341*L1341))</f>
        <v>73751.235000000001</v>
      </c>
      <c r="P1341" s="19">
        <f>IF(VLOOKUP($E1341,КСГ!$A$2:$D$427,4,0)=0,IF($D1341="КС",$C$2*$C1341*$G1341*M1341,$C$3*$C1341*$G1341*M1341),IF($D1341="КС",$C$2*$G1341*M1341,$C$3*$G1341*M1341))</f>
        <v>14750.247000000001</v>
      </c>
      <c r="Q1341" s="20">
        <f t="shared" si="50"/>
        <v>88501.482000000004</v>
      </c>
    </row>
    <row r="1342" spans="1:17">
      <c r="A1342" s="34">
        <v>150019</v>
      </c>
      <c r="B1342" s="22" t="str">
        <f>VLOOKUP(A1342,МО!$A$1:$C$68,2,0)</f>
        <v>ГБУЗ  " Дигорская ЦРБ"</v>
      </c>
      <c r="C1342" s="23">
        <f>IF(D1342="КС",VLOOKUP(A1342,МО!$A$1:$C$68,3,0),VLOOKUP(A1342,МО!$A$1:$D$68,4,0))</f>
        <v>1</v>
      </c>
      <c r="D1342" s="27" t="s">
        <v>495</v>
      </c>
      <c r="E1342" s="26">
        <v>20161202</v>
      </c>
      <c r="F1342" s="22" t="str">
        <f>VLOOKUP(E1342,КСГ!$A$2:$C$427,2,0)</f>
        <v>Тубулоинтерстициальные болезни почек, другие болезни мочевой системы</v>
      </c>
      <c r="G1342" s="25">
        <f>VLOOKUP(E1342,КСГ!$A$2:$C$427,3,0)</f>
        <v>0.86</v>
      </c>
      <c r="H1342" s="25">
        <f>IF(VLOOKUP($E1342,КСГ!$A$2:$D$427,4,0)=0,IF($D1342="КС",$C$2*$C1342*$G1342,$C$3*$C1342*$G1342),IF($D1342="КС",$C$2*$G1342,$C$3*$G1342))</f>
        <v>14750.247000000001</v>
      </c>
      <c r="I1342" s="25" t="str">
        <f>VLOOKUP(E1342,КСГ!$A$2:$E$427,5,0)</f>
        <v>Терапия</v>
      </c>
      <c r="J1342" s="25">
        <f>VLOOKUP(E1342,КСГ!$A$2:$F$427,6,0)</f>
        <v>0.77</v>
      </c>
      <c r="K1342" s="26" t="s">
        <v>474</v>
      </c>
      <c r="L1342" s="26">
        <v>6</v>
      </c>
      <c r="M1342" s="26"/>
      <c r="N1342" s="18">
        <f t="shared" si="49"/>
        <v>6</v>
      </c>
      <c r="O1342" s="19">
        <f>IF(VLOOKUP($E1342,КСГ!$A$2:$D$427,4,0)=0,IF($D1342="КС",$C$2*$C1342*$G1342*L1342,$C$3*$C1342*$G1342*L1342),IF($D1342="КС",$C$2*$G1342*L1342,$C$3*$G1342*L1342))</f>
        <v>88501.482000000004</v>
      </c>
      <c r="P1342" s="19">
        <f>IF(VLOOKUP($E1342,КСГ!$A$2:$D$427,4,0)=0,IF($D1342="КС",$C$2*$C1342*$G1342*M1342,$C$3*$C1342*$G1342*M1342),IF($D1342="КС",$C$2*$G1342*M1342,$C$3*$G1342*M1342))</f>
        <v>0</v>
      </c>
      <c r="Q1342" s="20">
        <f t="shared" si="50"/>
        <v>88501.482000000004</v>
      </c>
    </row>
    <row r="1343" spans="1:17">
      <c r="A1343" s="34">
        <v>150019</v>
      </c>
      <c r="B1343" s="22" t="str">
        <f>VLOOKUP(A1343,МО!$A$1:$C$68,2,0)</f>
        <v>ГБУЗ  " Дигорская ЦРБ"</v>
      </c>
      <c r="C1343" s="23">
        <f>IF(D1343="КС",VLOOKUP(A1343,МО!$A$1:$C$68,3,0),VLOOKUP(A1343,МО!$A$1:$D$68,4,0))</f>
        <v>1</v>
      </c>
      <c r="D1343" s="27" t="s">
        <v>495</v>
      </c>
      <c r="E1343" s="26">
        <v>20161203</v>
      </c>
      <c r="F1343" s="22" t="str">
        <f>VLOOKUP(E1343,КСГ!$A$2:$C$427,2,0)</f>
        <v>Камни мочевой системы; симптомы, относящиеся к мочевой системе, взрослые</v>
      </c>
      <c r="G1343" s="25">
        <f>VLOOKUP(E1343,КСГ!$A$2:$C$427,3,0)</f>
        <v>0.49</v>
      </c>
      <c r="H1343" s="25">
        <f>IF(VLOOKUP($E1343,КСГ!$A$2:$D$427,4,0)=0,IF($D1343="КС",$C$2*$C1343*$G1343,$C$3*$C1343*$G1343),IF($D1343="КС",$C$2*$G1343,$C$3*$G1343))</f>
        <v>8404.210500000001</v>
      </c>
      <c r="I1343" s="25" t="str">
        <f>VLOOKUP(E1343,КСГ!$A$2:$E$427,5,0)</f>
        <v>Терапия</v>
      </c>
      <c r="J1343" s="25">
        <f>VLOOKUP(E1343,КСГ!$A$2:$F$427,6,0)</f>
        <v>0.77</v>
      </c>
      <c r="K1343" s="26" t="s">
        <v>474</v>
      </c>
      <c r="L1343" s="26">
        <v>12</v>
      </c>
      <c r="M1343" s="26"/>
      <c r="N1343" s="18">
        <f t="shared" si="49"/>
        <v>12</v>
      </c>
      <c r="O1343" s="19">
        <f>IF(VLOOKUP($E1343,КСГ!$A$2:$D$427,4,0)=0,IF($D1343="КС",$C$2*$C1343*$G1343*L1343,$C$3*$C1343*$G1343*L1343),IF($D1343="КС",$C$2*$G1343*L1343,$C$3*$G1343*L1343))</f>
        <v>100850.52600000001</v>
      </c>
      <c r="P1343" s="19">
        <f>IF(VLOOKUP($E1343,КСГ!$A$2:$D$427,4,0)=0,IF($D1343="КС",$C$2*$C1343*$G1343*M1343,$C$3*$C1343*$G1343*M1343),IF($D1343="КС",$C$2*$G1343*M1343,$C$3*$G1343*M1343))</f>
        <v>0</v>
      </c>
      <c r="Q1343" s="20">
        <f t="shared" si="50"/>
        <v>100850.52600000001</v>
      </c>
    </row>
    <row r="1344" spans="1:17" ht="30">
      <c r="A1344" s="34">
        <v>150019</v>
      </c>
      <c r="B1344" s="22" t="str">
        <f>VLOOKUP(A1344,МО!$A$1:$C$68,2,0)</f>
        <v>ГБУЗ  " Дигорская ЦРБ"</v>
      </c>
      <c r="C1344" s="23">
        <f>IF(D1344="КС",VLOOKUP(A1344,МО!$A$1:$C$68,3,0),VLOOKUP(A1344,МО!$A$1:$D$68,4,0))</f>
        <v>1</v>
      </c>
      <c r="D1344" s="27" t="s">
        <v>495</v>
      </c>
      <c r="E1344" s="26">
        <v>20161206</v>
      </c>
      <c r="F1344" s="22" t="str">
        <f>VLOOKUP(E1344,КСГ!$A$2:$C$427,2,0)</f>
        <v>Операции на нижних дыхательных путях и легочной ткани, органах средостения (уровень 1)</v>
      </c>
      <c r="G1344" s="25">
        <f>VLOOKUP(E1344,КСГ!$A$2:$C$427,3,0)</f>
        <v>1.54</v>
      </c>
      <c r="H1344" s="25">
        <f>IF(VLOOKUP($E1344,КСГ!$A$2:$D$427,4,0)=0,IF($D1344="КС",$C$2*$C1344*$G1344,$C$3*$C1344*$G1344),IF($D1344="КС",$C$2*$G1344,$C$3*$G1344))</f>
        <v>26413.233</v>
      </c>
      <c r="I1344" s="25" t="str">
        <f>VLOOKUP(E1344,КСГ!$A$2:$E$427,5,0)</f>
        <v>Торакальная хирургия</v>
      </c>
      <c r="J1344" s="25">
        <f>VLOOKUP(E1344,КСГ!$A$2:$F$427,6,0)</f>
        <v>2.09</v>
      </c>
      <c r="K1344" s="26" t="s">
        <v>474</v>
      </c>
      <c r="L1344" s="26">
        <v>0</v>
      </c>
      <c r="M1344" s="26"/>
      <c r="N1344" s="18" t="str">
        <f t="shared" ref="N1344:N1407" si="51">IF(L1344+M1344&gt;0,L1344+M1344,"")</f>
        <v/>
      </c>
      <c r="O1344" s="19">
        <f>IF(VLOOKUP($E1344,КСГ!$A$2:$D$427,4,0)=0,IF($D1344="КС",$C$2*$C1344*$G1344*L1344,$C$3*$C1344*$G1344*L1344),IF($D1344="КС",$C$2*$G1344*L1344,$C$3*$G1344*L1344))</f>
        <v>0</v>
      </c>
      <c r="P1344" s="19">
        <f>IF(VLOOKUP($E1344,КСГ!$A$2:$D$427,4,0)=0,IF($D1344="КС",$C$2*$C1344*$G1344*M1344,$C$3*$C1344*$G1344*M1344),IF($D1344="КС",$C$2*$G1344*M1344,$C$3*$G1344*M1344))</f>
        <v>0</v>
      </c>
      <c r="Q1344" s="20">
        <f t="shared" ref="Q1344:Q1407" si="52">O1344+P1344</f>
        <v>0</v>
      </c>
    </row>
    <row r="1345" spans="1:17" ht="30">
      <c r="A1345" s="34">
        <v>150019</v>
      </c>
      <c r="B1345" s="22" t="str">
        <f>VLOOKUP(A1345,МО!$A$1:$C$68,2,0)</f>
        <v>ГБУЗ  " Дигорская ЦРБ"</v>
      </c>
      <c r="C1345" s="23">
        <f>IF(D1345="КС",VLOOKUP(A1345,МО!$A$1:$C$68,3,0),VLOOKUP(A1345,МО!$A$1:$D$68,4,0))</f>
        <v>1</v>
      </c>
      <c r="D1345" s="27" t="s">
        <v>495</v>
      </c>
      <c r="E1345" s="26">
        <v>20161218</v>
      </c>
      <c r="F1345" s="22" t="str">
        <f>VLOOKUP(E1345,КСГ!$A$2:$C$427,2,0)</f>
        <v>Операции на костно-мышечной системе и суставах (уровень 1)</v>
      </c>
      <c r="G1345" s="25">
        <f>VLOOKUP(E1345,КСГ!$A$2:$C$427,3,0)</f>
        <v>0.79</v>
      </c>
      <c r="H1345" s="25">
        <f>IF(VLOOKUP($E1345,КСГ!$A$2:$D$427,4,0)=0,IF($D1345="КС",$C$2*$C1345*$G1345,$C$3*$C1345*$G1345),IF($D1345="КС",$C$2*$G1345,$C$3*$G1345))</f>
        <v>13549.645500000001</v>
      </c>
      <c r="I1345" s="25" t="str">
        <f>VLOOKUP(E1345,КСГ!$A$2:$E$427,5,0)</f>
        <v>Травматология и ортопедия</v>
      </c>
      <c r="J1345" s="25">
        <f>VLOOKUP(E1345,КСГ!$A$2:$F$427,6,0)</f>
        <v>1.37</v>
      </c>
      <c r="K1345" s="26" t="s">
        <v>474</v>
      </c>
      <c r="L1345" s="26">
        <v>0</v>
      </c>
      <c r="M1345" s="26"/>
      <c r="N1345" s="18" t="str">
        <f t="shared" si="51"/>
        <v/>
      </c>
      <c r="O1345" s="19">
        <f>IF(VLOOKUP($E1345,КСГ!$A$2:$D$427,4,0)=0,IF($D1345="КС",$C$2*$C1345*$G1345*L1345,$C$3*$C1345*$G1345*L1345),IF($D1345="КС",$C$2*$G1345*L1345,$C$3*$G1345*L1345))</f>
        <v>0</v>
      </c>
      <c r="P1345" s="19">
        <f>IF(VLOOKUP($E1345,КСГ!$A$2:$D$427,4,0)=0,IF($D1345="КС",$C$2*$C1345*$G1345*M1345,$C$3*$C1345*$G1345*M1345),IF($D1345="КС",$C$2*$G1345*M1345,$C$3*$G1345*M1345))</f>
        <v>0</v>
      </c>
      <c r="Q1345" s="20">
        <f t="shared" si="52"/>
        <v>0</v>
      </c>
    </row>
    <row r="1346" spans="1:17" ht="30">
      <c r="A1346" s="34">
        <v>150019</v>
      </c>
      <c r="B1346" s="22" t="str">
        <f>VLOOKUP(A1346,МО!$A$1:$C$68,2,0)</f>
        <v>ГБУЗ  " Дигорская ЦРБ"</v>
      </c>
      <c r="C1346" s="23">
        <f>IF(D1346="КС",VLOOKUP(A1346,МО!$A$1:$C$68,3,0),VLOOKUP(A1346,МО!$A$1:$D$68,4,0))</f>
        <v>1</v>
      </c>
      <c r="D1346" s="27" t="s">
        <v>495</v>
      </c>
      <c r="E1346" s="26">
        <v>20161219</v>
      </c>
      <c r="F1346" s="22" t="str">
        <f>VLOOKUP(E1346,КСГ!$A$2:$C$427,2,0)</f>
        <v>Операции на костно-мышечной системе и суставах (уровень 2)</v>
      </c>
      <c r="G1346" s="25">
        <f>VLOOKUP(E1346,КСГ!$A$2:$C$427,3,0)</f>
        <v>0.93</v>
      </c>
      <c r="H1346" s="25">
        <f>IF(VLOOKUP($E1346,КСГ!$A$2:$D$427,4,0)=0,IF($D1346="КС",$C$2*$C1346*$G1346,$C$3*$C1346*$G1346),IF($D1346="КС",$C$2*$G1346,$C$3*$G1346))</f>
        <v>15950.848500000002</v>
      </c>
      <c r="I1346" s="25" t="str">
        <f>VLOOKUP(E1346,КСГ!$A$2:$E$427,5,0)</f>
        <v>Травматология и ортопедия</v>
      </c>
      <c r="J1346" s="25">
        <f>VLOOKUP(E1346,КСГ!$A$2:$F$427,6,0)</f>
        <v>1.37</v>
      </c>
      <c r="K1346" s="26" t="s">
        <v>474</v>
      </c>
      <c r="L1346" s="26">
        <v>0</v>
      </c>
      <c r="M1346" s="26"/>
      <c r="N1346" s="18" t="str">
        <f t="shared" si="51"/>
        <v/>
      </c>
      <c r="O1346" s="19">
        <f>IF(VLOOKUP($E1346,КСГ!$A$2:$D$427,4,0)=0,IF($D1346="КС",$C$2*$C1346*$G1346*L1346,$C$3*$C1346*$G1346*L1346),IF($D1346="КС",$C$2*$G1346*L1346,$C$3*$G1346*L1346))</f>
        <v>0</v>
      </c>
      <c r="P1346" s="19">
        <f>IF(VLOOKUP($E1346,КСГ!$A$2:$D$427,4,0)=0,IF($D1346="КС",$C$2*$C1346*$G1346*M1346,$C$3*$C1346*$G1346*M1346),IF($D1346="КС",$C$2*$G1346*M1346,$C$3*$G1346*M1346))</f>
        <v>0</v>
      </c>
      <c r="Q1346" s="20">
        <f t="shared" si="52"/>
        <v>0</v>
      </c>
    </row>
    <row r="1347" spans="1:17">
      <c r="A1347" s="34">
        <v>150019</v>
      </c>
      <c r="B1347" s="22" t="str">
        <f>VLOOKUP(A1347,МО!$A$1:$C$68,2,0)</f>
        <v>ГБУЗ  " Дигорская ЦРБ"</v>
      </c>
      <c r="C1347" s="23">
        <f>IF(D1347="КС",VLOOKUP(A1347,МО!$A$1:$C$68,3,0),VLOOKUP(A1347,МО!$A$1:$D$68,4,0))</f>
        <v>1</v>
      </c>
      <c r="D1347" s="27" t="s">
        <v>495</v>
      </c>
      <c r="E1347" s="26">
        <v>20161223</v>
      </c>
      <c r="F1347" s="22" t="str">
        <f>VLOOKUP(E1347,КСГ!$A$2:$C$427,2,0)</f>
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</c>
      <c r="G1347" s="25">
        <f>VLOOKUP(E1347,КСГ!$A$2:$C$427,3,0)</f>
        <v>0.64</v>
      </c>
      <c r="H1347" s="25">
        <f>IF(VLOOKUP($E1347,КСГ!$A$2:$D$427,4,0)=0,IF($D1347="КС",$C$2*$C1347*$G1347,$C$3*$C1347*$G1347),IF($D1347="КС",$C$2*$G1347,$C$3*$G1347))</f>
        <v>10976.928</v>
      </c>
      <c r="I1347" s="25" t="str">
        <f>VLOOKUP(E1347,КСГ!$A$2:$E$427,5,0)</f>
        <v>Урология</v>
      </c>
      <c r="J1347" s="25">
        <f>VLOOKUP(E1347,КСГ!$A$2:$F$427,6,0)</f>
        <v>1.2</v>
      </c>
      <c r="K1347" s="26" t="s">
        <v>474</v>
      </c>
      <c r="L1347" s="26">
        <v>0</v>
      </c>
      <c r="M1347" s="26"/>
      <c r="N1347" s="18" t="str">
        <f t="shared" si="51"/>
        <v/>
      </c>
      <c r="O1347" s="19">
        <f>IF(VLOOKUP($E1347,КСГ!$A$2:$D$427,4,0)=0,IF($D1347="КС",$C$2*$C1347*$G1347*L1347,$C$3*$C1347*$G1347*L1347),IF($D1347="КС",$C$2*$G1347*L1347,$C$3*$G1347*L1347))</f>
        <v>0</v>
      </c>
      <c r="P1347" s="19">
        <f>IF(VLOOKUP($E1347,КСГ!$A$2:$D$427,4,0)=0,IF($D1347="КС",$C$2*$C1347*$G1347*M1347,$C$3*$C1347*$G1347*M1347),IF($D1347="КС",$C$2*$G1347*M1347,$C$3*$G1347*M1347))</f>
        <v>0</v>
      </c>
      <c r="Q1347" s="20">
        <f t="shared" si="52"/>
        <v>0</v>
      </c>
    </row>
    <row r="1348" spans="1:17">
      <c r="A1348" s="34">
        <v>150019</v>
      </c>
      <c r="B1348" s="22" t="str">
        <f>VLOOKUP(A1348,МО!$A$1:$C$68,2,0)</f>
        <v>ГБУЗ  " Дигорская ЦРБ"</v>
      </c>
      <c r="C1348" s="23">
        <f>IF(D1348="КС",VLOOKUP(A1348,МО!$A$1:$C$68,3,0),VLOOKUP(A1348,МО!$A$1:$D$68,4,0))</f>
        <v>1</v>
      </c>
      <c r="D1348" s="27" t="s">
        <v>495</v>
      </c>
      <c r="E1348" s="26">
        <v>20161224</v>
      </c>
      <c r="F1348" s="22" t="str">
        <f>VLOOKUP(E1348,КСГ!$A$2:$C$427,2,0)</f>
        <v>Болезни предстательной железы</v>
      </c>
      <c r="G1348" s="25">
        <f>VLOOKUP(E1348,КСГ!$A$2:$C$427,3,0)</f>
        <v>0.73</v>
      </c>
      <c r="H1348" s="25">
        <f>IF(VLOOKUP($E1348,КСГ!$A$2:$D$427,4,0)=0,IF($D1348="КС",$C$2*$C1348*$G1348,$C$3*$C1348*$G1348),IF($D1348="КС",$C$2*$G1348,$C$3*$G1348))</f>
        <v>12520.558500000001</v>
      </c>
      <c r="I1348" s="25" t="str">
        <f>VLOOKUP(E1348,КСГ!$A$2:$E$427,5,0)</f>
        <v>Урология</v>
      </c>
      <c r="J1348" s="25">
        <f>VLOOKUP(E1348,КСГ!$A$2:$F$427,6,0)</f>
        <v>1.2</v>
      </c>
      <c r="K1348" s="26" t="s">
        <v>474</v>
      </c>
      <c r="L1348" s="26">
        <v>0</v>
      </c>
      <c r="M1348" s="26"/>
      <c r="N1348" s="18" t="str">
        <f t="shared" si="51"/>
        <v/>
      </c>
      <c r="O1348" s="19">
        <f>IF(VLOOKUP($E1348,КСГ!$A$2:$D$427,4,0)=0,IF($D1348="КС",$C$2*$C1348*$G1348*L1348,$C$3*$C1348*$G1348*L1348),IF($D1348="КС",$C$2*$G1348*L1348,$C$3*$G1348*L1348))</f>
        <v>0</v>
      </c>
      <c r="P1348" s="19">
        <f>IF(VLOOKUP($E1348,КСГ!$A$2:$D$427,4,0)=0,IF($D1348="КС",$C$2*$C1348*$G1348*M1348,$C$3*$C1348*$G1348*M1348),IF($D1348="КС",$C$2*$G1348*M1348,$C$3*$G1348*M1348))</f>
        <v>0</v>
      </c>
      <c r="Q1348" s="20">
        <f t="shared" si="52"/>
        <v>0</v>
      </c>
    </row>
    <row r="1349" spans="1:17">
      <c r="A1349" s="34">
        <v>150019</v>
      </c>
      <c r="B1349" s="22" t="str">
        <f>VLOOKUP(A1349,МО!$A$1:$C$68,2,0)</f>
        <v>ГБУЗ  " Дигорская ЦРБ"</v>
      </c>
      <c r="C1349" s="23">
        <f>IF(D1349="КС",VLOOKUP(A1349,МО!$A$1:$C$68,3,0),VLOOKUP(A1349,МО!$A$1:$D$68,4,0))</f>
        <v>1</v>
      </c>
      <c r="D1349" s="27" t="s">
        <v>495</v>
      </c>
      <c r="E1349" s="26">
        <v>20161225</v>
      </c>
      <c r="F1349" s="22" t="str">
        <f>VLOOKUP(E1349,КСГ!$A$2:$C$427,2,0)</f>
        <v>Другие болезни, врожденные аномалии, повреждения мочевой системы и мужских половых органов</v>
      </c>
      <c r="G1349" s="25">
        <f>VLOOKUP(E1349,КСГ!$A$2:$C$427,3,0)</f>
        <v>0.67</v>
      </c>
      <c r="H1349" s="25">
        <f>IF(VLOOKUP($E1349,КСГ!$A$2:$D$427,4,0)=0,IF($D1349="КС",$C$2*$C1349*$G1349,$C$3*$C1349*$G1349),IF($D1349="КС",$C$2*$G1349,$C$3*$G1349))</f>
        <v>11491.471500000001</v>
      </c>
      <c r="I1349" s="25" t="str">
        <f>VLOOKUP(E1349,КСГ!$A$2:$E$427,5,0)</f>
        <v>Урология</v>
      </c>
      <c r="J1349" s="25">
        <f>VLOOKUP(E1349,КСГ!$A$2:$F$427,6,0)</f>
        <v>1.2</v>
      </c>
      <c r="K1349" s="26" t="s">
        <v>474</v>
      </c>
      <c r="L1349" s="26">
        <v>1</v>
      </c>
      <c r="M1349" s="26"/>
      <c r="N1349" s="18">
        <f t="shared" si="51"/>
        <v>1</v>
      </c>
      <c r="O1349" s="19">
        <f>IF(VLOOKUP($E1349,КСГ!$A$2:$D$427,4,0)=0,IF($D1349="КС",$C$2*$C1349*$G1349*L1349,$C$3*$C1349*$G1349*L1349),IF($D1349="КС",$C$2*$G1349*L1349,$C$3*$G1349*L1349))</f>
        <v>11491.471500000001</v>
      </c>
      <c r="P1349" s="19">
        <f>IF(VLOOKUP($E1349,КСГ!$A$2:$D$427,4,0)=0,IF($D1349="КС",$C$2*$C1349*$G1349*M1349,$C$3*$C1349*$G1349*M1349),IF($D1349="КС",$C$2*$G1349*M1349,$C$3*$G1349*M1349))</f>
        <v>0</v>
      </c>
      <c r="Q1349" s="20">
        <f t="shared" si="52"/>
        <v>11491.471500000001</v>
      </c>
    </row>
    <row r="1350" spans="1:17">
      <c r="A1350" s="34">
        <v>150019</v>
      </c>
      <c r="B1350" s="22" t="str">
        <f>VLOOKUP(A1350,МО!$A$1:$C$68,2,0)</f>
        <v>ГБУЗ  " Дигорская ЦРБ"</v>
      </c>
      <c r="C1350" s="23">
        <f>IF(D1350="КС",VLOOKUP(A1350,МО!$A$1:$C$68,3,0),VLOOKUP(A1350,МО!$A$1:$D$68,4,0))</f>
        <v>1</v>
      </c>
      <c r="D1350" s="27" t="s">
        <v>495</v>
      </c>
      <c r="E1350" s="26">
        <v>20161226</v>
      </c>
      <c r="F1350" s="22" t="str">
        <f>VLOOKUP(E1350,КСГ!$A$2:$C$427,2,0)</f>
        <v>Операции на мужских половых органах, взрослые (уровень  1)</v>
      </c>
      <c r="G1350" s="25">
        <f>VLOOKUP(E1350,КСГ!$A$2:$C$427,3,0)</f>
        <v>1.2</v>
      </c>
      <c r="H1350" s="25">
        <f>IF(VLOOKUP($E1350,КСГ!$A$2:$D$427,4,0)=0,IF($D1350="КС",$C$2*$C1350*$G1350,$C$3*$C1350*$G1350),IF($D1350="КС",$C$2*$G1350,$C$3*$G1350))</f>
        <v>20581.740000000002</v>
      </c>
      <c r="I1350" s="25" t="str">
        <f>VLOOKUP(E1350,КСГ!$A$2:$E$427,5,0)</f>
        <v>Урология</v>
      </c>
      <c r="J1350" s="25">
        <f>VLOOKUP(E1350,КСГ!$A$2:$F$427,6,0)</f>
        <v>1.2</v>
      </c>
      <c r="K1350" s="26" t="s">
        <v>474</v>
      </c>
      <c r="L1350" s="26">
        <v>0</v>
      </c>
      <c r="M1350" s="26"/>
      <c r="N1350" s="18" t="str">
        <f t="shared" si="51"/>
        <v/>
      </c>
      <c r="O1350" s="19">
        <f>IF(VLOOKUP($E1350,КСГ!$A$2:$D$427,4,0)=0,IF($D1350="КС",$C$2*$C1350*$G1350*L1350,$C$3*$C1350*$G1350*L1350),IF($D1350="КС",$C$2*$G1350*L1350,$C$3*$G1350*L1350))</f>
        <v>0</v>
      </c>
      <c r="P1350" s="19">
        <f>IF(VLOOKUP($E1350,КСГ!$A$2:$D$427,4,0)=0,IF($D1350="КС",$C$2*$C1350*$G1350*M1350,$C$3*$C1350*$G1350*M1350),IF($D1350="КС",$C$2*$G1350*M1350,$C$3*$G1350*M1350))</f>
        <v>0</v>
      </c>
      <c r="Q1350" s="20">
        <f t="shared" si="52"/>
        <v>0</v>
      </c>
    </row>
    <row r="1351" spans="1:17">
      <c r="A1351" s="34">
        <v>150019</v>
      </c>
      <c r="B1351" s="22" t="str">
        <f>VLOOKUP(A1351,МО!$A$1:$C$68,2,0)</f>
        <v>ГБУЗ  " Дигорская ЦРБ"</v>
      </c>
      <c r="C1351" s="23">
        <f>IF(D1351="КС",VLOOKUP(A1351,МО!$A$1:$C$68,3,0),VLOOKUP(A1351,МО!$A$1:$D$68,4,0))</f>
        <v>1</v>
      </c>
      <c r="D1351" s="27" t="s">
        <v>495</v>
      </c>
      <c r="E1351" s="26">
        <v>20161231</v>
      </c>
      <c r="F1351" s="22" t="str">
        <f>VLOOKUP(E1351,КСГ!$A$2:$C$427,2,0)</f>
        <v>Операции на почке и мочевыделительной системе, взрослые (уровень 2)</v>
      </c>
      <c r="G1351" s="25">
        <f>VLOOKUP(E1351,КСГ!$A$2:$C$427,3,0)</f>
        <v>1.1200000000000001</v>
      </c>
      <c r="H1351" s="25">
        <f>IF(VLOOKUP($E1351,КСГ!$A$2:$D$427,4,0)=0,IF($D1351="КС",$C$2*$C1351*$G1351,$C$3*$C1351*$G1351),IF($D1351="КС",$C$2*$G1351,$C$3*$G1351))</f>
        <v>19209.624000000003</v>
      </c>
      <c r="I1351" s="25" t="str">
        <f>VLOOKUP(E1351,КСГ!$A$2:$E$427,5,0)</f>
        <v>Урология</v>
      </c>
      <c r="J1351" s="25">
        <f>VLOOKUP(E1351,КСГ!$A$2:$F$427,6,0)</f>
        <v>1.2</v>
      </c>
      <c r="K1351" s="26" t="s">
        <v>474</v>
      </c>
      <c r="L1351" s="26">
        <v>0</v>
      </c>
      <c r="M1351" s="26"/>
      <c r="N1351" s="18" t="str">
        <f t="shared" si="51"/>
        <v/>
      </c>
      <c r="O1351" s="19">
        <f>IF(VLOOKUP($E1351,КСГ!$A$2:$D$427,4,0)=0,IF($D1351="КС",$C$2*$C1351*$G1351*L1351,$C$3*$C1351*$G1351*L1351),IF($D1351="КС",$C$2*$G1351*L1351,$C$3*$G1351*L1351))</f>
        <v>0</v>
      </c>
      <c r="P1351" s="19">
        <f>IF(VLOOKUP($E1351,КСГ!$A$2:$D$427,4,0)=0,IF($D1351="КС",$C$2*$C1351*$G1351*M1351,$C$3*$C1351*$G1351*M1351),IF($D1351="КС",$C$2*$G1351*M1351,$C$3*$G1351*M1351))</f>
        <v>0</v>
      </c>
      <c r="Q1351" s="20">
        <f t="shared" si="52"/>
        <v>0</v>
      </c>
    </row>
    <row r="1352" spans="1:17">
      <c r="A1352" s="34">
        <v>150019</v>
      </c>
      <c r="B1352" s="22" t="str">
        <f>VLOOKUP(A1352,МО!$A$1:$C$68,2,0)</f>
        <v>ГБУЗ  " Дигорская ЦРБ"</v>
      </c>
      <c r="C1352" s="23">
        <f>IF(D1352="КС",VLOOKUP(A1352,МО!$A$1:$C$68,3,0),VLOOKUP(A1352,МО!$A$1:$D$68,4,0))</f>
        <v>1</v>
      </c>
      <c r="D1352" s="27" t="s">
        <v>495</v>
      </c>
      <c r="E1352" s="26">
        <v>20161236</v>
      </c>
      <c r="F1352" s="22" t="str">
        <f>VLOOKUP(E1352,КСГ!$A$2:$C$427,2,0)</f>
        <v>Болезни лимфатических сосудов и лимфатических узлов</v>
      </c>
      <c r="G1352" s="25">
        <f>VLOOKUP(E1352,КСГ!$A$2:$C$427,3,0)</f>
        <v>0.61</v>
      </c>
      <c r="H1352" s="25">
        <f>IF(VLOOKUP($E1352,КСГ!$A$2:$D$427,4,0)=0,IF($D1352="КС",$C$2*$C1352*$G1352,$C$3*$C1352*$G1352),IF($D1352="КС",$C$2*$G1352,$C$3*$G1352))</f>
        <v>10462.3845</v>
      </c>
      <c r="I1352" s="25" t="str">
        <f>VLOOKUP(E1352,КСГ!$A$2:$E$427,5,0)</f>
        <v>Хирургия</v>
      </c>
      <c r="J1352" s="25">
        <f>VLOOKUP(E1352,КСГ!$A$2:$F$427,6,0)</f>
        <v>0.9</v>
      </c>
      <c r="K1352" s="26" t="s">
        <v>474</v>
      </c>
      <c r="L1352" s="26">
        <v>0</v>
      </c>
      <c r="M1352" s="26"/>
      <c r="N1352" s="18" t="str">
        <f t="shared" si="51"/>
        <v/>
      </c>
      <c r="O1352" s="19">
        <f>IF(VLOOKUP($E1352,КСГ!$A$2:$D$427,4,0)=0,IF($D1352="КС",$C$2*$C1352*$G1352*L1352,$C$3*$C1352*$G1352*L1352),IF($D1352="КС",$C$2*$G1352*L1352,$C$3*$G1352*L1352))</f>
        <v>0</v>
      </c>
      <c r="P1352" s="19">
        <f>IF(VLOOKUP($E1352,КСГ!$A$2:$D$427,4,0)=0,IF($D1352="КС",$C$2*$C1352*$G1352*M1352,$C$3*$C1352*$G1352*M1352),IF($D1352="КС",$C$2*$G1352*M1352,$C$3*$G1352*M1352))</f>
        <v>0</v>
      </c>
      <c r="Q1352" s="20">
        <f t="shared" si="52"/>
        <v>0</v>
      </c>
    </row>
    <row r="1353" spans="1:17">
      <c r="A1353" s="34">
        <v>150019</v>
      </c>
      <c r="B1353" s="22" t="str">
        <f>VLOOKUP(A1353,МО!$A$1:$C$68,2,0)</f>
        <v>ГБУЗ  " Дигорская ЦРБ"</v>
      </c>
      <c r="C1353" s="23">
        <f>IF(D1353="КС",VLOOKUP(A1353,МО!$A$1:$C$68,3,0),VLOOKUP(A1353,МО!$A$1:$D$68,4,0))</f>
        <v>1</v>
      </c>
      <c r="D1353" s="27" t="s">
        <v>495</v>
      </c>
      <c r="E1353" s="26">
        <v>20161237</v>
      </c>
      <c r="F1353" s="22" t="str">
        <f>VLOOKUP(E1353,КСГ!$A$2:$C$427,2,0)</f>
        <v>Операции на коже, подкожной клетчатке, придатках кожи (уровень 1)</v>
      </c>
      <c r="G1353" s="25">
        <f>VLOOKUP(E1353,КСГ!$A$2:$C$427,3,0)</f>
        <v>0.27500000000000002</v>
      </c>
      <c r="H1353" s="25">
        <f>IF(VLOOKUP($E1353,КСГ!$A$2:$D$427,4,0)=0,IF($D1353="КС",$C$2*$C1353*$G1353,$C$3*$C1353*$G1353),IF($D1353="КС",$C$2*$G1353,$C$3*$G1353))</f>
        <v>4716.6487500000003</v>
      </c>
      <c r="I1353" s="25" t="str">
        <f>VLOOKUP(E1353,КСГ!$A$2:$E$427,5,0)</f>
        <v>Хирургия</v>
      </c>
      <c r="J1353" s="25">
        <f>VLOOKUP(E1353,КСГ!$A$2:$F$427,6,0)</f>
        <v>0.9</v>
      </c>
      <c r="K1353" s="26" t="s">
        <v>474</v>
      </c>
      <c r="L1353" s="26">
        <v>5</v>
      </c>
      <c r="M1353" s="26"/>
      <c r="N1353" s="18">
        <f t="shared" si="51"/>
        <v>5</v>
      </c>
      <c r="O1353" s="19">
        <f>IF(VLOOKUP($E1353,КСГ!$A$2:$D$427,4,0)=0,IF($D1353="КС",$C$2*$C1353*$G1353*L1353,$C$3*$C1353*$G1353*L1353),IF($D1353="КС",$C$2*$G1353*L1353,$C$3*$G1353*L1353))</f>
        <v>23583.243750000001</v>
      </c>
      <c r="P1353" s="19">
        <f>IF(VLOOKUP($E1353,КСГ!$A$2:$D$427,4,0)=0,IF($D1353="КС",$C$2*$C1353*$G1353*M1353,$C$3*$C1353*$G1353*M1353),IF($D1353="КС",$C$2*$G1353*M1353,$C$3*$G1353*M1353))</f>
        <v>0</v>
      </c>
      <c r="Q1353" s="20">
        <f t="shared" si="52"/>
        <v>23583.243750000001</v>
      </c>
    </row>
    <row r="1354" spans="1:17">
      <c r="A1354" s="34">
        <v>150019</v>
      </c>
      <c r="B1354" s="22" t="str">
        <f>VLOOKUP(A1354,МО!$A$1:$C$68,2,0)</f>
        <v>ГБУЗ  " Дигорская ЦРБ"</v>
      </c>
      <c r="C1354" s="23">
        <f>IF(D1354="КС",VLOOKUP(A1354,МО!$A$1:$C$68,3,0),VLOOKUP(A1354,МО!$A$1:$D$68,4,0))</f>
        <v>1</v>
      </c>
      <c r="D1354" s="27" t="s">
        <v>495</v>
      </c>
      <c r="E1354" s="26">
        <v>20161238</v>
      </c>
      <c r="F1354" s="22" t="str">
        <f>VLOOKUP(E1354,КСГ!$A$2:$C$427,2,0)</f>
        <v>Операции на коже, подкожной клетчатке, придатках кожи (уровень 2)</v>
      </c>
      <c r="G1354" s="25">
        <f>VLOOKUP(E1354,КСГ!$A$2:$C$427,3,0)</f>
        <v>0.71</v>
      </c>
      <c r="H1354" s="25">
        <f>IF(VLOOKUP($E1354,КСГ!$A$2:$D$427,4,0)=0,IF($D1354="КС",$C$2*$C1354*$G1354,$C$3*$C1354*$G1354),IF($D1354="КС",$C$2*$G1354,$C$3*$G1354))</f>
        <v>12177.529500000001</v>
      </c>
      <c r="I1354" s="25" t="str">
        <f>VLOOKUP(E1354,КСГ!$A$2:$E$427,5,0)</f>
        <v>Хирургия</v>
      </c>
      <c r="J1354" s="25">
        <f>VLOOKUP(E1354,КСГ!$A$2:$F$427,6,0)</f>
        <v>0.9</v>
      </c>
      <c r="K1354" s="26" t="s">
        <v>474</v>
      </c>
      <c r="L1354" s="26">
        <v>6</v>
      </c>
      <c r="M1354" s="26"/>
      <c r="N1354" s="18">
        <f t="shared" si="51"/>
        <v>6</v>
      </c>
      <c r="O1354" s="19">
        <f>IF(VLOOKUP($E1354,КСГ!$A$2:$D$427,4,0)=0,IF($D1354="КС",$C$2*$C1354*$G1354*L1354,$C$3*$C1354*$G1354*L1354),IF($D1354="КС",$C$2*$G1354*L1354,$C$3*$G1354*L1354))</f>
        <v>73065.176999999996</v>
      </c>
      <c r="P1354" s="19">
        <f>IF(VLOOKUP($E1354,КСГ!$A$2:$D$427,4,0)=0,IF($D1354="КС",$C$2*$C1354*$G1354*M1354,$C$3*$C1354*$G1354*M1354),IF($D1354="КС",$C$2*$G1354*M1354,$C$3*$G1354*M1354))</f>
        <v>0</v>
      </c>
      <c r="Q1354" s="20">
        <f t="shared" si="52"/>
        <v>73065.176999999996</v>
      </c>
    </row>
    <row r="1355" spans="1:17">
      <c r="A1355" s="34">
        <v>150019</v>
      </c>
      <c r="B1355" s="22" t="str">
        <f>VLOOKUP(A1355,МО!$A$1:$C$68,2,0)</f>
        <v>ГБУЗ  " Дигорская ЦРБ"</v>
      </c>
      <c r="C1355" s="23">
        <f>IF(D1355="КС",VLOOKUP(A1355,МО!$A$1:$C$68,3,0),VLOOKUP(A1355,МО!$A$1:$D$68,4,0))</f>
        <v>1</v>
      </c>
      <c r="D1355" s="27" t="s">
        <v>495</v>
      </c>
      <c r="E1355" s="26">
        <v>20161247</v>
      </c>
      <c r="F1355" s="22" t="str">
        <f>VLOOKUP(E1355,КСГ!$A$2:$C$427,2,0)</f>
        <v>Артрозы, другие поражения суставов, болезни мягких тканей</v>
      </c>
      <c r="G1355" s="25">
        <f>VLOOKUP(E1355,КСГ!$A$2:$C$427,3,0)</f>
        <v>0.76</v>
      </c>
      <c r="H1355" s="25">
        <f>IF(VLOOKUP($E1355,КСГ!$A$2:$D$427,4,0)=0,IF($D1355="КС",$C$2*$C1355*$G1355,$C$3*$C1355*$G1355),IF($D1355="КС",$C$2*$G1355,$C$3*$G1355))</f>
        <v>13035.102000000001</v>
      </c>
      <c r="I1355" s="25" t="str">
        <f>VLOOKUP(E1355,КСГ!$A$2:$E$427,5,0)</f>
        <v>Хирургия</v>
      </c>
      <c r="J1355" s="25">
        <f>VLOOKUP(E1355,КСГ!$A$2:$F$427,6,0)</f>
        <v>0.9</v>
      </c>
      <c r="K1355" s="26" t="s">
        <v>474</v>
      </c>
      <c r="L1355" s="26">
        <v>21</v>
      </c>
      <c r="M1355" s="26">
        <v>3</v>
      </c>
      <c r="N1355" s="18">
        <f t="shared" si="51"/>
        <v>24</v>
      </c>
      <c r="O1355" s="19">
        <f>IF(VLOOKUP($E1355,КСГ!$A$2:$D$427,4,0)=0,IF($D1355="КС",$C$2*$C1355*$G1355*L1355,$C$3*$C1355*$G1355*L1355),IF($D1355="КС",$C$2*$G1355*L1355,$C$3*$G1355*L1355))</f>
        <v>273737.14199999999</v>
      </c>
      <c r="P1355" s="19">
        <f>IF(VLOOKUP($E1355,КСГ!$A$2:$D$427,4,0)=0,IF($D1355="КС",$C$2*$C1355*$G1355*M1355,$C$3*$C1355*$G1355*M1355),IF($D1355="КС",$C$2*$G1355*M1355,$C$3*$G1355*M1355))</f>
        <v>39105.306000000004</v>
      </c>
      <c r="Q1355" s="20">
        <f t="shared" si="52"/>
        <v>312842.44799999997</v>
      </c>
    </row>
    <row r="1356" spans="1:17">
      <c r="A1356" s="34">
        <v>150019</v>
      </c>
      <c r="B1356" s="22" t="str">
        <f>VLOOKUP(A1356,МО!$A$1:$C$68,2,0)</f>
        <v>ГБУЗ  " Дигорская ЦРБ"</v>
      </c>
      <c r="C1356" s="23">
        <f>IF(D1356="КС",VLOOKUP(A1356,МО!$A$1:$C$68,3,0),VLOOKUP(A1356,МО!$A$1:$D$68,4,0))</f>
        <v>1</v>
      </c>
      <c r="D1356" s="27" t="s">
        <v>495</v>
      </c>
      <c r="E1356" s="26">
        <v>20161251</v>
      </c>
      <c r="F1356" s="22" t="str">
        <f>VLOOKUP(E1356,КСГ!$A$2:$C$427,2,0)</f>
        <v>Доброкачественные новообразования костно-мышечной системы и соединительной ткани</v>
      </c>
      <c r="G1356" s="25">
        <f>VLOOKUP(E1356,КСГ!$A$2:$C$427,3,0)</f>
        <v>0.84</v>
      </c>
      <c r="H1356" s="25">
        <f>IF(VLOOKUP($E1356,КСГ!$A$2:$D$427,4,0)=0,IF($D1356="КС",$C$2*$C1356*$G1356,$C$3*$C1356*$G1356),IF($D1356="КС",$C$2*$G1356,$C$3*$G1356))</f>
        <v>14407.218000000001</v>
      </c>
      <c r="I1356" s="25" t="str">
        <f>VLOOKUP(E1356,КСГ!$A$2:$E$427,5,0)</f>
        <v>Хирургия</v>
      </c>
      <c r="J1356" s="25">
        <f>VLOOKUP(E1356,КСГ!$A$2:$F$427,6,0)</f>
        <v>0.9</v>
      </c>
      <c r="K1356" s="26" t="s">
        <v>474</v>
      </c>
      <c r="L1356" s="26">
        <v>0</v>
      </c>
      <c r="M1356" s="26"/>
      <c r="N1356" s="18" t="str">
        <f t="shared" si="51"/>
        <v/>
      </c>
      <c r="O1356" s="19">
        <f>IF(VLOOKUP($E1356,КСГ!$A$2:$D$427,4,0)=0,IF($D1356="КС",$C$2*$C1356*$G1356*L1356,$C$3*$C1356*$G1356*L1356),IF($D1356="КС",$C$2*$G1356*L1356,$C$3*$G1356*L1356))</f>
        <v>0</v>
      </c>
      <c r="P1356" s="19">
        <f>IF(VLOOKUP($E1356,КСГ!$A$2:$D$427,4,0)=0,IF($D1356="КС",$C$2*$C1356*$G1356*M1356,$C$3*$C1356*$G1356*M1356),IF($D1356="КС",$C$2*$G1356*M1356,$C$3*$G1356*M1356))</f>
        <v>0</v>
      </c>
      <c r="Q1356" s="20">
        <f t="shared" si="52"/>
        <v>0</v>
      </c>
    </row>
    <row r="1357" spans="1:17">
      <c r="A1357" s="34">
        <v>150019</v>
      </c>
      <c r="B1357" s="22" t="str">
        <f>VLOOKUP(A1357,МО!$A$1:$C$68,2,0)</f>
        <v>ГБУЗ  " Дигорская ЦРБ"</v>
      </c>
      <c r="C1357" s="23">
        <f>IF(D1357="КС",VLOOKUP(A1357,МО!$A$1:$C$68,3,0),VLOOKUP(A1357,МО!$A$1:$D$68,4,0))</f>
        <v>1</v>
      </c>
      <c r="D1357" s="27" t="s">
        <v>495</v>
      </c>
      <c r="E1357" s="26">
        <v>20161253</v>
      </c>
      <c r="F1357" s="22" t="str">
        <f>VLOOKUP(E1357,КСГ!$A$2:$C$427,2,0)</f>
        <v>Открытые раны, поверхностные, другие и неуточненные травмы</v>
      </c>
      <c r="G1357" s="25">
        <f>VLOOKUP(E1357,КСГ!$A$2:$C$427,3,0)</f>
        <v>0.37</v>
      </c>
      <c r="H1357" s="25">
        <f>IF(VLOOKUP($E1357,КСГ!$A$2:$D$427,4,0)=0,IF($D1357="КС",$C$2*$C1357*$G1357,$C$3*$C1357*$G1357),IF($D1357="КС",$C$2*$G1357,$C$3*$G1357))</f>
        <v>6346.0365000000002</v>
      </c>
      <c r="I1357" s="25" t="str">
        <f>VLOOKUP(E1357,КСГ!$A$2:$E$427,5,0)</f>
        <v>Хирургия</v>
      </c>
      <c r="J1357" s="25">
        <f>VLOOKUP(E1357,КСГ!$A$2:$F$427,6,0)</f>
        <v>0.9</v>
      </c>
      <c r="K1357" s="26" t="s">
        <v>474</v>
      </c>
      <c r="L1357" s="26">
        <v>0</v>
      </c>
      <c r="M1357" s="26"/>
      <c r="N1357" s="18" t="str">
        <f t="shared" si="51"/>
        <v/>
      </c>
      <c r="O1357" s="19">
        <f>IF(VLOOKUP($E1357,КСГ!$A$2:$D$427,4,0)=0,IF($D1357="КС",$C$2*$C1357*$G1357*L1357,$C$3*$C1357*$G1357*L1357),IF($D1357="КС",$C$2*$G1357*L1357,$C$3*$G1357*L1357))</f>
        <v>0</v>
      </c>
      <c r="P1357" s="19">
        <f>IF(VLOOKUP($E1357,КСГ!$A$2:$D$427,4,0)=0,IF($D1357="КС",$C$2*$C1357*$G1357*M1357,$C$3*$C1357*$G1357*M1357),IF($D1357="КС",$C$2*$G1357*M1357,$C$3*$G1357*M1357))</f>
        <v>0</v>
      </c>
      <c r="Q1357" s="20">
        <f t="shared" si="52"/>
        <v>0</v>
      </c>
    </row>
    <row r="1358" spans="1:17" ht="30">
      <c r="A1358" s="34">
        <v>150019</v>
      </c>
      <c r="B1358" s="22" t="str">
        <f>VLOOKUP(A1358,МО!$A$1:$C$68,2,0)</f>
        <v>ГБУЗ  " Дигорская ЦРБ"</v>
      </c>
      <c r="C1358" s="23">
        <f>IF(D1358="КС",VLOOKUP(A1358,МО!$A$1:$C$68,3,0),VLOOKUP(A1358,МО!$A$1:$D$68,4,0))</f>
        <v>1</v>
      </c>
      <c r="D1358" s="27" t="s">
        <v>495</v>
      </c>
      <c r="E1358" s="26">
        <v>20161255</v>
      </c>
      <c r="F1358" s="22" t="str">
        <f>VLOOKUP(E1358,КСГ!$A$2:$C$427,2,0)</f>
        <v>Операции на желчном пузыре и желчевыводящих путях (уровень 1)</v>
      </c>
      <c r="G1358" s="25">
        <f>VLOOKUP(E1358,КСГ!$A$2:$C$427,3,0)</f>
        <v>1.1499999999999999</v>
      </c>
      <c r="H1358" s="25">
        <f>IF(VLOOKUP($E1358,КСГ!$A$2:$D$427,4,0)=0,IF($D1358="КС",$C$2*$C1358*$G1358,$C$3*$C1358*$G1358),IF($D1358="КС",$C$2*$G1358,$C$3*$G1358))</f>
        <v>19724.1675</v>
      </c>
      <c r="I1358" s="25" t="str">
        <f>VLOOKUP(E1358,КСГ!$A$2:$E$427,5,0)</f>
        <v>Хирургия (абдоминальная)</v>
      </c>
      <c r="J1358" s="25">
        <f>VLOOKUP(E1358,КСГ!$A$2:$F$427,6,0)</f>
        <v>1.2</v>
      </c>
      <c r="K1358" s="26" t="s">
        <v>474</v>
      </c>
      <c r="L1358" s="26">
        <v>0</v>
      </c>
      <c r="M1358" s="26"/>
      <c r="N1358" s="18" t="str">
        <f t="shared" si="51"/>
        <v/>
      </c>
      <c r="O1358" s="19">
        <f>IF(VLOOKUP($E1358,КСГ!$A$2:$D$427,4,0)=0,IF($D1358="КС",$C$2*$C1358*$G1358*L1358,$C$3*$C1358*$G1358*L1358),IF($D1358="КС",$C$2*$G1358*L1358,$C$3*$G1358*L1358))</f>
        <v>0</v>
      </c>
      <c r="P1358" s="19">
        <f>IF(VLOOKUP($E1358,КСГ!$A$2:$D$427,4,0)=0,IF($D1358="КС",$C$2*$C1358*$G1358*M1358,$C$3*$C1358*$G1358*M1358),IF($D1358="КС",$C$2*$G1358*M1358,$C$3*$G1358*M1358))</f>
        <v>0</v>
      </c>
      <c r="Q1358" s="20">
        <f t="shared" si="52"/>
        <v>0</v>
      </c>
    </row>
    <row r="1359" spans="1:17" ht="30">
      <c r="A1359" s="34">
        <v>150019</v>
      </c>
      <c r="B1359" s="22" t="str">
        <f>VLOOKUP(A1359,МО!$A$1:$C$68,2,0)</f>
        <v>ГБУЗ  " Дигорская ЦРБ"</v>
      </c>
      <c r="C1359" s="23">
        <f>IF(D1359="КС",VLOOKUP(A1359,МО!$A$1:$C$68,3,0),VLOOKUP(A1359,МО!$A$1:$D$68,4,0))</f>
        <v>1</v>
      </c>
      <c r="D1359" s="27" t="s">
        <v>495</v>
      </c>
      <c r="E1359" s="26">
        <v>20161263</v>
      </c>
      <c r="F1359" s="22" t="str">
        <f>VLOOKUP(E1359,КСГ!$A$2:$C$427,2,0)</f>
        <v>Операции на пищеводе, желудке, двенадцатиперстной кишке (уровень 2)</v>
      </c>
      <c r="G1359" s="25">
        <f>VLOOKUP(E1359,КСГ!$A$2:$C$427,3,0)</f>
        <v>2.73</v>
      </c>
      <c r="H1359" s="25">
        <f>IF(VLOOKUP($E1359,КСГ!$A$2:$D$427,4,0)=0,IF($D1359="КС",$C$2*$C1359*$G1359,$C$3*$C1359*$G1359),IF($D1359="КС",$C$2*$G1359,$C$3*$G1359))</f>
        <v>46823.458500000001</v>
      </c>
      <c r="I1359" s="25" t="str">
        <f>VLOOKUP(E1359,КСГ!$A$2:$E$427,5,0)</f>
        <v>Хирургия (абдоминальная)</v>
      </c>
      <c r="J1359" s="25">
        <f>VLOOKUP(E1359,КСГ!$A$2:$F$427,6,0)</f>
        <v>1.2</v>
      </c>
      <c r="K1359" s="26" t="s">
        <v>474</v>
      </c>
      <c r="L1359" s="26">
        <v>0</v>
      </c>
      <c r="M1359" s="26"/>
      <c r="N1359" s="18" t="str">
        <f t="shared" si="51"/>
        <v/>
      </c>
      <c r="O1359" s="19">
        <f>IF(VLOOKUP($E1359,КСГ!$A$2:$D$427,4,0)=0,IF($D1359="КС",$C$2*$C1359*$G1359*L1359,$C$3*$C1359*$G1359*L1359),IF($D1359="КС",$C$2*$G1359*L1359,$C$3*$G1359*L1359))</f>
        <v>0</v>
      </c>
      <c r="P1359" s="19">
        <f>IF(VLOOKUP($E1359,КСГ!$A$2:$D$427,4,0)=0,IF($D1359="КС",$C$2*$C1359*$G1359*M1359,$C$3*$C1359*$G1359*M1359),IF($D1359="КС",$C$2*$G1359*M1359,$C$3*$G1359*M1359))</f>
        <v>0</v>
      </c>
      <c r="Q1359" s="20">
        <f t="shared" si="52"/>
        <v>0</v>
      </c>
    </row>
    <row r="1360" spans="1:17" ht="30">
      <c r="A1360" s="34">
        <v>150019</v>
      </c>
      <c r="B1360" s="22" t="str">
        <f>VLOOKUP(A1360,МО!$A$1:$C$68,2,0)</f>
        <v>ГБУЗ  " Дигорская ЦРБ"</v>
      </c>
      <c r="C1360" s="23">
        <f>IF(D1360="КС",VLOOKUP(A1360,МО!$A$1:$C$68,3,0),VLOOKUP(A1360,МО!$A$1:$D$68,4,0))</f>
        <v>1</v>
      </c>
      <c r="D1360" s="27" t="s">
        <v>495</v>
      </c>
      <c r="E1360" s="26">
        <v>20161265</v>
      </c>
      <c r="F1360" s="22" t="str">
        <f>VLOOKUP(E1360,КСГ!$A$2:$C$427,2,0)</f>
        <v>Аппендэктомия, уровень 1, взрослые</v>
      </c>
      <c r="G1360" s="25">
        <f>VLOOKUP(E1360,КСГ!$A$2:$C$427,3,0)</f>
        <v>0.73</v>
      </c>
      <c r="H1360" s="25">
        <f>IF(VLOOKUP($E1360,КСГ!$A$2:$D$427,4,0)=0,IF($D1360="КС",$C$2*$C1360*$G1360,$C$3*$C1360*$G1360),IF($D1360="КС",$C$2*$G1360,$C$3*$G1360))</f>
        <v>12520.558500000001</v>
      </c>
      <c r="I1360" s="25" t="str">
        <f>VLOOKUP(E1360,КСГ!$A$2:$E$427,5,0)</f>
        <v>Хирургия (абдоминальная)</v>
      </c>
      <c r="J1360" s="25">
        <f>VLOOKUP(E1360,КСГ!$A$2:$F$427,6,0)</f>
        <v>1.2</v>
      </c>
      <c r="K1360" s="26" t="s">
        <v>474</v>
      </c>
      <c r="L1360" s="26">
        <v>7</v>
      </c>
      <c r="M1360" s="26">
        <v>1</v>
      </c>
      <c r="N1360" s="18">
        <f t="shared" si="51"/>
        <v>8</v>
      </c>
      <c r="O1360" s="19">
        <f>IF(VLOOKUP($E1360,КСГ!$A$2:$D$427,4,0)=0,IF($D1360="КС",$C$2*$C1360*$G1360*L1360,$C$3*$C1360*$G1360*L1360),IF($D1360="КС",$C$2*$G1360*L1360,$C$3*$G1360*L1360))</f>
        <v>87643.909500000009</v>
      </c>
      <c r="P1360" s="19">
        <f>IF(VLOOKUP($E1360,КСГ!$A$2:$D$427,4,0)=0,IF($D1360="КС",$C$2*$C1360*$G1360*M1360,$C$3*$C1360*$G1360*M1360),IF($D1360="КС",$C$2*$G1360*M1360,$C$3*$G1360*M1360))</f>
        <v>12520.558500000001</v>
      </c>
      <c r="Q1360" s="20">
        <f t="shared" si="52"/>
        <v>100164.46800000001</v>
      </c>
    </row>
    <row r="1361" spans="1:17" ht="30">
      <c r="A1361" s="34">
        <v>150019</v>
      </c>
      <c r="B1361" s="22" t="str">
        <f>VLOOKUP(A1361,МО!$A$1:$C$68,2,0)</f>
        <v>ГБУЗ  " Дигорская ЦРБ"</v>
      </c>
      <c r="C1361" s="23">
        <f>IF(D1361="КС",VLOOKUP(A1361,МО!$A$1:$C$68,3,0),VLOOKUP(A1361,МО!$A$1:$D$68,4,0))</f>
        <v>1</v>
      </c>
      <c r="D1361" s="27" t="s">
        <v>495</v>
      </c>
      <c r="E1361" s="26">
        <v>20161267</v>
      </c>
      <c r="F1361" s="22" t="str">
        <f>VLOOKUP(E1361,КСГ!$A$2:$C$427,2,0)</f>
        <v>Операции по поводу грыж, взрослые (уровень 1)</v>
      </c>
      <c r="G1361" s="25">
        <f>VLOOKUP(E1361,КСГ!$A$2:$C$427,3,0)</f>
        <v>0.86</v>
      </c>
      <c r="H1361" s="25">
        <f>IF(VLOOKUP($E1361,КСГ!$A$2:$D$427,4,0)=0,IF($D1361="КС",$C$2*$C1361*$G1361,$C$3*$C1361*$G1361),IF($D1361="КС",$C$2*$G1361,$C$3*$G1361))</f>
        <v>14750.247000000001</v>
      </c>
      <c r="I1361" s="25" t="str">
        <f>VLOOKUP(E1361,КСГ!$A$2:$E$427,5,0)</f>
        <v>Хирургия (абдоминальная)</v>
      </c>
      <c r="J1361" s="25">
        <f>VLOOKUP(E1361,КСГ!$A$2:$F$427,6,0)</f>
        <v>1.2</v>
      </c>
      <c r="K1361" s="26" t="s">
        <v>474</v>
      </c>
      <c r="L1361" s="26">
        <v>3</v>
      </c>
      <c r="M1361" s="26"/>
      <c r="N1361" s="18">
        <f t="shared" si="51"/>
        <v>3</v>
      </c>
      <c r="O1361" s="19">
        <f>IF(VLOOKUP($E1361,КСГ!$A$2:$D$427,4,0)=0,IF($D1361="КС",$C$2*$C1361*$G1361*L1361,$C$3*$C1361*$G1361*L1361),IF($D1361="КС",$C$2*$G1361*L1361,$C$3*$G1361*L1361))</f>
        <v>44250.741000000002</v>
      </c>
      <c r="P1361" s="19">
        <f>IF(VLOOKUP($E1361,КСГ!$A$2:$D$427,4,0)=0,IF($D1361="КС",$C$2*$C1361*$G1361*M1361,$C$3*$C1361*$G1361*M1361),IF($D1361="КС",$C$2*$G1361*M1361,$C$3*$G1361*M1361))</f>
        <v>0</v>
      </c>
      <c r="Q1361" s="20">
        <f t="shared" si="52"/>
        <v>44250.741000000002</v>
      </c>
    </row>
    <row r="1362" spans="1:17" ht="30">
      <c r="A1362" s="34">
        <v>150019</v>
      </c>
      <c r="B1362" s="22" t="str">
        <f>VLOOKUP(A1362,МО!$A$1:$C$68,2,0)</f>
        <v>ГБУЗ  " Дигорская ЦРБ"</v>
      </c>
      <c r="C1362" s="23">
        <f>IF(D1362="КС",VLOOKUP(A1362,МО!$A$1:$C$68,3,0),VLOOKUP(A1362,МО!$A$1:$D$68,4,0))</f>
        <v>1</v>
      </c>
      <c r="D1362" s="27" t="s">
        <v>495</v>
      </c>
      <c r="E1362" s="26">
        <v>20161271</v>
      </c>
      <c r="F1362" s="22" t="str">
        <f>VLOOKUP(E1362,КСГ!$A$2:$C$427,2,0)</f>
        <v>Другие операции на органах брюшной полости (уровень 2)</v>
      </c>
      <c r="G1362" s="25">
        <f>VLOOKUP(E1362,КСГ!$A$2:$C$427,3,0)</f>
        <v>1.19</v>
      </c>
      <c r="H1362" s="25">
        <f>IF(VLOOKUP($E1362,КСГ!$A$2:$D$427,4,0)=0,IF($D1362="КС",$C$2*$C1362*$G1362,$C$3*$C1362*$G1362),IF($D1362="КС",$C$2*$G1362,$C$3*$G1362))</f>
        <v>20410.2255</v>
      </c>
      <c r="I1362" s="25" t="str">
        <f>VLOOKUP(E1362,КСГ!$A$2:$E$427,5,0)</f>
        <v>Хирургия (абдоминальная)</v>
      </c>
      <c r="J1362" s="25">
        <f>VLOOKUP(E1362,КСГ!$A$2:$F$427,6,0)</f>
        <v>1.2</v>
      </c>
      <c r="K1362" s="26" t="s">
        <v>474</v>
      </c>
      <c r="L1362" s="26">
        <v>3</v>
      </c>
      <c r="M1362" s="26"/>
      <c r="N1362" s="18">
        <f t="shared" si="51"/>
        <v>3</v>
      </c>
      <c r="O1362" s="19">
        <f>IF(VLOOKUP($E1362,КСГ!$A$2:$D$427,4,0)=0,IF($D1362="КС",$C$2*$C1362*$G1362*L1362,$C$3*$C1362*$G1362*L1362),IF($D1362="КС",$C$2*$G1362*L1362,$C$3*$G1362*L1362))</f>
        <v>61230.676500000001</v>
      </c>
      <c r="P1362" s="19">
        <f>IF(VLOOKUP($E1362,КСГ!$A$2:$D$427,4,0)=0,IF($D1362="КС",$C$2*$C1362*$G1362*M1362,$C$3*$C1362*$G1362*M1362),IF($D1362="КС",$C$2*$G1362*M1362,$C$3*$G1362*M1362))</f>
        <v>0</v>
      </c>
      <c r="Q1362" s="20">
        <f t="shared" si="52"/>
        <v>61230.676500000001</v>
      </c>
    </row>
    <row r="1363" spans="1:17">
      <c r="A1363" s="34">
        <v>150019</v>
      </c>
      <c r="B1363" s="22" t="str">
        <f>VLOOKUP(A1363,МО!$A$1:$C$68,2,0)</f>
        <v>ГБУЗ  " Дигорская ЦРБ"</v>
      </c>
      <c r="C1363" s="23">
        <f>IF(D1363="КС",VLOOKUP(A1363,МО!$A$1:$C$68,3,0),VLOOKUP(A1363,МО!$A$1:$D$68,4,0))</f>
        <v>1</v>
      </c>
      <c r="D1363" s="27" t="s">
        <v>495</v>
      </c>
      <c r="E1363" s="26">
        <v>20161285</v>
      </c>
      <c r="F1363" s="22" t="str">
        <f>VLOOKUP(E1363,КСГ!$A$2:$C$427,2,0)</f>
        <v>Сахарный диабет, уровень 1, взрослые</v>
      </c>
      <c r="G1363" s="25">
        <f>VLOOKUP(E1363,КСГ!$A$2:$C$427,3,0)</f>
        <v>1.02</v>
      </c>
      <c r="H1363" s="25">
        <f>IF(VLOOKUP($E1363,КСГ!$A$2:$D$427,4,0)=0,IF($D1363="КС",$C$2*$C1363*$G1363,$C$3*$C1363*$G1363),IF($D1363="КС",$C$2*$G1363,$C$3*$G1363))</f>
        <v>17494.478999999999</v>
      </c>
      <c r="I1363" s="25" t="str">
        <f>VLOOKUP(E1363,КСГ!$A$2:$E$427,5,0)</f>
        <v>Эндокринология</v>
      </c>
      <c r="J1363" s="25">
        <f>VLOOKUP(E1363,КСГ!$A$2:$F$427,6,0)</f>
        <v>1.4</v>
      </c>
      <c r="K1363" s="26" t="s">
        <v>493</v>
      </c>
      <c r="L1363" s="26">
        <v>3</v>
      </c>
      <c r="M1363" s="26"/>
      <c r="N1363" s="18">
        <f t="shared" si="51"/>
        <v>3</v>
      </c>
      <c r="O1363" s="19">
        <f>IF(VLOOKUP($E1363,КСГ!$A$2:$D$427,4,0)=0,IF($D1363="КС",$C$2*$C1363*$G1363*L1363,$C$3*$C1363*$G1363*L1363),IF($D1363="КС",$C$2*$G1363*L1363,$C$3*$G1363*L1363))</f>
        <v>52483.436999999998</v>
      </c>
      <c r="P1363" s="19">
        <f>IF(VLOOKUP($E1363,КСГ!$A$2:$D$427,4,0)=0,IF($D1363="КС",$C$2*$C1363*$G1363*M1363,$C$3*$C1363*$G1363*M1363),IF($D1363="КС",$C$2*$G1363*M1363,$C$3*$G1363*M1363))</f>
        <v>0</v>
      </c>
      <c r="Q1363" s="20">
        <f t="shared" si="52"/>
        <v>52483.436999999998</v>
      </c>
    </row>
    <row r="1364" spans="1:17">
      <c r="A1364" s="34">
        <v>150019</v>
      </c>
      <c r="B1364" s="22" t="str">
        <f>VLOOKUP(A1364,МО!$A$1:$C$68,2,0)</f>
        <v>ГБУЗ  " Дигорская ЦРБ"</v>
      </c>
      <c r="C1364" s="23">
        <f>IF(D1364="КС",VLOOKUP(A1364,МО!$A$1:$C$68,3,0),VLOOKUP(A1364,МО!$A$1:$D$68,4,0))</f>
        <v>1</v>
      </c>
      <c r="D1364" s="27" t="s">
        <v>495</v>
      </c>
      <c r="E1364" s="26">
        <v>20161286</v>
      </c>
      <c r="F1364" s="22" t="str">
        <f>VLOOKUP(E1364,КСГ!$A$2:$C$427,2,0)</f>
        <v>Сахарный диабет, уровень 2, взрослые</v>
      </c>
      <c r="G1364" s="25">
        <f>VLOOKUP(E1364,КСГ!$A$2:$C$427,3,0)</f>
        <v>1.49</v>
      </c>
      <c r="H1364" s="25">
        <f>IF(VLOOKUP($E1364,КСГ!$A$2:$D$427,4,0)=0,IF($D1364="КС",$C$2*$C1364*$G1364,$C$3*$C1364*$G1364),IF($D1364="КС",$C$2*$G1364,$C$3*$G1364))</f>
        <v>25555.660500000002</v>
      </c>
      <c r="I1364" s="25" t="str">
        <f>VLOOKUP(E1364,КСГ!$A$2:$E$427,5,0)</f>
        <v>Эндокринология</v>
      </c>
      <c r="J1364" s="25">
        <f>VLOOKUP(E1364,КСГ!$A$2:$F$427,6,0)</f>
        <v>1.4</v>
      </c>
      <c r="K1364" s="26" t="s">
        <v>493</v>
      </c>
      <c r="L1364" s="26">
        <v>0</v>
      </c>
      <c r="M1364" s="26"/>
      <c r="N1364" s="18" t="str">
        <f t="shared" si="51"/>
        <v/>
      </c>
      <c r="O1364" s="19">
        <f>IF(VLOOKUP($E1364,КСГ!$A$2:$D$427,4,0)=0,IF($D1364="КС",$C$2*$C1364*$G1364*L1364,$C$3*$C1364*$G1364*L1364),IF($D1364="КС",$C$2*$G1364*L1364,$C$3*$G1364*L1364))</f>
        <v>0</v>
      </c>
      <c r="P1364" s="19">
        <f>IF(VLOOKUP($E1364,КСГ!$A$2:$D$427,4,0)=0,IF($D1364="КС",$C$2*$C1364*$G1364*M1364,$C$3*$C1364*$G1364*M1364),IF($D1364="КС",$C$2*$G1364*M1364,$C$3*$G1364*M1364))</f>
        <v>0</v>
      </c>
      <c r="Q1364" s="20">
        <f t="shared" si="52"/>
        <v>0</v>
      </c>
    </row>
    <row r="1365" spans="1:17">
      <c r="A1365" s="34">
        <v>150020</v>
      </c>
      <c r="B1365" s="22" t="str">
        <f>VLOOKUP(A1365,МО!$A$1:$C$68,2,0)</f>
        <v>РЦОПП «Фиагдон»</v>
      </c>
      <c r="C1365" s="23">
        <f>IF(D1365="КС",VLOOKUP(A1365,МО!$A$1:$C$68,3,0),VLOOKUP(A1365,МО!$A$1:$D$68,4,0))</f>
        <v>1.02</v>
      </c>
      <c r="D1365" s="27" t="s">
        <v>495</v>
      </c>
      <c r="E1365" s="26">
        <v>20161166</v>
      </c>
      <c r="F1365" s="22" t="str">
        <f>VLOOKUP(E1365,КСГ!$A$2:$C$427,2,0)</f>
        <v>Другие болезни органов дыхания</v>
      </c>
      <c r="G1365" s="25">
        <f>VLOOKUP(E1365,КСГ!$A$2:$C$427,3,0)</f>
        <v>1.19</v>
      </c>
      <c r="H1365" s="25">
        <f>IF(VLOOKUP($E1365,КСГ!$A$2:$D$427,4,0)=0,IF($D1365="КС",$C$2*$C1365*$G1365,$C$3*$C1365*$G1365),IF($D1365="КС",$C$2*$G1365,$C$3*$G1365))</f>
        <v>20818.43001</v>
      </c>
      <c r="I1365" s="25" t="str">
        <f>VLOOKUP(E1365,КСГ!$A$2:$E$427,5,0)</f>
        <v>Пульмонология</v>
      </c>
      <c r="J1365" s="25">
        <f>VLOOKUP(E1365,КСГ!$A$2:$F$427,6,0)</f>
        <v>1.31</v>
      </c>
      <c r="K1365" s="26" t="s">
        <v>484</v>
      </c>
      <c r="L1365" s="26">
        <v>0</v>
      </c>
      <c r="M1365" s="26">
        <v>0</v>
      </c>
      <c r="N1365" s="18" t="str">
        <f t="shared" si="51"/>
        <v/>
      </c>
      <c r="O1365" s="19">
        <f>IF(VLOOKUP($E1365,КСГ!$A$2:$D$427,4,0)=0,IF($D1365="КС",$C$2*$C1365*$G1365*L1365,$C$3*$C1365*$G1365*L1365),IF($D1365="КС",$C$2*$G1365*L1365,$C$3*$G1365*L1365))</f>
        <v>0</v>
      </c>
      <c r="P1365" s="19">
        <f>IF(VLOOKUP($E1365,КСГ!$A$2:$D$427,4,0)=0,IF($D1365="КС",$C$2*$C1365*$G1365*M1365,$C$3*$C1365*$G1365*M1365),IF($D1365="КС",$C$2*$G1365*M1365,$C$3*$G1365*M1365))</f>
        <v>0</v>
      </c>
      <c r="Q1365" s="20">
        <f t="shared" si="52"/>
        <v>0</v>
      </c>
    </row>
    <row r="1366" spans="1:17">
      <c r="A1366" s="34">
        <v>150020</v>
      </c>
      <c r="B1366" s="22" t="str">
        <f>VLOOKUP(A1366,МО!$A$1:$C$68,2,0)</f>
        <v>РЦОПП «Фиагдон»</v>
      </c>
      <c r="C1366" s="23">
        <f>IF(D1366="КС",VLOOKUP(A1366,МО!$A$1:$C$68,3,0),VLOOKUP(A1366,МО!$A$1:$D$68,4,0))</f>
        <v>1.02</v>
      </c>
      <c r="D1366" s="27" t="s">
        <v>495</v>
      </c>
      <c r="E1366" s="26">
        <v>20161168</v>
      </c>
      <c r="F1366" s="22" t="str">
        <f>VLOOKUP(E1366,КСГ!$A$2:$C$427,2,0)</f>
        <v>Доброкачественные  новообразования, новообразования in situ органов дыхания, других и неуточненных органов грудной клетки</v>
      </c>
      <c r="G1366" s="25">
        <f>VLOOKUP(E1366,КСГ!$A$2:$C$427,3,0)</f>
        <v>1.274</v>
      </c>
      <c r="H1366" s="25">
        <f>IF(VLOOKUP($E1366,КСГ!$A$2:$D$427,4,0)=0,IF($D1366="КС",$C$2*$C1366*$G1366,$C$3*$C1366*$G1366),IF($D1366="КС",$C$2*$G1366,$C$3*$G1366))</f>
        <v>22287.966246</v>
      </c>
      <c r="I1366" s="25" t="str">
        <f>VLOOKUP(E1366,КСГ!$A$2:$E$427,5,0)</f>
        <v>Пульмонология</v>
      </c>
      <c r="J1366" s="25">
        <f>VLOOKUP(E1366,КСГ!$A$2:$F$427,6,0)</f>
        <v>1.31</v>
      </c>
      <c r="K1366" s="26" t="s">
        <v>484</v>
      </c>
      <c r="L1366" s="26">
        <v>0</v>
      </c>
      <c r="M1366" s="26">
        <v>0</v>
      </c>
      <c r="N1366" s="18" t="str">
        <f t="shared" si="51"/>
        <v/>
      </c>
      <c r="O1366" s="19">
        <f>IF(VLOOKUP($E1366,КСГ!$A$2:$D$427,4,0)=0,IF($D1366="КС",$C$2*$C1366*$G1366*L1366,$C$3*$C1366*$G1366*L1366),IF($D1366="КС",$C$2*$G1366*L1366,$C$3*$G1366*L1366))</f>
        <v>0</v>
      </c>
      <c r="P1366" s="19">
        <f>IF(VLOOKUP($E1366,КСГ!$A$2:$D$427,4,0)=0,IF($D1366="КС",$C$2*$C1366*$G1366*M1366,$C$3*$C1366*$G1366*M1366),IF($D1366="КС",$C$2*$G1366*M1366,$C$3*$G1366*M1366))</f>
        <v>0</v>
      </c>
      <c r="Q1366" s="20">
        <f t="shared" si="52"/>
        <v>0</v>
      </c>
    </row>
    <row r="1367" spans="1:17">
      <c r="A1367" s="34">
        <v>150020</v>
      </c>
      <c r="B1367" s="22" t="str">
        <f>VLOOKUP(A1367,МО!$A$1:$C$68,2,0)</f>
        <v>РЦОПП «Фиагдон»</v>
      </c>
      <c r="C1367" s="23">
        <f>IF(D1367="КС",VLOOKUP(A1367,МО!$A$1:$C$68,3,0),VLOOKUP(A1367,МО!$A$1:$D$68,4,0))</f>
        <v>1.02</v>
      </c>
      <c r="D1367" s="27" t="s">
        <v>495</v>
      </c>
      <c r="E1367" s="26">
        <v>20161169</v>
      </c>
      <c r="F1367" s="22" t="str">
        <f>VLOOKUP(E1367,КСГ!$A$2:$C$427,2,0)</f>
        <v>Пневмония, плеврит, другие болезни плевры</v>
      </c>
      <c r="G1367" s="25">
        <f>VLOOKUP(E1367,КСГ!$A$2:$C$427,3,0)</f>
        <v>1.8059999999999998</v>
      </c>
      <c r="H1367" s="25">
        <f>IF(VLOOKUP($E1367,КСГ!$A$2:$D$427,4,0)=0,IF($D1367="КС",$C$2*$C1367*$G1367,$C$3*$C1367*$G1367),IF($D1367="КС",$C$2*$G1367,$C$3*$G1367))</f>
        <v>31595.029073999995</v>
      </c>
      <c r="I1367" s="25" t="str">
        <f>VLOOKUP(E1367,КСГ!$A$2:$E$427,5,0)</f>
        <v>Пульмонология</v>
      </c>
      <c r="J1367" s="25">
        <f>VLOOKUP(E1367,КСГ!$A$2:$F$427,6,0)</f>
        <v>1.31</v>
      </c>
      <c r="K1367" s="26" t="s">
        <v>484</v>
      </c>
      <c r="L1367" s="26">
        <v>6</v>
      </c>
      <c r="M1367" s="26">
        <v>2</v>
      </c>
      <c r="N1367" s="18">
        <f t="shared" si="51"/>
        <v>8</v>
      </c>
      <c r="O1367" s="19">
        <f>IF(VLOOKUP($E1367,КСГ!$A$2:$D$427,4,0)=0,IF($D1367="КС",$C$2*$C1367*$G1367*L1367,$C$3*$C1367*$G1367*L1367),IF($D1367="КС",$C$2*$G1367*L1367,$C$3*$G1367*L1367))</f>
        <v>189570.17444399997</v>
      </c>
      <c r="P1367" s="19">
        <f>IF(VLOOKUP($E1367,КСГ!$A$2:$D$427,4,0)=0,IF($D1367="КС",$C$2*$C1367*$G1367*M1367,$C$3*$C1367*$G1367*M1367),IF($D1367="КС",$C$2*$G1367*M1367,$C$3*$G1367*M1367))</f>
        <v>63190.058147999989</v>
      </c>
      <c r="Q1367" s="20">
        <f t="shared" si="52"/>
        <v>252760.23259199996</v>
      </c>
    </row>
    <row r="1368" spans="1:17">
      <c r="A1368" s="34">
        <v>150020</v>
      </c>
      <c r="B1368" s="22" t="str">
        <f>VLOOKUP(A1368,МО!$A$1:$C$68,2,0)</f>
        <v>РЦОПП «Фиагдон»</v>
      </c>
      <c r="C1368" s="23">
        <f>IF(D1368="КС",VLOOKUP(A1368,МО!$A$1:$C$68,3,0),VLOOKUP(A1368,МО!$A$1:$D$68,4,0))</f>
        <v>1.02</v>
      </c>
      <c r="D1368" s="27" t="s">
        <v>495</v>
      </c>
      <c r="E1368" s="26">
        <v>20161170</v>
      </c>
      <c r="F1368" s="22" t="str">
        <f>VLOOKUP(E1368,КСГ!$A$2:$C$427,2,0)</f>
        <v>Астма, взрослые</v>
      </c>
      <c r="G1368" s="25">
        <f>VLOOKUP(E1368,КСГ!$A$2:$C$427,3,0)</f>
        <v>1.554</v>
      </c>
      <c r="H1368" s="25">
        <f>IF(VLOOKUP($E1368,КСГ!$A$2:$D$427,4,0)=0,IF($D1368="КС",$C$2*$C1368*$G1368,$C$3*$C1368*$G1368),IF($D1368="КС",$C$2*$G1368,$C$3*$G1368))</f>
        <v>27186.420365999998</v>
      </c>
      <c r="I1368" s="25" t="str">
        <f>VLOOKUP(E1368,КСГ!$A$2:$E$427,5,0)</f>
        <v>Пульмонология</v>
      </c>
      <c r="J1368" s="25">
        <f>VLOOKUP(E1368,КСГ!$A$2:$F$427,6,0)</f>
        <v>1.31</v>
      </c>
      <c r="K1368" s="26" t="s">
        <v>484</v>
      </c>
      <c r="L1368" s="26">
        <v>200</v>
      </c>
      <c r="M1368" s="26">
        <v>41</v>
      </c>
      <c r="N1368" s="18">
        <f t="shared" si="51"/>
        <v>241</v>
      </c>
      <c r="O1368" s="19">
        <f>IF(VLOOKUP($E1368,КСГ!$A$2:$D$427,4,0)=0,IF($D1368="КС",$C$2*$C1368*$G1368*L1368,$C$3*$C1368*$G1368*L1368),IF($D1368="КС",$C$2*$G1368*L1368,$C$3*$G1368*L1368))</f>
        <v>5437284.0731999995</v>
      </c>
      <c r="P1368" s="19">
        <f>IF(VLOOKUP($E1368,КСГ!$A$2:$D$427,4,0)=0,IF($D1368="КС",$C$2*$C1368*$G1368*M1368,$C$3*$C1368*$G1368*M1368),IF($D1368="КС",$C$2*$G1368*M1368,$C$3*$G1368*M1368))</f>
        <v>1114643.2350059999</v>
      </c>
      <c r="Q1368" s="20">
        <f t="shared" si="52"/>
        <v>6551927.3082059994</v>
      </c>
    </row>
    <row r="1369" spans="1:17">
      <c r="A1369" s="34">
        <v>150020</v>
      </c>
      <c r="B1369" s="22" t="str">
        <f>VLOOKUP(A1369,МО!$A$1:$C$68,2,0)</f>
        <v>РЦОПП «Фиагдон»</v>
      </c>
      <c r="C1369" s="23">
        <f>IF(D1369="КС",VLOOKUP(A1369,МО!$A$1:$C$68,3,0),VLOOKUP(A1369,МО!$A$1:$D$68,4,0))</f>
        <v>1.02</v>
      </c>
      <c r="D1369" s="27" t="s">
        <v>495</v>
      </c>
      <c r="E1369" s="26">
        <v>20161170</v>
      </c>
      <c r="F1369" s="22" t="str">
        <f>VLOOKUP(E1369,КСГ!$A$2:$C$427,2,0)</f>
        <v>Астма, взрослые</v>
      </c>
      <c r="G1369" s="25">
        <f>VLOOKUP(E1369,КСГ!$A$2:$C$427,3,0)</f>
        <v>1.554</v>
      </c>
      <c r="H1369" s="25">
        <f>IF(VLOOKUP($E1369,КСГ!$A$2:$D$427,4,0)=0,IF($D1369="КС",$C$2*$C1369*$G1369,$C$3*$C1369*$G1369),IF($D1369="КС",$C$2*$G1369,$C$3*$G1369))</f>
        <v>27186.420365999998</v>
      </c>
      <c r="I1369" s="25" t="str">
        <f>VLOOKUP(E1369,КСГ!$A$2:$E$427,5,0)</f>
        <v>Пульмонология</v>
      </c>
      <c r="J1369" s="25">
        <f>VLOOKUP(E1369,КСГ!$A$2:$F$427,6,0)</f>
        <v>1.31</v>
      </c>
      <c r="K1369" s="26" t="s">
        <v>492</v>
      </c>
      <c r="L1369" s="26">
        <v>90</v>
      </c>
      <c r="M1369" s="26">
        <v>10</v>
      </c>
      <c r="N1369" s="18">
        <f t="shared" si="51"/>
        <v>100</v>
      </c>
      <c r="O1369" s="19">
        <f>IF(VLOOKUP($E1369,КСГ!$A$2:$D$427,4,0)=0,IF($D1369="КС",$C$2*$C1369*$G1369*L1369,$C$3*$C1369*$G1369*L1369),IF($D1369="КС",$C$2*$G1369*L1369,$C$3*$G1369*L1369))</f>
        <v>2446777.8329399996</v>
      </c>
      <c r="P1369" s="19">
        <f>IF(VLOOKUP($E1369,КСГ!$A$2:$D$427,4,0)=0,IF($D1369="КС",$C$2*$C1369*$G1369*M1369,$C$3*$C1369*$G1369*M1369),IF($D1369="КС",$C$2*$G1369*M1369,$C$3*$G1369*M1369))</f>
        <v>271864.20366</v>
      </c>
      <c r="Q1369" s="20">
        <f t="shared" si="52"/>
        <v>2718642.0365999998</v>
      </c>
    </row>
    <row r="1370" spans="1:17">
      <c r="A1370" s="34">
        <v>150020</v>
      </c>
      <c r="B1370" s="22" t="str">
        <f>VLOOKUP(A1370,МО!$A$1:$C$68,2,0)</f>
        <v>РЦОПП «Фиагдон»</v>
      </c>
      <c r="C1370" s="23">
        <f>IF(D1370="КС",VLOOKUP(A1370,МО!$A$1:$C$68,3,0),VLOOKUP(A1370,МО!$A$1:$D$68,4,0))</f>
        <v>1.02</v>
      </c>
      <c r="D1370" s="27" t="s">
        <v>495</v>
      </c>
      <c r="E1370" s="26">
        <v>20161198</v>
      </c>
      <c r="F1370" s="22" t="str">
        <f>VLOOKUP(E1370,КСГ!$A$2:$C$427,2,0)</f>
        <v>Бронхит необструктивный, симптомы и признаки, относящиеся к органам дыхания</v>
      </c>
      <c r="G1370" s="25">
        <f>VLOOKUP(E1370,КСГ!$A$2:$C$427,3,0)</f>
        <v>0.75</v>
      </c>
      <c r="H1370" s="25">
        <f>IF(VLOOKUP($E1370,КСГ!$A$2:$D$427,4,0)=0,IF($D1370="КС",$C$2*$C1370*$G1370,$C$3*$C1370*$G1370),IF($D1370="КС",$C$2*$G1370,$C$3*$G1370))</f>
        <v>13120.85925</v>
      </c>
      <c r="I1370" s="25" t="str">
        <f>VLOOKUP(E1370,КСГ!$A$2:$E$427,5,0)</f>
        <v>Терапия</v>
      </c>
      <c r="J1370" s="25">
        <f>VLOOKUP(E1370,КСГ!$A$2:$F$427,6,0)</f>
        <v>0.77</v>
      </c>
      <c r="K1370" s="26" t="s">
        <v>484</v>
      </c>
      <c r="L1370" s="26">
        <v>1</v>
      </c>
      <c r="M1370" s="26">
        <v>1</v>
      </c>
      <c r="N1370" s="18">
        <f t="shared" si="51"/>
        <v>2</v>
      </c>
      <c r="O1370" s="19">
        <f>IF(VLOOKUP($E1370,КСГ!$A$2:$D$427,4,0)=0,IF($D1370="КС",$C$2*$C1370*$G1370*L1370,$C$3*$C1370*$G1370*L1370),IF($D1370="КС",$C$2*$G1370*L1370,$C$3*$G1370*L1370))</f>
        <v>13120.85925</v>
      </c>
      <c r="P1370" s="19">
        <f>IF(VLOOKUP($E1370,КСГ!$A$2:$D$427,4,0)=0,IF($D1370="КС",$C$2*$C1370*$G1370*M1370,$C$3*$C1370*$G1370*M1370),IF($D1370="КС",$C$2*$G1370*M1370,$C$3*$G1370*M1370))</f>
        <v>13120.85925</v>
      </c>
      <c r="Q1370" s="20">
        <f t="shared" si="52"/>
        <v>26241.718499999999</v>
      </c>
    </row>
    <row r="1371" spans="1:17">
      <c r="A1371" s="34">
        <v>150020</v>
      </c>
      <c r="B1371" s="22" t="str">
        <f>VLOOKUP(A1371,МО!$A$1:$C$68,2,0)</f>
        <v>РЦОПП «Фиагдон»</v>
      </c>
      <c r="C1371" s="23">
        <f>IF(D1371="КС",VLOOKUP(A1371,МО!$A$1:$C$68,3,0),VLOOKUP(A1371,МО!$A$1:$D$68,4,0))</f>
        <v>1.02</v>
      </c>
      <c r="D1371" s="27" t="s">
        <v>495</v>
      </c>
      <c r="E1371" s="26">
        <v>20161199</v>
      </c>
      <c r="F1371" s="22" t="str">
        <f>VLOOKUP(E1371,КСГ!$A$2:$C$427,2,0)</f>
        <v>ХОБЛ, эмфизема, бронхоэктатическая болезнь</v>
      </c>
      <c r="G1371" s="25">
        <f>VLOOKUP(E1371,КСГ!$A$2:$C$427,3,0)</f>
        <v>1.246</v>
      </c>
      <c r="H1371" s="25">
        <f>IF(VLOOKUP($E1371,КСГ!$A$2:$D$427,4,0)=0,IF($D1371="КС",$C$2*$C1371*$G1371,$C$3*$C1371*$G1371),IF($D1371="КС",$C$2*$G1371,$C$3*$G1371))</f>
        <v>21798.120833999998</v>
      </c>
      <c r="I1371" s="25" t="str">
        <f>VLOOKUP(E1371,КСГ!$A$2:$E$427,5,0)</f>
        <v>Терапия</v>
      </c>
      <c r="J1371" s="25">
        <f>VLOOKUP(E1371,КСГ!$A$2:$F$427,6,0)</f>
        <v>0.77</v>
      </c>
      <c r="K1371" s="26" t="s">
        <v>484</v>
      </c>
      <c r="L1371" s="26">
        <v>215</v>
      </c>
      <c r="M1371" s="26">
        <v>40</v>
      </c>
      <c r="N1371" s="18">
        <f t="shared" si="51"/>
        <v>255</v>
      </c>
      <c r="O1371" s="19">
        <f>IF(VLOOKUP($E1371,КСГ!$A$2:$D$427,4,0)=0,IF($D1371="КС",$C$2*$C1371*$G1371*L1371,$C$3*$C1371*$G1371*L1371),IF($D1371="КС",$C$2*$G1371*L1371,$C$3*$G1371*L1371))</f>
        <v>4686595.9793099994</v>
      </c>
      <c r="P1371" s="19">
        <f>IF(VLOOKUP($E1371,КСГ!$A$2:$D$427,4,0)=0,IF($D1371="КС",$C$2*$C1371*$G1371*M1371,$C$3*$C1371*$G1371*M1371),IF($D1371="КС",$C$2*$G1371*M1371,$C$3*$G1371*M1371))</f>
        <v>871924.83335999993</v>
      </c>
      <c r="Q1371" s="20">
        <f t="shared" si="52"/>
        <v>5558520.812669999</v>
      </c>
    </row>
    <row r="1372" spans="1:17">
      <c r="A1372" s="34">
        <v>150020</v>
      </c>
      <c r="B1372" s="22" t="str">
        <f>VLOOKUP(A1372,МО!$A$1:$C$68,2,0)</f>
        <v>РЦОПП «Фиагдон»</v>
      </c>
      <c r="C1372" s="23">
        <f>IF(D1372="КС",VLOOKUP(A1372,МО!$A$1:$C$68,3,0),VLOOKUP(A1372,МО!$A$1:$D$68,4,0))</f>
        <v>1.02</v>
      </c>
      <c r="D1372" s="27" t="s">
        <v>495</v>
      </c>
      <c r="E1372" s="26">
        <v>20161199</v>
      </c>
      <c r="F1372" s="22" t="str">
        <f>VLOOKUP(E1372,КСГ!$A$2:$C$427,2,0)</f>
        <v>ХОБЛ, эмфизема, бронхоэктатическая болезнь</v>
      </c>
      <c r="G1372" s="25">
        <f>VLOOKUP(E1372,КСГ!$A$2:$C$427,3,0)</f>
        <v>1.246</v>
      </c>
      <c r="H1372" s="25">
        <f>IF(VLOOKUP($E1372,КСГ!$A$2:$D$427,4,0)=0,IF($D1372="КС",$C$2*$C1372*$G1372,$C$3*$C1372*$G1372),IF($D1372="КС",$C$2*$G1372,$C$3*$G1372))</f>
        <v>21798.120833999998</v>
      </c>
      <c r="I1372" s="25" t="str">
        <f>VLOOKUP(E1372,КСГ!$A$2:$E$427,5,0)</f>
        <v>Терапия</v>
      </c>
      <c r="J1372" s="25">
        <f>VLOOKUP(E1372,КСГ!$A$2:$F$427,6,0)</f>
        <v>0.77</v>
      </c>
      <c r="K1372" s="26" t="s">
        <v>493</v>
      </c>
      <c r="L1372" s="26">
        <v>300</v>
      </c>
      <c r="M1372" s="26">
        <v>66</v>
      </c>
      <c r="N1372" s="18">
        <f t="shared" si="51"/>
        <v>366</v>
      </c>
      <c r="O1372" s="19">
        <f>IF(VLOOKUP($E1372,КСГ!$A$2:$D$427,4,0)=0,IF($D1372="КС",$C$2*$C1372*$G1372*L1372,$C$3*$C1372*$G1372*L1372),IF($D1372="КС",$C$2*$G1372*L1372,$C$3*$G1372*L1372))</f>
        <v>6539436.2501999997</v>
      </c>
      <c r="P1372" s="19">
        <f>IF(VLOOKUP($E1372,КСГ!$A$2:$D$427,4,0)=0,IF($D1372="КС",$C$2*$C1372*$G1372*M1372,$C$3*$C1372*$G1372*M1372),IF($D1372="КС",$C$2*$G1372*M1372,$C$3*$G1372*M1372))</f>
        <v>1438675.9750439997</v>
      </c>
      <c r="Q1372" s="20">
        <f t="shared" si="52"/>
        <v>7978112.2252439996</v>
      </c>
    </row>
    <row r="1373" spans="1:17" ht="30">
      <c r="A1373" s="34">
        <v>150023</v>
      </c>
      <c r="B1373" s="22" t="str">
        <f>VLOOKUP(A1373,МО!$A$1:$C$68,2,0)</f>
        <v>ГБУЗ "Родильный дом №1"</v>
      </c>
      <c r="C1373" s="23">
        <f>IF(D1373="КС",VLOOKUP(A1373,МО!$A$1:$C$68,3,0),VLOOKUP(A1373,МО!$A$1:$D$68,4,0))</f>
        <v>0.9</v>
      </c>
      <c r="D1373" s="27" t="s">
        <v>495</v>
      </c>
      <c r="E1373" s="26">
        <v>20161002</v>
      </c>
      <c r="F1373" s="22" t="str">
        <f>VLOOKUP(E1373,КСГ!$A$2:$C$427,2,0)</f>
        <v>Осложнения, связанные с беременностью</v>
      </c>
      <c r="G1373" s="25">
        <f>VLOOKUP(E1373,КСГ!$A$2:$C$427,3,0)</f>
        <v>0.93</v>
      </c>
      <c r="H1373" s="25">
        <f>IF(VLOOKUP($E1373,КСГ!$A$2:$D$427,4,0)=0,IF($D1373="КС",$C$2*$C1373*$G1373,$C$3*$C1373*$G1373),IF($D1373="КС",$C$2*$G1373,$C$3*$G1373))</f>
        <v>14355.763650000001</v>
      </c>
      <c r="I1373" s="25" t="str">
        <f>VLOOKUP(E1373,КСГ!$A$2:$E$427,5,0)</f>
        <v>Акушерство и гинекология</v>
      </c>
      <c r="J1373" s="25">
        <f>VLOOKUP(E1373,КСГ!$A$2:$F$427,6,0)</f>
        <v>0.8</v>
      </c>
      <c r="K1373" s="26" t="s">
        <v>471</v>
      </c>
      <c r="L1373" s="26">
        <v>130</v>
      </c>
      <c r="M1373" s="26">
        <v>70</v>
      </c>
      <c r="N1373" s="18">
        <f t="shared" si="51"/>
        <v>200</v>
      </c>
      <c r="O1373" s="19">
        <f>IF(VLOOKUP($E1373,КСГ!$A$2:$D$427,4,0)=0,IF($D1373="КС",$C$2*$C1373*$G1373*L1373,$C$3*$C1373*$G1373*L1373),IF($D1373="КС",$C$2*$G1373*L1373,$C$3*$G1373*L1373))</f>
        <v>1866249.2745000001</v>
      </c>
      <c r="P1373" s="19">
        <f>IF(VLOOKUP($E1373,КСГ!$A$2:$D$427,4,0)=0,IF($D1373="КС",$C$2*$C1373*$G1373*M1373,$C$3*$C1373*$G1373*M1373),IF($D1373="КС",$C$2*$G1373*M1373,$C$3*$G1373*M1373))</f>
        <v>1004903.4555</v>
      </c>
      <c r="Q1373" s="20">
        <f t="shared" si="52"/>
        <v>2871152.73</v>
      </c>
    </row>
    <row r="1374" spans="1:17" ht="30">
      <c r="A1374" s="34">
        <v>150023</v>
      </c>
      <c r="B1374" s="22" t="str">
        <f>VLOOKUP(A1374,МО!$A$1:$C$68,2,0)</f>
        <v>ГБУЗ "Родильный дом №1"</v>
      </c>
      <c r="C1374" s="23">
        <f>IF(D1374="КС",VLOOKUP(A1374,МО!$A$1:$C$68,3,0),VLOOKUP(A1374,МО!$A$1:$D$68,4,0))</f>
        <v>0.9</v>
      </c>
      <c r="D1374" s="27" t="s">
        <v>495</v>
      </c>
      <c r="E1374" s="26">
        <v>20161004</v>
      </c>
      <c r="F1374" s="22" t="str">
        <f>VLOOKUP(E1374,КСГ!$A$2:$C$427,2,0)</f>
        <v>Родоразрешение</v>
      </c>
      <c r="G1374" s="25">
        <f>VLOOKUP(E1374,КСГ!$A$2:$C$427,3,0)</f>
        <v>0.98</v>
      </c>
      <c r="H1374" s="25">
        <f>IF(VLOOKUP($E1374,КСГ!$A$2:$D$427,4,0)=0,IF($D1374="КС",$C$2*$C1374*$G1374,$C$3*$C1374*$G1374),IF($D1374="КС",$C$2*$G1374,$C$3*$G1374))</f>
        <v>15127.5789</v>
      </c>
      <c r="I1374" s="25" t="str">
        <f>VLOOKUP(E1374,КСГ!$A$2:$E$427,5,0)</f>
        <v>Акушерство и гинекология</v>
      </c>
      <c r="J1374" s="25">
        <f>VLOOKUP(E1374,КСГ!$A$2:$F$427,6,0)</f>
        <v>0.8</v>
      </c>
      <c r="K1374" s="26" t="s">
        <v>472</v>
      </c>
      <c r="L1374" s="26">
        <v>550</v>
      </c>
      <c r="M1374" s="26">
        <v>120</v>
      </c>
      <c r="N1374" s="18">
        <f t="shared" si="51"/>
        <v>670</v>
      </c>
      <c r="O1374" s="19">
        <f>IF(VLOOKUP($E1374,КСГ!$A$2:$D$427,4,0)=0,IF($D1374="КС",$C$2*$C1374*$G1374*L1374,$C$3*$C1374*$G1374*L1374),IF($D1374="КС",$C$2*$G1374*L1374,$C$3*$G1374*L1374))</f>
        <v>8320168.3950000005</v>
      </c>
      <c r="P1374" s="19">
        <f>IF(VLOOKUP($E1374,КСГ!$A$2:$D$427,4,0)=0,IF($D1374="КС",$C$2*$C1374*$G1374*M1374,$C$3*$C1374*$G1374*M1374),IF($D1374="КС",$C$2*$G1374*M1374,$C$3*$G1374*M1374))</f>
        <v>1815309.4680000001</v>
      </c>
      <c r="Q1374" s="20">
        <f t="shared" si="52"/>
        <v>10135477.863</v>
      </c>
    </row>
    <row r="1375" spans="1:17" ht="30">
      <c r="A1375" s="34">
        <v>150023</v>
      </c>
      <c r="B1375" s="22" t="str">
        <f>VLOOKUP(A1375,МО!$A$1:$C$68,2,0)</f>
        <v>ГБУЗ "Родильный дом №1"</v>
      </c>
      <c r="C1375" s="23">
        <f>IF(D1375="КС",VLOOKUP(A1375,МО!$A$1:$C$68,3,0),VLOOKUP(A1375,МО!$A$1:$D$68,4,0))</f>
        <v>0.9</v>
      </c>
      <c r="D1375" s="27" t="s">
        <v>495</v>
      </c>
      <c r="E1375" s="26">
        <v>20161005</v>
      </c>
      <c r="F1375" s="22" t="str">
        <f>VLOOKUP(E1375,КСГ!$A$2:$C$427,2,0)</f>
        <v>Кесарево сечение</v>
      </c>
      <c r="G1375" s="25">
        <f>VLOOKUP(E1375,КСГ!$A$2:$C$427,3,0)</f>
        <v>1.01</v>
      </c>
      <c r="H1375" s="25">
        <f>IF(VLOOKUP($E1375,КСГ!$A$2:$D$427,4,0)=0,IF($D1375="КС",$C$2*$C1375*$G1375,$C$3*$C1375*$G1375),IF($D1375="КС",$C$2*$G1375,$C$3*$G1375))</f>
        <v>15590.66805</v>
      </c>
      <c r="I1375" s="25" t="str">
        <f>VLOOKUP(E1375,КСГ!$A$2:$E$427,5,0)</f>
        <v>Акушерство и гинекология</v>
      </c>
      <c r="J1375" s="25">
        <f>VLOOKUP(E1375,КСГ!$A$2:$F$427,6,0)</f>
        <v>0.8</v>
      </c>
      <c r="K1375" s="26" t="s">
        <v>472</v>
      </c>
      <c r="L1375" s="26">
        <v>70</v>
      </c>
      <c r="M1375" s="26">
        <v>35</v>
      </c>
      <c r="N1375" s="18">
        <f t="shared" si="51"/>
        <v>105</v>
      </c>
      <c r="O1375" s="19">
        <f>IF(VLOOKUP($E1375,КСГ!$A$2:$D$427,4,0)=0,IF($D1375="КС",$C$2*$C1375*$G1375*L1375,$C$3*$C1375*$G1375*L1375),IF($D1375="КС",$C$2*$G1375*L1375,$C$3*$G1375*L1375))</f>
        <v>1091346.7635000001</v>
      </c>
      <c r="P1375" s="19">
        <f>IF(VLOOKUP($E1375,КСГ!$A$2:$D$427,4,0)=0,IF($D1375="КС",$C$2*$C1375*$G1375*M1375,$C$3*$C1375*$G1375*M1375),IF($D1375="КС",$C$2*$G1375*M1375,$C$3*$G1375*M1375))</f>
        <v>545673.38175000006</v>
      </c>
      <c r="Q1375" s="20">
        <f t="shared" si="52"/>
        <v>1637020.1452500001</v>
      </c>
    </row>
    <row r="1376" spans="1:17" ht="30">
      <c r="A1376" s="34">
        <v>150023</v>
      </c>
      <c r="B1376" s="22" t="str">
        <f>VLOOKUP(A1376,МО!$A$1:$C$68,2,0)</f>
        <v>ГБУЗ "Родильный дом №1"</v>
      </c>
      <c r="C1376" s="23">
        <f>IF(D1376="КС",VLOOKUP(A1376,МО!$A$1:$C$68,3,0),VLOOKUP(A1376,МО!$A$1:$D$68,4,0))</f>
        <v>0.9</v>
      </c>
      <c r="D1376" s="27" t="s">
        <v>495</v>
      </c>
      <c r="E1376" s="26">
        <v>20161011</v>
      </c>
      <c r="F1376" s="22" t="str">
        <f>VLOOKUP(E1376,КСГ!$A$2:$C$427,2,0)</f>
        <v>Операции на женских половых органах (уровень 1)</v>
      </c>
      <c r="G1376" s="25">
        <f>VLOOKUP(E1376,КСГ!$A$2:$C$427,3,0)</f>
        <v>0.39</v>
      </c>
      <c r="H1376" s="25">
        <f>IF(VLOOKUP($E1376,КСГ!$A$2:$D$427,4,0)=0,IF($D1376="КС",$C$2*$C1376*$G1376,$C$3*$C1376*$G1376),IF($D1376="КС",$C$2*$G1376,$C$3*$G1376))</f>
        <v>6020.15895</v>
      </c>
      <c r="I1376" s="25" t="str">
        <f>VLOOKUP(E1376,КСГ!$A$2:$E$427,5,0)</f>
        <v>Акушерство и гинекология</v>
      </c>
      <c r="J1376" s="25">
        <f>VLOOKUP(E1376,КСГ!$A$2:$F$427,6,0)</f>
        <v>0.8</v>
      </c>
      <c r="K1376" s="26" t="s">
        <v>472</v>
      </c>
      <c r="L1376" s="26">
        <v>0</v>
      </c>
      <c r="M1376" s="26">
        <v>0</v>
      </c>
      <c r="N1376" s="18" t="str">
        <f t="shared" si="51"/>
        <v/>
      </c>
      <c r="O1376" s="19">
        <f>IF(VLOOKUP($E1376,КСГ!$A$2:$D$427,4,0)=0,IF($D1376="КС",$C$2*$C1376*$G1376*L1376,$C$3*$C1376*$G1376*L1376),IF($D1376="КС",$C$2*$G1376*L1376,$C$3*$G1376*L1376))</f>
        <v>0</v>
      </c>
      <c r="P1376" s="19">
        <f>IF(VLOOKUP($E1376,КСГ!$A$2:$D$427,4,0)=0,IF($D1376="КС",$C$2*$C1376*$G1376*M1376,$C$3*$C1376*$G1376*M1376),IF($D1376="КС",$C$2*$G1376*M1376,$C$3*$G1376*M1376))</f>
        <v>0</v>
      </c>
      <c r="Q1376" s="20">
        <f t="shared" si="52"/>
        <v>0</v>
      </c>
    </row>
    <row r="1377" spans="1:17" ht="30">
      <c r="A1377" s="34">
        <v>150023</v>
      </c>
      <c r="B1377" s="22" t="str">
        <f>VLOOKUP(A1377,МО!$A$1:$C$68,2,0)</f>
        <v>ГБУЗ "Родильный дом №1"</v>
      </c>
      <c r="C1377" s="23">
        <f>IF(D1377="КС",VLOOKUP(A1377,МО!$A$1:$C$68,3,0),VLOOKUP(A1377,МО!$A$1:$D$68,4,0))</f>
        <v>0.9</v>
      </c>
      <c r="D1377" s="27" t="s">
        <v>495</v>
      </c>
      <c r="E1377" s="26">
        <v>20161012</v>
      </c>
      <c r="F1377" s="22" t="str">
        <f>VLOOKUP(E1377,КСГ!$A$2:$C$427,2,0)</f>
        <v>Операции на женских половых органах (уровень 2)</v>
      </c>
      <c r="G1377" s="25">
        <f>VLOOKUP(E1377,КСГ!$A$2:$C$427,3,0)</f>
        <v>0.57999999999999996</v>
      </c>
      <c r="H1377" s="25">
        <f>IF(VLOOKUP($E1377,КСГ!$A$2:$D$427,4,0)=0,IF($D1377="КС",$C$2*$C1377*$G1377,$C$3*$C1377*$G1377),IF($D1377="КС",$C$2*$G1377,$C$3*$G1377))</f>
        <v>8953.0568999999996</v>
      </c>
      <c r="I1377" s="25" t="str">
        <f>VLOOKUP(E1377,КСГ!$A$2:$E$427,5,0)</f>
        <v>Акушерство и гинекология</v>
      </c>
      <c r="J1377" s="25">
        <f>VLOOKUP(E1377,КСГ!$A$2:$F$427,6,0)</f>
        <v>0.8</v>
      </c>
      <c r="K1377" s="26" t="s">
        <v>472</v>
      </c>
      <c r="L1377" s="26">
        <v>0</v>
      </c>
      <c r="M1377" s="26">
        <v>0</v>
      </c>
      <c r="N1377" s="18" t="str">
        <f t="shared" si="51"/>
        <v/>
      </c>
      <c r="O1377" s="19">
        <f>IF(VLOOKUP($E1377,КСГ!$A$2:$D$427,4,0)=0,IF($D1377="КС",$C$2*$C1377*$G1377*L1377,$C$3*$C1377*$G1377*L1377),IF($D1377="КС",$C$2*$G1377*L1377,$C$3*$G1377*L1377))</f>
        <v>0</v>
      </c>
      <c r="P1377" s="19">
        <f>IF(VLOOKUP($E1377,КСГ!$A$2:$D$427,4,0)=0,IF($D1377="КС",$C$2*$C1377*$G1377*M1377,$C$3*$C1377*$G1377*M1377),IF($D1377="КС",$C$2*$G1377*M1377,$C$3*$G1377*M1377))</f>
        <v>0</v>
      </c>
      <c r="Q1377" s="20">
        <f t="shared" si="52"/>
        <v>0</v>
      </c>
    </row>
    <row r="1378" spans="1:17">
      <c r="A1378" s="34">
        <v>150023</v>
      </c>
      <c r="B1378" s="22" t="str">
        <f>VLOOKUP(A1378,МО!$A$1:$C$68,2,0)</f>
        <v>ГБУЗ "Родильный дом №1"</v>
      </c>
      <c r="C1378" s="23">
        <f>IF(D1378="КС",VLOOKUP(A1378,МО!$A$1:$C$68,3,0),VLOOKUP(A1378,МО!$A$1:$D$68,4,0))</f>
        <v>0.9</v>
      </c>
      <c r="D1378" s="27" t="s">
        <v>495</v>
      </c>
      <c r="E1378" s="26">
        <v>20161105</v>
      </c>
      <c r="F1378" s="22" t="str">
        <f>VLOOKUP(E1378,КСГ!$A$2:$C$427,2,0)</f>
        <v>Малая масса тела при рождении, недоношенность</v>
      </c>
      <c r="G1378" s="25">
        <f>VLOOKUP(E1378,КСГ!$A$2:$C$427,3,0)</f>
        <v>4.21</v>
      </c>
      <c r="H1378" s="25">
        <f>IF(VLOOKUP($E1378,КСГ!$A$2:$D$427,4,0)=0,IF($D1378="КС",$C$2*$C1378*$G1378,$C$3*$C1378*$G1378),IF($D1378="КС",$C$2*$G1378,$C$3*$G1378))</f>
        <v>64986.84405</v>
      </c>
      <c r="I1378" s="25" t="str">
        <f>VLOOKUP(E1378,КСГ!$A$2:$E$427,5,0)</f>
        <v>Неонатология</v>
      </c>
      <c r="J1378" s="25">
        <f>VLOOKUP(E1378,КСГ!$A$2:$F$427,6,0)</f>
        <v>2.96</v>
      </c>
      <c r="K1378" s="26" t="s">
        <v>481</v>
      </c>
      <c r="L1378" s="26">
        <v>0</v>
      </c>
      <c r="M1378" s="26"/>
      <c r="N1378" s="18" t="str">
        <f t="shared" si="51"/>
        <v/>
      </c>
      <c r="O1378" s="19">
        <f>IF(VLOOKUP($E1378,КСГ!$A$2:$D$427,4,0)=0,IF($D1378="КС",$C$2*$C1378*$G1378*L1378,$C$3*$C1378*$G1378*L1378),IF($D1378="КС",$C$2*$G1378*L1378,$C$3*$G1378*L1378))</f>
        <v>0</v>
      </c>
      <c r="P1378" s="19">
        <f>IF(VLOOKUP($E1378,КСГ!$A$2:$D$427,4,0)=0,IF($D1378="КС",$C$2*$C1378*$G1378*M1378,$C$3*$C1378*$G1378*M1378),IF($D1378="КС",$C$2*$G1378*M1378,$C$3*$G1378*M1378))</f>
        <v>0</v>
      </c>
      <c r="Q1378" s="20">
        <f t="shared" si="52"/>
        <v>0</v>
      </c>
    </row>
    <row r="1379" spans="1:17">
      <c r="A1379" s="34">
        <v>150023</v>
      </c>
      <c r="B1379" s="22" t="str">
        <f>VLOOKUP(A1379,МО!$A$1:$C$68,2,0)</f>
        <v>ГБУЗ "Родильный дом №1"</v>
      </c>
      <c r="C1379" s="23">
        <f>IF(D1379="КС",VLOOKUP(A1379,МО!$A$1:$C$68,3,0),VLOOKUP(A1379,МО!$A$1:$D$68,4,0))</f>
        <v>0.9</v>
      </c>
      <c r="D1379" s="27" t="s">
        <v>495</v>
      </c>
      <c r="E1379" s="26">
        <v>20161109</v>
      </c>
      <c r="F1379" s="22" t="str">
        <f>VLOOKUP(E1379,КСГ!$A$2:$C$427,2,0)</f>
        <v>Другие нарушения, возникшие в перинатальном периоде (уровень 1)</v>
      </c>
      <c r="G1379" s="25">
        <f>VLOOKUP(E1379,КСГ!$A$2:$C$427,3,0)</f>
        <v>1.39</v>
      </c>
      <c r="H1379" s="25">
        <f>IF(VLOOKUP($E1379,КСГ!$A$2:$D$427,4,0)=0,IF($D1379="КС",$C$2*$C1379*$G1379,$C$3*$C1379*$G1379),IF($D1379="КС",$C$2*$G1379,$C$3*$G1379))</f>
        <v>21456.463949999998</v>
      </c>
      <c r="I1379" s="25" t="str">
        <f>VLOOKUP(E1379,КСГ!$A$2:$E$427,5,0)</f>
        <v>Неонатология</v>
      </c>
      <c r="J1379" s="25">
        <f>VLOOKUP(E1379,КСГ!$A$2:$F$427,6,0)</f>
        <v>2.96</v>
      </c>
      <c r="K1379" s="26" t="s">
        <v>481</v>
      </c>
      <c r="L1379" s="26">
        <v>0</v>
      </c>
      <c r="M1379" s="26"/>
      <c r="N1379" s="18" t="str">
        <f t="shared" si="51"/>
        <v/>
      </c>
      <c r="O1379" s="19">
        <f>IF(VLOOKUP($E1379,КСГ!$A$2:$D$427,4,0)=0,IF($D1379="КС",$C$2*$C1379*$G1379*L1379,$C$3*$C1379*$G1379*L1379),IF($D1379="КС",$C$2*$G1379*L1379,$C$3*$G1379*L1379))</f>
        <v>0</v>
      </c>
      <c r="P1379" s="19">
        <f>IF(VLOOKUP($E1379,КСГ!$A$2:$D$427,4,0)=0,IF($D1379="КС",$C$2*$C1379*$G1379*M1379,$C$3*$C1379*$G1379*M1379),IF($D1379="КС",$C$2*$G1379*M1379,$C$3*$G1379*M1379))</f>
        <v>0</v>
      </c>
      <c r="Q1379" s="20">
        <f t="shared" si="52"/>
        <v>0</v>
      </c>
    </row>
    <row r="1380" spans="1:17">
      <c r="A1380" s="34">
        <v>150023</v>
      </c>
      <c r="B1380" s="22" t="str">
        <f>VLOOKUP(A1380,МО!$A$1:$C$68,2,0)</f>
        <v>ГБУЗ "Родильный дом №1"</v>
      </c>
      <c r="C1380" s="23">
        <f>IF(D1380="КС",VLOOKUP(A1380,МО!$A$1:$C$68,3,0),VLOOKUP(A1380,МО!$A$1:$D$68,4,0))</f>
        <v>0.9</v>
      </c>
      <c r="D1380" s="27" t="s">
        <v>495</v>
      </c>
      <c r="E1380" s="26">
        <v>20161110</v>
      </c>
      <c r="F1380" s="22" t="str">
        <f>VLOOKUP(E1380,КСГ!$A$2:$C$427,2,0)</f>
        <v>Другие нарушения, возникшие в перинатальном периоде (уровень 2)</v>
      </c>
      <c r="G1380" s="25">
        <f>VLOOKUP(E1380,КСГ!$A$2:$C$427,3,0)</f>
        <v>1.89</v>
      </c>
      <c r="H1380" s="25">
        <f>IF(VLOOKUP($E1380,КСГ!$A$2:$D$427,4,0)=0,IF($D1380="КС",$C$2*$C1380*$G1380,$C$3*$C1380*$G1380),IF($D1380="КС",$C$2*$G1380,$C$3*$G1380))</f>
        <v>29174.616449999998</v>
      </c>
      <c r="I1380" s="25" t="str">
        <f>VLOOKUP(E1380,КСГ!$A$2:$E$427,5,0)</f>
        <v>Неонатология</v>
      </c>
      <c r="J1380" s="25">
        <f>VLOOKUP(E1380,КСГ!$A$2:$F$427,6,0)</f>
        <v>2.96</v>
      </c>
      <c r="K1380" s="26" t="s">
        <v>481</v>
      </c>
      <c r="L1380" s="26">
        <v>10</v>
      </c>
      <c r="M1380" s="26">
        <v>5</v>
      </c>
      <c r="N1380" s="18">
        <f t="shared" si="51"/>
        <v>15</v>
      </c>
      <c r="O1380" s="19">
        <f>IF(VLOOKUP($E1380,КСГ!$A$2:$D$427,4,0)=0,IF($D1380="КС",$C$2*$C1380*$G1380*L1380,$C$3*$C1380*$G1380*L1380),IF($D1380="КС",$C$2*$G1380*L1380,$C$3*$G1380*L1380))</f>
        <v>291746.16449999996</v>
      </c>
      <c r="P1380" s="19">
        <f>IF(VLOOKUP($E1380,КСГ!$A$2:$D$427,4,0)=0,IF($D1380="КС",$C$2*$C1380*$G1380*M1380,$C$3*$C1380*$G1380*M1380),IF($D1380="КС",$C$2*$G1380*M1380,$C$3*$G1380*M1380))</f>
        <v>145873.08224999998</v>
      </c>
      <c r="Q1380" s="20">
        <f t="shared" si="52"/>
        <v>437619.24674999993</v>
      </c>
    </row>
    <row r="1381" spans="1:17" ht="30">
      <c r="A1381" s="34">
        <v>150024</v>
      </c>
      <c r="B1381" s="22" t="str">
        <f>VLOOKUP(A1381,МО!$A$1:$C$68,2,0)</f>
        <v>ГБУЗ "Родильный дом №2"</v>
      </c>
      <c r="C1381" s="23">
        <f>IF(D1381="КС",VLOOKUP(A1381,МО!$A$1:$C$68,3,0),VLOOKUP(A1381,МО!$A$1:$D$68,4,0))</f>
        <v>0.9</v>
      </c>
      <c r="D1381" s="27" t="s">
        <v>495</v>
      </c>
      <c r="E1381" s="26">
        <v>20161002</v>
      </c>
      <c r="F1381" s="22" t="str">
        <f>VLOOKUP(E1381,КСГ!$A$2:$C$427,2,0)</f>
        <v>Осложнения, связанные с беременностью</v>
      </c>
      <c r="G1381" s="25">
        <f>VLOOKUP(E1381,КСГ!$A$2:$C$427,3,0)</f>
        <v>0.93</v>
      </c>
      <c r="H1381" s="25">
        <f>IF(VLOOKUP($E1381,КСГ!$A$2:$D$427,4,0)=0,IF($D1381="КС",$C$2*$C1381*$G1381,$C$3*$C1381*$G1381),IF($D1381="КС",$C$2*$G1381,$C$3*$G1381))</f>
        <v>14355.763650000001</v>
      </c>
      <c r="I1381" s="25" t="str">
        <f>VLOOKUP(E1381,КСГ!$A$2:$E$427,5,0)</f>
        <v>Акушерство и гинекология</v>
      </c>
      <c r="J1381" s="25">
        <f>VLOOKUP(E1381,КСГ!$A$2:$F$427,6,0)</f>
        <v>0.8</v>
      </c>
      <c r="K1381" s="26" t="s">
        <v>471</v>
      </c>
      <c r="L1381" s="26">
        <v>239</v>
      </c>
      <c r="M1381" s="26">
        <v>100</v>
      </c>
      <c r="N1381" s="18">
        <f t="shared" si="51"/>
        <v>339</v>
      </c>
      <c r="O1381" s="19">
        <f>IF(VLOOKUP($E1381,КСГ!$A$2:$D$427,4,0)=0,IF($D1381="КС",$C$2*$C1381*$G1381*L1381,$C$3*$C1381*$G1381*L1381),IF($D1381="КС",$C$2*$G1381*L1381,$C$3*$G1381*L1381))</f>
        <v>3431027.51235</v>
      </c>
      <c r="P1381" s="19">
        <f>IF(VLOOKUP($E1381,КСГ!$A$2:$D$427,4,0)=0,IF($D1381="КС",$C$2*$C1381*$G1381*M1381,$C$3*$C1381*$G1381*M1381),IF($D1381="КС",$C$2*$G1381*M1381,$C$3*$G1381*M1381))</f>
        <v>1435576.365</v>
      </c>
      <c r="Q1381" s="20">
        <f t="shared" si="52"/>
        <v>4866603.8773499997</v>
      </c>
    </row>
    <row r="1382" spans="1:17" ht="30">
      <c r="A1382" s="34">
        <v>150024</v>
      </c>
      <c r="B1382" s="22" t="str">
        <f>VLOOKUP(A1382,МО!$A$1:$C$68,2,0)</f>
        <v>ГБУЗ "Родильный дом №2"</v>
      </c>
      <c r="C1382" s="23">
        <f>IF(D1382="КС",VLOOKUP(A1382,МО!$A$1:$C$68,3,0),VLOOKUP(A1382,МО!$A$1:$D$68,4,0))</f>
        <v>0.9</v>
      </c>
      <c r="D1382" s="27" t="s">
        <v>495</v>
      </c>
      <c r="E1382" s="26">
        <v>20161004</v>
      </c>
      <c r="F1382" s="22" t="str">
        <f>VLOOKUP(E1382,КСГ!$A$2:$C$427,2,0)</f>
        <v>Родоразрешение</v>
      </c>
      <c r="G1382" s="25">
        <f>VLOOKUP(E1382,КСГ!$A$2:$C$427,3,0)</f>
        <v>0.98</v>
      </c>
      <c r="H1382" s="25">
        <f>IF(VLOOKUP($E1382,КСГ!$A$2:$D$427,4,0)=0,IF($D1382="КС",$C$2*$C1382*$G1382,$C$3*$C1382*$G1382),IF($D1382="КС",$C$2*$G1382,$C$3*$G1382))</f>
        <v>15127.5789</v>
      </c>
      <c r="I1382" s="25" t="str">
        <f>VLOOKUP(E1382,КСГ!$A$2:$E$427,5,0)</f>
        <v>Акушерство и гинекология</v>
      </c>
      <c r="J1382" s="25">
        <f>VLOOKUP(E1382,КСГ!$A$2:$F$427,6,0)</f>
        <v>0.8</v>
      </c>
      <c r="K1382" s="26" t="s">
        <v>472</v>
      </c>
      <c r="L1382" s="26">
        <v>501</v>
      </c>
      <c r="M1382" s="26">
        <v>130</v>
      </c>
      <c r="N1382" s="18">
        <f t="shared" si="51"/>
        <v>631</v>
      </c>
      <c r="O1382" s="19">
        <f>IF(VLOOKUP($E1382,КСГ!$A$2:$D$427,4,0)=0,IF($D1382="КС",$C$2*$C1382*$G1382*L1382,$C$3*$C1382*$G1382*L1382),IF($D1382="КС",$C$2*$G1382*L1382,$C$3*$G1382*L1382))</f>
        <v>7578917.0289000003</v>
      </c>
      <c r="P1382" s="19">
        <f>IF(VLOOKUP($E1382,КСГ!$A$2:$D$427,4,0)=0,IF($D1382="КС",$C$2*$C1382*$G1382*M1382,$C$3*$C1382*$G1382*M1382),IF($D1382="КС",$C$2*$G1382*M1382,$C$3*$G1382*M1382))</f>
        <v>1966585.257</v>
      </c>
      <c r="Q1382" s="20">
        <f t="shared" si="52"/>
        <v>9545502.2859000005</v>
      </c>
    </row>
    <row r="1383" spans="1:17" ht="30">
      <c r="A1383" s="34">
        <v>150024</v>
      </c>
      <c r="B1383" s="22" t="str">
        <f>VLOOKUP(A1383,МО!$A$1:$C$68,2,0)</f>
        <v>ГБУЗ "Родильный дом №2"</v>
      </c>
      <c r="C1383" s="23">
        <f>IF(D1383="КС",VLOOKUP(A1383,МО!$A$1:$C$68,3,0),VLOOKUP(A1383,МО!$A$1:$D$68,4,0))</f>
        <v>0.9</v>
      </c>
      <c r="D1383" s="27" t="s">
        <v>495</v>
      </c>
      <c r="E1383" s="26">
        <v>20161005</v>
      </c>
      <c r="F1383" s="22" t="str">
        <f>VLOOKUP(E1383,КСГ!$A$2:$C$427,2,0)</f>
        <v>Кесарево сечение</v>
      </c>
      <c r="G1383" s="25">
        <f>VLOOKUP(E1383,КСГ!$A$2:$C$427,3,0)</f>
        <v>1.01</v>
      </c>
      <c r="H1383" s="25">
        <f>IF(VLOOKUP($E1383,КСГ!$A$2:$D$427,4,0)=0,IF($D1383="КС",$C$2*$C1383*$G1383,$C$3*$C1383*$G1383),IF($D1383="КС",$C$2*$G1383,$C$3*$G1383))</f>
        <v>15590.66805</v>
      </c>
      <c r="I1383" s="25" t="str">
        <f>VLOOKUP(E1383,КСГ!$A$2:$E$427,5,0)</f>
        <v>Акушерство и гинекология</v>
      </c>
      <c r="J1383" s="25">
        <f>VLOOKUP(E1383,КСГ!$A$2:$F$427,6,0)</f>
        <v>0.8</v>
      </c>
      <c r="K1383" s="26" t="s">
        <v>472</v>
      </c>
      <c r="L1383" s="26">
        <v>195</v>
      </c>
      <c r="M1383" s="26">
        <v>100</v>
      </c>
      <c r="N1383" s="18">
        <f t="shared" si="51"/>
        <v>295</v>
      </c>
      <c r="O1383" s="19">
        <f>IF(VLOOKUP($E1383,КСГ!$A$2:$D$427,4,0)=0,IF($D1383="КС",$C$2*$C1383*$G1383*L1383,$C$3*$C1383*$G1383*L1383),IF($D1383="КС",$C$2*$G1383*L1383,$C$3*$G1383*L1383))</f>
        <v>3040180.26975</v>
      </c>
      <c r="P1383" s="19">
        <f>IF(VLOOKUP($E1383,КСГ!$A$2:$D$427,4,0)=0,IF($D1383="КС",$C$2*$C1383*$G1383*M1383,$C$3*$C1383*$G1383*M1383),IF($D1383="КС",$C$2*$G1383*M1383,$C$3*$G1383*M1383))</f>
        <v>1559066.8049999999</v>
      </c>
      <c r="Q1383" s="20">
        <f t="shared" si="52"/>
        <v>4599247.0747499997</v>
      </c>
    </row>
    <row r="1384" spans="1:17" ht="30">
      <c r="A1384" s="34">
        <v>150024</v>
      </c>
      <c r="B1384" s="22" t="str">
        <f>VLOOKUP(A1384,МО!$A$1:$C$68,2,0)</f>
        <v>ГБУЗ "Родильный дом №2"</v>
      </c>
      <c r="C1384" s="23">
        <f>IF(D1384="КС",VLOOKUP(A1384,МО!$A$1:$C$68,3,0),VLOOKUP(A1384,МО!$A$1:$D$68,4,0))</f>
        <v>0.9</v>
      </c>
      <c r="D1384" s="27" t="s">
        <v>495</v>
      </c>
      <c r="E1384" s="26">
        <v>20161006</v>
      </c>
      <c r="F1384" s="22" t="str">
        <f>VLOOKUP(E1384,КСГ!$A$2:$C$427,2,0)</f>
        <v>Осложнения послеродового периода</v>
      </c>
      <c r="G1384" s="25">
        <f>VLOOKUP(E1384,КСГ!$A$2:$C$427,3,0)</f>
        <v>0.74</v>
      </c>
      <c r="H1384" s="25">
        <f>IF(VLOOKUP($E1384,КСГ!$A$2:$D$427,4,0)=0,IF($D1384="КС",$C$2*$C1384*$G1384,$C$3*$C1384*$G1384),IF($D1384="КС",$C$2*$G1384,$C$3*$G1384))</f>
        <v>11422.8657</v>
      </c>
      <c r="I1384" s="25" t="str">
        <f>VLOOKUP(E1384,КСГ!$A$2:$E$427,5,0)</f>
        <v>Акушерство и гинекология</v>
      </c>
      <c r="J1384" s="25">
        <f>VLOOKUP(E1384,КСГ!$A$2:$F$427,6,0)</f>
        <v>0.8</v>
      </c>
      <c r="K1384" s="26" t="s">
        <v>472</v>
      </c>
      <c r="L1384" s="26">
        <v>3</v>
      </c>
      <c r="M1384" s="26">
        <v>2</v>
      </c>
      <c r="N1384" s="18">
        <f t="shared" si="51"/>
        <v>5</v>
      </c>
      <c r="O1384" s="19">
        <f>IF(VLOOKUP($E1384,КСГ!$A$2:$D$427,4,0)=0,IF($D1384="КС",$C$2*$C1384*$G1384*L1384,$C$3*$C1384*$G1384*L1384),IF($D1384="КС",$C$2*$G1384*L1384,$C$3*$G1384*L1384))</f>
        <v>34268.597099999999</v>
      </c>
      <c r="P1384" s="19">
        <f>IF(VLOOKUP($E1384,КСГ!$A$2:$D$427,4,0)=0,IF($D1384="КС",$C$2*$C1384*$G1384*M1384,$C$3*$C1384*$G1384*M1384),IF($D1384="КС",$C$2*$G1384*M1384,$C$3*$G1384*M1384))</f>
        <v>22845.731400000001</v>
      </c>
      <c r="Q1384" s="20">
        <f t="shared" si="52"/>
        <v>57114.328500000003</v>
      </c>
    </row>
    <row r="1385" spans="1:17" ht="30">
      <c r="A1385" s="34">
        <v>150024</v>
      </c>
      <c r="B1385" s="22" t="str">
        <f>VLOOKUP(A1385,МО!$A$1:$C$68,2,0)</f>
        <v>ГБУЗ "Родильный дом №2"</v>
      </c>
      <c r="C1385" s="23">
        <f>IF(D1385="КС",VLOOKUP(A1385,МО!$A$1:$C$68,3,0),VLOOKUP(A1385,МО!$A$1:$D$68,4,0))</f>
        <v>0.9</v>
      </c>
      <c r="D1385" s="27" t="s">
        <v>495</v>
      </c>
      <c r="E1385" s="26">
        <v>20161011</v>
      </c>
      <c r="F1385" s="22" t="str">
        <f>VLOOKUP(E1385,КСГ!$A$2:$C$427,2,0)</f>
        <v>Операции на женских половых органах (уровень 1)</v>
      </c>
      <c r="G1385" s="25">
        <f>VLOOKUP(E1385,КСГ!$A$2:$C$427,3,0)</f>
        <v>0.39</v>
      </c>
      <c r="H1385" s="25">
        <f>IF(VLOOKUP($E1385,КСГ!$A$2:$D$427,4,0)=0,IF($D1385="КС",$C$2*$C1385*$G1385,$C$3*$C1385*$G1385),IF($D1385="КС",$C$2*$G1385,$C$3*$G1385))</f>
        <v>6020.15895</v>
      </c>
      <c r="I1385" s="25" t="str">
        <f>VLOOKUP(E1385,КСГ!$A$2:$E$427,5,0)</f>
        <v>Акушерство и гинекология</v>
      </c>
      <c r="J1385" s="25">
        <f>VLOOKUP(E1385,КСГ!$A$2:$F$427,6,0)</f>
        <v>0.8</v>
      </c>
      <c r="K1385" s="26" t="s">
        <v>471</v>
      </c>
      <c r="L1385" s="26">
        <v>0</v>
      </c>
      <c r="M1385" s="26">
        <v>0</v>
      </c>
      <c r="N1385" s="18" t="str">
        <f t="shared" si="51"/>
        <v/>
      </c>
      <c r="O1385" s="19">
        <f>IF(VLOOKUP($E1385,КСГ!$A$2:$D$427,4,0)=0,IF($D1385="КС",$C$2*$C1385*$G1385*L1385,$C$3*$C1385*$G1385*L1385),IF($D1385="КС",$C$2*$G1385*L1385,$C$3*$G1385*L1385))</f>
        <v>0</v>
      </c>
      <c r="P1385" s="19">
        <f>IF(VLOOKUP($E1385,КСГ!$A$2:$D$427,4,0)=0,IF($D1385="КС",$C$2*$C1385*$G1385*M1385,$C$3*$C1385*$G1385*M1385),IF($D1385="КС",$C$2*$G1385*M1385,$C$3*$G1385*M1385))</f>
        <v>0</v>
      </c>
      <c r="Q1385" s="20">
        <f t="shared" si="52"/>
        <v>0</v>
      </c>
    </row>
    <row r="1386" spans="1:17" ht="30">
      <c r="A1386" s="34">
        <v>150024</v>
      </c>
      <c r="B1386" s="22" t="str">
        <f>VLOOKUP(A1386,МО!$A$1:$C$68,2,0)</f>
        <v>ГБУЗ "Родильный дом №2"</v>
      </c>
      <c r="C1386" s="23">
        <f>IF(D1386="КС",VLOOKUP(A1386,МО!$A$1:$C$68,3,0),VLOOKUP(A1386,МО!$A$1:$D$68,4,0))</f>
        <v>0.9</v>
      </c>
      <c r="D1386" s="27" t="s">
        <v>495</v>
      </c>
      <c r="E1386" s="26">
        <v>20161012</v>
      </c>
      <c r="F1386" s="22" t="str">
        <f>VLOOKUP(E1386,КСГ!$A$2:$C$427,2,0)</f>
        <v>Операции на женских половых органах (уровень 2)</v>
      </c>
      <c r="G1386" s="25">
        <f>VLOOKUP(E1386,КСГ!$A$2:$C$427,3,0)</f>
        <v>0.57999999999999996</v>
      </c>
      <c r="H1386" s="25">
        <f>IF(VLOOKUP($E1386,КСГ!$A$2:$D$427,4,0)=0,IF($D1386="КС",$C$2*$C1386*$G1386,$C$3*$C1386*$G1386),IF($D1386="КС",$C$2*$G1386,$C$3*$G1386))</f>
        <v>8953.0568999999996</v>
      </c>
      <c r="I1386" s="25" t="str">
        <f>VLOOKUP(E1386,КСГ!$A$2:$E$427,5,0)</f>
        <v>Акушерство и гинекология</v>
      </c>
      <c r="J1386" s="25">
        <f>VLOOKUP(E1386,КСГ!$A$2:$F$427,6,0)</f>
        <v>0.8</v>
      </c>
      <c r="K1386" s="26" t="s">
        <v>471</v>
      </c>
      <c r="L1386" s="26">
        <v>0</v>
      </c>
      <c r="M1386" s="26">
        <v>0</v>
      </c>
      <c r="N1386" s="18" t="str">
        <f t="shared" si="51"/>
        <v/>
      </c>
      <c r="O1386" s="19">
        <f>IF(VLOOKUP($E1386,КСГ!$A$2:$D$427,4,0)=0,IF($D1386="КС",$C$2*$C1386*$G1386*L1386,$C$3*$C1386*$G1386*L1386),IF($D1386="КС",$C$2*$G1386*L1386,$C$3*$G1386*L1386))</f>
        <v>0</v>
      </c>
      <c r="P1386" s="19">
        <f>IF(VLOOKUP($E1386,КСГ!$A$2:$D$427,4,0)=0,IF($D1386="КС",$C$2*$C1386*$G1386*M1386,$C$3*$C1386*$G1386*M1386),IF($D1386="КС",$C$2*$G1386*M1386,$C$3*$G1386*M1386))</f>
        <v>0</v>
      </c>
      <c r="Q1386" s="20">
        <f t="shared" si="52"/>
        <v>0</v>
      </c>
    </row>
    <row r="1387" spans="1:17">
      <c r="A1387" s="34">
        <v>150024</v>
      </c>
      <c r="B1387" s="22" t="str">
        <f>VLOOKUP(A1387,МО!$A$1:$C$68,2,0)</f>
        <v>ГБУЗ "Родильный дом №2"</v>
      </c>
      <c r="C1387" s="23">
        <f>IF(D1387="КС",VLOOKUP(A1387,МО!$A$1:$C$68,3,0),VLOOKUP(A1387,МО!$A$1:$D$68,4,0))</f>
        <v>0.9</v>
      </c>
      <c r="D1387" s="27" t="s">
        <v>495</v>
      </c>
      <c r="E1387" s="26">
        <v>20161022</v>
      </c>
      <c r="F1387" s="22" t="str">
        <f>VLOOKUP(E1387,КСГ!$A$2:$C$427,2,0)</f>
        <v>Анемии, уровень 1</v>
      </c>
      <c r="G1387" s="25">
        <f>VLOOKUP(E1387,КСГ!$A$2:$C$427,3,0)</f>
        <v>1.1200000000000001</v>
      </c>
      <c r="H1387" s="25">
        <f>IF(VLOOKUP($E1387,КСГ!$A$2:$D$427,4,0)=0,IF($D1387="КС",$C$2*$C1387*$G1387,$C$3*$C1387*$G1387),IF($D1387="КС",$C$2*$G1387,$C$3*$G1387))</f>
        <v>17288.661600000003</v>
      </c>
      <c r="I1387" s="25" t="str">
        <f>VLOOKUP(E1387,КСГ!$A$2:$E$427,5,0)</f>
        <v>Гематология</v>
      </c>
      <c r="J1387" s="25">
        <f>VLOOKUP(E1387,КСГ!$A$2:$F$427,6,0)</f>
        <v>1.37</v>
      </c>
      <c r="K1387" s="26" t="s">
        <v>471</v>
      </c>
      <c r="L1387" s="26">
        <v>0</v>
      </c>
      <c r="M1387" s="26">
        <v>0</v>
      </c>
      <c r="N1387" s="18" t="str">
        <f t="shared" si="51"/>
        <v/>
      </c>
      <c r="O1387" s="19">
        <f>IF(VLOOKUP($E1387,КСГ!$A$2:$D$427,4,0)=0,IF($D1387="КС",$C$2*$C1387*$G1387*L1387,$C$3*$C1387*$G1387*L1387),IF($D1387="КС",$C$2*$G1387*L1387,$C$3*$G1387*L1387))</f>
        <v>0</v>
      </c>
      <c r="P1387" s="19">
        <f>IF(VLOOKUP($E1387,КСГ!$A$2:$D$427,4,0)=0,IF($D1387="КС",$C$2*$C1387*$G1387*M1387,$C$3*$C1387*$G1387*M1387),IF($D1387="КС",$C$2*$G1387*M1387,$C$3*$G1387*M1387))</f>
        <v>0</v>
      </c>
      <c r="Q1387" s="20">
        <f t="shared" si="52"/>
        <v>0</v>
      </c>
    </row>
    <row r="1388" spans="1:17">
      <c r="A1388" s="34">
        <v>150024</v>
      </c>
      <c r="B1388" s="22" t="str">
        <f>VLOOKUP(A1388,МО!$A$1:$C$68,2,0)</f>
        <v>ГБУЗ "Родильный дом №2"</v>
      </c>
      <c r="C1388" s="23">
        <f>IF(D1388="КС",VLOOKUP(A1388,МО!$A$1:$C$68,3,0),VLOOKUP(A1388,МО!$A$1:$D$68,4,0))</f>
        <v>0.9</v>
      </c>
      <c r="D1388" s="27" t="s">
        <v>495</v>
      </c>
      <c r="E1388" s="26">
        <v>20161023</v>
      </c>
      <c r="F1388" s="22" t="str">
        <f>VLOOKUP(E1388,КСГ!$A$2:$C$427,2,0)</f>
        <v>Анемии, уровень 2</v>
      </c>
      <c r="G1388" s="25">
        <f>VLOOKUP(E1388,КСГ!$A$2:$C$427,3,0)</f>
        <v>1.49</v>
      </c>
      <c r="H1388" s="25">
        <f>IF(VLOOKUP($E1388,КСГ!$A$2:$D$427,4,0)=0,IF($D1388="КС",$C$2*$C1388*$G1388,$C$3*$C1388*$G1388),IF($D1388="КС",$C$2*$G1388,$C$3*$G1388))</f>
        <v>23000.094450000001</v>
      </c>
      <c r="I1388" s="25" t="str">
        <f>VLOOKUP(E1388,КСГ!$A$2:$E$427,5,0)</f>
        <v>Гематология</v>
      </c>
      <c r="J1388" s="25">
        <f>VLOOKUP(E1388,КСГ!$A$2:$F$427,6,0)</f>
        <v>1.37</v>
      </c>
      <c r="K1388" s="26" t="s">
        <v>471</v>
      </c>
      <c r="L1388" s="26">
        <v>0</v>
      </c>
      <c r="M1388" s="26">
        <v>0</v>
      </c>
      <c r="N1388" s="18" t="str">
        <f t="shared" si="51"/>
        <v/>
      </c>
      <c r="O1388" s="19">
        <f>IF(VLOOKUP($E1388,КСГ!$A$2:$D$427,4,0)=0,IF($D1388="КС",$C$2*$C1388*$G1388*L1388,$C$3*$C1388*$G1388*L1388),IF($D1388="КС",$C$2*$G1388*L1388,$C$3*$G1388*L1388))</f>
        <v>0</v>
      </c>
      <c r="P1388" s="19">
        <f>IF(VLOOKUP($E1388,КСГ!$A$2:$D$427,4,0)=0,IF($D1388="КС",$C$2*$C1388*$G1388*M1388,$C$3*$C1388*$G1388*M1388),IF($D1388="КС",$C$2*$G1388*M1388,$C$3*$G1388*M1388))</f>
        <v>0</v>
      </c>
      <c r="Q1388" s="20">
        <f t="shared" si="52"/>
        <v>0</v>
      </c>
    </row>
    <row r="1389" spans="1:17">
      <c r="A1389" s="34">
        <v>150024</v>
      </c>
      <c r="B1389" s="22" t="str">
        <f>VLOOKUP(A1389,МО!$A$1:$C$68,2,0)</f>
        <v>ГБУЗ "Родильный дом №2"</v>
      </c>
      <c r="C1389" s="23">
        <f>IF(D1389="КС",VLOOKUP(A1389,МО!$A$1:$C$68,3,0),VLOOKUP(A1389,МО!$A$1:$D$68,4,0))</f>
        <v>0.9</v>
      </c>
      <c r="D1389" s="27" t="s">
        <v>495</v>
      </c>
      <c r="E1389" s="26">
        <v>20161024</v>
      </c>
      <c r="F1389" s="22" t="str">
        <f>VLOOKUP(E1389,КСГ!$A$2:$C$427,2,0)</f>
        <v>Анемии, уровень 3</v>
      </c>
      <c r="G1389" s="25">
        <f>VLOOKUP(E1389,КСГ!$A$2:$C$427,3,0)</f>
        <v>5.32</v>
      </c>
      <c r="H1389" s="25">
        <f>IF(VLOOKUP($E1389,КСГ!$A$2:$D$427,4,0)=0,IF($D1389="КС",$C$2*$C1389*$G1389,$C$3*$C1389*$G1389),IF($D1389="КС",$C$2*$G1389,$C$3*$G1389))</f>
        <v>82121.142600000006</v>
      </c>
      <c r="I1389" s="25" t="str">
        <f>VLOOKUP(E1389,КСГ!$A$2:$E$427,5,0)</f>
        <v>Гематология</v>
      </c>
      <c r="J1389" s="25">
        <f>VLOOKUP(E1389,КСГ!$A$2:$F$427,6,0)</f>
        <v>1.37</v>
      </c>
      <c r="K1389" s="26" t="s">
        <v>471</v>
      </c>
      <c r="L1389" s="26">
        <v>0</v>
      </c>
      <c r="M1389" s="26">
        <v>0</v>
      </c>
      <c r="N1389" s="18" t="str">
        <f t="shared" si="51"/>
        <v/>
      </c>
      <c r="O1389" s="19">
        <f>IF(VLOOKUP($E1389,КСГ!$A$2:$D$427,4,0)=0,IF($D1389="КС",$C$2*$C1389*$G1389*L1389,$C$3*$C1389*$G1389*L1389),IF($D1389="КС",$C$2*$G1389*L1389,$C$3*$G1389*L1389))</f>
        <v>0</v>
      </c>
      <c r="P1389" s="19">
        <f>IF(VLOOKUP($E1389,КСГ!$A$2:$D$427,4,0)=0,IF($D1389="КС",$C$2*$C1389*$G1389*M1389,$C$3*$C1389*$G1389*M1389),IF($D1389="КС",$C$2*$G1389*M1389,$C$3*$G1389*M1389))</f>
        <v>0</v>
      </c>
      <c r="Q1389" s="20">
        <f t="shared" si="52"/>
        <v>0</v>
      </c>
    </row>
    <row r="1390" spans="1:17">
      <c r="A1390" s="34">
        <v>150024</v>
      </c>
      <c r="B1390" s="22" t="str">
        <f>VLOOKUP(A1390,МО!$A$1:$C$68,2,0)</f>
        <v>ГБУЗ "Родильный дом №2"</v>
      </c>
      <c r="C1390" s="23">
        <f>IF(D1390="КС",VLOOKUP(A1390,МО!$A$1:$C$68,3,0),VLOOKUP(A1390,МО!$A$1:$D$68,4,0))</f>
        <v>0.9</v>
      </c>
      <c r="D1390" s="27" t="s">
        <v>495</v>
      </c>
      <c r="E1390" s="26">
        <v>20161105</v>
      </c>
      <c r="F1390" s="22" t="str">
        <f>VLOOKUP(E1390,КСГ!$A$2:$C$427,2,0)</f>
        <v>Малая масса тела при рождении, недоношенность</v>
      </c>
      <c r="G1390" s="25">
        <f>VLOOKUP(E1390,КСГ!$A$2:$C$427,3,0)</f>
        <v>4.21</v>
      </c>
      <c r="H1390" s="25">
        <f>IF(VLOOKUP($E1390,КСГ!$A$2:$D$427,4,0)=0,IF($D1390="КС",$C$2*$C1390*$G1390,$C$3*$C1390*$G1390),IF($D1390="КС",$C$2*$G1390,$C$3*$G1390))</f>
        <v>64986.84405</v>
      </c>
      <c r="I1390" s="25" t="str">
        <f>VLOOKUP(E1390,КСГ!$A$2:$E$427,5,0)</f>
        <v>Неонатология</v>
      </c>
      <c r="J1390" s="25">
        <f>VLOOKUP(E1390,КСГ!$A$2:$F$427,6,0)</f>
        <v>2.96</v>
      </c>
      <c r="K1390" s="26" t="s">
        <v>481</v>
      </c>
      <c r="L1390" s="26">
        <v>7</v>
      </c>
      <c r="M1390" s="26"/>
      <c r="N1390" s="18">
        <f t="shared" si="51"/>
        <v>7</v>
      </c>
      <c r="O1390" s="19">
        <f>IF(VLOOKUP($E1390,КСГ!$A$2:$D$427,4,0)=0,IF($D1390="КС",$C$2*$C1390*$G1390*L1390,$C$3*$C1390*$G1390*L1390),IF($D1390="КС",$C$2*$G1390*L1390,$C$3*$G1390*L1390))</f>
        <v>454907.90834999998</v>
      </c>
      <c r="P1390" s="19">
        <f>IF(VLOOKUP($E1390,КСГ!$A$2:$D$427,4,0)=0,IF($D1390="КС",$C$2*$C1390*$G1390*M1390,$C$3*$C1390*$G1390*M1390),IF($D1390="КС",$C$2*$G1390*M1390,$C$3*$G1390*M1390))</f>
        <v>0</v>
      </c>
      <c r="Q1390" s="20">
        <f t="shared" si="52"/>
        <v>454907.90834999998</v>
      </c>
    </row>
    <row r="1391" spans="1:17">
      <c r="A1391" s="34">
        <v>150024</v>
      </c>
      <c r="B1391" s="22" t="str">
        <f>VLOOKUP(A1391,МО!$A$1:$C$68,2,0)</f>
        <v>ГБУЗ "Родильный дом №2"</v>
      </c>
      <c r="C1391" s="23">
        <f>IF(D1391="КС",VLOOKUP(A1391,МО!$A$1:$C$68,3,0),VLOOKUP(A1391,МО!$A$1:$D$68,4,0))</f>
        <v>0.9</v>
      </c>
      <c r="D1391" s="27" t="s">
        <v>495</v>
      </c>
      <c r="E1391" s="26">
        <v>20161106</v>
      </c>
      <c r="F1391" s="22" t="str">
        <f>VLOOKUP(E1391,КСГ!$A$2:$C$427,2,0)</f>
        <v>Крайне малая масса тела при рождении, крайняя незрелость</v>
      </c>
      <c r="G1391" s="25">
        <f>VLOOKUP(E1391,КСГ!$A$2:$C$427,3,0)</f>
        <v>14.49</v>
      </c>
      <c r="H1391" s="25">
        <f>IF(VLOOKUP($E1391,КСГ!$A$2:$D$427,4,0)=0,IF($D1391="КС",$C$2*$C1391*$G1391,$C$3*$C1391*$G1391),IF($D1391="КС",$C$2*$G1391,$C$3*$G1391))</f>
        <v>223672.05945</v>
      </c>
      <c r="I1391" s="25" t="str">
        <f>VLOOKUP(E1391,КСГ!$A$2:$E$427,5,0)</f>
        <v>Неонатология</v>
      </c>
      <c r="J1391" s="25">
        <f>VLOOKUP(E1391,КСГ!$A$2:$F$427,6,0)</f>
        <v>2.96</v>
      </c>
      <c r="K1391" s="26" t="s">
        <v>481</v>
      </c>
      <c r="L1391" s="26">
        <v>0</v>
      </c>
      <c r="M1391" s="26"/>
      <c r="N1391" s="18" t="str">
        <f t="shared" si="51"/>
        <v/>
      </c>
      <c r="O1391" s="19">
        <f>IF(VLOOKUP($E1391,КСГ!$A$2:$D$427,4,0)=0,IF($D1391="КС",$C$2*$C1391*$G1391*L1391,$C$3*$C1391*$G1391*L1391),IF($D1391="КС",$C$2*$G1391*L1391,$C$3*$G1391*L1391))</f>
        <v>0</v>
      </c>
      <c r="P1391" s="19">
        <f>IF(VLOOKUP($E1391,КСГ!$A$2:$D$427,4,0)=0,IF($D1391="КС",$C$2*$C1391*$G1391*M1391,$C$3*$C1391*$G1391*M1391),IF($D1391="КС",$C$2*$G1391*M1391,$C$3*$G1391*M1391))</f>
        <v>0</v>
      </c>
      <c r="Q1391" s="20">
        <f t="shared" si="52"/>
        <v>0</v>
      </c>
    </row>
    <row r="1392" spans="1:17">
      <c r="A1392" s="34">
        <v>150024</v>
      </c>
      <c r="B1392" s="22" t="str">
        <f>VLOOKUP(A1392,МО!$A$1:$C$68,2,0)</f>
        <v>ГБУЗ "Родильный дом №2"</v>
      </c>
      <c r="C1392" s="23">
        <f>IF(D1392="КС",VLOOKUP(A1392,МО!$A$1:$C$68,3,0),VLOOKUP(A1392,МО!$A$1:$D$68,4,0))</f>
        <v>0.9</v>
      </c>
      <c r="D1392" s="27" t="s">
        <v>495</v>
      </c>
      <c r="E1392" s="26">
        <v>20161107</v>
      </c>
      <c r="F1392" s="22" t="str">
        <f>VLOOKUP(E1392,КСГ!$A$2:$C$427,2,0)</f>
        <v>Лечение новорожденных с тяжелой патологией с применением аппаратных методов поддержки или замещения витальных функций</v>
      </c>
      <c r="G1392" s="25">
        <f>VLOOKUP(E1392,КСГ!$A$2:$C$427,3,0)</f>
        <v>7.4</v>
      </c>
      <c r="H1392" s="25">
        <f>IF(VLOOKUP($E1392,КСГ!$A$2:$D$427,4,0)=0,IF($D1392="КС",$C$2*$C1392*$G1392,$C$3*$C1392*$G1392),IF($D1392="КС",$C$2*$G1392,$C$3*$G1392))</f>
        <v>114228.65700000001</v>
      </c>
      <c r="I1392" s="25" t="str">
        <f>VLOOKUP(E1392,КСГ!$A$2:$E$427,5,0)</f>
        <v>Неонатология</v>
      </c>
      <c r="J1392" s="25">
        <f>VLOOKUP(E1392,КСГ!$A$2:$F$427,6,0)</f>
        <v>2.96</v>
      </c>
      <c r="K1392" s="26" t="s">
        <v>481</v>
      </c>
      <c r="L1392" s="26">
        <v>0</v>
      </c>
      <c r="M1392" s="26"/>
      <c r="N1392" s="18" t="str">
        <f t="shared" si="51"/>
        <v/>
      </c>
      <c r="O1392" s="19">
        <f>IF(VLOOKUP($E1392,КСГ!$A$2:$D$427,4,0)=0,IF($D1392="КС",$C$2*$C1392*$G1392*L1392,$C$3*$C1392*$G1392*L1392),IF($D1392="КС",$C$2*$G1392*L1392,$C$3*$G1392*L1392))</f>
        <v>0</v>
      </c>
      <c r="P1392" s="19">
        <f>IF(VLOOKUP($E1392,КСГ!$A$2:$D$427,4,0)=0,IF($D1392="КС",$C$2*$C1392*$G1392*M1392,$C$3*$C1392*$G1392*M1392),IF($D1392="КС",$C$2*$G1392*M1392,$C$3*$G1392*M1392))</f>
        <v>0</v>
      </c>
      <c r="Q1392" s="20">
        <f t="shared" si="52"/>
        <v>0</v>
      </c>
    </row>
    <row r="1393" spans="1:17">
      <c r="A1393" s="34">
        <v>150024</v>
      </c>
      <c r="B1393" s="22" t="str">
        <f>VLOOKUP(A1393,МО!$A$1:$C$68,2,0)</f>
        <v>ГБУЗ "Родильный дом №2"</v>
      </c>
      <c r="C1393" s="23">
        <f>IF(D1393="КС",VLOOKUP(A1393,МО!$A$1:$C$68,3,0),VLOOKUP(A1393,МО!$A$1:$D$68,4,0))</f>
        <v>0.9</v>
      </c>
      <c r="D1393" s="27" t="s">
        <v>495</v>
      </c>
      <c r="E1393" s="26">
        <v>20161108</v>
      </c>
      <c r="F1393" s="22" t="str">
        <f>VLOOKUP(E1393,КСГ!$A$2:$C$427,2,0)</f>
        <v>Геморрагические и гемолитические нарушения у новорожденных</v>
      </c>
      <c r="G1393" s="25">
        <f>VLOOKUP(E1393,КСГ!$A$2:$C$427,3,0)</f>
        <v>1.92</v>
      </c>
      <c r="H1393" s="25">
        <f>IF(VLOOKUP($E1393,КСГ!$A$2:$D$427,4,0)=0,IF($D1393="КС",$C$2*$C1393*$G1393,$C$3*$C1393*$G1393),IF($D1393="КС",$C$2*$G1393,$C$3*$G1393))</f>
        <v>29637.705600000001</v>
      </c>
      <c r="I1393" s="25" t="str">
        <f>VLOOKUP(E1393,КСГ!$A$2:$E$427,5,0)</f>
        <v>Неонатология</v>
      </c>
      <c r="J1393" s="25">
        <f>VLOOKUP(E1393,КСГ!$A$2:$F$427,6,0)</f>
        <v>2.96</v>
      </c>
      <c r="K1393" s="26" t="s">
        <v>481</v>
      </c>
      <c r="L1393" s="26">
        <v>10</v>
      </c>
      <c r="M1393" s="26"/>
      <c r="N1393" s="18">
        <f t="shared" si="51"/>
        <v>10</v>
      </c>
      <c r="O1393" s="19">
        <f>IF(VLOOKUP($E1393,КСГ!$A$2:$D$427,4,0)=0,IF($D1393="КС",$C$2*$C1393*$G1393*L1393,$C$3*$C1393*$G1393*L1393),IF($D1393="КС",$C$2*$G1393*L1393,$C$3*$G1393*L1393))</f>
        <v>296377.05599999998</v>
      </c>
      <c r="P1393" s="19">
        <f>IF(VLOOKUP($E1393,КСГ!$A$2:$D$427,4,0)=0,IF($D1393="КС",$C$2*$C1393*$G1393*M1393,$C$3*$C1393*$G1393*M1393),IF($D1393="КС",$C$2*$G1393*M1393,$C$3*$G1393*M1393))</f>
        <v>0</v>
      </c>
      <c r="Q1393" s="20">
        <f t="shared" si="52"/>
        <v>296377.05599999998</v>
      </c>
    </row>
    <row r="1394" spans="1:17">
      <c r="A1394" s="34">
        <v>150024</v>
      </c>
      <c r="B1394" s="22" t="str">
        <f>VLOOKUP(A1394,МО!$A$1:$C$68,2,0)</f>
        <v>ГБУЗ "Родильный дом №2"</v>
      </c>
      <c r="C1394" s="23">
        <f>IF(D1394="КС",VLOOKUP(A1394,МО!$A$1:$C$68,3,0),VLOOKUP(A1394,МО!$A$1:$D$68,4,0))</f>
        <v>0.9</v>
      </c>
      <c r="D1394" s="27" t="s">
        <v>495</v>
      </c>
      <c r="E1394" s="26">
        <v>20161109</v>
      </c>
      <c r="F1394" s="22" t="str">
        <f>VLOOKUP(E1394,КСГ!$A$2:$C$427,2,0)</f>
        <v>Другие нарушения, возникшие в перинатальном периоде (уровень 1)</v>
      </c>
      <c r="G1394" s="25">
        <f>VLOOKUP(E1394,КСГ!$A$2:$C$427,3,0)</f>
        <v>1.39</v>
      </c>
      <c r="H1394" s="25">
        <f>IF(VLOOKUP($E1394,КСГ!$A$2:$D$427,4,0)=0,IF($D1394="КС",$C$2*$C1394*$G1394,$C$3*$C1394*$G1394),IF($D1394="КС",$C$2*$G1394,$C$3*$G1394))</f>
        <v>21456.463949999998</v>
      </c>
      <c r="I1394" s="25" t="str">
        <f>VLOOKUP(E1394,КСГ!$A$2:$E$427,5,0)</f>
        <v>Неонатология</v>
      </c>
      <c r="J1394" s="25">
        <f>VLOOKUP(E1394,КСГ!$A$2:$F$427,6,0)</f>
        <v>2.96</v>
      </c>
      <c r="K1394" s="26" t="s">
        <v>481</v>
      </c>
      <c r="L1394" s="26">
        <v>25</v>
      </c>
      <c r="M1394" s="26"/>
      <c r="N1394" s="18">
        <f t="shared" si="51"/>
        <v>25</v>
      </c>
      <c r="O1394" s="19">
        <f>IF(VLOOKUP($E1394,КСГ!$A$2:$D$427,4,0)=0,IF($D1394="КС",$C$2*$C1394*$G1394*L1394,$C$3*$C1394*$G1394*L1394),IF($D1394="КС",$C$2*$G1394*L1394,$C$3*$G1394*L1394))</f>
        <v>536411.59874999989</v>
      </c>
      <c r="P1394" s="19">
        <f>IF(VLOOKUP($E1394,КСГ!$A$2:$D$427,4,0)=0,IF($D1394="КС",$C$2*$C1394*$G1394*M1394,$C$3*$C1394*$G1394*M1394),IF($D1394="КС",$C$2*$G1394*M1394,$C$3*$G1394*M1394))</f>
        <v>0</v>
      </c>
      <c r="Q1394" s="20">
        <f t="shared" si="52"/>
        <v>536411.59874999989</v>
      </c>
    </row>
    <row r="1395" spans="1:17">
      <c r="A1395" s="34">
        <v>150030</v>
      </c>
      <c r="B1395" s="22" t="str">
        <f>VLOOKUP(A1395,МО!$A$1:$C$68,2,0)</f>
        <v>ГБУЗ "РКВД"</v>
      </c>
      <c r="C1395" s="23">
        <f>IF(D1395="КС",VLOOKUP(A1395,МО!$A$1:$C$68,3,0),VLOOKUP(A1395,МО!$A$1:$D$68,4,0))</f>
        <v>0.93</v>
      </c>
      <c r="D1395" s="27" t="s">
        <v>495</v>
      </c>
      <c r="E1395" s="26">
        <v>20161027</v>
      </c>
      <c r="F1395" s="22" t="str">
        <f>VLOOKUP(E1395,КСГ!$A$2:$C$427,2,0)</f>
        <v>Редкие и тяжелые дерматозы</v>
      </c>
      <c r="G1395" s="25">
        <f>VLOOKUP(E1395,КСГ!$A$2:$C$427,3,0)</f>
        <v>1.72</v>
      </c>
      <c r="H1395" s="25">
        <f>IF(VLOOKUP($E1395,КСГ!$A$2:$D$427,4,0)=0,IF($D1395="КС",$C$2*$C1395*$G1395,$C$3*$C1395*$G1395),IF($D1395="КС",$C$2*$G1395,$C$3*$G1395))</f>
        <v>27435.459420000003</v>
      </c>
      <c r="I1395" s="25" t="str">
        <f>VLOOKUP(E1395,КСГ!$A$2:$E$427,5,0)</f>
        <v>Дерматология</v>
      </c>
      <c r="J1395" s="25">
        <f>VLOOKUP(E1395,КСГ!$A$2:$F$427,6,0)</f>
        <v>0.8</v>
      </c>
      <c r="K1395" s="26" t="s">
        <v>515</v>
      </c>
      <c r="L1395" s="26">
        <v>110</v>
      </c>
      <c r="M1395" s="26">
        <v>40</v>
      </c>
      <c r="N1395" s="18">
        <f t="shared" si="51"/>
        <v>150</v>
      </c>
      <c r="O1395" s="19">
        <f>IF(VLOOKUP($E1395,КСГ!$A$2:$D$427,4,0)=0,IF($D1395="КС",$C$2*$C1395*$G1395*L1395,$C$3*$C1395*$G1395*L1395),IF($D1395="КС",$C$2*$G1395*L1395,$C$3*$G1395*L1395))</f>
        <v>3017900.5362000004</v>
      </c>
      <c r="P1395" s="19">
        <f>IF(VLOOKUP($E1395,КСГ!$A$2:$D$427,4,0)=0,IF($D1395="КС",$C$2*$C1395*$G1395*M1395,$C$3*$C1395*$G1395*M1395),IF($D1395="КС",$C$2*$G1395*M1395,$C$3*$G1395*M1395))</f>
        <v>1097418.3768000002</v>
      </c>
      <c r="Q1395" s="20">
        <f t="shared" si="52"/>
        <v>4115318.9130000006</v>
      </c>
    </row>
    <row r="1396" spans="1:17">
      <c r="A1396" s="34">
        <v>150030</v>
      </c>
      <c r="B1396" s="22" t="str">
        <f>VLOOKUP(A1396,МО!$A$1:$C$68,2,0)</f>
        <v>ГБУЗ "РКВД"</v>
      </c>
      <c r="C1396" s="23">
        <f>IF(D1396="КС",VLOOKUP(A1396,МО!$A$1:$C$68,3,0),VLOOKUP(A1396,МО!$A$1:$D$68,4,0))</f>
        <v>0.93</v>
      </c>
      <c r="D1396" s="27" t="s">
        <v>495</v>
      </c>
      <c r="E1396" s="26">
        <v>20161028</v>
      </c>
      <c r="F1396" s="22" t="str">
        <f>VLOOKUP(E1396,КСГ!$A$2:$C$427,2,0)</f>
        <v>Среднетяжелые дерматозы</v>
      </c>
      <c r="G1396" s="25">
        <f>VLOOKUP(E1396,КСГ!$A$2:$C$427,3,0)</f>
        <v>0.74</v>
      </c>
      <c r="H1396" s="25">
        <f>IF(VLOOKUP($E1396,КСГ!$A$2:$D$427,4,0)=0,IF($D1396="КС",$C$2*$C1396*$G1396,$C$3*$C1396*$G1396),IF($D1396="КС",$C$2*$G1396,$C$3*$G1396))</f>
        <v>11803.627890000002</v>
      </c>
      <c r="I1396" s="25" t="str">
        <f>VLOOKUP(E1396,КСГ!$A$2:$E$427,5,0)</f>
        <v>Дерматология</v>
      </c>
      <c r="J1396" s="25">
        <f>VLOOKUP(E1396,КСГ!$A$2:$F$427,6,0)</f>
        <v>0.8</v>
      </c>
      <c r="K1396" s="26" t="s">
        <v>515</v>
      </c>
      <c r="L1396" s="26">
        <v>85</v>
      </c>
      <c r="M1396" s="26">
        <v>15</v>
      </c>
      <c r="N1396" s="18">
        <f t="shared" si="51"/>
        <v>100</v>
      </c>
      <c r="O1396" s="19">
        <f>IF(VLOOKUP($E1396,КСГ!$A$2:$D$427,4,0)=0,IF($D1396="КС",$C$2*$C1396*$G1396*L1396,$C$3*$C1396*$G1396*L1396),IF($D1396="КС",$C$2*$G1396*L1396,$C$3*$G1396*L1396))</f>
        <v>1003308.3706500002</v>
      </c>
      <c r="P1396" s="19">
        <f>IF(VLOOKUP($E1396,КСГ!$A$2:$D$427,4,0)=0,IF($D1396="КС",$C$2*$C1396*$G1396*M1396,$C$3*$C1396*$G1396*M1396),IF($D1396="КС",$C$2*$G1396*M1396,$C$3*$G1396*M1396))</f>
        <v>177054.41835000002</v>
      </c>
      <c r="Q1396" s="20">
        <f t="shared" si="52"/>
        <v>1180362.7890000001</v>
      </c>
    </row>
    <row r="1397" spans="1:17">
      <c r="A1397" s="34">
        <v>150030</v>
      </c>
      <c r="B1397" s="22" t="str">
        <f>VLOOKUP(A1397,МО!$A$1:$C$68,2,0)</f>
        <v>ГБУЗ "РКВД"</v>
      </c>
      <c r="C1397" s="23">
        <f>IF(D1397="КС",VLOOKUP(A1397,МО!$A$1:$C$68,3,0),VLOOKUP(A1397,МО!$A$1:$D$68,4,0))</f>
        <v>0.93</v>
      </c>
      <c r="D1397" s="27" t="s">
        <v>495</v>
      </c>
      <c r="E1397" s="26">
        <v>20161029</v>
      </c>
      <c r="F1397" s="22" t="str">
        <f>VLOOKUP(E1397,КСГ!$A$2:$C$427,2,0)</f>
        <v>Легкие дерматозы</v>
      </c>
      <c r="G1397" s="25">
        <f>VLOOKUP(E1397,КСГ!$A$2:$C$427,3,0)</f>
        <v>0.18</v>
      </c>
      <c r="H1397" s="25">
        <f>IF(VLOOKUP($E1397,КСГ!$A$2:$D$427,4,0)=0,IF($D1397="КС",$C$2*$C1397*$G1397,$C$3*$C1397*$G1397),IF($D1397="КС",$C$2*$G1397,$C$3*$G1397))</f>
        <v>2871.1527300000002</v>
      </c>
      <c r="I1397" s="25" t="str">
        <f>VLOOKUP(E1397,КСГ!$A$2:$E$427,5,0)</f>
        <v>Дерматология</v>
      </c>
      <c r="J1397" s="25">
        <f>VLOOKUP(E1397,КСГ!$A$2:$F$427,6,0)</f>
        <v>0.8</v>
      </c>
      <c r="K1397" s="26" t="s">
        <v>515</v>
      </c>
      <c r="L1397" s="26">
        <v>35</v>
      </c>
      <c r="M1397" s="26">
        <v>5</v>
      </c>
      <c r="N1397" s="18">
        <f t="shared" si="51"/>
        <v>40</v>
      </c>
      <c r="O1397" s="19">
        <f>IF(VLOOKUP($E1397,КСГ!$A$2:$D$427,4,0)=0,IF($D1397="КС",$C$2*$C1397*$G1397*L1397,$C$3*$C1397*$G1397*L1397),IF($D1397="КС",$C$2*$G1397*L1397,$C$3*$G1397*L1397))</f>
        <v>100490.34555000001</v>
      </c>
      <c r="P1397" s="19">
        <f>IF(VLOOKUP($E1397,КСГ!$A$2:$D$427,4,0)=0,IF($D1397="КС",$C$2*$C1397*$G1397*M1397,$C$3*$C1397*$G1397*M1397),IF($D1397="КС",$C$2*$G1397*M1397,$C$3*$G1397*M1397))</f>
        <v>14355.763650000001</v>
      </c>
      <c r="Q1397" s="20">
        <f t="shared" si="52"/>
        <v>114846.10920000001</v>
      </c>
    </row>
    <row r="1398" spans="1:17" ht="30">
      <c r="A1398" s="34">
        <v>150031</v>
      </c>
      <c r="B1398" s="22" t="str">
        <f>VLOOKUP(A1398,МО!$A$1:$C$68,2,0)</f>
        <v>ГБУЗ "РОД"</v>
      </c>
      <c r="C1398" s="23">
        <f>IF(D1398="КС",VLOOKUP(A1398,МО!$A$1:$C$68,3,0),VLOOKUP(A1398,МО!$A$1:$D$68,4,0))</f>
        <v>1.02</v>
      </c>
      <c r="D1398" s="27" t="s">
        <v>495</v>
      </c>
      <c r="E1398" s="26">
        <v>20161012</v>
      </c>
      <c r="F1398" s="22" t="str">
        <f>VLOOKUP(E1398,КСГ!$A$2:$C$427,2,0)</f>
        <v>Операции на женских половых органах (уровень 2)</v>
      </c>
      <c r="G1398" s="25">
        <f>VLOOKUP(E1398,КСГ!$A$2:$C$427,3,0)</f>
        <v>0.57999999999999996</v>
      </c>
      <c r="H1398" s="25">
        <f>IF(VLOOKUP($E1398,КСГ!$A$2:$D$427,4,0)=0,IF($D1398="КС",$C$2*$C1398*$G1398,$C$3*$C1398*$G1398),IF($D1398="КС",$C$2*$G1398,$C$3*$G1398))</f>
        <v>10146.79782</v>
      </c>
      <c r="I1398" s="25" t="str">
        <f>VLOOKUP(E1398,КСГ!$A$2:$E$427,5,0)</f>
        <v>Акушерство и гинекология</v>
      </c>
      <c r="J1398" s="25">
        <f>VLOOKUP(E1398,КСГ!$A$2:$F$427,6,0)</f>
        <v>0.8</v>
      </c>
      <c r="K1398" s="26" t="s">
        <v>516</v>
      </c>
      <c r="L1398" s="26">
        <v>0</v>
      </c>
      <c r="M1398" s="26">
        <v>0</v>
      </c>
      <c r="N1398" s="18" t="str">
        <f t="shared" si="51"/>
        <v/>
      </c>
      <c r="O1398" s="19">
        <f>IF(VLOOKUP($E1398,КСГ!$A$2:$D$427,4,0)=0,IF($D1398="КС",$C$2*$C1398*$G1398*L1398,$C$3*$C1398*$G1398*L1398),IF($D1398="КС",$C$2*$G1398*L1398,$C$3*$G1398*L1398))</f>
        <v>0</v>
      </c>
      <c r="P1398" s="19">
        <f>IF(VLOOKUP($E1398,КСГ!$A$2:$D$427,4,0)=0,IF($D1398="КС",$C$2*$C1398*$G1398*M1398,$C$3*$C1398*$G1398*M1398),IF($D1398="КС",$C$2*$G1398*M1398,$C$3*$G1398*M1398))</f>
        <v>0</v>
      </c>
      <c r="Q1398" s="20">
        <f t="shared" si="52"/>
        <v>0</v>
      </c>
    </row>
    <row r="1399" spans="1:17" ht="30">
      <c r="A1399" s="34">
        <v>150031</v>
      </c>
      <c r="B1399" s="22" t="str">
        <f>VLOOKUP(A1399,МО!$A$1:$C$68,2,0)</f>
        <v>ГБУЗ "РОД"</v>
      </c>
      <c r="C1399" s="23">
        <f>IF(D1399="КС",VLOOKUP(A1399,МО!$A$1:$C$68,3,0),VLOOKUP(A1399,МО!$A$1:$D$68,4,0))</f>
        <v>1.02</v>
      </c>
      <c r="D1399" s="27" t="s">
        <v>495</v>
      </c>
      <c r="E1399" s="26">
        <v>20161013</v>
      </c>
      <c r="F1399" s="22" t="str">
        <f>VLOOKUP(E1399,КСГ!$A$2:$C$427,2,0)</f>
        <v>Операции на женских половых органах (уровень 3)</v>
      </c>
      <c r="G1399" s="25">
        <f>VLOOKUP(E1399,КСГ!$A$2:$C$427,3,0)</f>
        <v>1.17</v>
      </c>
      <c r="H1399" s="25">
        <f>IF(VLOOKUP($E1399,КСГ!$A$2:$D$427,4,0)=0,IF($D1399="КС",$C$2*$C1399*$G1399,$C$3*$C1399*$G1399),IF($D1399="КС",$C$2*$G1399,$C$3*$G1399))</f>
        <v>20468.540429999997</v>
      </c>
      <c r="I1399" s="25" t="str">
        <f>VLOOKUP(E1399,КСГ!$A$2:$E$427,5,0)</f>
        <v>Акушерство и гинекология</v>
      </c>
      <c r="J1399" s="25">
        <f>VLOOKUP(E1399,КСГ!$A$2:$F$427,6,0)</f>
        <v>0.8</v>
      </c>
      <c r="K1399" s="26" t="s">
        <v>516</v>
      </c>
      <c r="L1399" s="26">
        <v>57</v>
      </c>
      <c r="M1399" s="26">
        <v>15</v>
      </c>
      <c r="N1399" s="18">
        <f t="shared" si="51"/>
        <v>72</v>
      </c>
      <c r="O1399" s="19">
        <f>IF(VLOOKUP($E1399,КСГ!$A$2:$D$427,4,0)=0,IF($D1399="КС",$C$2*$C1399*$G1399*L1399,$C$3*$C1399*$G1399*L1399),IF($D1399="КС",$C$2*$G1399*L1399,$C$3*$G1399*L1399))</f>
        <v>1166706.8045099999</v>
      </c>
      <c r="P1399" s="19">
        <f>IF(VLOOKUP($E1399,КСГ!$A$2:$D$427,4,0)=0,IF($D1399="КС",$C$2*$C1399*$G1399*M1399,$C$3*$C1399*$G1399*M1399),IF($D1399="КС",$C$2*$G1399*M1399,$C$3*$G1399*M1399))</f>
        <v>307028.10644999996</v>
      </c>
      <c r="Q1399" s="20">
        <f t="shared" si="52"/>
        <v>1473734.91096</v>
      </c>
    </row>
    <row r="1400" spans="1:17" ht="30">
      <c r="A1400" s="34">
        <v>150031</v>
      </c>
      <c r="B1400" s="22" t="str">
        <f>VLOOKUP(A1400,МО!$A$1:$C$68,2,0)</f>
        <v>ГБУЗ "РОД"</v>
      </c>
      <c r="C1400" s="23">
        <f>IF(D1400="КС",VLOOKUP(A1400,МО!$A$1:$C$68,3,0),VLOOKUP(A1400,МО!$A$1:$D$68,4,0))</f>
        <v>1.02</v>
      </c>
      <c r="D1400" s="27" t="s">
        <v>495</v>
      </c>
      <c r="E1400" s="26">
        <v>20161014</v>
      </c>
      <c r="F1400" s="22" t="str">
        <f>VLOOKUP(E1400,КСГ!$A$2:$C$427,2,0)</f>
        <v>Операции на женских половых органах (уровень 4)</v>
      </c>
      <c r="G1400" s="25">
        <f>VLOOKUP(E1400,КСГ!$A$2:$C$427,3,0)</f>
        <v>2.2000000000000002</v>
      </c>
      <c r="H1400" s="25">
        <f>IF(VLOOKUP($E1400,КСГ!$A$2:$D$427,4,0)=0,IF($D1400="КС",$C$2*$C1400*$G1400,$C$3*$C1400*$G1400),IF($D1400="КС",$C$2*$G1400,$C$3*$G1400))</f>
        <v>38487.853800000004</v>
      </c>
      <c r="I1400" s="25" t="str">
        <f>VLOOKUP(E1400,КСГ!$A$2:$E$427,5,0)</f>
        <v>Акушерство и гинекология</v>
      </c>
      <c r="J1400" s="25">
        <f>VLOOKUP(E1400,КСГ!$A$2:$F$427,6,0)</f>
        <v>0.8</v>
      </c>
      <c r="K1400" s="26" t="s">
        <v>516</v>
      </c>
      <c r="L1400" s="26">
        <v>2</v>
      </c>
      <c r="M1400" s="26">
        <v>1</v>
      </c>
      <c r="N1400" s="18">
        <f t="shared" si="51"/>
        <v>3</v>
      </c>
      <c r="O1400" s="19">
        <f>IF(VLOOKUP($E1400,КСГ!$A$2:$D$427,4,0)=0,IF($D1400="КС",$C$2*$C1400*$G1400*L1400,$C$3*$C1400*$G1400*L1400),IF($D1400="КС",$C$2*$G1400*L1400,$C$3*$G1400*L1400))</f>
        <v>76975.707600000009</v>
      </c>
      <c r="P1400" s="19">
        <f>IF(VLOOKUP($E1400,КСГ!$A$2:$D$427,4,0)=0,IF($D1400="КС",$C$2*$C1400*$G1400*M1400,$C$3*$C1400*$G1400*M1400),IF($D1400="КС",$C$2*$G1400*M1400,$C$3*$G1400*M1400))</f>
        <v>38487.853800000004</v>
      </c>
      <c r="Q1400" s="20">
        <f t="shared" si="52"/>
        <v>115463.56140000001</v>
      </c>
    </row>
    <row r="1401" spans="1:17">
      <c r="A1401" s="34">
        <v>150031</v>
      </c>
      <c r="B1401" s="22" t="str">
        <f>VLOOKUP(A1401,МО!$A$1:$C$68,2,0)</f>
        <v>ГБУЗ "РОД"</v>
      </c>
      <c r="C1401" s="23">
        <f>IF(D1401="КС",VLOOKUP(A1401,МО!$A$1:$C$68,3,0),VLOOKUP(A1401,МО!$A$1:$D$68,4,0))</f>
        <v>1.02</v>
      </c>
      <c r="D1401" s="27" t="s">
        <v>495</v>
      </c>
      <c r="E1401" s="26">
        <v>20161022</v>
      </c>
      <c r="F1401" s="22" t="str">
        <f>VLOOKUP(E1401,КСГ!$A$2:$C$427,2,0)</f>
        <v>Анемии, уровень 1</v>
      </c>
      <c r="G1401" s="25">
        <f>VLOOKUP(E1401,КСГ!$A$2:$C$427,3,0)</f>
        <v>1.1200000000000001</v>
      </c>
      <c r="H1401" s="25">
        <f>IF(VLOOKUP($E1401,КСГ!$A$2:$D$427,4,0)=0,IF($D1401="КС",$C$2*$C1401*$G1401,$C$3*$C1401*$G1401),IF($D1401="КС",$C$2*$G1401,$C$3*$G1401))</f>
        <v>19593.816480000001</v>
      </c>
      <c r="I1401" s="25" t="str">
        <f>VLOOKUP(E1401,КСГ!$A$2:$E$427,5,0)</f>
        <v>Гематология</v>
      </c>
      <c r="J1401" s="25">
        <f>VLOOKUP(E1401,КСГ!$A$2:$F$427,6,0)</f>
        <v>1.37</v>
      </c>
      <c r="K1401" s="26" t="s">
        <v>498</v>
      </c>
      <c r="L1401" s="26">
        <v>25</v>
      </c>
      <c r="M1401" s="26">
        <v>5</v>
      </c>
      <c r="N1401" s="18">
        <f t="shared" si="51"/>
        <v>30</v>
      </c>
      <c r="O1401" s="19">
        <f>IF(VLOOKUP($E1401,КСГ!$A$2:$D$427,4,0)=0,IF($D1401="КС",$C$2*$C1401*$G1401*L1401,$C$3*$C1401*$G1401*L1401),IF($D1401="КС",$C$2*$G1401*L1401,$C$3*$G1401*L1401))</f>
        <v>489845.41200000001</v>
      </c>
      <c r="P1401" s="19">
        <f>IF(VLOOKUP($E1401,КСГ!$A$2:$D$427,4,0)=0,IF($D1401="КС",$C$2*$C1401*$G1401*M1401,$C$3*$C1401*$G1401*M1401),IF($D1401="КС",$C$2*$G1401*M1401,$C$3*$G1401*M1401))</f>
        <v>97969.082400000014</v>
      </c>
      <c r="Q1401" s="20">
        <f t="shared" si="52"/>
        <v>587814.49439999997</v>
      </c>
    </row>
    <row r="1402" spans="1:17">
      <c r="A1402" s="34">
        <v>150031</v>
      </c>
      <c r="B1402" s="22" t="str">
        <f>VLOOKUP(A1402,МО!$A$1:$C$68,2,0)</f>
        <v>ГБУЗ "РОД"</v>
      </c>
      <c r="C1402" s="23">
        <f>IF(D1402="КС",VLOOKUP(A1402,МО!$A$1:$C$68,3,0),VLOOKUP(A1402,МО!$A$1:$D$68,4,0))</f>
        <v>1.02</v>
      </c>
      <c r="D1402" s="27" t="s">
        <v>495</v>
      </c>
      <c r="E1402" s="26">
        <v>20161023</v>
      </c>
      <c r="F1402" s="22" t="str">
        <f>VLOOKUP(E1402,КСГ!$A$2:$C$427,2,0)</f>
        <v>Анемии, уровень 2</v>
      </c>
      <c r="G1402" s="25">
        <f>VLOOKUP(E1402,КСГ!$A$2:$C$427,3,0)</f>
        <v>1.49</v>
      </c>
      <c r="H1402" s="25">
        <f>IF(VLOOKUP($E1402,КСГ!$A$2:$D$427,4,0)=0,IF($D1402="КС",$C$2*$C1402*$G1402,$C$3*$C1402*$G1402),IF($D1402="КС",$C$2*$G1402,$C$3*$G1402))</f>
        <v>26066.773709999998</v>
      </c>
      <c r="I1402" s="25" t="str">
        <f>VLOOKUP(E1402,КСГ!$A$2:$E$427,5,0)</f>
        <v>Гематология</v>
      </c>
      <c r="J1402" s="25">
        <f>VLOOKUP(E1402,КСГ!$A$2:$F$427,6,0)</f>
        <v>1.37</v>
      </c>
      <c r="K1402" s="26" t="s">
        <v>498</v>
      </c>
      <c r="L1402" s="26">
        <v>12</v>
      </c>
      <c r="M1402" s="26">
        <v>3</v>
      </c>
      <c r="N1402" s="18">
        <f t="shared" si="51"/>
        <v>15</v>
      </c>
      <c r="O1402" s="19">
        <f>IF(VLOOKUP($E1402,КСГ!$A$2:$D$427,4,0)=0,IF($D1402="КС",$C$2*$C1402*$G1402*L1402,$C$3*$C1402*$G1402*L1402),IF($D1402="КС",$C$2*$G1402*L1402,$C$3*$G1402*L1402))</f>
        <v>312801.28451999999</v>
      </c>
      <c r="P1402" s="19">
        <f>IF(VLOOKUP($E1402,КСГ!$A$2:$D$427,4,0)=0,IF($D1402="КС",$C$2*$C1402*$G1402*M1402,$C$3*$C1402*$G1402*M1402),IF($D1402="КС",$C$2*$G1402*M1402,$C$3*$G1402*M1402))</f>
        <v>78200.321129999997</v>
      </c>
      <c r="Q1402" s="20">
        <f t="shared" si="52"/>
        <v>391001.60564999998</v>
      </c>
    </row>
    <row r="1403" spans="1:17">
      <c r="A1403" s="34">
        <v>150031</v>
      </c>
      <c r="B1403" s="22" t="str">
        <f>VLOOKUP(A1403,МО!$A$1:$C$68,2,0)</f>
        <v>ГБУЗ "РОД"</v>
      </c>
      <c r="C1403" s="23">
        <f>IF(D1403="КС",VLOOKUP(A1403,МО!$A$1:$C$68,3,0),VLOOKUP(A1403,МО!$A$1:$D$68,4,0))</f>
        <v>1.02</v>
      </c>
      <c r="D1403" s="27" t="s">
        <v>495</v>
      </c>
      <c r="E1403" s="26">
        <v>20161024</v>
      </c>
      <c r="F1403" s="22" t="str">
        <f>VLOOKUP(E1403,КСГ!$A$2:$C$427,2,0)</f>
        <v>Анемии, уровень 3</v>
      </c>
      <c r="G1403" s="25">
        <f>VLOOKUP(E1403,КСГ!$A$2:$C$427,3,0)</f>
        <v>5.32</v>
      </c>
      <c r="H1403" s="25">
        <f>IF(VLOOKUP($E1403,КСГ!$A$2:$D$427,4,0)=0,IF($D1403="КС",$C$2*$C1403*$G1403,$C$3*$C1403*$G1403),IF($D1403="КС",$C$2*$G1403,$C$3*$G1403))</f>
        <v>93070.628280000004</v>
      </c>
      <c r="I1403" s="25" t="str">
        <f>VLOOKUP(E1403,КСГ!$A$2:$E$427,5,0)</f>
        <v>Гематология</v>
      </c>
      <c r="J1403" s="25">
        <f>VLOOKUP(E1403,КСГ!$A$2:$F$427,6,0)</f>
        <v>1.37</v>
      </c>
      <c r="K1403" s="26" t="s">
        <v>498</v>
      </c>
      <c r="L1403" s="26">
        <v>25</v>
      </c>
      <c r="M1403" s="26">
        <v>5</v>
      </c>
      <c r="N1403" s="18">
        <f t="shared" si="51"/>
        <v>30</v>
      </c>
      <c r="O1403" s="19">
        <f>IF(VLOOKUP($E1403,КСГ!$A$2:$D$427,4,0)=0,IF($D1403="КС",$C$2*$C1403*$G1403*L1403,$C$3*$C1403*$G1403*L1403),IF($D1403="КС",$C$2*$G1403*L1403,$C$3*$G1403*L1403))</f>
        <v>2326765.7069999999</v>
      </c>
      <c r="P1403" s="19">
        <f>IF(VLOOKUP($E1403,КСГ!$A$2:$D$427,4,0)=0,IF($D1403="КС",$C$2*$C1403*$G1403*M1403,$C$3*$C1403*$G1403*M1403),IF($D1403="КС",$C$2*$G1403*M1403,$C$3*$G1403*M1403))</f>
        <v>465353.14140000002</v>
      </c>
      <c r="Q1403" s="20">
        <f t="shared" si="52"/>
        <v>2792118.8484</v>
      </c>
    </row>
    <row r="1404" spans="1:17">
      <c r="A1404" s="34">
        <v>150031</v>
      </c>
      <c r="B1404" s="22" t="str">
        <f>VLOOKUP(A1404,МО!$A$1:$C$68,2,0)</f>
        <v>ГБУЗ "РОД"</v>
      </c>
      <c r="C1404" s="23">
        <f>IF(D1404="КС",VLOOKUP(A1404,МО!$A$1:$C$68,3,0),VLOOKUP(A1404,МО!$A$1:$D$68,4,0))</f>
        <v>1.02</v>
      </c>
      <c r="D1404" s="27" t="s">
        <v>495</v>
      </c>
      <c r="E1404" s="26">
        <v>20161025</v>
      </c>
      <c r="F1404" s="22" t="str">
        <f>VLOOKUP(E1404,КСГ!$A$2:$C$427,2,0)</f>
        <v>Нарушения свертываемости крови</v>
      </c>
      <c r="G1404" s="25">
        <f>VLOOKUP(E1404,КСГ!$A$2:$C$427,3,0)</f>
        <v>1.04</v>
      </c>
      <c r="H1404" s="25">
        <f>IF(VLOOKUP($E1404,КСГ!$A$2:$D$427,4,0)=0,IF($D1404="КС",$C$2*$C1404*$G1404,$C$3*$C1404*$G1404),IF($D1404="КС",$C$2*$G1404,$C$3*$G1404))</f>
        <v>18194.258160000001</v>
      </c>
      <c r="I1404" s="25" t="str">
        <f>VLOOKUP(E1404,КСГ!$A$2:$E$427,5,0)</f>
        <v>Гематология</v>
      </c>
      <c r="J1404" s="25">
        <f>VLOOKUP(E1404,КСГ!$A$2:$F$427,6,0)</f>
        <v>1.37</v>
      </c>
      <c r="K1404" s="26" t="s">
        <v>498</v>
      </c>
      <c r="L1404" s="26">
        <v>30</v>
      </c>
      <c r="M1404" s="26">
        <v>5</v>
      </c>
      <c r="N1404" s="18">
        <f t="shared" si="51"/>
        <v>35</v>
      </c>
      <c r="O1404" s="19">
        <f>IF(VLOOKUP($E1404,КСГ!$A$2:$D$427,4,0)=0,IF($D1404="КС",$C$2*$C1404*$G1404*L1404,$C$3*$C1404*$G1404*L1404),IF($D1404="КС",$C$2*$G1404*L1404,$C$3*$G1404*L1404))</f>
        <v>545827.74479999999</v>
      </c>
      <c r="P1404" s="19">
        <f>IF(VLOOKUP($E1404,КСГ!$A$2:$D$427,4,0)=0,IF($D1404="КС",$C$2*$C1404*$G1404*M1404,$C$3*$C1404*$G1404*M1404),IF($D1404="КС",$C$2*$G1404*M1404,$C$3*$G1404*M1404))</f>
        <v>90971.290800000002</v>
      </c>
      <c r="Q1404" s="20">
        <f t="shared" si="52"/>
        <v>636799.03559999994</v>
      </c>
    </row>
    <row r="1405" spans="1:17">
      <c r="A1405" s="34">
        <v>150031</v>
      </c>
      <c r="B1405" s="22" t="str">
        <f>VLOOKUP(A1405,МО!$A$1:$C$68,2,0)</f>
        <v>ГБУЗ "РОД"</v>
      </c>
      <c r="C1405" s="23">
        <f>IF(D1405="КС",VLOOKUP(A1405,МО!$A$1:$C$68,3,0),VLOOKUP(A1405,МО!$A$1:$D$68,4,0))</f>
        <v>1.02</v>
      </c>
      <c r="D1405" s="27" t="s">
        <v>495</v>
      </c>
      <c r="E1405" s="26">
        <v>20161026</v>
      </c>
      <c r="F1405" s="22" t="str">
        <f>VLOOKUP(E1405,КСГ!$A$2:$C$427,2,0)</f>
        <v>Другие болезни крови и кроветворных органов</v>
      </c>
      <c r="G1405" s="25">
        <f>VLOOKUP(E1405,КСГ!$A$2:$C$427,3,0)</f>
        <v>1.0900000000000001</v>
      </c>
      <c r="H1405" s="25">
        <f>IF(VLOOKUP($E1405,КСГ!$A$2:$D$427,4,0)=0,IF($D1405="КС",$C$2*$C1405*$G1405,$C$3*$C1405*$G1405),IF($D1405="КС",$C$2*$G1405,$C$3*$G1405))</f>
        <v>19068.982110000001</v>
      </c>
      <c r="I1405" s="25" t="str">
        <f>VLOOKUP(E1405,КСГ!$A$2:$E$427,5,0)</f>
        <v>Гематология</v>
      </c>
      <c r="J1405" s="25">
        <f>VLOOKUP(E1405,КСГ!$A$2:$F$427,6,0)</f>
        <v>1.37</v>
      </c>
      <c r="K1405" s="26" t="s">
        <v>498</v>
      </c>
      <c r="L1405" s="26">
        <v>16</v>
      </c>
      <c r="M1405" s="26">
        <v>6</v>
      </c>
      <c r="N1405" s="18">
        <f t="shared" si="51"/>
        <v>22</v>
      </c>
      <c r="O1405" s="19">
        <f>IF(VLOOKUP($E1405,КСГ!$A$2:$D$427,4,0)=0,IF($D1405="КС",$C$2*$C1405*$G1405*L1405,$C$3*$C1405*$G1405*L1405),IF($D1405="КС",$C$2*$G1405*L1405,$C$3*$G1405*L1405))</f>
        <v>305103.71376000001</v>
      </c>
      <c r="P1405" s="19">
        <f>IF(VLOOKUP($E1405,КСГ!$A$2:$D$427,4,0)=0,IF($D1405="КС",$C$2*$C1405*$G1405*M1405,$C$3*$C1405*$G1405*M1405),IF($D1405="КС",$C$2*$G1405*M1405,$C$3*$G1405*M1405))</f>
        <v>114413.89266000001</v>
      </c>
      <c r="Q1405" s="20">
        <f t="shared" si="52"/>
        <v>419517.60642000003</v>
      </c>
    </row>
    <row r="1406" spans="1:17">
      <c r="A1406" s="34">
        <v>150031</v>
      </c>
      <c r="B1406" s="22" t="str">
        <f>VLOOKUP(A1406,МО!$A$1:$C$68,2,0)</f>
        <v>ГБУЗ "РОД"</v>
      </c>
      <c r="C1406" s="23">
        <f>IF(D1406="КС",VLOOKUP(A1406,МО!$A$1:$C$68,3,0),VLOOKUP(A1406,МО!$A$1:$D$68,4,0))</f>
        <v>1.02</v>
      </c>
      <c r="D1406" s="27" t="s">
        <v>495</v>
      </c>
      <c r="E1406" s="26">
        <v>20161115</v>
      </c>
      <c r="F1406" s="22" t="str">
        <f>VLOOKUP(E1406,КСГ!$A$2:$C$427,2,0)</f>
        <v>Операции на женских половых органах при злокачественных новообразованиях  (уровень 1)</v>
      </c>
      <c r="G1406" s="25">
        <f>VLOOKUP(E1406,КСГ!$A$2:$C$427,3,0)</f>
        <v>2.06</v>
      </c>
      <c r="H1406" s="25">
        <f>IF(VLOOKUP($E1406,КСГ!$A$2:$D$427,4,0)=0,IF($D1406="КС",$C$2*$C1406*$G1406,$C$3*$C1406*$G1406),IF($D1406="КС",$C$2*$G1406,$C$3*$G1406))</f>
        <v>36038.62674</v>
      </c>
      <c r="I1406" s="25" t="str">
        <f>VLOOKUP(E1406,КСГ!$A$2:$E$427,5,0)</f>
        <v>Онкология</v>
      </c>
      <c r="J1406" s="25">
        <f>VLOOKUP(E1406,КСГ!$A$2:$F$427,6,0)</f>
        <v>2.2400000000000002</v>
      </c>
      <c r="K1406" s="26" t="s">
        <v>516</v>
      </c>
      <c r="L1406" s="26">
        <v>46</v>
      </c>
      <c r="M1406" s="26">
        <v>6</v>
      </c>
      <c r="N1406" s="18">
        <f t="shared" si="51"/>
        <v>52</v>
      </c>
      <c r="O1406" s="19">
        <f>IF(VLOOKUP($E1406,КСГ!$A$2:$D$427,4,0)=0,IF($D1406="КС",$C$2*$C1406*$G1406*L1406,$C$3*$C1406*$G1406*L1406),IF($D1406="КС",$C$2*$G1406*L1406,$C$3*$G1406*L1406))</f>
        <v>1657776.8300399999</v>
      </c>
      <c r="P1406" s="19">
        <f>IF(VLOOKUP($E1406,КСГ!$A$2:$D$427,4,0)=0,IF($D1406="КС",$C$2*$C1406*$G1406*M1406,$C$3*$C1406*$G1406*M1406),IF($D1406="КС",$C$2*$G1406*M1406,$C$3*$G1406*M1406))</f>
        <v>216231.76043999998</v>
      </c>
      <c r="Q1406" s="20">
        <f t="shared" si="52"/>
        <v>1874008.5904799998</v>
      </c>
    </row>
    <row r="1407" spans="1:17">
      <c r="A1407" s="34">
        <v>150031</v>
      </c>
      <c r="B1407" s="22" t="str">
        <f>VLOOKUP(A1407,МО!$A$1:$C$68,2,0)</f>
        <v>ГБУЗ "РОД"</v>
      </c>
      <c r="C1407" s="23">
        <f>IF(D1407="КС",VLOOKUP(A1407,МО!$A$1:$C$68,3,0),VLOOKUP(A1407,МО!$A$1:$D$68,4,0))</f>
        <v>1.02</v>
      </c>
      <c r="D1407" s="27" t="s">
        <v>495</v>
      </c>
      <c r="E1407" s="26">
        <v>20161116</v>
      </c>
      <c r="F1407" s="22" t="str">
        <f>VLOOKUP(E1407,КСГ!$A$2:$C$427,2,0)</f>
        <v>Операции на женских половых органах при злокачественных новообразованиях (уровень 2)</v>
      </c>
      <c r="G1407" s="25">
        <f>VLOOKUP(E1407,КСГ!$A$2:$C$427,3,0)</f>
        <v>3.66</v>
      </c>
      <c r="H1407" s="25">
        <f>IF(VLOOKUP($E1407,КСГ!$A$2:$D$427,4,0)=0,IF($D1407="КС",$C$2*$C1407*$G1407,$C$3*$C1407*$G1407),IF($D1407="КС",$C$2*$G1407,$C$3*$G1407))</f>
        <v>64029.793140000002</v>
      </c>
      <c r="I1407" s="25" t="str">
        <f>VLOOKUP(E1407,КСГ!$A$2:$E$427,5,0)</f>
        <v>Онкология</v>
      </c>
      <c r="J1407" s="25">
        <f>VLOOKUP(E1407,КСГ!$A$2:$F$427,6,0)</f>
        <v>2.2400000000000002</v>
      </c>
      <c r="K1407" s="26" t="s">
        <v>516</v>
      </c>
      <c r="L1407" s="26">
        <v>10</v>
      </c>
      <c r="M1407" s="26">
        <v>5</v>
      </c>
      <c r="N1407" s="18">
        <f t="shared" si="51"/>
        <v>15</v>
      </c>
      <c r="O1407" s="19">
        <f>IF(VLOOKUP($E1407,КСГ!$A$2:$D$427,4,0)=0,IF($D1407="КС",$C$2*$C1407*$G1407*L1407,$C$3*$C1407*$G1407*L1407),IF($D1407="КС",$C$2*$G1407*L1407,$C$3*$G1407*L1407))</f>
        <v>640297.9314</v>
      </c>
      <c r="P1407" s="19">
        <f>IF(VLOOKUP($E1407,КСГ!$A$2:$D$427,4,0)=0,IF($D1407="КС",$C$2*$C1407*$G1407*M1407,$C$3*$C1407*$G1407*M1407),IF($D1407="КС",$C$2*$G1407*M1407,$C$3*$G1407*M1407))</f>
        <v>320148.9657</v>
      </c>
      <c r="Q1407" s="20">
        <f t="shared" si="52"/>
        <v>960446.89709999994</v>
      </c>
    </row>
    <row r="1408" spans="1:17">
      <c r="A1408" s="34">
        <v>150031</v>
      </c>
      <c r="B1408" s="22" t="str">
        <f>VLOOKUP(A1408,МО!$A$1:$C$68,2,0)</f>
        <v>ГБУЗ "РОД"</v>
      </c>
      <c r="C1408" s="23">
        <f>IF(D1408="КС",VLOOKUP(A1408,МО!$A$1:$C$68,3,0),VLOOKUP(A1408,МО!$A$1:$D$68,4,0))</f>
        <v>1.02</v>
      </c>
      <c r="D1408" s="27" t="s">
        <v>495</v>
      </c>
      <c r="E1408" s="26">
        <v>20161117</v>
      </c>
      <c r="F1408" s="22" t="str">
        <f>VLOOKUP(E1408,КСГ!$A$2:$C$427,2,0)</f>
        <v>Операции на кишечнике и анальной области при злокачественных новообразованиях (уровень 1)</v>
      </c>
      <c r="G1408" s="25">
        <f>VLOOKUP(E1408,КСГ!$A$2:$C$427,3,0)</f>
        <v>1.73</v>
      </c>
      <c r="H1408" s="25">
        <f>IF(VLOOKUP($E1408,КСГ!$A$2:$D$427,4,0)=0,IF($D1408="КС",$C$2*$C1408*$G1408,$C$3*$C1408*$G1408),IF($D1408="КС",$C$2*$G1408,$C$3*$G1408))</f>
        <v>30265.448669999998</v>
      </c>
      <c r="I1408" s="25" t="str">
        <f>VLOOKUP(E1408,КСГ!$A$2:$E$427,5,0)</f>
        <v>Онкология</v>
      </c>
      <c r="J1408" s="25">
        <f>VLOOKUP(E1408,КСГ!$A$2:$F$427,6,0)</f>
        <v>2.2400000000000002</v>
      </c>
      <c r="K1408" s="26" t="s">
        <v>516</v>
      </c>
      <c r="L1408" s="26">
        <v>7</v>
      </c>
      <c r="M1408" s="26">
        <v>1</v>
      </c>
      <c r="N1408" s="18">
        <f t="shared" ref="N1408:N1471" si="53">IF(L1408+M1408&gt;0,L1408+M1408,"")</f>
        <v>8</v>
      </c>
      <c r="O1408" s="19">
        <f>IF(VLOOKUP($E1408,КСГ!$A$2:$D$427,4,0)=0,IF($D1408="КС",$C$2*$C1408*$G1408*L1408,$C$3*$C1408*$G1408*L1408),IF($D1408="КС",$C$2*$G1408*L1408,$C$3*$G1408*L1408))</f>
        <v>211858.14068999997</v>
      </c>
      <c r="P1408" s="19">
        <f>IF(VLOOKUP($E1408,КСГ!$A$2:$D$427,4,0)=0,IF($D1408="КС",$C$2*$C1408*$G1408*M1408,$C$3*$C1408*$G1408*M1408),IF($D1408="КС",$C$2*$G1408*M1408,$C$3*$G1408*M1408))</f>
        <v>30265.448669999998</v>
      </c>
      <c r="Q1408" s="20">
        <f t="shared" ref="Q1408:Q1471" si="54">O1408+P1408</f>
        <v>242123.58935999998</v>
      </c>
    </row>
    <row r="1409" spans="1:17">
      <c r="A1409" s="34">
        <v>150031</v>
      </c>
      <c r="B1409" s="22" t="str">
        <f>VLOOKUP(A1409,МО!$A$1:$C$68,2,0)</f>
        <v>ГБУЗ "РОД"</v>
      </c>
      <c r="C1409" s="23">
        <f>IF(D1409="КС",VLOOKUP(A1409,МО!$A$1:$C$68,3,0),VLOOKUP(A1409,МО!$A$1:$D$68,4,0))</f>
        <v>1.02</v>
      </c>
      <c r="D1409" s="27" t="s">
        <v>495</v>
      </c>
      <c r="E1409" s="26">
        <v>20161118</v>
      </c>
      <c r="F1409" s="22" t="str">
        <f>VLOOKUP(E1409,КСГ!$A$2:$C$427,2,0)</f>
        <v>Операции на кишечнике и анальной области при злокачественных новообразованиях (уровень 2)</v>
      </c>
      <c r="G1409" s="25">
        <f>VLOOKUP(E1409,КСГ!$A$2:$C$427,3,0)</f>
        <v>2.4500000000000002</v>
      </c>
      <c r="H1409" s="25">
        <f>IF(VLOOKUP($E1409,КСГ!$A$2:$D$427,4,0)=0,IF($D1409="КС",$C$2*$C1409*$G1409,$C$3*$C1409*$G1409),IF($D1409="КС",$C$2*$G1409,$C$3*$G1409))</f>
        <v>42861.473550000002</v>
      </c>
      <c r="I1409" s="25" t="str">
        <f>VLOOKUP(E1409,КСГ!$A$2:$E$427,5,0)</f>
        <v>Онкология</v>
      </c>
      <c r="J1409" s="25">
        <f>VLOOKUP(E1409,КСГ!$A$2:$F$427,6,0)</f>
        <v>2.2400000000000002</v>
      </c>
      <c r="K1409" s="26" t="s">
        <v>516</v>
      </c>
      <c r="L1409" s="26">
        <v>13</v>
      </c>
      <c r="M1409" s="26">
        <v>2</v>
      </c>
      <c r="N1409" s="18">
        <f t="shared" si="53"/>
        <v>15</v>
      </c>
      <c r="O1409" s="19">
        <f>IF(VLOOKUP($E1409,КСГ!$A$2:$D$427,4,0)=0,IF($D1409="КС",$C$2*$C1409*$G1409*L1409,$C$3*$C1409*$G1409*L1409),IF($D1409="КС",$C$2*$G1409*L1409,$C$3*$G1409*L1409))</f>
        <v>557199.15615000005</v>
      </c>
      <c r="P1409" s="19">
        <f>IF(VLOOKUP($E1409,КСГ!$A$2:$D$427,4,0)=0,IF($D1409="КС",$C$2*$C1409*$G1409*M1409,$C$3*$C1409*$G1409*M1409),IF($D1409="КС",$C$2*$G1409*M1409,$C$3*$G1409*M1409))</f>
        <v>85722.947100000005</v>
      </c>
      <c r="Q1409" s="20">
        <f t="shared" si="54"/>
        <v>642922.10325000004</v>
      </c>
    </row>
    <row r="1410" spans="1:17">
      <c r="A1410" s="34">
        <v>150031</v>
      </c>
      <c r="B1410" s="22" t="str">
        <f>VLOOKUP(A1410,МО!$A$1:$C$68,2,0)</f>
        <v>ГБУЗ "РОД"</v>
      </c>
      <c r="C1410" s="23">
        <f>IF(D1410="КС",VLOOKUP(A1410,МО!$A$1:$C$68,3,0),VLOOKUP(A1410,МО!$A$1:$D$68,4,0))</f>
        <v>1.02</v>
      </c>
      <c r="D1410" s="27" t="s">
        <v>495</v>
      </c>
      <c r="E1410" s="26">
        <v>20161119</v>
      </c>
      <c r="F1410" s="22" t="str">
        <f>VLOOKUP(E1410,КСГ!$A$2:$C$427,2,0)</f>
        <v>Операции на кишечнике и анальной области при злокачественных новообразованиях (уровень 3)</v>
      </c>
      <c r="G1410" s="25">
        <f>VLOOKUP(E1410,КСГ!$A$2:$C$427,3,0)</f>
        <v>3.82</v>
      </c>
      <c r="H1410" s="25">
        <f>IF(VLOOKUP($E1410,КСГ!$A$2:$D$427,4,0)=0,IF($D1410="КС",$C$2*$C1410*$G1410,$C$3*$C1410*$G1410),IF($D1410="КС",$C$2*$G1410,$C$3*$G1410))</f>
        <v>66828.909780000002</v>
      </c>
      <c r="I1410" s="25" t="str">
        <f>VLOOKUP(E1410,КСГ!$A$2:$E$427,5,0)</f>
        <v>Онкология</v>
      </c>
      <c r="J1410" s="25">
        <f>VLOOKUP(E1410,КСГ!$A$2:$F$427,6,0)</f>
        <v>2.2400000000000002</v>
      </c>
      <c r="K1410" s="26" t="s">
        <v>516</v>
      </c>
      <c r="L1410" s="26">
        <v>4</v>
      </c>
      <c r="M1410" s="26">
        <v>1</v>
      </c>
      <c r="N1410" s="18">
        <f t="shared" si="53"/>
        <v>5</v>
      </c>
      <c r="O1410" s="19">
        <f>IF(VLOOKUP($E1410,КСГ!$A$2:$D$427,4,0)=0,IF($D1410="КС",$C$2*$C1410*$G1410*L1410,$C$3*$C1410*$G1410*L1410),IF($D1410="КС",$C$2*$G1410*L1410,$C$3*$G1410*L1410))</f>
        <v>267315.63912000001</v>
      </c>
      <c r="P1410" s="19">
        <f>IF(VLOOKUP($E1410,КСГ!$A$2:$D$427,4,0)=0,IF($D1410="КС",$C$2*$C1410*$G1410*M1410,$C$3*$C1410*$G1410*M1410),IF($D1410="КС",$C$2*$G1410*M1410,$C$3*$G1410*M1410))</f>
        <v>66828.909780000002</v>
      </c>
      <c r="Q1410" s="20">
        <f t="shared" si="54"/>
        <v>334144.54889999999</v>
      </c>
    </row>
    <row r="1411" spans="1:17">
      <c r="A1411" s="34">
        <v>150031</v>
      </c>
      <c r="B1411" s="22" t="str">
        <f>VLOOKUP(A1411,МО!$A$1:$C$68,2,0)</f>
        <v>ГБУЗ "РОД"</v>
      </c>
      <c r="C1411" s="23">
        <f>IF(D1411="КС",VLOOKUP(A1411,МО!$A$1:$C$68,3,0),VLOOKUP(A1411,МО!$A$1:$D$68,4,0))</f>
        <v>1.02</v>
      </c>
      <c r="D1411" s="27" t="s">
        <v>495</v>
      </c>
      <c r="E1411" s="26">
        <v>20161120</v>
      </c>
      <c r="F1411" s="22" t="str">
        <f>VLOOKUP(E1411,КСГ!$A$2:$C$427,2,0)</f>
        <v>Операции при злокачественных новообразованиях почки и мочевыделительной системы (уровень 1)</v>
      </c>
      <c r="G1411" s="25">
        <f>VLOOKUP(E1411,КСГ!$A$2:$C$427,3,0)</f>
        <v>1.8</v>
      </c>
      <c r="H1411" s="25">
        <f>IF(VLOOKUP($E1411,КСГ!$A$2:$D$427,4,0)=0,IF($D1411="КС",$C$2*$C1411*$G1411,$C$3*$C1411*$G1411),IF($D1411="КС",$C$2*$G1411,$C$3*$G1411))</f>
        <v>31490.0622</v>
      </c>
      <c r="I1411" s="25" t="str">
        <f>VLOOKUP(E1411,КСГ!$A$2:$E$427,5,0)</f>
        <v>Онкология</v>
      </c>
      <c r="J1411" s="25">
        <f>VLOOKUP(E1411,КСГ!$A$2:$F$427,6,0)</f>
        <v>2.2400000000000002</v>
      </c>
      <c r="K1411" s="26" t="s">
        <v>516</v>
      </c>
      <c r="L1411" s="26">
        <v>1</v>
      </c>
      <c r="M1411" s="26">
        <v>1</v>
      </c>
      <c r="N1411" s="18">
        <f t="shared" si="53"/>
        <v>2</v>
      </c>
      <c r="O1411" s="19">
        <f>IF(VLOOKUP($E1411,КСГ!$A$2:$D$427,4,0)=0,IF($D1411="КС",$C$2*$C1411*$G1411*L1411,$C$3*$C1411*$G1411*L1411),IF($D1411="КС",$C$2*$G1411*L1411,$C$3*$G1411*L1411))</f>
        <v>31490.0622</v>
      </c>
      <c r="P1411" s="19">
        <f>IF(VLOOKUP($E1411,КСГ!$A$2:$D$427,4,0)=0,IF($D1411="КС",$C$2*$C1411*$G1411*M1411,$C$3*$C1411*$G1411*M1411),IF($D1411="КС",$C$2*$G1411*M1411,$C$3*$G1411*M1411))</f>
        <v>31490.0622</v>
      </c>
      <c r="Q1411" s="20">
        <f t="shared" si="54"/>
        <v>62980.124400000001</v>
      </c>
    </row>
    <row r="1412" spans="1:17">
      <c r="A1412" s="34">
        <v>150031</v>
      </c>
      <c r="B1412" s="22" t="str">
        <f>VLOOKUP(A1412,МО!$A$1:$C$68,2,0)</f>
        <v>ГБУЗ "РОД"</v>
      </c>
      <c r="C1412" s="23">
        <f>IF(D1412="КС",VLOOKUP(A1412,МО!$A$1:$C$68,3,0),VLOOKUP(A1412,МО!$A$1:$D$68,4,0))</f>
        <v>1.02</v>
      </c>
      <c r="D1412" s="27" t="s">
        <v>495</v>
      </c>
      <c r="E1412" s="26">
        <v>20161121</v>
      </c>
      <c r="F1412" s="22" t="str">
        <f>VLOOKUP(E1412,КСГ!$A$2:$C$427,2,0)</f>
        <v>Операции при злокачественных новообразованиях почки и мочевыделительной системы (уровень 2)</v>
      </c>
      <c r="G1412" s="25">
        <f>VLOOKUP(E1412,КСГ!$A$2:$C$427,3,0)</f>
        <v>2.46</v>
      </c>
      <c r="H1412" s="25">
        <f>IF(VLOOKUP($E1412,КСГ!$A$2:$D$427,4,0)=0,IF($D1412="КС",$C$2*$C1412*$G1412,$C$3*$C1412*$G1412),IF($D1412="КС",$C$2*$G1412,$C$3*$G1412))</f>
        <v>43036.418339999997</v>
      </c>
      <c r="I1412" s="25" t="str">
        <f>VLOOKUP(E1412,КСГ!$A$2:$E$427,5,0)</f>
        <v>Онкология</v>
      </c>
      <c r="J1412" s="25">
        <f>VLOOKUP(E1412,КСГ!$A$2:$F$427,6,0)</f>
        <v>2.2400000000000002</v>
      </c>
      <c r="K1412" s="26" t="s">
        <v>516</v>
      </c>
      <c r="L1412" s="26">
        <v>10</v>
      </c>
      <c r="M1412" s="26">
        <v>3</v>
      </c>
      <c r="N1412" s="18">
        <f t="shared" si="53"/>
        <v>13</v>
      </c>
      <c r="O1412" s="19">
        <f>IF(VLOOKUP($E1412,КСГ!$A$2:$D$427,4,0)=0,IF($D1412="КС",$C$2*$C1412*$G1412*L1412,$C$3*$C1412*$G1412*L1412),IF($D1412="КС",$C$2*$G1412*L1412,$C$3*$G1412*L1412))</f>
        <v>430364.18339999998</v>
      </c>
      <c r="P1412" s="19">
        <f>IF(VLOOKUP($E1412,КСГ!$A$2:$D$427,4,0)=0,IF($D1412="КС",$C$2*$C1412*$G1412*M1412,$C$3*$C1412*$G1412*M1412),IF($D1412="КС",$C$2*$G1412*M1412,$C$3*$G1412*M1412))</f>
        <v>129109.25501999998</v>
      </c>
      <c r="Q1412" s="20">
        <f t="shared" si="54"/>
        <v>559473.43842000002</v>
      </c>
    </row>
    <row r="1413" spans="1:17">
      <c r="A1413" s="34">
        <v>150031</v>
      </c>
      <c r="B1413" s="22" t="str">
        <f>VLOOKUP(A1413,МО!$A$1:$C$68,2,0)</f>
        <v>ГБУЗ "РОД"</v>
      </c>
      <c r="C1413" s="23">
        <f>IF(D1413="КС",VLOOKUP(A1413,МО!$A$1:$C$68,3,0),VLOOKUP(A1413,МО!$A$1:$D$68,4,0))</f>
        <v>1.02</v>
      </c>
      <c r="D1413" s="27" t="s">
        <v>495</v>
      </c>
      <c r="E1413" s="26">
        <v>20161122</v>
      </c>
      <c r="F1413" s="22" t="str">
        <f>VLOOKUP(E1413,КСГ!$A$2:$C$427,2,0)</f>
        <v>Операции при злокачественных новообразованиях кожи (уровень 1)</v>
      </c>
      <c r="G1413" s="25">
        <f>VLOOKUP(E1413,КСГ!$A$2:$C$427,3,0)</f>
        <v>1.29</v>
      </c>
      <c r="H1413" s="25">
        <f>IF(VLOOKUP($E1413,КСГ!$A$2:$D$427,4,0)=0,IF($D1413="КС",$C$2*$C1413*$G1413,$C$3*$C1413*$G1413),IF($D1413="КС",$C$2*$G1413,$C$3*$G1413))</f>
        <v>22567.877909999999</v>
      </c>
      <c r="I1413" s="25" t="str">
        <f>VLOOKUP(E1413,КСГ!$A$2:$E$427,5,0)</f>
        <v>Онкология</v>
      </c>
      <c r="J1413" s="25">
        <f>VLOOKUP(E1413,КСГ!$A$2:$F$427,6,0)</f>
        <v>2.2400000000000002</v>
      </c>
      <c r="K1413" s="26" t="s">
        <v>516</v>
      </c>
      <c r="L1413" s="26">
        <v>95</v>
      </c>
      <c r="M1413" s="26">
        <v>15</v>
      </c>
      <c r="N1413" s="18">
        <f t="shared" si="53"/>
        <v>110</v>
      </c>
      <c r="O1413" s="19">
        <f>IF(VLOOKUP($E1413,КСГ!$A$2:$D$427,4,0)=0,IF($D1413="КС",$C$2*$C1413*$G1413*L1413,$C$3*$C1413*$G1413*L1413),IF($D1413="КС",$C$2*$G1413*L1413,$C$3*$G1413*L1413))</f>
        <v>2143948.4014499998</v>
      </c>
      <c r="P1413" s="19">
        <f>IF(VLOOKUP($E1413,КСГ!$A$2:$D$427,4,0)=0,IF($D1413="КС",$C$2*$C1413*$G1413*M1413,$C$3*$C1413*$G1413*M1413),IF($D1413="КС",$C$2*$G1413*M1413,$C$3*$G1413*M1413))</f>
        <v>338518.16865000001</v>
      </c>
      <c r="Q1413" s="20">
        <f t="shared" si="54"/>
        <v>2482466.5700999997</v>
      </c>
    </row>
    <row r="1414" spans="1:17">
      <c r="A1414" s="34">
        <v>150031</v>
      </c>
      <c r="B1414" s="22" t="str">
        <f>VLOOKUP(A1414,МО!$A$1:$C$68,2,0)</f>
        <v>ГБУЗ "РОД"</v>
      </c>
      <c r="C1414" s="23">
        <f>IF(D1414="КС",VLOOKUP(A1414,МО!$A$1:$C$68,3,0),VLOOKUP(A1414,МО!$A$1:$D$68,4,0))</f>
        <v>1.02</v>
      </c>
      <c r="D1414" s="27" t="s">
        <v>495</v>
      </c>
      <c r="E1414" s="26">
        <v>20161123</v>
      </c>
      <c r="F1414" s="22" t="str">
        <f>VLOOKUP(E1414,КСГ!$A$2:$C$427,2,0)</f>
        <v>Операции при злокачественных новообразованиях кожи (уровень 2)</v>
      </c>
      <c r="G1414" s="25">
        <f>VLOOKUP(E1414,КСГ!$A$2:$C$427,3,0)</f>
        <v>1.36</v>
      </c>
      <c r="H1414" s="25">
        <f>IF(VLOOKUP($E1414,КСГ!$A$2:$D$427,4,0)=0,IF($D1414="КС",$C$2*$C1414*$G1414,$C$3*$C1414*$G1414),IF($D1414="КС",$C$2*$G1414,$C$3*$G1414))</f>
        <v>23792.491440000002</v>
      </c>
      <c r="I1414" s="25" t="str">
        <f>VLOOKUP(E1414,КСГ!$A$2:$E$427,5,0)</f>
        <v>Онкология</v>
      </c>
      <c r="J1414" s="25">
        <f>VLOOKUP(E1414,КСГ!$A$2:$F$427,6,0)</f>
        <v>2.2400000000000002</v>
      </c>
      <c r="K1414" s="26" t="s">
        <v>516</v>
      </c>
      <c r="L1414" s="26">
        <v>8</v>
      </c>
      <c r="M1414" s="26">
        <v>2</v>
      </c>
      <c r="N1414" s="18">
        <f t="shared" si="53"/>
        <v>10</v>
      </c>
      <c r="O1414" s="19">
        <f>IF(VLOOKUP($E1414,КСГ!$A$2:$D$427,4,0)=0,IF($D1414="КС",$C$2*$C1414*$G1414*L1414,$C$3*$C1414*$G1414*L1414),IF($D1414="КС",$C$2*$G1414*L1414,$C$3*$G1414*L1414))</f>
        <v>190339.93152000001</v>
      </c>
      <c r="P1414" s="19">
        <f>IF(VLOOKUP($E1414,КСГ!$A$2:$D$427,4,0)=0,IF($D1414="КС",$C$2*$C1414*$G1414*M1414,$C$3*$C1414*$G1414*M1414),IF($D1414="КС",$C$2*$G1414*M1414,$C$3*$G1414*M1414))</f>
        <v>47584.982880000003</v>
      </c>
      <c r="Q1414" s="20">
        <f t="shared" si="54"/>
        <v>237924.91440000001</v>
      </c>
    </row>
    <row r="1415" spans="1:17">
      <c r="A1415" s="34">
        <v>150031</v>
      </c>
      <c r="B1415" s="22" t="str">
        <f>VLOOKUP(A1415,МО!$A$1:$C$68,2,0)</f>
        <v>ГБУЗ "РОД"</v>
      </c>
      <c r="C1415" s="23">
        <f>IF(D1415="КС",VLOOKUP(A1415,МО!$A$1:$C$68,3,0),VLOOKUP(A1415,МО!$A$1:$D$68,4,0))</f>
        <v>1.02</v>
      </c>
      <c r="D1415" s="27" t="s">
        <v>495</v>
      </c>
      <c r="E1415" s="26">
        <v>20161124</v>
      </c>
      <c r="F1415" s="22" t="str">
        <f>VLOOKUP(E1415,КСГ!$A$2:$C$427,2,0)</f>
        <v>Тиреоидэктомия при злокачественном новообразовании щитовидной железы</v>
      </c>
      <c r="G1415" s="25">
        <f>VLOOKUP(E1415,КСГ!$A$2:$C$427,3,0)</f>
        <v>1.9</v>
      </c>
      <c r="H1415" s="25">
        <f>IF(VLOOKUP($E1415,КСГ!$A$2:$D$427,4,0)=0,IF($D1415="КС",$C$2*$C1415*$G1415,$C$3*$C1415*$G1415),IF($D1415="КС",$C$2*$G1415,$C$3*$G1415))</f>
        <v>33239.5101</v>
      </c>
      <c r="I1415" s="25" t="str">
        <f>VLOOKUP(E1415,КСГ!$A$2:$E$427,5,0)</f>
        <v>Онкология</v>
      </c>
      <c r="J1415" s="25">
        <f>VLOOKUP(E1415,КСГ!$A$2:$F$427,6,0)</f>
        <v>2.2400000000000002</v>
      </c>
      <c r="K1415" s="26" t="s">
        <v>516</v>
      </c>
      <c r="L1415" s="26">
        <v>1</v>
      </c>
      <c r="M1415" s="26">
        <v>0</v>
      </c>
      <c r="N1415" s="18">
        <f t="shared" si="53"/>
        <v>1</v>
      </c>
      <c r="O1415" s="19">
        <f>IF(VLOOKUP($E1415,КСГ!$A$2:$D$427,4,0)=0,IF($D1415="КС",$C$2*$C1415*$G1415*L1415,$C$3*$C1415*$G1415*L1415),IF($D1415="КС",$C$2*$G1415*L1415,$C$3*$G1415*L1415))</f>
        <v>33239.5101</v>
      </c>
      <c r="P1415" s="19">
        <f>IF(VLOOKUP($E1415,КСГ!$A$2:$D$427,4,0)=0,IF($D1415="КС",$C$2*$C1415*$G1415*M1415,$C$3*$C1415*$G1415*M1415),IF($D1415="КС",$C$2*$G1415*M1415,$C$3*$G1415*M1415))</f>
        <v>0</v>
      </c>
      <c r="Q1415" s="20">
        <f t="shared" si="54"/>
        <v>33239.5101</v>
      </c>
    </row>
    <row r="1416" spans="1:17">
      <c r="A1416" s="34">
        <v>150031</v>
      </c>
      <c r="B1416" s="22" t="str">
        <f>VLOOKUP(A1416,МО!$A$1:$C$68,2,0)</f>
        <v>ГБУЗ "РОД"</v>
      </c>
      <c r="C1416" s="23">
        <f>IF(D1416="КС",VLOOKUP(A1416,МО!$A$1:$C$68,3,0),VLOOKUP(A1416,МО!$A$1:$D$68,4,0))</f>
        <v>1.02</v>
      </c>
      <c r="D1416" s="27" t="s">
        <v>495</v>
      </c>
      <c r="E1416" s="26">
        <v>20161125</v>
      </c>
      <c r="F1416" s="22" t="str">
        <f>VLOOKUP(E1416,КСГ!$A$2:$C$427,2,0)</f>
        <v>Мастэктомия, уровень 1; другие операции при злокачественном новообразовании молочной железы</v>
      </c>
      <c r="G1416" s="25">
        <f>VLOOKUP(E1416,КСГ!$A$2:$C$427,3,0)</f>
        <v>2.29</v>
      </c>
      <c r="H1416" s="25">
        <f>IF(VLOOKUP($E1416,КСГ!$A$2:$D$427,4,0)=0,IF($D1416="КС",$C$2*$C1416*$G1416,$C$3*$C1416*$G1416),IF($D1416="КС",$C$2*$G1416,$C$3*$G1416))</f>
        <v>40062.356910000002</v>
      </c>
      <c r="I1416" s="25" t="str">
        <f>VLOOKUP(E1416,КСГ!$A$2:$E$427,5,0)</f>
        <v>Онкология</v>
      </c>
      <c r="J1416" s="25">
        <f>VLOOKUP(E1416,КСГ!$A$2:$F$427,6,0)</f>
        <v>2.2400000000000002</v>
      </c>
      <c r="K1416" s="26" t="s">
        <v>516</v>
      </c>
      <c r="L1416" s="26">
        <v>60</v>
      </c>
      <c r="M1416" s="26">
        <v>15</v>
      </c>
      <c r="N1416" s="18">
        <f t="shared" si="53"/>
        <v>75</v>
      </c>
      <c r="O1416" s="19">
        <f>IF(VLOOKUP($E1416,КСГ!$A$2:$D$427,4,0)=0,IF($D1416="КС",$C$2*$C1416*$G1416*L1416,$C$3*$C1416*$G1416*L1416),IF($D1416="КС",$C$2*$G1416*L1416,$C$3*$G1416*L1416))</f>
        <v>2403741.4146000003</v>
      </c>
      <c r="P1416" s="19">
        <f>IF(VLOOKUP($E1416,КСГ!$A$2:$D$427,4,0)=0,IF($D1416="КС",$C$2*$C1416*$G1416*M1416,$C$3*$C1416*$G1416*M1416),IF($D1416="КС",$C$2*$G1416*M1416,$C$3*$G1416*M1416))</f>
        <v>600935.35365000006</v>
      </c>
      <c r="Q1416" s="20">
        <f t="shared" si="54"/>
        <v>3004676.7682500002</v>
      </c>
    </row>
    <row r="1417" spans="1:17">
      <c r="A1417" s="34">
        <v>150031</v>
      </c>
      <c r="B1417" s="22" t="str">
        <f>VLOOKUP(A1417,МО!$A$1:$C$68,2,0)</f>
        <v>ГБУЗ "РОД"</v>
      </c>
      <c r="C1417" s="23">
        <f>IF(D1417="КС",VLOOKUP(A1417,МО!$A$1:$C$68,3,0),VLOOKUP(A1417,МО!$A$1:$D$68,4,0))</f>
        <v>1.02</v>
      </c>
      <c r="D1417" s="27" t="s">
        <v>495</v>
      </c>
      <c r="E1417" s="26">
        <v>20161126</v>
      </c>
      <c r="F1417" s="22" t="str">
        <f>VLOOKUP(E1417,КСГ!$A$2:$C$427,2,0)</f>
        <v>Мастэктомия, уровень 2</v>
      </c>
      <c r="G1417" s="25">
        <f>VLOOKUP(E1417,КСГ!$A$2:$C$427,3,0)</f>
        <v>3.12</v>
      </c>
      <c r="H1417" s="25">
        <f>IF(VLOOKUP($E1417,КСГ!$A$2:$D$427,4,0)=0,IF($D1417="КС",$C$2*$C1417*$G1417,$C$3*$C1417*$G1417),IF($D1417="КС",$C$2*$G1417,$C$3*$G1417))</f>
        <v>54582.77448</v>
      </c>
      <c r="I1417" s="25" t="str">
        <f>VLOOKUP(E1417,КСГ!$A$2:$E$427,5,0)</f>
        <v>Онкология</v>
      </c>
      <c r="J1417" s="25">
        <f>VLOOKUP(E1417,КСГ!$A$2:$F$427,6,0)</f>
        <v>2.2400000000000002</v>
      </c>
      <c r="K1417" s="26" t="s">
        <v>516</v>
      </c>
      <c r="L1417" s="26">
        <v>0</v>
      </c>
      <c r="M1417" s="26">
        <v>0</v>
      </c>
      <c r="N1417" s="18" t="str">
        <f t="shared" si="53"/>
        <v/>
      </c>
      <c r="O1417" s="19">
        <f>IF(VLOOKUP($E1417,КСГ!$A$2:$D$427,4,0)=0,IF($D1417="КС",$C$2*$C1417*$G1417*L1417,$C$3*$C1417*$G1417*L1417),IF($D1417="КС",$C$2*$G1417*L1417,$C$3*$G1417*L1417))</f>
        <v>0</v>
      </c>
      <c r="P1417" s="19">
        <f>IF(VLOOKUP($E1417,КСГ!$A$2:$D$427,4,0)=0,IF($D1417="КС",$C$2*$C1417*$G1417*M1417,$C$3*$C1417*$G1417*M1417),IF($D1417="КС",$C$2*$G1417*M1417,$C$3*$G1417*M1417))</f>
        <v>0</v>
      </c>
      <c r="Q1417" s="20">
        <f t="shared" si="54"/>
        <v>0</v>
      </c>
    </row>
    <row r="1418" spans="1:17">
      <c r="A1418" s="34">
        <v>150031</v>
      </c>
      <c r="B1418" s="22" t="str">
        <f>VLOOKUP(A1418,МО!$A$1:$C$68,2,0)</f>
        <v>ГБУЗ "РОД"</v>
      </c>
      <c r="C1418" s="23">
        <f>IF(D1418="КС",VLOOKUP(A1418,МО!$A$1:$C$68,3,0),VLOOKUP(A1418,МО!$A$1:$D$68,4,0))</f>
        <v>1.02</v>
      </c>
      <c r="D1418" s="27" t="s">
        <v>495</v>
      </c>
      <c r="E1418" s="26">
        <v>20161127</v>
      </c>
      <c r="F1418" s="22" t="str">
        <f>VLOOKUP(E1418,КСГ!$A$2:$C$427,2,0)</f>
        <v>Операции при злокачественном новообразовании желчного пузыря, желчных протоков</v>
      </c>
      <c r="G1418" s="25">
        <f>VLOOKUP(E1418,КСГ!$A$2:$C$427,3,0)</f>
        <v>2.0299999999999998</v>
      </c>
      <c r="H1418" s="25">
        <f>IF(VLOOKUP($E1418,КСГ!$A$2:$D$427,4,0)=0,IF($D1418="КС",$C$2*$C1418*$G1418,$C$3*$C1418*$G1418),IF($D1418="КС",$C$2*$G1418,$C$3*$G1418))</f>
        <v>35513.792369999996</v>
      </c>
      <c r="I1418" s="25" t="str">
        <f>VLOOKUP(E1418,КСГ!$A$2:$E$427,5,0)</f>
        <v>Онкология</v>
      </c>
      <c r="J1418" s="25">
        <f>VLOOKUP(E1418,КСГ!$A$2:$F$427,6,0)</f>
        <v>2.2400000000000002</v>
      </c>
      <c r="K1418" s="26" t="s">
        <v>516</v>
      </c>
      <c r="L1418" s="26">
        <v>2</v>
      </c>
      <c r="M1418" s="26">
        <v>0</v>
      </c>
      <c r="N1418" s="18">
        <f t="shared" si="53"/>
        <v>2</v>
      </c>
      <c r="O1418" s="19">
        <f>IF(VLOOKUP($E1418,КСГ!$A$2:$D$427,4,0)=0,IF($D1418="КС",$C$2*$C1418*$G1418*L1418,$C$3*$C1418*$G1418*L1418),IF($D1418="КС",$C$2*$G1418*L1418,$C$3*$G1418*L1418))</f>
        <v>71027.584739999991</v>
      </c>
      <c r="P1418" s="19">
        <f>IF(VLOOKUP($E1418,КСГ!$A$2:$D$427,4,0)=0,IF($D1418="КС",$C$2*$C1418*$G1418*M1418,$C$3*$C1418*$G1418*M1418),IF($D1418="КС",$C$2*$G1418*M1418,$C$3*$G1418*M1418))</f>
        <v>0</v>
      </c>
      <c r="Q1418" s="20">
        <f t="shared" si="54"/>
        <v>71027.584739999991</v>
      </c>
    </row>
    <row r="1419" spans="1:17">
      <c r="A1419" s="34">
        <v>150031</v>
      </c>
      <c r="B1419" s="22" t="str">
        <f>VLOOKUP(A1419,МО!$A$1:$C$68,2,0)</f>
        <v>ГБУЗ "РОД"</v>
      </c>
      <c r="C1419" s="23">
        <f>IF(D1419="КС",VLOOKUP(A1419,МО!$A$1:$C$68,3,0),VLOOKUP(A1419,МО!$A$1:$D$68,4,0))</f>
        <v>1.02</v>
      </c>
      <c r="D1419" s="27" t="s">
        <v>495</v>
      </c>
      <c r="E1419" s="26">
        <v>20161128</v>
      </c>
      <c r="F1419" s="22" t="str">
        <f>VLOOKUP(E1419,КСГ!$A$2:$C$427,2,0)</f>
        <v>Операции при злокачественном новообразовании пищевода, желудка</v>
      </c>
      <c r="G1419" s="25">
        <f>VLOOKUP(E1419,КСГ!$A$2:$C$427,3,0)</f>
        <v>2.57</v>
      </c>
      <c r="H1419" s="25">
        <f>IF(VLOOKUP($E1419,КСГ!$A$2:$D$427,4,0)=0,IF($D1419="КС",$C$2*$C1419*$G1419,$C$3*$C1419*$G1419),IF($D1419="КС",$C$2*$G1419,$C$3*$G1419))</f>
        <v>44960.811029999997</v>
      </c>
      <c r="I1419" s="25" t="str">
        <f>VLOOKUP(E1419,КСГ!$A$2:$E$427,5,0)</f>
        <v>Онкология</v>
      </c>
      <c r="J1419" s="25">
        <f>VLOOKUP(E1419,КСГ!$A$2:$F$427,6,0)</f>
        <v>2.2400000000000002</v>
      </c>
      <c r="K1419" s="26" t="s">
        <v>516</v>
      </c>
      <c r="L1419" s="26">
        <v>7</v>
      </c>
      <c r="M1419" s="26">
        <v>2</v>
      </c>
      <c r="N1419" s="18">
        <f t="shared" si="53"/>
        <v>9</v>
      </c>
      <c r="O1419" s="19">
        <f>IF(VLOOKUP($E1419,КСГ!$A$2:$D$427,4,0)=0,IF($D1419="КС",$C$2*$C1419*$G1419*L1419,$C$3*$C1419*$G1419*L1419),IF($D1419="КС",$C$2*$G1419*L1419,$C$3*$G1419*L1419))</f>
        <v>314725.67720999999</v>
      </c>
      <c r="P1419" s="19">
        <f>IF(VLOOKUP($E1419,КСГ!$A$2:$D$427,4,0)=0,IF($D1419="КС",$C$2*$C1419*$G1419*M1419,$C$3*$C1419*$G1419*M1419),IF($D1419="КС",$C$2*$G1419*M1419,$C$3*$G1419*M1419))</f>
        <v>89921.622059999994</v>
      </c>
      <c r="Q1419" s="20">
        <f t="shared" si="54"/>
        <v>404647.29926999996</v>
      </c>
    </row>
    <row r="1420" spans="1:17">
      <c r="A1420" s="34">
        <v>150031</v>
      </c>
      <c r="B1420" s="22" t="str">
        <f>VLOOKUP(A1420,МО!$A$1:$C$68,2,0)</f>
        <v>ГБУЗ "РОД"</v>
      </c>
      <c r="C1420" s="23">
        <f>IF(D1420="КС",VLOOKUP(A1420,МО!$A$1:$C$68,3,0),VLOOKUP(A1420,МО!$A$1:$D$68,4,0))</f>
        <v>1.02</v>
      </c>
      <c r="D1420" s="27" t="s">
        <v>495</v>
      </c>
      <c r="E1420" s="26">
        <v>20161129</v>
      </c>
      <c r="F1420" s="22" t="str">
        <f>VLOOKUP(E1420,КСГ!$A$2:$C$427,2,0)</f>
        <v>Другие операции при злокачественном новообразовании брюшной полости</v>
      </c>
      <c r="G1420" s="25">
        <f>VLOOKUP(E1420,КСГ!$A$2:$C$427,3,0)</f>
        <v>2.48</v>
      </c>
      <c r="H1420" s="25">
        <f>IF(VLOOKUP($E1420,КСГ!$A$2:$D$427,4,0)=0,IF($D1420="КС",$C$2*$C1420*$G1420,$C$3*$C1420*$G1420),IF($D1420="КС",$C$2*$G1420,$C$3*$G1420))</f>
        <v>43386.307919999999</v>
      </c>
      <c r="I1420" s="25" t="str">
        <f>VLOOKUP(E1420,КСГ!$A$2:$E$427,5,0)</f>
        <v>Онкология</v>
      </c>
      <c r="J1420" s="25">
        <f>VLOOKUP(E1420,КСГ!$A$2:$F$427,6,0)</f>
        <v>2.2400000000000002</v>
      </c>
      <c r="K1420" s="26" t="s">
        <v>516</v>
      </c>
      <c r="L1420" s="26">
        <v>4</v>
      </c>
      <c r="M1420" s="26">
        <v>1</v>
      </c>
      <c r="N1420" s="18">
        <f t="shared" si="53"/>
        <v>5</v>
      </c>
      <c r="O1420" s="19">
        <f>IF(VLOOKUP($E1420,КСГ!$A$2:$D$427,4,0)=0,IF($D1420="КС",$C$2*$C1420*$G1420*L1420,$C$3*$C1420*$G1420*L1420),IF($D1420="КС",$C$2*$G1420*L1420,$C$3*$G1420*L1420))</f>
        <v>173545.23168</v>
      </c>
      <c r="P1420" s="19">
        <f>IF(VLOOKUP($E1420,КСГ!$A$2:$D$427,4,0)=0,IF($D1420="КС",$C$2*$C1420*$G1420*M1420,$C$3*$C1420*$G1420*M1420),IF($D1420="КС",$C$2*$G1420*M1420,$C$3*$G1420*M1420))</f>
        <v>43386.307919999999</v>
      </c>
      <c r="Q1420" s="20">
        <f t="shared" si="54"/>
        <v>216931.53959999999</v>
      </c>
    </row>
    <row r="1421" spans="1:17">
      <c r="A1421" s="34">
        <v>150031</v>
      </c>
      <c r="B1421" s="22" t="str">
        <f>VLOOKUP(A1421,МО!$A$1:$C$68,2,0)</f>
        <v>ГБУЗ "РОД"</v>
      </c>
      <c r="C1421" s="23">
        <f>IF(D1421="КС",VLOOKUP(A1421,МО!$A$1:$C$68,3,0),VLOOKUP(A1421,МО!$A$1:$D$68,4,0))</f>
        <v>1.02</v>
      </c>
      <c r="D1421" s="27" t="s">
        <v>495</v>
      </c>
      <c r="E1421" s="26">
        <v>20161130</v>
      </c>
      <c r="F1421" s="22" t="str">
        <f>VLOOKUP(E1421,КСГ!$A$2:$C$427,2,0)</f>
        <v>Злокачественное новообразование без специального противоопухолевого лечения</v>
      </c>
      <c r="G1421" s="25">
        <f>VLOOKUP(E1421,КСГ!$A$2:$C$427,3,0)</f>
        <v>0.5</v>
      </c>
      <c r="H1421" s="25">
        <f>IF(VLOOKUP($E1421,КСГ!$A$2:$D$427,4,0)=0,IF($D1421="КС",$C$2*$C1421*$G1421,$C$3*$C1421*$G1421),IF($D1421="КС",$C$2*$G1421,$C$3*$G1421))</f>
        <v>8747.2394999999997</v>
      </c>
      <c r="I1421" s="25" t="str">
        <f>VLOOKUP(E1421,КСГ!$A$2:$E$427,5,0)</f>
        <v>Онкология</v>
      </c>
      <c r="J1421" s="25">
        <f>VLOOKUP(E1421,КСГ!$A$2:$F$427,6,0)</f>
        <v>2.2400000000000002</v>
      </c>
      <c r="K1421" s="26" t="s">
        <v>516</v>
      </c>
      <c r="L1421" s="26">
        <v>80</v>
      </c>
      <c r="M1421" s="26">
        <v>10</v>
      </c>
      <c r="N1421" s="18">
        <f t="shared" si="53"/>
        <v>90</v>
      </c>
      <c r="O1421" s="19">
        <f>IF(VLOOKUP($E1421,КСГ!$A$2:$D$427,4,0)=0,IF($D1421="КС",$C$2*$C1421*$G1421*L1421,$C$3*$C1421*$G1421*L1421),IF($D1421="КС",$C$2*$G1421*L1421,$C$3*$G1421*L1421))</f>
        <v>699779.15999999992</v>
      </c>
      <c r="P1421" s="19">
        <f>IF(VLOOKUP($E1421,КСГ!$A$2:$D$427,4,0)=0,IF($D1421="КС",$C$2*$C1421*$G1421*M1421,$C$3*$C1421*$G1421*M1421),IF($D1421="КС",$C$2*$G1421*M1421,$C$3*$G1421*M1421))</f>
        <v>87472.39499999999</v>
      </c>
      <c r="Q1421" s="20">
        <f t="shared" si="54"/>
        <v>787251.55499999993</v>
      </c>
    </row>
    <row r="1422" spans="1:17">
      <c r="A1422" s="34">
        <v>150031</v>
      </c>
      <c r="B1422" s="22" t="str">
        <f>VLOOKUP(A1422,МО!$A$1:$C$68,2,0)</f>
        <v>ГБУЗ "РОД"</v>
      </c>
      <c r="C1422" s="23">
        <f>IF(D1422="КС",VLOOKUP(A1422,МО!$A$1:$C$68,3,0),VLOOKUP(A1422,МО!$A$1:$D$68,4,0))</f>
        <v>1.02</v>
      </c>
      <c r="D1422" s="27" t="s">
        <v>495</v>
      </c>
      <c r="E1422" s="26">
        <v>20161134</v>
      </c>
      <c r="F1422" s="22" t="str">
        <f>VLOOKUP(E1422,КСГ!$A$2:$C$427,2,0)</f>
        <v>Операции при злокачественных новообразованиях мужских половых органов (уровень 1)</v>
      </c>
      <c r="G1422" s="25">
        <f>VLOOKUP(E1422,КСГ!$A$2:$C$427,3,0)</f>
        <v>2.56</v>
      </c>
      <c r="H1422" s="25">
        <f>IF(VLOOKUP($E1422,КСГ!$A$2:$D$427,4,0)=0,IF($D1422="КС",$C$2*$C1422*$G1422,$C$3*$C1422*$G1422),IF($D1422="КС",$C$2*$G1422,$C$3*$G1422))</f>
        <v>44785.866239999996</v>
      </c>
      <c r="I1422" s="25" t="str">
        <f>VLOOKUP(E1422,КСГ!$A$2:$E$427,5,0)</f>
        <v>Онкология</v>
      </c>
      <c r="J1422" s="25">
        <f>VLOOKUP(E1422,КСГ!$A$2:$F$427,6,0)</f>
        <v>2.2400000000000002</v>
      </c>
      <c r="K1422" s="26" t="s">
        <v>516</v>
      </c>
      <c r="L1422" s="26">
        <v>0</v>
      </c>
      <c r="M1422" s="26">
        <v>0</v>
      </c>
      <c r="N1422" s="18" t="str">
        <f t="shared" si="53"/>
        <v/>
      </c>
      <c r="O1422" s="19">
        <f>IF(VLOOKUP($E1422,КСГ!$A$2:$D$427,4,0)=0,IF($D1422="КС",$C$2*$C1422*$G1422*L1422,$C$3*$C1422*$G1422*L1422),IF($D1422="КС",$C$2*$G1422*L1422,$C$3*$G1422*L1422))</f>
        <v>0</v>
      </c>
      <c r="P1422" s="19">
        <f>IF(VLOOKUP($E1422,КСГ!$A$2:$D$427,4,0)=0,IF($D1422="КС",$C$2*$C1422*$G1422*M1422,$C$3*$C1422*$G1422*M1422),IF($D1422="КС",$C$2*$G1422*M1422,$C$3*$G1422*M1422))</f>
        <v>0</v>
      </c>
      <c r="Q1422" s="20">
        <f t="shared" si="54"/>
        <v>0</v>
      </c>
    </row>
    <row r="1423" spans="1:17">
      <c r="A1423" s="34">
        <v>150031</v>
      </c>
      <c r="B1423" s="22" t="str">
        <f>VLOOKUP(A1423,МО!$A$1:$C$68,2,0)</f>
        <v>ГБУЗ "РОД"</v>
      </c>
      <c r="C1423" s="23">
        <f>IF(D1423="КС",VLOOKUP(A1423,МО!$A$1:$C$68,3,0),VLOOKUP(A1423,МО!$A$1:$D$68,4,0))</f>
        <v>1.02</v>
      </c>
      <c r="D1423" s="27" t="s">
        <v>495</v>
      </c>
      <c r="E1423" s="26">
        <v>20161135</v>
      </c>
      <c r="F1423" s="22" t="str">
        <f>VLOOKUP(E1423,КСГ!$A$2:$C$427,2,0)</f>
        <v>Операции при злокачественных новообразованиях мужских половых органов (уровень 2)</v>
      </c>
      <c r="G1423" s="25">
        <f>VLOOKUP(E1423,КСГ!$A$2:$C$427,3,0)</f>
        <v>3.6</v>
      </c>
      <c r="H1423" s="25">
        <f>IF(VLOOKUP($E1423,КСГ!$A$2:$D$427,4,0)=0,IF($D1423="КС",$C$2*$C1423*$G1423,$C$3*$C1423*$G1423),IF($D1423="КС",$C$2*$G1423,$C$3*$G1423))</f>
        <v>62980.124400000001</v>
      </c>
      <c r="I1423" s="25" t="str">
        <f>VLOOKUP(E1423,КСГ!$A$2:$E$427,5,0)</f>
        <v>Онкология</v>
      </c>
      <c r="J1423" s="25">
        <f>VLOOKUP(E1423,КСГ!$A$2:$F$427,6,0)</f>
        <v>2.2400000000000002</v>
      </c>
      <c r="K1423" s="26" t="s">
        <v>516</v>
      </c>
      <c r="L1423" s="26">
        <v>6</v>
      </c>
      <c r="M1423" s="26">
        <v>2</v>
      </c>
      <c r="N1423" s="18">
        <f t="shared" si="53"/>
        <v>8</v>
      </c>
      <c r="O1423" s="19">
        <f>IF(VLOOKUP($E1423,КСГ!$A$2:$D$427,4,0)=0,IF($D1423="КС",$C$2*$C1423*$G1423*L1423,$C$3*$C1423*$G1423*L1423),IF($D1423="КС",$C$2*$G1423*L1423,$C$3*$G1423*L1423))</f>
        <v>377880.7464</v>
      </c>
      <c r="P1423" s="19">
        <f>IF(VLOOKUP($E1423,КСГ!$A$2:$D$427,4,0)=0,IF($D1423="КС",$C$2*$C1423*$G1423*M1423,$C$3*$C1423*$G1423*M1423),IF($D1423="КС",$C$2*$G1423*M1423,$C$3*$G1423*M1423))</f>
        <v>125960.2488</v>
      </c>
      <c r="Q1423" s="20">
        <f t="shared" si="54"/>
        <v>503840.9952</v>
      </c>
    </row>
    <row r="1424" spans="1:17">
      <c r="A1424" s="34">
        <v>150031</v>
      </c>
      <c r="B1424" s="22" t="str">
        <f>VLOOKUP(A1424,МО!$A$1:$C$68,2,0)</f>
        <v>ГБУЗ "РОД"</v>
      </c>
      <c r="C1424" s="23">
        <f>IF(D1424="КС",VLOOKUP(A1424,МО!$A$1:$C$68,3,0),VLOOKUP(A1424,МО!$A$1:$D$68,4,0))</f>
        <v>1.02</v>
      </c>
      <c r="D1424" s="27" t="s">
        <v>495</v>
      </c>
      <c r="E1424" s="26">
        <v>20161136</v>
      </c>
      <c r="F1424" s="22" t="str">
        <f>VLOOKUP(E1424,КСГ!$A$2:$C$427,2,0)</f>
        <v>Лекарственная терапия при остром лейкозе, взрослые</v>
      </c>
      <c r="G1424" s="25">
        <f>VLOOKUP(E1424,КСГ!$A$2:$C$427,3,0)</f>
        <v>4.2699999999999996</v>
      </c>
      <c r="H1424" s="25">
        <f>IF(VLOOKUP($E1424,КСГ!$A$2:$D$427,4,0)=0,IF($D1424="КС",$C$2*$C1424*$G1424,$C$3*$C1424*$G1424),IF($D1424="КС",$C$2*$G1424,$C$3*$G1424))</f>
        <v>74701.425329999984</v>
      </c>
      <c r="I1424" s="25" t="str">
        <f>VLOOKUP(E1424,КСГ!$A$2:$E$427,5,0)</f>
        <v>Онкология</v>
      </c>
      <c r="J1424" s="25">
        <f>VLOOKUP(E1424,КСГ!$A$2:$F$427,6,0)</f>
        <v>2.2400000000000002</v>
      </c>
      <c r="K1424" s="26" t="s">
        <v>516</v>
      </c>
      <c r="L1424" s="26">
        <v>30</v>
      </c>
      <c r="M1424" s="26">
        <v>7</v>
      </c>
      <c r="N1424" s="18">
        <f t="shared" si="53"/>
        <v>37</v>
      </c>
      <c r="O1424" s="19">
        <f>IF(VLOOKUP($E1424,КСГ!$A$2:$D$427,4,0)=0,IF($D1424="КС",$C$2*$C1424*$G1424*L1424,$C$3*$C1424*$G1424*L1424),IF($D1424="КС",$C$2*$G1424*L1424,$C$3*$G1424*L1424))</f>
        <v>2241042.7598999995</v>
      </c>
      <c r="P1424" s="19">
        <f>IF(VLOOKUP($E1424,КСГ!$A$2:$D$427,4,0)=0,IF($D1424="КС",$C$2*$C1424*$G1424*M1424,$C$3*$C1424*$G1424*M1424),IF($D1424="КС",$C$2*$G1424*M1424,$C$3*$G1424*M1424))</f>
        <v>522909.97730999987</v>
      </c>
      <c r="Q1424" s="20">
        <f t="shared" si="54"/>
        <v>2763952.7372099995</v>
      </c>
    </row>
    <row r="1425" spans="1:17">
      <c r="A1425" s="34">
        <v>150031</v>
      </c>
      <c r="B1425" s="22" t="str">
        <f>VLOOKUP(A1425,МО!$A$1:$C$68,2,0)</f>
        <v>ГБУЗ "РОД"</v>
      </c>
      <c r="C1425" s="23">
        <f>IF(D1425="КС",VLOOKUP(A1425,МО!$A$1:$C$68,3,0),VLOOKUP(A1425,МО!$A$1:$D$68,4,0))</f>
        <v>1.02</v>
      </c>
      <c r="D1425" s="27" t="s">
        <v>495</v>
      </c>
      <c r="E1425" s="26">
        <v>20161137</v>
      </c>
      <c r="F1425" s="22" t="str">
        <f>VLOOKUP(E1425,КСГ!$A$2:$C$427,2,0)</f>
        <v>Лекарственная терапия при других злокачественных новообразованиях лимфоидной и кроветворной тканей, взрослые</v>
      </c>
      <c r="G1425" s="25">
        <f>VLOOKUP(E1425,КСГ!$A$2:$C$427,3,0)</f>
        <v>3.46</v>
      </c>
      <c r="H1425" s="25">
        <f>IF(VLOOKUP($E1425,КСГ!$A$2:$D$427,4,0)=0,IF($D1425="КС",$C$2*$C1425*$G1425,$C$3*$C1425*$G1425),IF($D1425="КС",$C$2*$G1425,$C$3*$G1425))</f>
        <v>60530.897339999996</v>
      </c>
      <c r="I1425" s="25" t="str">
        <f>VLOOKUP(E1425,КСГ!$A$2:$E$427,5,0)</f>
        <v>Онкология</v>
      </c>
      <c r="J1425" s="25">
        <f>VLOOKUP(E1425,КСГ!$A$2:$F$427,6,0)</f>
        <v>2.2400000000000002</v>
      </c>
      <c r="K1425" s="26" t="s">
        <v>516</v>
      </c>
      <c r="L1425" s="26">
        <v>200</v>
      </c>
      <c r="M1425" s="26">
        <v>50</v>
      </c>
      <c r="N1425" s="18">
        <f t="shared" si="53"/>
        <v>250</v>
      </c>
      <c r="O1425" s="19">
        <f>IF(VLOOKUP($E1425,КСГ!$A$2:$D$427,4,0)=0,IF($D1425="КС",$C$2*$C1425*$G1425*L1425,$C$3*$C1425*$G1425*L1425),IF($D1425="КС",$C$2*$G1425*L1425,$C$3*$G1425*L1425))</f>
        <v>12106179.467999998</v>
      </c>
      <c r="P1425" s="19">
        <f>IF(VLOOKUP($E1425,КСГ!$A$2:$D$427,4,0)=0,IF($D1425="КС",$C$2*$C1425*$G1425*M1425,$C$3*$C1425*$G1425*M1425),IF($D1425="КС",$C$2*$G1425*M1425,$C$3*$G1425*M1425))</f>
        <v>3026544.8669999996</v>
      </c>
      <c r="Q1425" s="20">
        <f t="shared" si="54"/>
        <v>15132724.334999997</v>
      </c>
    </row>
    <row r="1426" spans="1:17">
      <c r="A1426" s="34">
        <v>150031</v>
      </c>
      <c r="B1426" s="22" t="str">
        <f>VLOOKUP(A1426,МО!$A$1:$C$68,2,0)</f>
        <v>ГБУЗ "РОД"</v>
      </c>
      <c r="C1426" s="23">
        <f>IF(D1426="КС",VLOOKUP(A1426,МО!$A$1:$C$68,3,0),VLOOKUP(A1426,МО!$A$1:$D$68,4,0))</f>
        <v>1.02</v>
      </c>
      <c r="D1426" s="27" t="s">
        <v>495</v>
      </c>
      <c r="E1426" s="26">
        <v>20161138</v>
      </c>
      <c r="F1426" s="22" t="str">
        <f>VLOOKUP(E1426,КСГ!$A$2:$C$427,2,0)</f>
        <v>Лекарственная терапия при злокачественных новообразованиях других локализаций (кроме лимфоидной и кроветворной тканей) (уровень 1)</v>
      </c>
      <c r="G1426" s="25">
        <f>VLOOKUP(E1426,КСГ!$A$2:$C$427,3,0)</f>
        <v>2.0499999999999998</v>
      </c>
      <c r="H1426" s="25">
        <f>IF(VLOOKUP($E1426,КСГ!$A$2:$D$427,4,0)=0,IF($D1426="КС",$C$2*$C1426*$G1426,$C$3*$C1426*$G1426),IF($D1426="КС",$C$2*$G1426,$C$3*$G1426))</f>
        <v>35863.681949999998</v>
      </c>
      <c r="I1426" s="25" t="str">
        <f>VLOOKUP(E1426,КСГ!$A$2:$E$427,5,0)</f>
        <v>Онкология</v>
      </c>
      <c r="J1426" s="25">
        <f>VLOOKUP(E1426,КСГ!$A$2:$F$427,6,0)</f>
        <v>2.2400000000000002</v>
      </c>
      <c r="K1426" s="26" t="s">
        <v>516</v>
      </c>
      <c r="L1426" s="26">
        <v>170</v>
      </c>
      <c r="M1426" s="26">
        <v>46</v>
      </c>
      <c r="N1426" s="18">
        <f t="shared" si="53"/>
        <v>216</v>
      </c>
      <c r="O1426" s="19">
        <f>IF(VLOOKUP($E1426,КСГ!$A$2:$D$427,4,0)=0,IF($D1426="КС",$C$2*$C1426*$G1426*L1426,$C$3*$C1426*$G1426*L1426),IF($D1426="КС",$C$2*$G1426*L1426,$C$3*$G1426*L1426))</f>
        <v>6096825.9314999999</v>
      </c>
      <c r="P1426" s="19">
        <f>IF(VLOOKUP($E1426,КСГ!$A$2:$D$427,4,0)=0,IF($D1426="КС",$C$2*$C1426*$G1426*M1426,$C$3*$C1426*$G1426*M1426),IF($D1426="КС",$C$2*$G1426*M1426,$C$3*$G1426*M1426))</f>
        <v>1649729.3696999999</v>
      </c>
      <c r="Q1426" s="20">
        <f t="shared" si="54"/>
        <v>7746555.3011999996</v>
      </c>
    </row>
    <row r="1427" spans="1:17">
      <c r="A1427" s="34">
        <v>150031</v>
      </c>
      <c r="B1427" s="22" t="str">
        <f>VLOOKUP(A1427,МО!$A$1:$C$68,2,0)</f>
        <v>ГБУЗ "РОД"</v>
      </c>
      <c r="C1427" s="23">
        <f>IF(D1427="КС",VLOOKUP(A1427,МО!$A$1:$C$68,3,0),VLOOKUP(A1427,МО!$A$1:$D$68,4,0))</f>
        <v>1.02</v>
      </c>
      <c r="D1427" s="27" t="s">
        <v>495</v>
      </c>
      <c r="E1427" s="26">
        <v>20161139</v>
      </c>
      <c r="F1427" s="22" t="str">
        <f>VLOOKUP(E1427,КСГ!$A$2:$C$427,2,0)</f>
        <v>Лекарственная терапия при злокачественных новообразованиях других локализаций (кроме лимфоидной и кроветворной тканей) (уровень 2)</v>
      </c>
      <c r="G1427" s="25">
        <f>VLOOKUP(E1427,КСГ!$A$2:$C$427,3,0)</f>
        <v>2.8</v>
      </c>
      <c r="H1427" s="25">
        <f>IF(VLOOKUP($E1427,КСГ!$A$2:$D$427,4,0)=0,IF($D1427="КС",$C$2*$C1427*$G1427,$C$3*$C1427*$G1427),IF($D1427="КС",$C$2*$G1427,$C$3*$G1427))</f>
        <v>48984.541199999992</v>
      </c>
      <c r="I1427" s="25" t="str">
        <f>VLOOKUP(E1427,КСГ!$A$2:$E$427,5,0)</f>
        <v>Онкология</v>
      </c>
      <c r="J1427" s="25">
        <f>VLOOKUP(E1427,КСГ!$A$2:$F$427,6,0)</f>
        <v>2.2400000000000002</v>
      </c>
      <c r="K1427" s="26" t="s">
        <v>516</v>
      </c>
      <c r="L1427" s="26">
        <v>200</v>
      </c>
      <c r="M1427" s="26">
        <v>34</v>
      </c>
      <c r="N1427" s="18">
        <f t="shared" si="53"/>
        <v>234</v>
      </c>
      <c r="O1427" s="19">
        <f>IF(VLOOKUP($E1427,КСГ!$A$2:$D$427,4,0)=0,IF($D1427="КС",$C$2*$C1427*$G1427*L1427,$C$3*$C1427*$G1427*L1427),IF($D1427="КС",$C$2*$G1427*L1427,$C$3*$G1427*L1427))</f>
        <v>9796908.2399999984</v>
      </c>
      <c r="P1427" s="19">
        <f>IF(VLOOKUP($E1427,КСГ!$A$2:$D$427,4,0)=0,IF($D1427="КС",$C$2*$C1427*$G1427*M1427,$C$3*$C1427*$G1427*M1427),IF($D1427="КС",$C$2*$G1427*M1427,$C$3*$G1427*M1427))</f>
        <v>1665474.4007999997</v>
      </c>
      <c r="Q1427" s="20">
        <f t="shared" si="54"/>
        <v>11462382.640799997</v>
      </c>
    </row>
    <row r="1428" spans="1:17">
      <c r="A1428" s="34">
        <v>150031</v>
      </c>
      <c r="B1428" s="22" t="str">
        <f>VLOOKUP(A1428,МО!$A$1:$C$68,2,0)</f>
        <v>ГБУЗ "РОД"</v>
      </c>
      <c r="C1428" s="23">
        <f>IF(D1428="КС",VLOOKUP(A1428,МО!$A$1:$C$68,3,0),VLOOKUP(A1428,МО!$A$1:$D$68,4,0))</f>
        <v>1.02</v>
      </c>
      <c r="D1428" s="27" t="s">
        <v>495</v>
      </c>
      <c r="E1428" s="26">
        <v>20161140</v>
      </c>
      <c r="F1428" s="22" t="str">
        <f>VLOOKUP(E1428,КСГ!$A$2:$C$427,2,0)</f>
        <v>Лекарственная терапия злокачественных новообразований с применением моноклональных антител, ингибиторов протеинкиназы</v>
      </c>
      <c r="G1428" s="25">
        <f>VLOOKUP(E1428,КСГ!$A$2:$C$427,3,0)</f>
        <v>7.92</v>
      </c>
      <c r="H1428" s="25">
        <f>IF(VLOOKUP($E1428,КСГ!$A$2:$D$427,4,0)=0,IF($D1428="КС",$C$2*$C1428*$G1428,$C$3*$C1428*$G1428),IF($D1428="КС",$C$2*$G1428,$C$3*$G1428))</f>
        <v>138556.27367999998</v>
      </c>
      <c r="I1428" s="25" t="str">
        <f>VLOOKUP(E1428,КСГ!$A$2:$E$427,5,0)</f>
        <v>Онкология</v>
      </c>
      <c r="J1428" s="25">
        <f>VLOOKUP(E1428,КСГ!$A$2:$F$427,6,0)</f>
        <v>2.2400000000000002</v>
      </c>
      <c r="K1428" s="26" t="s">
        <v>516</v>
      </c>
      <c r="L1428" s="26">
        <v>30</v>
      </c>
      <c r="M1428" s="26">
        <v>8</v>
      </c>
      <c r="N1428" s="18">
        <f t="shared" si="53"/>
        <v>38</v>
      </c>
      <c r="O1428" s="19">
        <f>IF(VLOOKUP($E1428,КСГ!$A$2:$D$427,4,0)=0,IF($D1428="КС",$C$2*$C1428*$G1428*L1428,$C$3*$C1428*$G1428*L1428),IF($D1428="КС",$C$2*$G1428*L1428,$C$3*$G1428*L1428))</f>
        <v>4156688.2103999993</v>
      </c>
      <c r="P1428" s="19">
        <f>IF(VLOOKUP($E1428,КСГ!$A$2:$D$427,4,0)=0,IF($D1428="КС",$C$2*$C1428*$G1428*M1428,$C$3*$C1428*$G1428*M1428),IF($D1428="КС",$C$2*$G1428*M1428,$C$3*$G1428*M1428))</f>
        <v>1108450.1894399999</v>
      </c>
      <c r="Q1428" s="20">
        <f t="shared" si="54"/>
        <v>5265138.3998399992</v>
      </c>
    </row>
    <row r="1429" spans="1:17">
      <c r="A1429" s="34">
        <v>150031</v>
      </c>
      <c r="B1429" s="22" t="str">
        <f>VLOOKUP(A1429,МО!$A$1:$C$68,2,0)</f>
        <v>ГБУЗ "РОД"</v>
      </c>
      <c r="C1429" s="23">
        <f>IF(D1429="КС",VLOOKUP(A1429,МО!$A$1:$C$68,3,0),VLOOKUP(A1429,МО!$A$1:$D$68,4,0))</f>
        <v>1.02</v>
      </c>
      <c r="D1429" s="27" t="s">
        <v>495</v>
      </c>
      <c r="E1429" s="26">
        <v>20161141</v>
      </c>
      <c r="F1429" s="22" t="str">
        <f>VLOOKUP(E1429,КСГ!$A$2:$C$427,2,0)</f>
        <v>Лучевая терапия  (уровень 1)</v>
      </c>
      <c r="G1429" s="25">
        <f>VLOOKUP(E1429,КСГ!$A$2:$C$427,3,0)</f>
        <v>2</v>
      </c>
      <c r="H1429" s="25">
        <f>IF(VLOOKUP($E1429,КСГ!$A$2:$D$427,4,0)=0,IF($D1429="КС",$C$2*$C1429*$G1429,$C$3*$C1429*$G1429),IF($D1429="КС",$C$2*$G1429,$C$3*$G1429))</f>
        <v>34988.957999999999</v>
      </c>
      <c r="I1429" s="25" t="str">
        <f>VLOOKUP(E1429,КСГ!$A$2:$E$427,5,0)</f>
        <v>Онкология</v>
      </c>
      <c r="J1429" s="25">
        <f>VLOOKUP(E1429,КСГ!$A$2:$F$427,6,0)</f>
        <v>2.2400000000000002</v>
      </c>
      <c r="K1429" s="26" t="s">
        <v>516</v>
      </c>
      <c r="L1429" s="26">
        <v>13</v>
      </c>
      <c r="M1429" s="26">
        <v>2</v>
      </c>
      <c r="N1429" s="18">
        <f t="shared" si="53"/>
        <v>15</v>
      </c>
      <c r="O1429" s="19">
        <f>IF(VLOOKUP($E1429,КСГ!$A$2:$D$427,4,0)=0,IF($D1429="КС",$C$2*$C1429*$G1429*L1429,$C$3*$C1429*$G1429*L1429),IF($D1429="КС",$C$2*$G1429*L1429,$C$3*$G1429*L1429))</f>
        <v>454856.45399999997</v>
      </c>
      <c r="P1429" s="19">
        <f>IF(VLOOKUP($E1429,КСГ!$A$2:$D$427,4,0)=0,IF($D1429="КС",$C$2*$C1429*$G1429*M1429,$C$3*$C1429*$G1429*M1429),IF($D1429="КС",$C$2*$G1429*M1429,$C$3*$G1429*M1429))</f>
        <v>69977.915999999997</v>
      </c>
      <c r="Q1429" s="20">
        <f t="shared" si="54"/>
        <v>524834.37</v>
      </c>
    </row>
    <row r="1430" spans="1:17">
      <c r="A1430" s="34">
        <v>150031</v>
      </c>
      <c r="B1430" s="22" t="str">
        <f>VLOOKUP(A1430,МО!$A$1:$C$68,2,0)</f>
        <v>ГБУЗ "РОД"</v>
      </c>
      <c r="C1430" s="23">
        <f>IF(D1430="КС",VLOOKUP(A1430,МО!$A$1:$C$68,3,0),VLOOKUP(A1430,МО!$A$1:$D$68,4,0))</f>
        <v>1.02</v>
      </c>
      <c r="D1430" s="27" t="s">
        <v>495</v>
      </c>
      <c r="E1430" s="26">
        <v>20161142</v>
      </c>
      <c r="F1430" s="22" t="str">
        <f>VLOOKUP(E1430,КСГ!$A$2:$C$427,2,0)</f>
        <v>Лучевая терапия (уровень 2)</v>
      </c>
      <c r="G1430" s="25">
        <f>VLOOKUP(E1430,КСГ!$A$2:$C$427,3,0)</f>
        <v>2.21</v>
      </c>
      <c r="H1430" s="25">
        <f>IF(VLOOKUP($E1430,КСГ!$A$2:$D$427,4,0)=0,IF($D1430="КС",$C$2*$C1430*$G1430,$C$3*$C1430*$G1430),IF($D1430="КС",$C$2*$G1430,$C$3*$G1430))</f>
        <v>38662.798589999999</v>
      </c>
      <c r="I1430" s="25" t="str">
        <f>VLOOKUP(E1430,КСГ!$A$2:$E$427,5,0)</f>
        <v>Онкология</v>
      </c>
      <c r="J1430" s="25">
        <f>VLOOKUP(E1430,КСГ!$A$2:$F$427,6,0)</f>
        <v>2.2400000000000002</v>
      </c>
      <c r="K1430" s="26" t="s">
        <v>516</v>
      </c>
      <c r="L1430" s="26">
        <v>100</v>
      </c>
      <c r="M1430" s="26">
        <v>50</v>
      </c>
      <c r="N1430" s="18">
        <f t="shared" si="53"/>
        <v>150</v>
      </c>
      <c r="O1430" s="19">
        <f>IF(VLOOKUP($E1430,КСГ!$A$2:$D$427,4,0)=0,IF($D1430="КС",$C$2*$C1430*$G1430*L1430,$C$3*$C1430*$G1430*L1430),IF($D1430="КС",$C$2*$G1430*L1430,$C$3*$G1430*L1430))</f>
        <v>3866279.8589999997</v>
      </c>
      <c r="P1430" s="19">
        <f>IF(VLOOKUP($E1430,КСГ!$A$2:$D$427,4,0)=0,IF($D1430="КС",$C$2*$C1430*$G1430*M1430,$C$3*$C1430*$G1430*M1430),IF($D1430="КС",$C$2*$G1430*M1430,$C$3*$G1430*M1430))</f>
        <v>1933139.9294999999</v>
      </c>
      <c r="Q1430" s="20">
        <f t="shared" si="54"/>
        <v>5799419.7884999998</v>
      </c>
    </row>
    <row r="1431" spans="1:17">
      <c r="A1431" s="34">
        <v>150031</v>
      </c>
      <c r="B1431" s="22" t="str">
        <f>VLOOKUP(A1431,МО!$A$1:$C$68,2,0)</f>
        <v>ГБУЗ "РОД"</v>
      </c>
      <c r="C1431" s="23">
        <f>IF(D1431="КС",VLOOKUP(A1431,МО!$A$1:$C$68,3,0),VLOOKUP(A1431,МО!$A$1:$D$68,4,0))</f>
        <v>1.02</v>
      </c>
      <c r="D1431" s="27" t="s">
        <v>495</v>
      </c>
      <c r="E1431" s="26">
        <v>20161143</v>
      </c>
      <c r="F1431" s="22" t="str">
        <f>VLOOKUP(E1431,КСГ!$A$2:$C$427,2,0)</f>
        <v>Лучевая терапия (уровень 3)</v>
      </c>
      <c r="G1431" s="25">
        <f>VLOOKUP(E1431,КСГ!$A$2:$C$427,3,0)</f>
        <v>3.53</v>
      </c>
      <c r="H1431" s="25">
        <f>IF(VLOOKUP($E1431,КСГ!$A$2:$D$427,4,0)=0,IF($D1431="КС",$C$2*$C1431*$G1431,$C$3*$C1431*$G1431),IF($D1431="КС",$C$2*$G1431,$C$3*$G1431))</f>
        <v>61755.510869999991</v>
      </c>
      <c r="I1431" s="25" t="str">
        <f>VLOOKUP(E1431,КСГ!$A$2:$E$427,5,0)</f>
        <v>Онкология</v>
      </c>
      <c r="J1431" s="25">
        <f>VLOOKUP(E1431,КСГ!$A$2:$F$427,6,0)</f>
        <v>2.2400000000000002</v>
      </c>
      <c r="K1431" s="26" t="s">
        <v>516</v>
      </c>
      <c r="L1431" s="26">
        <v>40</v>
      </c>
      <c r="M1431" s="26">
        <v>20</v>
      </c>
      <c r="N1431" s="18">
        <f t="shared" si="53"/>
        <v>60</v>
      </c>
      <c r="O1431" s="19">
        <f>IF(VLOOKUP($E1431,КСГ!$A$2:$D$427,4,0)=0,IF($D1431="КС",$C$2*$C1431*$G1431*L1431,$C$3*$C1431*$G1431*L1431),IF($D1431="КС",$C$2*$G1431*L1431,$C$3*$G1431*L1431))</f>
        <v>2470220.4347999995</v>
      </c>
      <c r="P1431" s="19">
        <f>IF(VLOOKUP($E1431,КСГ!$A$2:$D$427,4,0)=0,IF($D1431="КС",$C$2*$C1431*$G1431*M1431,$C$3*$C1431*$G1431*M1431),IF($D1431="КС",$C$2*$G1431*M1431,$C$3*$G1431*M1431))</f>
        <v>1235110.2173999997</v>
      </c>
      <c r="Q1431" s="20">
        <f t="shared" si="54"/>
        <v>3705330.6521999994</v>
      </c>
    </row>
    <row r="1432" spans="1:17" ht="30">
      <c r="A1432" s="34">
        <v>150031</v>
      </c>
      <c r="B1432" s="22" t="str">
        <f>VLOOKUP(A1432,МО!$A$1:$C$68,2,0)</f>
        <v>ГБУЗ "РОД"</v>
      </c>
      <c r="C1432" s="23">
        <f>IF(D1432="КС",VLOOKUP(A1432,МО!$A$1:$C$68,3,0),VLOOKUP(A1432,МО!$A$1:$D$68,4,0))</f>
        <v>1.02</v>
      </c>
      <c r="D1432" s="27" t="s">
        <v>495</v>
      </c>
      <c r="E1432" s="26">
        <v>20161145</v>
      </c>
      <c r="F1432" s="22" t="str">
        <f>VLOOKUP(E1432,КСГ!$A$2:$C$427,2,0)</f>
        <v>Средний отит, мастоидит, нарушения вестибулярной функции</v>
      </c>
      <c r="G1432" s="25">
        <f>VLOOKUP(E1432,КСГ!$A$2:$C$427,3,0)</f>
        <v>0.47</v>
      </c>
      <c r="H1432" s="25">
        <f>IF(VLOOKUP($E1432,КСГ!$A$2:$D$427,4,0)=0,IF($D1432="КС",$C$2*$C1432*$G1432,$C$3*$C1432*$G1432),IF($D1432="КС",$C$2*$G1432,$C$3*$G1432))</f>
        <v>8222.4051299999992</v>
      </c>
      <c r="I1432" s="25" t="str">
        <f>VLOOKUP(E1432,КСГ!$A$2:$E$427,5,0)</f>
        <v>Оториноларингология</v>
      </c>
      <c r="J1432" s="25">
        <f>VLOOKUP(E1432,КСГ!$A$2:$F$427,6,0)</f>
        <v>0.87</v>
      </c>
      <c r="K1432" s="26" t="s">
        <v>475</v>
      </c>
      <c r="L1432" s="26">
        <v>4</v>
      </c>
      <c r="M1432" s="26">
        <v>1</v>
      </c>
      <c r="N1432" s="18">
        <f t="shared" si="53"/>
        <v>5</v>
      </c>
      <c r="O1432" s="19">
        <f>IF(VLOOKUP($E1432,КСГ!$A$2:$D$427,4,0)=0,IF($D1432="КС",$C$2*$C1432*$G1432*L1432,$C$3*$C1432*$G1432*L1432),IF($D1432="КС",$C$2*$G1432*L1432,$C$3*$G1432*L1432))</f>
        <v>32889.620519999997</v>
      </c>
      <c r="P1432" s="19">
        <f>IF(VLOOKUP($E1432,КСГ!$A$2:$D$427,4,0)=0,IF($D1432="КС",$C$2*$C1432*$G1432*M1432,$C$3*$C1432*$G1432*M1432),IF($D1432="КС",$C$2*$G1432*M1432,$C$3*$G1432*M1432))</f>
        <v>8222.4051299999992</v>
      </c>
      <c r="Q1432" s="20">
        <f t="shared" si="54"/>
        <v>41112.025649999996</v>
      </c>
    </row>
    <row r="1433" spans="1:17" ht="30">
      <c r="A1433" s="34">
        <v>150031</v>
      </c>
      <c r="B1433" s="22" t="str">
        <f>VLOOKUP(A1433,МО!$A$1:$C$68,2,0)</f>
        <v>ГБУЗ "РОД"</v>
      </c>
      <c r="C1433" s="23">
        <f>IF(D1433="КС",VLOOKUP(A1433,МО!$A$1:$C$68,3,0),VLOOKUP(A1433,МО!$A$1:$D$68,4,0))</f>
        <v>1.02</v>
      </c>
      <c r="D1433" s="27" t="s">
        <v>495</v>
      </c>
      <c r="E1433" s="26">
        <v>20161146</v>
      </c>
      <c r="F1433" s="22" t="str">
        <f>VLOOKUP(E1433,КСГ!$A$2:$C$427,2,0)</f>
        <v>Другие болезни уха</v>
      </c>
      <c r="G1433" s="25">
        <f>VLOOKUP(E1433,КСГ!$A$2:$C$427,3,0)</f>
        <v>0.61</v>
      </c>
      <c r="H1433" s="25">
        <f>IF(VLOOKUP($E1433,КСГ!$A$2:$D$427,4,0)=0,IF($D1433="КС",$C$2*$C1433*$G1433,$C$3*$C1433*$G1433),IF($D1433="КС",$C$2*$G1433,$C$3*$G1433))</f>
        <v>10671.63219</v>
      </c>
      <c r="I1433" s="25" t="str">
        <f>VLOOKUP(E1433,КСГ!$A$2:$E$427,5,0)</f>
        <v>Оториноларингология</v>
      </c>
      <c r="J1433" s="25">
        <f>VLOOKUP(E1433,КСГ!$A$2:$F$427,6,0)</f>
        <v>0.87</v>
      </c>
      <c r="K1433" s="26" t="s">
        <v>475</v>
      </c>
      <c r="L1433" s="26">
        <v>16</v>
      </c>
      <c r="M1433" s="26">
        <v>5</v>
      </c>
      <c r="N1433" s="18">
        <f t="shared" si="53"/>
        <v>21</v>
      </c>
      <c r="O1433" s="19">
        <f>IF(VLOOKUP($E1433,КСГ!$A$2:$D$427,4,0)=0,IF($D1433="КС",$C$2*$C1433*$G1433*L1433,$C$3*$C1433*$G1433*L1433),IF($D1433="КС",$C$2*$G1433*L1433,$C$3*$G1433*L1433))</f>
        <v>170746.11504</v>
      </c>
      <c r="P1433" s="19">
        <f>IF(VLOOKUP($E1433,КСГ!$A$2:$D$427,4,0)=0,IF($D1433="КС",$C$2*$C1433*$G1433*M1433,$C$3*$C1433*$G1433*M1433),IF($D1433="КС",$C$2*$G1433*M1433,$C$3*$G1433*M1433))</f>
        <v>53358.160950000005</v>
      </c>
      <c r="Q1433" s="20">
        <f t="shared" si="54"/>
        <v>224104.27598999999</v>
      </c>
    </row>
    <row r="1434" spans="1:17" ht="30">
      <c r="A1434" s="34">
        <v>150031</v>
      </c>
      <c r="B1434" s="22" t="str">
        <f>VLOOKUP(A1434,МО!$A$1:$C$68,2,0)</f>
        <v>ГБУЗ "РОД"</v>
      </c>
      <c r="C1434" s="23">
        <f>IF(D1434="КС",VLOOKUP(A1434,МО!$A$1:$C$68,3,0),VLOOKUP(A1434,МО!$A$1:$D$68,4,0))</f>
        <v>1.02</v>
      </c>
      <c r="D1434" s="27" t="s">
        <v>495</v>
      </c>
      <c r="E1434" s="26">
        <v>20161147</v>
      </c>
      <c r="F1434" s="22" t="str">
        <f>VLOOKUP(E1434,КСГ!$A$2:$C$427,2,0)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1434" s="25">
        <f>VLOOKUP(E1434,КСГ!$A$2:$C$427,3,0)</f>
        <v>0.35499999999999998</v>
      </c>
      <c r="H1434" s="25">
        <f>IF(VLOOKUP($E1434,КСГ!$A$2:$D$427,4,0)=0,IF($D1434="КС",$C$2*$C1434*$G1434,$C$3*$C1434*$G1434),IF($D1434="КС",$C$2*$G1434,$C$3*$G1434))</f>
        <v>6210.5400449999997</v>
      </c>
      <c r="I1434" s="25" t="str">
        <f>VLOOKUP(E1434,КСГ!$A$2:$E$427,5,0)</f>
        <v>Оториноларингология</v>
      </c>
      <c r="J1434" s="25">
        <f>VLOOKUP(E1434,КСГ!$A$2:$F$427,6,0)</f>
        <v>0.87</v>
      </c>
      <c r="K1434" s="26" t="s">
        <v>475</v>
      </c>
      <c r="L1434" s="26">
        <v>7</v>
      </c>
      <c r="M1434" s="26">
        <v>3</v>
      </c>
      <c r="N1434" s="18">
        <f t="shared" si="53"/>
        <v>10</v>
      </c>
      <c r="O1434" s="19">
        <f>IF(VLOOKUP($E1434,КСГ!$A$2:$D$427,4,0)=0,IF($D1434="КС",$C$2*$C1434*$G1434*L1434,$C$3*$C1434*$G1434*L1434),IF($D1434="КС",$C$2*$G1434*L1434,$C$3*$G1434*L1434))</f>
        <v>43473.780314999996</v>
      </c>
      <c r="P1434" s="19">
        <f>IF(VLOOKUP($E1434,КСГ!$A$2:$D$427,4,0)=0,IF($D1434="КС",$C$2*$C1434*$G1434*M1434,$C$3*$C1434*$G1434*M1434),IF($D1434="КС",$C$2*$G1434*M1434,$C$3*$G1434*M1434))</f>
        <v>18631.620134999997</v>
      </c>
      <c r="Q1434" s="20">
        <f t="shared" si="54"/>
        <v>62105.400449999994</v>
      </c>
    </row>
    <row r="1435" spans="1:17" ht="30">
      <c r="A1435" s="34">
        <v>150031</v>
      </c>
      <c r="B1435" s="22" t="str">
        <f>VLOOKUP(A1435,МО!$A$1:$C$68,2,0)</f>
        <v>ГБУЗ "РОД"</v>
      </c>
      <c r="C1435" s="23">
        <f>IF(D1435="КС",VLOOKUP(A1435,МО!$A$1:$C$68,3,0),VLOOKUP(A1435,МО!$A$1:$D$68,4,0))</f>
        <v>1.02</v>
      </c>
      <c r="D1435" s="27" t="s">
        <v>495</v>
      </c>
      <c r="E1435" s="26">
        <v>20161148</v>
      </c>
      <c r="F1435" s="22" t="str">
        <f>VLOOKUP(E1435,КСГ!$A$2:$C$427,2,0)</f>
        <v>Операции на органе слуха, придаточных пазухах носа  и верхних дыхательных путях (уровень 1)</v>
      </c>
      <c r="G1435" s="25">
        <f>VLOOKUP(E1435,КСГ!$A$2:$C$427,3,0)</f>
        <v>0.84</v>
      </c>
      <c r="H1435" s="25">
        <f>IF(VLOOKUP($E1435,КСГ!$A$2:$D$427,4,0)=0,IF($D1435="КС",$C$2*$C1435*$G1435,$C$3*$C1435*$G1435),IF($D1435="КС",$C$2*$G1435,$C$3*$G1435))</f>
        <v>14695.362359999999</v>
      </c>
      <c r="I1435" s="25" t="str">
        <f>VLOOKUP(E1435,КСГ!$A$2:$E$427,5,0)</f>
        <v>Оториноларингология</v>
      </c>
      <c r="J1435" s="25">
        <f>VLOOKUP(E1435,КСГ!$A$2:$F$427,6,0)</f>
        <v>0.87</v>
      </c>
      <c r="K1435" s="26" t="s">
        <v>475</v>
      </c>
      <c r="L1435" s="26">
        <v>63</v>
      </c>
      <c r="M1435" s="26">
        <v>7</v>
      </c>
      <c r="N1435" s="18">
        <f t="shared" si="53"/>
        <v>70</v>
      </c>
      <c r="O1435" s="19">
        <f>IF(VLOOKUP($E1435,КСГ!$A$2:$D$427,4,0)=0,IF($D1435="КС",$C$2*$C1435*$G1435*L1435,$C$3*$C1435*$G1435*L1435),IF($D1435="КС",$C$2*$G1435*L1435,$C$3*$G1435*L1435))</f>
        <v>925807.82867999992</v>
      </c>
      <c r="P1435" s="19">
        <f>IF(VLOOKUP($E1435,КСГ!$A$2:$D$427,4,0)=0,IF($D1435="КС",$C$2*$C1435*$G1435*M1435,$C$3*$C1435*$G1435*M1435),IF($D1435="КС",$C$2*$G1435*M1435,$C$3*$G1435*M1435))</f>
        <v>102867.53651999999</v>
      </c>
      <c r="Q1435" s="20">
        <f t="shared" si="54"/>
        <v>1028675.3651999999</v>
      </c>
    </row>
    <row r="1436" spans="1:17" ht="30">
      <c r="A1436" s="34">
        <v>150031</v>
      </c>
      <c r="B1436" s="22" t="str">
        <f>VLOOKUP(A1436,МО!$A$1:$C$68,2,0)</f>
        <v>ГБУЗ "РОД"</v>
      </c>
      <c r="C1436" s="23">
        <f>IF(D1436="КС",VLOOKUP(A1436,МО!$A$1:$C$68,3,0),VLOOKUP(A1436,МО!$A$1:$D$68,4,0))</f>
        <v>1.02</v>
      </c>
      <c r="D1436" s="27" t="s">
        <v>495</v>
      </c>
      <c r="E1436" s="26">
        <v>20161149</v>
      </c>
      <c r="F1436" s="22" t="str">
        <f>VLOOKUP(E1436,КСГ!$A$2:$C$427,2,0)</f>
        <v>Операции на органе слуха, придаточных пазухах носа  и верхних дыхательных путях (уровень 2)</v>
      </c>
      <c r="G1436" s="25">
        <f>VLOOKUP(E1436,КСГ!$A$2:$C$427,3,0)</f>
        <v>0.91</v>
      </c>
      <c r="H1436" s="25">
        <f>IF(VLOOKUP($E1436,КСГ!$A$2:$D$427,4,0)=0,IF($D1436="КС",$C$2*$C1436*$G1436,$C$3*$C1436*$G1436),IF($D1436="КС",$C$2*$G1436,$C$3*$G1436))</f>
        <v>15919.97589</v>
      </c>
      <c r="I1436" s="25" t="str">
        <f>VLOOKUP(E1436,КСГ!$A$2:$E$427,5,0)</f>
        <v>Оториноларингология</v>
      </c>
      <c r="J1436" s="25">
        <f>VLOOKUP(E1436,КСГ!$A$2:$F$427,6,0)</f>
        <v>0.87</v>
      </c>
      <c r="K1436" s="26" t="s">
        <v>475</v>
      </c>
      <c r="L1436" s="26">
        <v>50</v>
      </c>
      <c r="M1436" s="26">
        <v>8</v>
      </c>
      <c r="N1436" s="18">
        <f t="shared" si="53"/>
        <v>58</v>
      </c>
      <c r="O1436" s="19">
        <f>IF(VLOOKUP($E1436,КСГ!$A$2:$D$427,4,0)=0,IF($D1436="КС",$C$2*$C1436*$G1436*L1436,$C$3*$C1436*$G1436*L1436),IF($D1436="КС",$C$2*$G1436*L1436,$C$3*$G1436*L1436))</f>
        <v>795998.79449999996</v>
      </c>
      <c r="P1436" s="19">
        <f>IF(VLOOKUP($E1436,КСГ!$A$2:$D$427,4,0)=0,IF($D1436="КС",$C$2*$C1436*$G1436*M1436,$C$3*$C1436*$G1436*M1436),IF($D1436="КС",$C$2*$G1436*M1436,$C$3*$G1436*M1436))</f>
        <v>127359.80712</v>
      </c>
      <c r="Q1436" s="20">
        <f t="shared" si="54"/>
        <v>923358.60161999997</v>
      </c>
    </row>
    <row r="1437" spans="1:17" ht="30">
      <c r="A1437" s="34">
        <v>150031</v>
      </c>
      <c r="B1437" s="22" t="str">
        <f>VLOOKUP(A1437,МО!$A$1:$C$68,2,0)</f>
        <v>ГБУЗ "РОД"</v>
      </c>
      <c r="C1437" s="23">
        <f>IF(D1437="КС",VLOOKUP(A1437,МО!$A$1:$C$68,3,0),VLOOKUP(A1437,МО!$A$1:$D$68,4,0))</f>
        <v>1.02</v>
      </c>
      <c r="D1437" s="27" t="s">
        <v>495</v>
      </c>
      <c r="E1437" s="26">
        <v>20161150</v>
      </c>
      <c r="F1437" s="22" t="str">
        <f>VLOOKUP(E1437,КСГ!$A$2:$C$427,2,0)</f>
        <v>Операции на органе слуха, придаточных пазухах носа  и верхних дыхательных путях (уровень 3)</v>
      </c>
      <c r="G1437" s="25">
        <f>VLOOKUP(E1437,КСГ!$A$2:$C$427,3,0)</f>
        <v>1.1000000000000001</v>
      </c>
      <c r="H1437" s="25">
        <f>IF(VLOOKUP($E1437,КСГ!$A$2:$D$427,4,0)=0,IF($D1437="КС",$C$2*$C1437*$G1437,$C$3*$C1437*$G1437),IF($D1437="КС",$C$2*$G1437,$C$3*$G1437))</f>
        <v>19243.926900000002</v>
      </c>
      <c r="I1437" s="25" t="str">
        <f>VLOOKUP(E1437,КСГ!$A$2:$E$427,5,0)</f>
        <v>Оториноларингология</v>
      </c>
      <c r="J1437" s="25">
        <f>VLOOKUP(E1437,КСГ!$A$2:$F$427,6,0)</f>
        <v>0.87</v>
      </c>
      <c r="K1437" s="26" t="s">
        <v>475</v>
      </c>
      <c r="L1437" s="26">
        <v>6</v>
      </c>
      <c r="M1437" s="26">
        <v>2</v>
      </c>
      <c r="N1437" s="18">
        <f t="shared" si="53"/>
        <v>8</v>
      </c>
      <c r="O1437" s="19">
        <f>IF(VLOOKUP($E1437,КСГ!$A$2:$D$427,4,0)=0,IF($D1437="КС",$C$2*$C1437*$G1437*L1437,$C$3*$C1437*$G1437*L1437),IF($D1437="КС",$C$2*$G1437*L1437,$C$3*$G1437*L1437))</f>
        <v>115463.56140000001</v>
      </c>
      <c r="P1437" s="19">
        <f>IF(VLOOKUP($E1437,КСГ!$A$2:$D$427,4,0)=0,IF($D1437="КС",$C$2*$C1437*$G1437*M1437,$C$3*$C1437*$G1437*M1437),IF($D1437="КС",$C$2*$G1437*M1437,$C$3*$G1437*M1437))</f>
        <v>38487.853800000004</v>
      </c>
      <c r="Q1437" s="20">
        <f t="shared" si="54"/>
        <v>153951.41520000002</v>
      </c>
    </row>
    <row r="1438" spans="1:17" ht="30">
      <c r="A1438" s="34">
        <v>150031</v>
      </c>
      <c r="B1438" s="22" t="str">
        <f>VLOOKUP(A1438,МО!$A$1:$C$68,2,0)</f>
        <v>ГБУЗ "РОД"</v>
      </c>
      <c r="C1438" s="23">
        <f>IF(D1438="КС",VLOOKUP(A1438,МО!$A$1:$C$68,3,0),VLOOKUP(A1438,МО!$A$1:$D$68,4,0))</f>
        <v>1.02</v>
      </c>
      <c r="D1438" s="27" t="s">
        <v>495</v>
      </c>
      <c r="E1438" s="26">
        <v>20161151</v>
      </c>
      <c r="F1438" s="22" t="str">
        <f>VLOOKUP(E1438,КСГ!$A$2:$C$427,2,0)</f>
        <v>Операции на органе слуха, придаточных пазухах носа  и верхних дыхательных путях (уровень 4)</v>
      </c>
      <c r="G1438" s="25">
        <f>VLOOKUP(E1438,КСГ!$A$2:$C$427,3,0)</f>
        <v>1.35</v>
      </c>
      <c r="H1438" s="25">
        <f>IF(VLOOKUP($E1438,КСГ!$A$2:$D$427,4,0)=0,IF($D1438="КС",$C$2*$C1438*$G1438,$C$3*$C1438*$G1438),IF($D1438="КС",$C$2*$G1438,$C$3*$G1438))</f>
        <v>23617.54665</v>
      </c>
      <c r="I1438" s="25" t="str">
        <f>VLOOKUP(E1438,КСГ!$A$2:$E$427,5,0)</f>
        <v>Оториноларингология</v>
      </c>
      <c r="J1438" s="25">
        <f>VLOOKUP(E1438,КСГ!$A$2:$F$427,6,0)</f>
        <v>0.87</v>
      </c>
      <c r="K1438" s="26" t="s">
        <v>475</v>
      </c>
      <c r="L1438" s="26">
        <v>1</v>
      </c>
      <c r="M1438" s="26">
        <v>1</v>
      </c>
      <c r="N1438" s="18">
        <f t="shared" si="53"/>
        <v>2</v>
      </c>
      <c r="O1438" s="19">
        <f>IF(VLOOKUP($E1438,КСГ!$A$2:$D$427,4,0)=0,IF($D1438="КС",$C$2*$C1438*$G1438*L1438,$C$3*$C1438*$G1438*L1438),IF($D1438="КС",$C$2*$G1438*L1438,$C$3*$G1438*L1438))</f>
        <v>23617.54665</v>
      </c>
      <c r="P1438" s="19">
        <f>IF(VLOOKUP($E1438,КСГ!$A$2:$D$427,4,0)=0,IF($D1438="КС",$C$2*$C1438*$G1438*M1438,$C$3*$C1438*$G1438*M1438),IF($D1438="КС",$C$2*$G1438*M1438,$C$3*$G1438*M1438))</f>
        <v>23617.54665</v>
      </c>
      <c r="Q1438" s="20">
        <f t="shared" si="54"/>
        <v>47235.0933</v>
      </c>
    </row>
    <row r="1439" spans="1:17" ht="30">
      <c r="A1439" s="34">
        <v>150031</v>
      </c>
      <c r="B1439" s="22" t="str">
        <f>VLOOKUP(A1439,МО!$A$1:$C$68,2,0)</f>
        <v>ГБУЗ "РОД"</v>
      </c>
      <c r="C1439" s="23">
        <f>IF(D1439="КС",VLOOKUP(A1439,МО!$A$1:$C$68,3,0),VLOOKUP(A1439,МО!$A$1:$D$68,4,0))</f>
        <v>1.02</v>
      </c>
      <c r="D1439" s="27" t="s">
        <v>495</v>
      </c>
      <c r="E1439" s="26">
        <v>20161152</v>
      </c>
      <c r="F1439" s="22" t="str">
        <f>VLOOKUP(E1439,КСГ!$A$2:$C$427,2,0)</f>
        <v>Операции на органе слуха, придаточных пазухах носа  и верхних дыхательных путях (уровень 5)</v>
      </c>
      <c r="G1439" s="25">
        <f>VLOOKUP(E1439,КСГ!$A$2:$C$427,3,0)</f>
        <v>1.96</v>
      </c>
      <c r="H1439" s="25">
        <f>IF(VLOOKUP($E1439,КСГ!$A$2:$D$427,4,0)=0,IF($D1439="КС",$C$2*$C1439*$G1439,$C$3*$C1439*$G1439),IF($D1439="КС",$C$2*$G1439,$C$3*$G1439))</f>
        <v>34289.17884</v>
      </c>
      <c r="I1439" s="25" t="str">
        <f>VLOOKUP(E1439,КСГ!$A$2:$E$427,5,0)</f>
        <v>Оториноларингология</v>
      </c>
      <c r="J1439" s="25">
        <f>VLOOKUP(E1439,КСГ!$A$2:$F$427,6,0)</f>
        <v>0.87</v>
      </c>
      <c r="K1439" s="26" t="s">
        <v>475</v>
      </c>
      <c r="L1439" s="26">
        <v>1</v>
      </c>
      <c r="M1439" s="26">
        <v>1</v>
      </c>
      <c r="N1439" s="18">
        <f t="shared" si="53"/>
        <v>2</v>
      </c>
      <c r="O1439" s="19">
        <f>IF(VLOOKUP($E1439,КСГ!$A$2:$D$427,4,0)=0,IF($D1439="КС",$C$2*$C1439*$G1439*L1439,$C$3*$C1439*$G1439*L1439),IF($D1439="КС",$C$2*$G1439*L1439,$C$3*$G1439*L1439))</f>
        <v>34289.17884</v>
      </c>
      <c r="P1439" s="19">
        <f>IF(VLOOKUP($E1439,КСГ!$A$2:$D$427,4,0)=0,IF($D1439="КС",$C$2*$C1439*$G1439*M1439,$C$3*$C1439*$G1439*M1439),IF($D1439="КС",$C$2*$G1439*M1439,$C$3*$G1439*M1439))</f>
        <v>34289.17884</v>
      </c>
      <c r="Q1439" s="20">
        <f t="shared" si="54"/>
        <v>68578.357680000001</v>
      </c>
    </row>
    <row r="1440" spans="1:17">
      <c r="A1440" s="34">
        <v>150031</v>
      </c>
      <c r="B1440" s="22" t="str">
        <f>VLOOKUP(A1440,МО!$A$1:$C$68,2,0)</f>
        <v>ГБУЗ "РОД"</v>
      </c>
      <c r="C1440" s="23">
        <f>IF(D1440="КС",VLOOKUP(A1440,МО!$A$1:$C$68,3,0),VLOOKUP(A1440,МО!$A$1:$D$68,4,0))</f>
        <v>1.02</v>
      </c>
      <c r="D1440" s="27" t="s">
        <v>495</v>
      </c>
      <c r="E1440" s="26">
        <v>20161204</v>
      </c>
      <c r="F1440" s="22" t="str">
        <f>VLOOKUP(E1440,КСГ!$A$2:$C$427,2,0)</f>
        <v>Госпитализация в диагностических целях с постановкой/подтверждением диагноза злокачественного новообразования</v>
      </c>
      <c r="G1440" s="25">
        <f>VLOOKUP(E1440,КСГ!$A$2:$C$427,3,0)</f>
        <v>1</v>
      </c>
      <c r="H1440" s="25">
        <f>IF(VLOOKUP($E1440,КСГ!$A$2:$D$427,4,0)=0,IF($D1440="КС",$C$2*$C1440*$G1440,$C$3*$C1440*$G1440),IF($D1440="КС",$C$2*$G1440,$C$3*$G1440))</f>
        <v>17494.478999999999</v>
      </c>
      <c r="I1440" s="25" t="str">
        <f>VLOOKUP(E1440,КСГ!$A$2:$E$427,5,0)</f>
        <v>Терапия</v>
      </c>
      <c r="J1440" s="25">
        <f>VLOOKUP(E1440,КСГ!$A$2:$F$427,6,0)</f>
        <v>0.77</v>
      </c>
      <c r="K1440" s="26" t="s">
        <v>516</v>
      </c>
      <c r="L1440" s="26">
        <v>35</v>
      </c>
      <c r="M1440" s="26">
        <v>5</v>
      </c>
      <c r="N1440" s="18">
        <f t="shared" si="53"/>
        <v>40</v>
      </c>
      <c r="O1440" s="19">
        <f>IF(VLOOKUP($E1440,КСГ!$A$2:$D$427,4,0)=0,IF($D1440="КС",$C$2*$C1440*$G1440*L1440,$C$3*$C1440*$G1440*L1440),IF($D1440="КС",$C$2*$G1440*L1440,$C$3*$G1440*L1440))</f>
        <v>612306.76500000001</v>
      </c>
      <c r="P1440" s="19">
        <f>IF(VLOOKUP($E1440,КСГ!$A$2:$D$427,4,0)=0,IF($D1440="КС",$C$2*$C1440*$G1440*M1440,$C$3*$C1440*$G1440*M1440),IF($D1440="КС",$C$2*$G1440*M1440,$C$3*$G1440*M1440))</f>
        <v>87472.39499999999</v>
      </c>
      <c r="Q1440" s="20">
        <f t="shared" si="54"/>
        <v>699779.16</v>
      </c>
    </row>
    <row r="1441" spans="1:17">
      <c r="A1441" s="34">
        <v>150031</v>
      </c>
      <c r="B1441" s="22" t="str">
        <f>VLOOKUP(A1441,МО!$A$1:$C$68,2,0)</f>
        <v>ГБУЗ "РОД"</v>
      </c>
      <c r="C1441" s="23">
        <f>IF(D1441="КС",VLOOKUP(A1441,МО!$A$1:$C$68,3,0),VLOOKUP(A1441,МО!$A$1:$D$68,4,0))</f>
        <v>1.02</v>
      </c>
      <c r="D1441" s="27" t="s">
        <v>495</v>
      </c>
      <c r="E1441" s="26">
        <v>20161226</v>
      </c>
      <c r="F1441" s="22" t="str">
        <f>VLOOKUP(E1441,КСГ!$A$2:$C$427,2,0)</f>
        <v>Операции на мужских половых органах, взрослые (уровень  1)</v>
      </c>
      <c r="G1441" s="25">
        <f>VLOOKUP(E1441,КСГ!$A$2:$C$427,3,0)</f>
        <v>1.2</v>
      </c>
      <c r="H1441" s="25">
        <f>IF(VLOOKUP($E1441,КСГ!$A$2:$D$427,4,0)=0,IF($D1441="КС",$C$2*$C1441*$G1441,$C$3*$C1441*$G1441),IF($D1441="КС",$C$2*$G1441,$C$3*$G1441))</f>
        <v>20993.374799999998</v>
      </c>
      <c r="I1441" s="25" t="str">
        <f>VLOOKUP(E1441,КСГ!$A$2:$E$427,5,0)</f>
        <v>Урология</v>
      </c>
      <c r="J1441" s="25">
        <f>VLOOKUP(E1441,КСГ!$A$2:$F$427,6,0)</f>
        <v>1.2</v>
      </c>
      <c r="K1441" s="26" t="s">
        <v>516</v>
      </c>
      <c r="L1441" s="26">
        <v>4</v>
      </c>
      <c r="M1441" s="26">
        <v>1</v>
      </c>
      <c r="N1441" s="18">
        <f t="shared" si="53"/>
        <v>5</v>
      </c>
      <c r="O1441" s="19">
        <f>IF(VLOOKUP($E1441,КСГ!$A$2:$D$427,4,0)=0,IF($D1441="КС",$C$2*$C1441*$G1441*L1441,$C$3*$C1441*$G1441*L1441),IF($D1441="КС",$C$2*$G1441*L1441,$C$3*$G1441*L1441))</f>
        <v>83973.499199999991</v>
      </c>
      <c r="P1441" s="19">
        <f>IF(VLOOKUP($E1441,КСГ!$A$2:$D$427,4,0)=0,IF($D1441="КС",$C$2*$C1441*$G1441*M1441,$C$3*$C1441*$G1441*M1441),IF($D1441="КС",$C$2*$G1441*M1441,$C$3*$G1441*M1441))</f>
        <v>20993.374799999998</v>
      </c>
      <c r="Q1441" s="20">
        <f t="shared" si="54"/>
        <v>104966.87399999998</v>
      </c>
    </row>
    <row r="1442" spans="1:17">
      <c r="A1442" s="34">
        <v>150031</v>
      </c>
      <c r="B1442" s="22" t="str">
        <f>VLOOKUP(A1442,МО!$A$1:$C$68,2,0)</f>
        <v>ГБУЗ "РОД"</v>
      </c>
      <c r="C1442" s="23">
        <f>IF(D1442="КС",VLOOKUP(A1442,МО!$A$1:$C$68,3,0),VLOOKUP(A1442,МО!$A$1:$D$68,4,0))</f>
        <v>1.02</v>
      </c>
      <c r="D1442" s="27" t="s">
        <v>495</v>
      </c>
      <c r="E1442" s="26">
        <v>20161230</v>
      </c>
      <c r="F1442" s="22" t="str">
        <f>VLOOKUP(E1442,КСГ!$A$2:$C$427,2,0)</f>
        <v>Операции на почке и мочевыделительной системе, взрослые (уровень 1)</v>
      </c>
      <c r="G1442" s="25">
        <f>VLOOKUP(E1442,КСГ!$A$2:$C$427,3,0)</f>
        <v>1.08</v>
      </c>
      <c r="H1442" s="25">
        <f>IF(VLOOKUP($E1442,КСГ!$A$2:$D$427,4,0)=0,IF($D1442="КС",$C$2*$C1442*$G1442,$C$3*$C1442*$G1442),IF($D1442="КС",$C$2*$G1442,$C$3*$G1442))</f>
        <v>18894.037319999999</v>
      </c>
      <c r="I1442" s="25" t="str">
        <f>VLOOKUP(E1442,КСГ!$A$2:$E$427,5,0)</f>
        <v>Урология</v>
      </c>
      <c r="J1442" s="25">
        <f>VLOOKUP(E1442,КСГ!$A$2:$F$427,6,0)</f>
        <v>1.2</v>
      </c>
      <c r="K1442" s="26" t="s">
        <v>516</v>
      </c>
      <c r="L1442" s="26">
        <v>8</v>
      </c>
      <c r="M1442" s="26">
        <v>2</v>
      </c>
      <c r="N1442" s="18">
        <f t="shared" si="53"/>
        <v>10</v>
      </c>
      <c r="O1442" s="19">
        <f>IF(VLOOKUP($E1442,КСГ!$A$2:$D$427,4,0)=0,IF($D1442="КС",$C$2*$C1442*$G1442*L1442,$C$3*$C1442*$G1442*L1442),IF($D1442="КС",$C$2*$G1442*L1442,$C$3*$G1442*L1442))</f>
        <v>151152.29856</v>
      </c>
      <c r="P1442" s="19">
        <f>IF(VLOOKUP($E1442,КСГ!$A$2:$D$427,4,0)=0,IF($D1442="КС",$C$2*$C1442*$G1442*M1442,$C$3*$C1442*$G1442*M1442),IF($D1442="КС",$C$2*$G1442*M1442,$C$3*$G1442*M1442))</f>
        <v>37788.074639999999</v>
      </c>
      <c r="Q1442" s="20">
        <f t="shared" si="54"/>
        <v>188940.3732</v>
      </c>
    </row>
    <row r="1443" spans="1:17">
      <c r="A1443" s="34">
        <v>150031</v>
      </c>
      <c r="B1443" s="22" t="str">
        <f>VLOOKUP(A1443,МО!$A$1:$C$68,2,0)</f>
        <v>ГБУЗ "РОД"</v>
      </c>
      <c r="C1443" s="23">
        <f>IF(D1443="КС",VLOOKUP(A1443,МО!$A$1:$C$68,3,0),VLOOKUP(A1443,МО!$A$1:$D$68,4,0))</f>
        <v>1.02</v>
      </c>
      <c r="D1443" s="27" t="s">
        <v>495</v>
      </c>
      <c r="E1443" s="26">
        <v>20161231</v>
      </c>
      <c r="F1443" s="22" t="str">
        <f>VLOOKUP(E1443,КСГ!$A$2:$C$427,2,0)</f>
        <v>Операции на почке и мочевыделительной системе, взрослые (уровень 2)</v>
      </c>
      <c r="G1443" s="25">
        <f>VLOOKUP(E1443,КСГ!$A$2:$C$427,3,0)</f>
        <v>1.1200000000000001</v>
      </c>
      <c r="H1443" s="25">
        <f>IF(VLOOKUP($E1443,КСГ!$A$2:$D$427,4,0)=0,IF($D1443="КС",$C$2*$C1443*$G1443,$C$3*$C1443*$G1443),IF($D1443="КС",$C$2*$G1443,$C$3*$G1443))</f>
        <v>19593.816480000001</v>
      </c>
      <c r="I1443" s="25" t="str">
        <f>VLOOKUP(E1443,КСГ!$A$2:$E$427,5,0)</f>
        <v>Урология</v>
      </c>
      <c r="J1443" s="25">
        <f>VLOOKUP(E1443,КСГ!$A$2:$F$427,6,0)</f>
        <v>1.2</v>
      </c>
      <c r="K1443" s="26" t="s">
        <v>516</v>
      </c>
      <c r="L1443" s="26">
        <v>10</v>
      </c>
      <c r="M1443" s="26">
        <v>2</v>
      </c>
      <c r="N1443" s="18">
        <f t="shared" si="53"/>
        <v>12</v>
      </c>
      <c r="O1443" s="19">
        <f>IF(VLOOKUP($E1443,КСГ!$A$2:$D$427,4,0)=0,IF($D1443="КС",$C$2*$C1443*$G1443*L1443,$C$3*$C1443*$G1443*L1443),IF($D1443="КС",$C$2*$G1443*L1443,$C$3*$G1443*L1443))</f>
        <v>195938.16480000003</v>
      </c>
      <c r="P1443" s="19">
        <f>IF(VLOOKUP($E1443,КСГ!$A$2:$D$427,4,0)=0,IF($D1443="КС",$C$2*$C1443*$G1443*M1443,$C$3*$C1443*$G1443*M1443),IF($D1443="КС",$C$2*$G1443*M1443,$C$3*$G1443*M1443))</f>
        <v>39187.632960000003</v>
      </c>
      <c r="Q1443" s="20">
        <f t="shared" si="54"/>
        <v>235125.79776000004</v>
      </c>
    </row>
    <row r="1444" spans="1:17">
      <c r="A1444" s="34">
        <v>150031</v>
      </c>
      <c r="B1444" s="22" t="str">
        <f>VLOOKUP(A1444,МО!$A$1:$C$68,2,0)</f>
        <v>ГБУЗ "РОД"</v>
      </c>
      <c r="C1444" s="23">
        <f>IF(D1444="КС",VLOOKUP(A1444,МО!$A$1:$C$68,3,0),VLOOKUP(A1444,МО!$A$1:$D$68,4,0))</f>
        <v>1.02</v>
      </c>
      <c r="D1444" s="27" t="s">
        <v>495</v>
      </c>
      <c r="E1444" s="26">
        <v>20161232</v>
      </c>
      <c r="F1444" s="22" t="str">
        <f>VLOOKUP(E1444,КСГ!$A$2:$C$427,2,0)</f>
        <v>Операции на почке и мочевыделительной системе, взрослые (уровень 3)</v>
      </c>
      <c r="G1444" s="25">
        <f>VLOOKUP(E1444,КСГ!$A$2:$C$427,3,0)</f>
        <v>1.62</v>
      </c>
      <c r="H1444" s="25">
        <f>IF(VLOOKUP($E1444,КСГ!$A$2:$D$427,4,0)=0,IF($D1444="КС",$C$2*$C1444*$G1444,$C$3*$C1444*$G1444),IF($D1444="КС",$C$2*$G1444,$C$3*$G1444))</f>
        <v>28341.055980000001</v>
      </c>
      <c r="I1444" s="25" t="str">
        <f>VLOOKUP(E1444,КСГ!$A$2:$E$427,5,0)</f>
        <v>Урология</v>
      </c>
      <c r="J1444" s="25">
        <f>VLOOKUP(E1444,КСГ!$A$2:$F$427,6,0)</f>
        <v>1.2</v>
      </c>
      <c r="K1444" s="26" t="s">
        <v>516</v>
      </c>
      <c r="L1444" s="26">
        <v>0</v>
      </c>
      <c r="M1444" s="26">
        <v>0</v>
      </c>
      <c r="N1444" s="18" t="str">
        <f t="shared" si="53"/>
        <v/>
      </c>
      <c r="O1444" s="19">
        <f>IF(VLOOKUP($E1444,КСГ!$A$2:$D$427,4,0)=0,IF($D1444="КС",$C$2*$C1444*$G1444*L1444,$C$3*$C1444*$G1444*L1444),IF($D1444="КС",$C$2*$G1444*L1444,$C$3*$G1444*L1444))</f>
        <v>0</v>
      </c>
      <c r="P1444" s="19">
        <f>IF(VLOOKUP($E1444,КСГ!$A$2:$D$427,4,0)=0,IF($D1444="КС",$C$2*$C1444*$G1444*M1444,$C$3*$C1444*$G1444*M1444),IF($D1444="КС",$C$2*$G1444*M1444,$C$3*$G1444*M1444))</f>
        <v>0</v>
      </c>
      <c r="Q1444" s="20">
        <f t="shared" si="54"/>
        <v>0</v>
      </c>
    </row>
    <row r="1445" spans="1:17">
      <c r="A1445" s="34">
        <v>150031</v>
      </c>
      <c r="B1445" s="22" t="str">
        <f>VLOOKUP(A1445,МО!$A$1:$C$68,2,0)</f>
        <v>ГБУЗ "РОД"</v>
      </c>
      <c r="C1445" s="23">
        <f>IF(D1445="КС",VLOOKUP(A1445,МО!$A$1:$C$68,3,0),VLOOKUP(A1445,МО!$A$1:$D$68,4,0))</f>
        <v>1.02</v>
      </c>
      <c r="D1445" s="27" t="s">
        <v>495</v>
      </c>
      <c r="E1445" s="26">
        <v>20161237</v>
      </c>
      <c r="F1445" s="22" t="str">
        <f>VLOOKUP(E1445,КСГ!$A$2:$C$427,2,0)</f>
        <v>Операции на коже, подкожной клетчатке, придатках кожи (уровень 1)</v>
      </c>
      <c r="G1445" s="25">
        <f>VLOOKUP(E1445,КСГ!$A$2:$C$427,3,0)</f>
        <v>0.27500000000000002</v>
      </c>
      <c r="H1445" s="25">
        <f>IF(VLOOKUP($E1445,КСГ!$A$2:$D$427,4,0)=0,IF($D1445="КС",$C$2*$C1445*$G1445,$C$3*$C1445*$G1445),IF($D1445="КС",$C$2*$G1445,$C$3*$G1445))</f>
        <v>4810.9817250000006</v>
      </c>
      <c r="I1445" s="25" t="str">
        <f>VLOOKUP(E1445,КСГ!$A$2:$E$427,5,0)</f>
        <v>Хирургия</v>
      </c>
      <c r="J1445" s="25">
        <f>VLOOKUP(E1445,КСГ!$A$2:$F$427,6,0)</f>
        <v>0.9</v>
      </c>
      <c r="K1445" s="26" t="s">
        <v>516</v>
      </c>
      <c r="L1445" s="26">
        <v>90</v>
      </c>
      <c r="M1445" s="26">
        <v>20</v>
      </c>
      <c r="N1445" s="18">
        <f t="shared" si="53"/>
        <v>110</v>
      </c>
      <c r="O1445" s="19">
        <f>IF(VLOOKUP($E1445,КСГ!$A$2:$D$427,4,0)=0,IF($D1445="КС",$C$2*$C1445*$G1445*L1445,$C$3*$C1445*$G1445*L1445),IF($D1445="КС",$C$2*$G1445*L1445,$C$3*$G1445*L1445))</f>
        <v>432988.35525000002</v>
      </c>
      <c r="P1445" s="19">
        <f>IF(VLOOKUP($E1445,КСГ!$A$2:$D$427,4,0)=0,IF($D1445="КС",$C$2*$C1445*$G1445*M1445,$C$3*$C1445*$G1445*M1445),IF($D1445="КС",$C$2*$G1445*M1445,$C$3*$G1445*M1445))</f>
        <v>96219.634500000015</v>
      </c>
      <c r="Q1445" s="20">
        <f t="shared" si="54"/>
        <v>529207.98975000007</v>
      </c>
    </row>
    <row r="1446" spans="1:17">
      <c r="A1446" s="34">
        <v>150031</v>
      </c>
      <c r="B1446" s="22" t="str">
        <f>VLOOKUP(A1446,МО!$A$1:$C$68,2,0)</f>
        <v>ГБУЗ "РОД"</v>
      </c>
      <c r="C1446" s="23">
        <f>IF(D1446="КС",VLOOKUP(A1446,МО!$A$1:$C$68,3,0),VLOOKUP(A1446,МО!$A$1:$D$68,4,0))</f>
        <v>1.02</v>
      </c>
      <c r="D1446" s="27" t="s">
        <v>495</v>
      </c>
      <c r="E1446" s="26">
        <v>20161238</v>
      </c>
      <c r="F1446" s="22" t="str">
        <f>VLOOKUP(E1446,КСГ!$A$2:$C$427,2,0)</f>
        <v>Операции на коже, подкожной клетчатке, придатках кожи (уровень 2)</v>
      </c>
      <c r="G1446" s="25">
        <f>VLOOKUP(E1446,КСГ!$A$2:$C$427,3,0)</f>
        <v>0.71</v>
      </c>
      <c r="H1446" s="25">
        <f>IF(VLOOKUP($E1446,КСГ!$A$2:$D$427,4,0)=0,IF($D1446="КС",$C$2*$C1446*$G1446,$C$3*$C1446*$G1446),IF($D1446="КС",$C$2*$G1446,$C$3*$G1446))</f>
        <v>12421.080089999999</v>
      </c>
      <c r="I1446" s="25" t="str">
        <f>VLOOKUP(E1446,КСГ!$A$2:$E$427,5,0)</f>
        <v>Хирургия</v>
      </c>
      <c r="J1446" s="25">
        <f>VLOOKUP(E1446,КСГ!$A$2:$F$427,6,0)</f>
        <v>0.9</v>
      </c>
      <c r="K1446" s="26" t="s">
        <v>516</v>
      </c>
      <c r="L1446" s="26">
        <v>31</v>
      </c>
      <c r="M1446" s="26">
        <v>20</v>
      </c>
      <c r="N1446" s="18">
        <f t="shared" si="53"/>
        <v>51</v>
      </c>
      <c r="O1446" s="19">
        <f>IF(VLOOKUP($E1446,КСГ!$A$2:$D$427,4,0)=0,IF($D1446="КС",$C$2*$C1446*$G1446*L1446,$C$3*$C1446*$G1446*L1446),IF($D1446="КС",$C$2*$G1446*L1446,$C$3*$G1446*L1446))</f>
        <v>385053.48278999998</v>
      </c>
      <c r="P1446" s="19">
        <f>IF(VLOOKUP($E1446,КСГ!$A$2:$D$427,4,0)=0,IF($D1446="КС",$C$2*$C1446*$G1446*M1446,$C$3*$C1446*$G1446*M1446),IF($D1446="КС",$C$2*$G1446*M1446,$C$3*$G1446*M1446))</f>
        <v>248421.6018</v>
      </c>
      <c r="Q1446" s="20">
        <f t="shared" si="54"/>
        <v>633475.08458999998</v>
      </c>
    </row>
    <row r="1447" spans="1:17">
      <c r="A1447" s="34">
        <v>150031</v>
      </c>
      <c r="B1447" s="22" t="str">
        <f>VLOOKUP(A1447,МО!$A$1:$C$68,2,0)</f>
        <v>ГБУЗ "РОД"</v>
      </c>
      <c r="C1447" s="23">
        <f>IF(D1447="КС",VLOOKUP(A1447,МО!$A$1:$C$68,3,0),VLOOKUP(A1447,МО!$A$1:$D$68,4,0))</f>
        <v>1.02</v>
      </c>
      <c r="D1447" s="27" t="s">
        <v>495</v>
      </c>
      <c r="E1447" s="26">
        <v>20161241</v>
      </c>
      <c r="F1447" s="22" t="str">
        <f>VLOOKUP(E1447,КСГ!$A$2:$C$427,2,0)</f>
        <v>Операции на органах кроветворения и иммунной системы (уровень 1)</v>
      </c>
      <c r="G1447" s="25">
        <f>VLOOKUP(E1447,КСГ!$A$2:$C$427,3,0)</f>
        <v>1.43</v>
      </c>
      <c r="H1447" s="25">
        <f>IF(VLOOKUP($E1447,КСГ!$A$2:$D$427,4,0)=0,IF($D1447="КС",$C$2*$C1447*$G1447,$C$3*$C1447*$G1447),IF($D1447="КС",$C$2*$G1447,$C$3*$G1447))</f>
        <v>25017.104969999997</v>
      </c>
      <c r="I1447" s="25" t="str">
        <f>VLOOKUP(E1447,КСГ!$A$2:$E$427,5,0)</f>
        <v>Хирургия</v>
      </c>
      <c r="J1447" s="25">
        <f>VLOOKUP(E1447,КСГ!$A$2:$F$427,6,0)</f>
        <v>0.9</v>
      </c>
      <c r="K1447" s="26" t="s">
        <v>516</v>
      </c>
      <c r="L1447" s="26">
        <v>8</v>
      </c>
      <c r="M1447" s="26">
        <v>2</v>
      </c>
      <c r="N1447" s="18">
        <f t="shared" si="53"/>
        <v>10</v>
      </c>
      <c r="O1447" s="19">
        <f>IF(VLOOKUP($E1447,КСГ!$A$2:$D$427,4,0)=0,IF($D1447="КС",$C$2*$C1447*$G1447*L1447,$C$3*$C1447*$G1447*L1447),IF($D1447="КС",$C$2*$G1447*L1447,$C$3*$G1447*L1447))</f>
        <v>200136.83975999997</v>
      </c>
      <c r="P1447" s="19">
        <f>IF(VLOOKUP($E1447,КСГ!$A$2:$D$427,4,0)=0,IF($D1447="КС",$C$2*$C1447*$G1447*M1447,$C$3*$C1447*$G1447*M1447),IF($D1447="КС",$C$2*$G1447*M1447,$C$3*$G1447*M1447))</f>
        <v>50034.209939999993</v>
      </c>
      <c r="Q1447" s="20">
        <f t="shared" si="54"/>
        <v>250171.04969999997</v>
      </c>
    </row>
    <row r="1448" spans="1:17">
      <c r="A1448" s="34">
        <v>150031</v>
      </c>
      <c r="B1448" s="22" t="str">
        <f>VLOOKUP(A1448,МО!$A$1:$C$68,2,0)</f>
        <v>ГБУЗ "РОД"</v>
      </c>
      <c r="C1448" s="23">
        <f>IF(D1448="КС",VLOOKUP(A1448,МО!$A$1:$C$68,3,0),VLOOKUP(A1448,МО!$A$1:$D$68,4,0))</f>
        <v>1.02</v>
      </c>
      <c r="D1448" s="27" t="s">
        <v>495</v>
      </c>
      <c r="E1448" s="26">
        <v>20161242</v>
      </c>
      <c r="F1448" s="22" t="str">
        <f>VLOOKUP(E1448,КСГ!$A$2:$C$427,2,0)</f>
        <v>Операции на органах кроветворения и иммунной системы (уровень 2)</v>
      </c>
      <c r="G1448" s="25">
        <f>VLOOKUP(E1448,КСГ!$A$2:$C$427,3,0)</f>
        <v>1.83</v>
      </c>
      <c r="H1448" s="25">
        <f>IF(VLOOKUP($E1448,КСГ!$A$2:$D$427,4,0)=0,IF($D1448="КС",$C$2*$C1448*$G1448,$C$3*$C1448*$G1448),IF($D1448="КС",$C$2*$G1448,$C$3*$G1448))</f>
        <v>32014.896570000001</v>
      </c>
      <c r="I1448" s="25" t="str">
        <f>VLOOKUP(E1448,КСГ!$A$2:$E$427,5,0)</f>
        <v>Хирургия</v>
      </c>
      <c r="J1448" s="25">
        <f>VLOOKUP(E1448,КСГ!$A$2:$F$427,6,0)</f>
        <v>0.9</v>
      </c>
      <c r="K1448" s="26" t="s">
        <v>516</v>
      </c>
      <c r="L1448" s="26">
        <v>1</v>
      </c>
      <c r="M1448" s="26">
        <v>1</v>
      </c>
      <c r="N1448" s="18">
        <f t="shared" si="53"/>
        <v>2</v>
      </c>
      <c r="O1448" s="19">
        <f>IF(VLOOKUP($E1448,КСГ!$A$2:$D$427,4,0)=0,IF($D1448="КС",$C$2*$C1448*$G1448*L1448,$C$3*$C1448*$G1448*L1448),IF($D1448="КС",$C$2*$G1448*L1448,$C$3*$G1448*L1448))</f>
        <v>32014.896570000001</v>
      </c>
      <c r="P1448" s="19">
        <f>IF(VLOOKUP($E1448,КСГ!$A$2:$D$427,4,0)=0,IF($D1448="КС",$C$2*$C1448*$G1448*M1448,$C$3*$C1448*$G1448*M1448),IF($D1448="КС",$C$2*$G1448*M1448,$C$3*$G1448*M1448))</f>
        <v>32014.896570000001</v>
      </c>
      <c r="Q1448" s="20">
        <f t="shared" si="54"/>
        <v>64029.793140000002</v>
      </c>
    </row>
    <row r="1449" spans="1:17">
      <c r="A1449" s="34">
        <v>150031</v>
      </c>
      <c r="B1449" s="22" t="str">
        <f>VLOOKUP(A1449,МО!$A$1:$C$68,2,0)</f>
        <v>ГБУЗ "РОД"</v>
      </c>
      <c r="C1449" s="23">
        <f>IF(D1449="КС",VLOOKUP(A1449,МО!$A$1:$C$68,3,0),VLOOKUP(A1449,МО!$A$1:$D$68,4,0))</f>
        <v>1.02</v>
      </c>
      <c r="D1449" s="27" t="s">
        <v>495</v>
      </c>
      <c r="E1449" s="26">
        <v>20161254</v>
      </c>
      <c r="F1449" s="22" t="str">
        <f>VLOOKUP(E1449,КСГ!$A$2:$C$427,2,0)</f>
        <v>Операции на молочной железе (кроме злокачественных новообразований)</v>
      </c>
      <c r="G1449" s="25">
        <f>VLOOKUP(E1449,КСГ!$A$2:$C$427,3,0)</f>
        <v>1.19</v>
      </c>
      <c r="H1449" s="25">
        <f>IF(VLOOKUP($E1449,КСГ!$A$2:$D$427,4,0)=0,IF($D1449="КС",$C$2*$C1449*$G1449,$C$3*$C1449*$G1449),IF($D1449="КС",$C$2*$G1449,$C$3*$G1449))</f>
        <v>20818.43001</v>
      </c>
      <c r="I1449" s="25" t="str">
        <f>VLOOKUP(E1449,КСГ!$A$2:$E$427,5,0)</f>
        <v>Хирургия</v>
      </c>
      <c r="J1449" s="25">
        <f>VLOOKUP(E1449,КСГ!$A$2:$F$427,6,0)</f>
        <v>0.9</v>
      </c>
      <c r="K1449" s="26" t="s">
        <v>516</v>
      </c>
      <c r="L1449" s="26">
        <v>90</v>
      </c>
      <c r="M1449" s="26">
        <v>10</v>
      </c>
      <c r="N1449" s="18">
        <f t="shared" si="53"/>
        <v>100</v>
      </c>
      <c r="O1449" s="19">
        <f>IF(VLOOKUP($E1449,КСГ!$A$2:$D$427,4,0)=0,IF($D1449="КС",$C$2*$C1449*$G1449*L1449,$C$3*$C1449*$G1449*L1449),IF($D1449="КС",$C$2*$G1449*L1449,$C$3*$G1449*L1449))</f>
        <v>1873658.7009000001</v>
      </c>
      <c r="P1449" s="19">
        <f>IF(VLOOKUP($E1449,КСГ!$A$2:$D$427,4,0)=0,IF($D1449="КС",$C$2*$C1449*$G1449*M1449,$C$3*$C1449*$G1449*M1449),IF($D1449="КС",$C$2*$G1449*M1449,$C$3*$G1449*M1449))</f>
        <v>208184.30009999999</v>
      </c>
      <c r="Q1449" s="20">
        <f t="shared" si="54"/>
        <v>2081843.0010000002</v>
      </c>
    </row>
    <row r="1450" spans="1:17" ht="30">
      <c r="A1450" s="34">
        <v>150031</v>
      </c>
      <c r="B1450" s="22" t="str">
        <f>VLOOKUP(A1450,МО!$A$1:$C$68,2,0)</f>
        <v>ГБУЗ "РОД"</v>
      </c>
      <c r="C1450" s="23">
        <f>IF(D1450="КС",VLOOKUP(A1450,МО!$A$1:$C$68,3,0),VLOOKUP(A1450,МО!$A$1:$D$68,4,0))</f>
        <v>1.02</v>
      </c>
      <c r="D1450" s="27" t="s">
        <v>495</v>
      </c>
      <c r="E1450" s="26">
        <v>20161256</v>
      </c>
      <c r="F1450" s="22" t="str">
        <f>VLOOKUP(E1450,КСГ!$A$2:$C$427,2,0)</f>
        <v>Операции на желчном пузыре и желчевыводящих путях (уровень 2)</v>
      </c>
      <c r="G1450" s="25">
        <f>VLOOKUP(E1450,КСГ!$A$2:$C$427,3,0)</f>
        <v>1.43</v>
      </c>
      <c r="H1450" s="25">
        <f>IF(VLOOKUP($E1450,КСГ!$A$2:$D$427,4,0)=0,IF($D1450="КС",$C$2*$C1450*$G1450,$C$3*$C1450*$G1450),IF($D1450="КС",$C$2*$G1450,$C$3*$G1450))</f>
        <v>25017.104969999997</v>
      </c>
      <c r="I1450" s="25" t="str">
        <f>VLOOKUP(E1450,КСГ!$A$2:$E$427,5,0)</f>
        <v>Хирургия (абдоминальная)</v>
      </c>
      <c r="J1450" s="25">
        <f>VLOOKUP(E1450,КСГ!$A$2:$F$427,6,0)</f>
        <v>1.2</v>
      </c>
      <c r="K1450" s="26" t="s">
        <v>516</v>
      </c>
      <c r="L1450" s="26">
        <v>0</v>
      </c>
      <c r="M1450" s="26">
        <v>0</v>
      </c>
      <c r="N1450" s="18" t="str">
        <f t="shared" si="53"/>
        <v/>
      </c>
      <c r="O1450" s="19">
        <f>IF(VLOOKUP($E1450,КСГ!$A$2:$D$427,4,0)=0,IF($D1450="КС",$C$2*$C1450*$G1450*L1450,$C$3*$C1450*$G1450*L1450),IF($D1450="КС",$C$2*$G1450*L1450,$C$3*$G1450*L1450))</f>
        <v>0</v>
      </c>
      <c r="P1450" s="19">
        <f>IF(VLOOKUP($E1450,КСГ!$A$2:$D$427,4,0)=0,IF($D1450="КС",$C$2*$C1450*$G1450*M1450,$C$3*$C1450*$G1450*M1450),IF($D1450="КС",$C$2*$G1450*M1450,$C$3*$G1450*M1450))</f>
        <v>0</v>
      </c>
      <c r="Q1450" s="20">
        <f t="shared" si="54"/>
        <v>0</v>
      </c>
    </row>
    <row r="1451" spans="1:17" ht="30">
      <c r="A1451" s="34">
        <v>150031</v>
      </c>
      <c r="B1451" s="22" t="str">
        <f>VLOOKUP(A1451,МО!$A$1:$C$68,2,0)</f>
        <v>ГБУЗ "РОД"</v>
      </c>
      <c r="C1451" s="23">
        <f>IF(D1451="КС",VLOOKUP(A1451,МО!$A$1:$C$68,3,0),VLOOKUP(A1451,МО!$A$1:$D$68,4,0))</f>
        <v>1.02</v>
      </c>
      <c r="D1451" s="27" t="s">
        <v>495</v>
      </c>
      <c r="E1451" s="26">
        <v>20161263</v>
      </c>
      <c r="F1451" s="22" t="str">
        <f>VLOOKUP(E1451,КСГ!$A$2:$C$427,2,0)</f>
        <v>Операции на пищеводе, желудке, двенадцатиперстной кишке (уровень 2)</v>
      </c>
      <c r="G1451" s="25">
        <f>VLOOKUP(E1451,КСГ!$A$2:$C$427,3,0)</f>
        <v>2.73</v>
      </c>
      <c r="H1451" s="25">
        <f>IF(VLOOKUP($E1451,КСГ!$A$2:$D$427,4,0)=0,IF($D1451="КС",$C$2*$C1451*$G1451,$C$3*$C1451*$G1451),IF($D1451="КС",$C$2*$G1451,$C$3*$G1451))</f>
        <v>47759.927669999997</v>
      </c>
      <c r="I1451" s="25" t="str">
        <f>VLOOKUP(E1451,КСГ!$A$2:$E$427,5,0)</f>
        <v>Хирургия (абдоминальная)</v>
      </c>
      <c r="J1451" s="25">
        <f>VLOOKUP(E1451,КСГ!$A$2:$F$427,6,0)</f>
        <v>1.2</v>
      </c>
      <c r="K1451" s="26" t="s">
        <v>516</v>
      </c>
      <c r="L1451" s="26">
        <v>0</v>
      </c>
      <c r="M1451" s="26">
        <v>0</v>
      </c>
      <c r="N1451" s="18" t="str">
        <f t="shared" si="53"/>
        <v/>
      </c>
      <c r="O1451" s="19">
        <f>IF(VLOOKUP($E1451,КСГ!$A$2:$D$427,4,0)=0,IF($D1451="КС",$C$2*$C1451*$G1451*L1451,$C$3*$C1451*$G1451*L1451),IF($D1451="КС",$C$2*$G1451*L1451,$C$3*$G1451*L1451))</f>
        <v>0</v>
      </c>
      <c r="P1451" s="19">
        <f>IF(VLOOKUP($E1451,КСГ!$A$2:$D$427,4,0)=0,IF($D1451="КС",$C$2*$C1451*$G1451*M1451,$C$3*$C1451*$G1451*M1451),IF($D1451="КС",$C$2*$G1451*M1451,$C$3*$G1451*M1451))</f>
        <v>0</v>
      </c>
      <c r="Q1451" s="20">
        <f t="shared" si="54"/>
        <v>0</v>
      </c>
    </row>
    <row r="1452" spans="1:17" ht="30">
      <c r="A1452" s="34">
        <v>150031</v>
      </c>
      <c r="B1452" s="22" t="str">
        <f>VLOOKUP(A1452,МО!$A$1:$C$68,2,0)</f>
        <v>ГБУЗ "РОД"</v>
      </c>
      <c r="C1452" s="23">
        <f>IF(D1452="КС",VLOOKUP(A1452,МО!$A$1:$C$68,3,0),VLOOKUP(A1452,МО!$A$1:$D$68,4,0))</f>
        <v>1.02</v>
      </c>
      <c r="D1452" s="27" t="s">
        <v>495</v>
      </c>
      <c r="E1452" s="26">
        <v>20161270</v>
      </c>
      <c r="F1452" s="22" t="str">
        <f>VLOOKUP(E1452,КСГ!$A$2:$C$427,2,0)</f>
        <v>Другие операции на органах брюшной полости (уровень 1)</v>
      </c>
      <c r="G1452" s="25">
        <f>VLOOKUP(E1452,КСГ!$A$2:$C$427,3,0)</f>
        <v>1.1299999999999999</v>
      </c>
      <c r="H1452" s="25">
        <f>IF(VLOOKUP($E1452,КСГ!$A$2:$D$427,4,0)=0,IF($D1452="КС",$C$2*$C1452*$G1452,$C$3*$C1452*$G1452),IF($D1452="КС",$C$2*$G1452,$C$3*$G1452))</f>
        <v>19768.761269999999</v>
      </c>
      <c r="I1452" s="25" t="str">
        <f>VLOOKUP(E1452,КСГ!$A$2:$E$427,5,0)</f>
        <v>Хирургия (абдоминальная)</v>
      </c>
      <c r="J1452" s="25">
        <f>VLOOKUP(E1452,КСГ!$A$2:$F$427,6,0)</f>
        <v>1.2</v>
      </c>
      <c r="K1452" s="26" t="s">
        <v>516</v>
      </c>
      <c r="L1452" s="26">
        <v>4</v>
      </c>
      <c r="M1452" s="26">
        <v>1</v>
      </c>
      <c r="N1452" s="18">
        <f t="shared" si="53"/>
        <v>5</v>
      </c>
      <c r="O1452" s="19">
        <f>IF(VLOOKUP($E1452,КСГ!$A$2:$D$427,4,0)=0,IF($D1452="КС",$C$2*$C1452*$G1452*L1452,$C$3*$C1452*$G1452*L1452),IF($D1452="КС",$C$2*$G1452*L1452,$C$3*$G1452*L1452))</f>
        <v>79075.045079999996</v>
      </c>
      <c r="P1452" s="19">
        <f>IF(VLOOKUP($E1452,КСГ!$A$2:$D$427,4,0)=0,IF($D1452="КС",$C$2*$C1452*$G1452*M1452,$C$3*$C1452*$G1452*M1452),IF($D1452="КС",$C$2*$G1452*M1452,$C$3*$G1452*M1452))</f>
        <v>19768.761269999999</v>
      </c>
      <c r="Q1452" s="20">
        <f t="shared" si="54"/>
        <v>98843.806349999999</v>
      </c>
    </row>
    <row r="1453" spans="1:17">
      <c r="A1453" s="34">
        <v>150048</v>
      </c>
      <c r="B1453" s="22" t="str">
        <f>VLOOKUP(A1453,МО!$A$1:$C$68,2,0)</f>
        <v>ФКУЗ "МСЧ МВД России по РСО-А"</v>
      </c>
      <c r="C1453" s="23">
        <f>IF(D1453="КС",VLOOKUP(A1453,МО!$A$1:$C$68,3,0),VLOOKUP(A1453,МО!$A$1:$D$68,4,0))</f>
        <v>0.8</v>
      </c>
      <c r="D1453" s="27" t="s">
        <v>495</v>
      </c>
      <c r="E1453" s="26">
        <v>20161082</v>
      </c>
      <c r="F1453" s="22" t="str">
        <f>VLOOKUP(E1453,КСГ!$A$2:$C$427,2,0)</f>
        <v>Расстройства периферической нервной системы</v>
      </c>
      <c r="G1453" s="25">
        <f>VLOOKUP(E1453,КСГ!$A$2:$C$427,3,0)</f>
        <v>1.02</v>
      </c>
      <c r="H1453" s="25">
        <f>IF(VLOOKUP($E1453,КСГ!$A$2:$D$427,4,0)=0,IF($D1453="КС",$C$2*$C1453*$G1453,$C$3*$C1453*$G1453),IF($D1453="КС",$C$2*$G1453,$C$3*$G1453))</f>
        <v>13995.583200000003</v>
      </c>
      <c r="I1453" s="25" t="str">
        <f>VLOOKUP(E1453,КСГ!$A$2:$E$427,5,0)</f>
        <v>Неврология</v>
      </c>
      <c r="J1453" s="25">
        <f>VLOOKUP(E1453,КСГ!$A$2:$F$427,6,0)</f>
        <v>1.1200000000000001</v>
      </c>
      <c r="K1453" s="26" t="s">
        <v>478</v>
      </c>
      <c r="L1453" s="26">
        <v>0</v>
      </c>
      <c r="M1453" s="26">
        <v>0</v>
      </c>
      <c r="N1453" s="18" t="str">
        <f t="shared" si="53"/>
        <v/>
      </c>
      <c r="O1453" s="19">
        <f>IF(VLOOKUP($E1453,КСГ!$A$2:$D$427,4,0)=0,IF($D1453="КС",$C$2*$C1453*$G1453*L1453,$C$3*$C1453*$G1453*L1453),IF($D1453="КС",$C$2*$G1453*L1453,$C$3*$G1453*L1453))</f>
        <v>0</v>
      </c>
      <c r="P1453" s="19">
        <f>IF(VLOOKUP($E1453,КСГ!$A$2:$D$427,4,0)=0,IF($D1453="КС",$C$2*$C1453*$G1453*M1453,$C$3*$C1453*$G1453*M1453),IF($D1453="КС",$C$2*$G1453*M1453,$C$3*$G1453*M1453))</f>
        <v>0</v>
      </c>
      <c r="Q1453" s="20">
        <f t="shared" si="54"/>
        <v>0</v>
      </c>
    </row>
    <row r="1454" spans="1:17">
      <c r="A1454" s="34">
        <v>150048</v>
      </c>
      <c r="B1454" s="22" t="str">
        <f>VLOOKUP(A1454,МО!$A$1:$C$68,2,0)</f>
        <v>ФКУЗ "МСЧ МВД России по РСО-А"</v>
      </c>
      <c r="C1454" s="23">
        <f>IF(D1454="КС",VLOOKUP(A1454,МО!$A$1:$C$68,3,0),VLOOKUP(A1454,МО!$A$1:$D$68,4,0))</f>
        <v>0.8</v>
      </c>
      <c r="D1454" s="27" t="s">
        <v>495</v>
      </c>
      <c r="E1454" s="26">
        <v>20161085</v>
      </c>
      <c r="F1454" s="22" t="str">
        <f>VLOOKUP(E1454,КСГ!$A$2:$C$427,2,0)</f>
        <v>Другие нарушения нервной системы (уровень 1)</v>
      </c>
      <c r="G1454" s="25">
        <f>VLOOKUP(E1454,КСГ!$A$2:$C$427,3,0)</f>
        <v>0.74</v>
      </c>
      <c r="H1454" s="25">
        <f>IF(VLOOKUP($E1454,КСГ!$A$2:$D$427,4,0)=0,IF($D1454="КС",$C$2*$C1454*$G1454,$C$3*$C1454*$G1454),IF($D1454="КС",$C$2*$G1454,$C$3*$G1454))</f>
        <v>10153.6584</v>
      </c>
      <c r="I1454" s="25" t="str">
        <f>VLOOKUP(E1454,КСГ!$A$2:$E$427,5,0)</f>
        <v>Неврология</v>
      </c>
      <c r="J1454" s="25">
        <f>VLOOKUP(E1454,КСГ!$A$2:$F$427,6,0)</f>
        <v>1.1200000000000001</v>
      </c>
      <c r="K1454" s="26" t="s">
        <v>478</v>
      </c>
      <c r="L1454" s="26">
        <v>0</v>
      </c>
      <c r="M1454" s="26">
        <v>0</v>
      </c>
      <c r="N1454" s="18" t="str">
        <f t="shared" si="53"/>
        <v/>
      </c>
      <c r="O1454" s="19">
        <f>IF(VLOOKUP($E1454,КСГ!$A$2:$D$427,4,0)=0,IF($D1454="КС",$C$2*$C1454*$G1454*L1454,$C$3*$C1454*$G1454*L1454),IF($D1454="КС",$C$2*$G1454*L1454,$C$3*$G1454*L1454))</f>
        <v>0</v>
      </c>
      <c r="P1454" s="19">
        <f>IF(VLOOKUP($E1454,КСГ!$A$2:$D$427,4,0)=0,IF($D1454="КС",$C$2*$C1454*$G1454*M1454,$C$3*$C1454*$G1454*M1454),IF($D1454="КС",$C$2*$G1454*M1454,$C$3*$G1454*M1454))</f>
        <v>0</v>
      </c>
      <c r="Q1454" s="20">
        <f t="shared" si="54"/>
        <v>0</v>
      </c>
    </row>
    <row r="1455" spans="1:17">
      <c r="A1455" s="34">
        <v>150048</v>
      </c>
      <c r="B1455" s="22" t="str">
        <f>VLOOKUP(A1455,МО!$A$1:$C$68,2,0)</f>
        <v>ФКУЗ "МСЧ МВД России по РСО-А"</v>
      </c>
      <c r="C1455" s="23">
        <f>IF(D1455="КС",VLOOKUP(A1455,МО!$A$1:$C$68,3,0),VLOOKUP(A1455,МО!$A$1:$D$68,4,0))</f>
        <v>0.8</v>
      </c>
      <c r="D1455" s="27" t="s">
        <v>495</v>
      </c>
      <c r="E1455" s="26">
        <v>20161087</v>
      </c>
      <c r="F1455" s="22" t="str">
        <f>VLOOKUP(E1455,КСГ!$A$2:$C$427,2,0)</f>
        <v>Транзиторные ишемические приступы, сосудистые мозговые синдромы</v>
      </c>
      <c r="G1455" s="25">
        <f>VLOOKUP(E1455,КСГ!$A$2:$C$427,3,0)</f>
        <v>1.1499999999999999</v>
      </c>
      <c r="H1455" s="25">
        <f>IF(VLOOKUP($E1455,КСГ!$A$2:$D$427,4,0)=0,IF($D1455="КС",$C$2*$C1455*$G1455,$C$3*$C1455*$G1455),IF($D1455="КС",$C$2*$G1455,$C$3*$G1455))</f>
        <v>15779.334000000001</v>
      </c>
      <c r="I1455" s="25" t="str">
        <f>VLOOKUP(E1455,КСГ!$A$2:$E$427,5,0)</f>
        <v>Неврология</v>
      </c>
      <c r="J1455" s="25">
        <f>VLOOKUP(E1455,КСГ!$A$2:$F$427,6,0)</f>
        <v>1.1200000000000001</v>
      </c>
      <c r="K1455" s="26" t="s">
        <v>478</v>
      </c>
      <c r="L1455" s="26">
        <v>0</v>
      </c>
      <c r="M1455" s="26">
        <v>0</v>
      </c>
      <c r="N1455" s="18" t="str">
        <f t="shared" si="53"/>
        <v/>
      </c>
      <c r="O1455" s="19">
        <f>IF(VLOOKUP($E1455,КСГ!$A$2:$D$427,4,0)=0,IF($D1455="КС",$C$2*$C1455*$G1455*L1455,$C$3*$C1455*$G1455*L1455),IF($D1455="КС",$C$2*$G1455*L1455,$C$3*$G1455*L1455))</f>
        <v>0</v>
      </c>
      <c r="P1455" s="19">
        <f>IF(VLOOKUP($E1455,КСГ!$A$2:$D$427,4,0)=0,IF($D1455="КС",$C$2*$C1455*$G1455*M1455,$C$3*$C1455*$G1455*M1455),IF($D1455="КС",$C$2*$G1455*M1455,$C$3*$G1455*M1455))</f>
        <v>0</v>
      </c>
      <c r="Q1455" s="20">
        <f t="shared" si="54"/>
        <v>0</v>
      </c>
    </row>
    <row r="1456" spans="1:17">
      <c r="A1456" s="34">
        <v>150048</v>
      </c>
      <c r="B1456" s="22" t="str">
        <f>VLOOKUP(A1456,МО!$A$1:$C$68,2,0)</f>
        <v>ФКУЗ "МСЧ МВД России по РСО-А"</v>
      </c>
      <c r="C1456" s="23">
        <f>IF(D1456="КС",VLOOKUP(A1456,МО!$A$1:$C$68,3,0),VLOOKUP(A1456,МО!$A$1:$D$68,4,0))</f>
        <v>0.8</v>
      </c>
      <c r="D1456" s="27" t="s">
        <v>495</v>
      </c>
      <c r="E1456" s="26">
        <v>20161092</v>
      </c>
      <c r="F1456" s="22" t="str">
        <f>VLOOKUP(E1456,КСГ!$A$2:$C$427,2,0)</f>
        <v>Другие цереброваскулярные болезни</v>
      </c>
      <c r="G1456" s="25">
        <f>VLOOKUP(E1456,КСГ!$A$2:$C$427,3,0)</f>
        <v>0.82</v>
      </c>
      <c r="H1456" s="25">
        <f>IF(VLOOKUP($E1456,КСГ!$A$2:$D$427,4,0)=0,IF($D1456="КС",$C$2*$C1456*$G1456,$C$3*$C1456*$G1456),IF($D1456="КС",$C$2*$G1456,$C$3*$G1456))</f>
        <v>11251.351200000001</v>
      </c>
      <c r="I1456" s="25" t="str">
        <f>VLOOKUP(E1456,КСГ!$A$2:$E$427,5,0)</f>
        <v>Неврология</v>
      </c>
      <c r="J1456" s="25">
        <f>VLOOKUP(E1456,КСГ!$A$2:$F$427,6,0)</f>
        <v>1.1200000000000001</v>
      </c>
      <c r="K1456" s="26" t="s">
        <v>478</v>
      </c>
      <c r="L1456" s="26">
        <v>0</v>
      </c>
      <c r="M1456" s="26">
        <v>0</v>
      </c>
      <c r="N1456" s="18" t="str">
        <f t="shared" si="53"/>
        <v/>
      </c>
      <c r="O1456" s="19">
        <f>IF(VLOOKUP($E1456,КСГ!$A$2:$D$427,4,0)=0,IF($D1456="КС",$C$2*$C1456*$G1456*L1456,$C$3*$C1456*$G1456*L1456),IF($D1456="КС",$C$2*$G1456*L1456,$C$3*$G1456*L1456))</f>
        <v>0</v>
      </c>
      <c r="P1456" s="19">
        <f>IF(VLOOKUP($E1456,КСГ!$A$2:$D$427,4,0)=0,IF($D1456="КС",$C$2*$C1456*$G1456*M1456,$C$3*$C1456*$G1456*M1456),IF($D1456="КС",$C$2*$G1456*M1456,$C$3*$G1456*M1456))</f>
        <v>0</v>
      </c>
      <c r="Q1456" s="20">
        <f t="shared" si="54"/>
        <v>0</v>
      </c>
    </row>
    <row r="1457" spans="1:17">
      <c r="A1457" s="34">
        <v>150048</v>
      </c>
      <c r="B1457" s="22" t="str">
        <f>VLOOKUP(A1457,МО!$A$1:$C$68,2,0)</f>
        <v>ФКУЗ "МСЧ МВД России по РСО-А"</v>
      </c>
      <c r="C1457" s="23">
        <f>IF(D1457="КС",VLOOKUP(A1457,МО!$A$1:$C$68,3,0),VLOOKUP(A1457,МО!$A$1:$D$68,4,0))</f>
        <v>0.8</v>
      </c>
      <c r="D1457" s="27" t="s">
        <v>495</v>
      </c>
      <c r="E1457" s="26">
        <v>20161097</v>
      </c>
      <c r="F1457" s="22" t="str">
        <f>VLOOKUP(E1457,КСГ!$A$2:$C$427,2,0)</f>
        <v>Сотрясение головного мозга</v>
      </c>
      <c r="G1457" s="25">
        <f>VLOOKUP(E1457,КСГ!$A$2:$C$427,3,0)</f>
        <v>0.4</v>
      </c>
      <c r="H1457" s="25">
        <f>IF(VLOOKUP($E1457,КСГ!$A$2:$D$427,4,0)=0,IF($D1457="КС",$C$2*$C1457*$G1457,$C$3*$C1457*$G1457),IF($D1457="КС",$C$2*$G1457,$C$3*$G1457))</f>
        <v>5488.4640000000009</v>
      </c>
      <c r="I1457" s="25" t="str">
        <f>VLOOKUP(E1457,КСГ!$A$2:$E$427,5,0)</f>
        <v>Нейрохирургия</v>
      </c>
      <c r="J1457" s="25">
        <f>VLOOKUP(E1457,КСГ!$A$2:$F$427,6,0)</f>
        <v>1.2</v>
      </c>
      <c r="K1457" s="26" t="s">
        <v>478</v>
      </c>
      <c r="L1457" s="26">
        <v>0</v>
      </c>
      <c r="M1457" s="26">
        <v>0</v>
      </c>
      <c r="N1457" s="18" t="str">
        <f t="shared" si="53"/>
        <v/>
      </c>
      <c r="O1457" s="19">
        <f>IF(VLOOKUP($E1457,КСГ!$A$2:$D$427,4,0)=0,IF($D1457="КС",$C$2*$C1457*$G1457*L1457,$C$3*$C1457*$G1457*L1457),IF($D1457="КС",$C$2*$G1457*L1457,$C$3*$G1457*L1457))</f>
        <v>0</v>
      </c>
      <c r="P1457" s="19">
        <f>IF(VLOOKUP($E1457,КСГ!$A$2:$D$427,4,0)=0,IF($D1457="КС",$C$2*$C1457*$G1457*M1457,$C$3*$C1457*$G1457*M1457),IF($D1457="КС",$C$2*$G1457*M1457,$C$3*$G1457*M1457))</f>
        <v>0</v>
      </c>
      <c r="Q1457" s="20">
        <f t="shared" si="54"/>
        <v>0</v>
      </c>
    </row>
    <row r="1458" spans="1:17">
      <c r="A1458" s="34">
        <v>150048</v>
      </c>
      <c r="B1458" s="22" t="str">
        <f>VLOOKUP(A1458,МО!$A$1:$C$68,2,0)</f>
        <v>ФКУЗ "МСЧ МВД России по РСО-А"</v>
      </c>
      <c r="C1458" s="23">
        <f>IF(D1458="КС",VLOOKUP(A1458,МО!$A$1:$C$68,3,0),VLOOKUP(A1458,МО!$A$1:$D$68,4,0))</f>
        <v>0.8</v>
      </c>
      <c r="D1458" s="27" t="s">
        <v>495</v>
      </c>
      <c r="E1458" s="26">
        <v>20161189</v>
      </c>
      <c r="F1458" s="22" t="str">
        <f>VLOOKUP(E1458,КСГ!$A$2:$C$427,2,0)</f>
        <v>Болезни пищевода, гастрит, дуоденит, другие болезни желудка и двенадцатиперстной кишки</v>
      </c>
      <c r="G1458" s="25">
        <f>VLOOKUP(E1458,КСГ!$A$2:$C$427,3,0)</f>
        <v>0.37</v>
      </c>
      <c r="H1458" s="25">
        <f>IF(VLOOKUP($E1458,КСГ!$A$2:$D$427,4,0)=0,IF($D1458="КС",$C$2*$C1458*$G1458,$C$3*$C1458*$G1458),IF($D1458="КС",$C$2*$G1458,$C$3*$G1458))</f>
        <v>5076.8292000000001</v>
      </c>
      <c r="I1458" s="25" t="str">
        <f>VLOOKUP(E1458,КСГ!$A$2:$E$427,5,0)</f>
        <v>Терапия</v>
      </c>
      <c r="J1458" s="25">
        <f>VLOOKUP(E1458,КСГ!$A$2:$F$427,6,0)</f>
        <v>0.77</v>
      </c>
      <c r="K1458" s="26" t="s">
        <v>493</v>
      </c>
      <c r="L1458" s="26">
        <v>0</v>
      </c>
      <c r="M1458" s="26">
        <v>0</v>
      </c>
      <c r="N1458" s="18" t="str">
        <f t="shared" si="53"/>
        <v/>
      </c>
      <c r="O1458" s="19">
        <f>IF(VLOOKUP($E1458,КСГ!$A$2:$D$427,4,0)=0,IF($D1458="КС",$C$2*$C1458*$G1458*L1458,$C$3*$C1458*$G1458*L1458),IF($D1458="КС",$C$2*$G1458*L1458,$C$3*$G1458*L1458))</f>
        <v>0</v>
      </c>
      <c r="P1458" s="19">
        <f>IF(VLOOKUP($E1458,КСГ!$A$2:$D$427,4,0)=0,IF($D1458="КС",$C$2*$C1458*$G1458*M1458,$C$3*$C1458*$G1458*M1458),IF($D1458="КС",$C$2*$G1458*M1458,$C$3*$G1458*M1458))</f>
        <v>0</v>
      </c>
      <c r="Q1458" s="20">
        <f t="shared" si="54"/>
        <v>0</v>
      </c>
    </row>
    <row r="1459" spans="1:17">
      <c r="A1459" s="34">
        <v>150048</v>
      </c>
      <c r="B1459" s="22" t="str">
        <f>VLOOKUP(A1459,МО!$A$1:$C$68,2,0)</f>
        <v>ФКУЗ "МСЧ МВД России по РСО-А"</v>
      </c>
      <c r="C1459" s="23">
        <f>IF(D1459="КС",VLOOKUP(A1459,МО!$A$1:$C$68,3,0),VLOOKUP(A1459,МО!$A$1:$D$68,4,0))</f>
        <v>0.8</v>
      </c>
      <c r="D1459" s="27" t="s">
        <v>495</v>
      </c>
      <c r="E1459" s="26">
        <v>20161194</v>
      </c>
      <c r="F1459" s="22" t="str">
        <f>VLOOKUP(E1459,КСГ!$A$2:$C$427,2,0)</f>
        <v>Стенокардия (кроме нестабильной),  хроническая ишемическая болезнь сердца,  уровень 1</v>
      </c>
      <c r="G1459" s="25">
        <f>VLOOKUP(E1459,КСГ!$A$2:$C$427,3,0)</f>
        <v>0.78</v>
      </c>
      <c r="H1459" s="25">
        <f>IF(VLOOKUP($E1459,КСГ!$A$2:$D$427,4,0)=0,IF($D1459="КС",$C$2*$C1459*$G1459,$C$3*$C1459*$G1459),IF($D1459="КС",$C$2*$G1459,$C$3*$G1459))</f>
        <v>10702.504800000002</v>
      </c>
      <c r="I1459" s="25" t="str">
        <f>VLOOKUP(E1459,КСГ!$A$2:$E$427,5,0)</f>
        <v>Терапия</v>
      </c>
      <c r="J1459" s="25">
        <f>VLOOKUP(E1459,КСГ!$A$2:$F$427,6,0)</f>
        <v>0.77</v>
      </c>
      <c r="K1459" s="26" t="s">
        <v>493</v>
      </c>
      <c r="L1459" s="26">
        <v>0</v>
      </c>
      <c r="M1459" s="26">
        <v>0</v>
      </c>
      <c r="N1459" s="18" t="str">
        <f t="shared" si="53"/>
        <v/>
      </c>
      <c r="O1459" s="19">
        <f>IF(VLOOKUP($E1459,КСГ!$A$2:$D$427,4,0)=0,IF($D1459="КС",$C$2*$C1459*$G1459*L1459,$C$3*$C1459*$G1459*L1459),IF($D1459="КС",$C$2*$G1459*L1459,$C$3*$G1459*L1459))</f>
        <v>0</v>
      </c>
      <c r="P1459" s="19">
        <f>IF(VLOOKUP($E1459,КСГ!$A$2:$D$427,4,0)=0,IF($D1459="КС",$C$2*$C1459*$G1459*M1459,$C$3*$C1459*$G1459*M1459),IF($D1459="КС",$C$2*$G1459*M1459,$C$3*$G1459*M1459))</f>
        <v>0</v>
      </c>
      <c r="Q1459" s="20">
        <f t="shared" si="54"/>
        <v>0</v>
      </c>
    </row>
    <row r="1460" spans="1:17">
      <c r="A1460" s="34">
        <v>150048</v>
      </c>
      <c r="B1460" s="22" t="str">
        <f>VLOOKUP(A1460,МО!$A$1:$C$68,2,0)</f>
        <v>ФКУЗ "МСЧ МВД России по РСО-А"</v>
      </c>
      <c r="C1460" s="23">
        <f>IF(D1460="КС",VLOOKUP(A1460,МО!$A$1:$C$68,3,0),VLOOKUP(A1460,МО!$A$1:$D$68,4,0))</f>
        <v>0.8</v>
      </c>
      <c r="D1460" s="27" t="s">
        <v>495</v>
      </c>
      <c r="E1460" s="26">
        <v>20161198</v>
      </c>
      <c r="F1460" s="22" t="str">
        <f>VLOOKUP(E1460,КСГ!$A$2:$C$427,2,0)</f>
        <v>Бронхит необструктивный, симптомы и признаки, относящиеся к органам дыхания</v>
      </c>
      <c r="G1460" s="25">
        <f>VLOOKUP(E1460,КСГ!$A$2:$C$427,3,0)</f>
        <v>0.75</v>
      </c>
      <c r="H1460" s="25">
        <f>IF(VLOOKUP($E1460,КСГ!$A$2:$D$427,4,0)=0,IF($D1460="КС",$C$2*$C1460*$G1460,$C$3*$C1460*$G1460),IF($D1460="КС",$C$2*$G1460,$C$3*$G1460))</f>
        <v>10290.870000000001</v>
      </c>
      <c r="I1460" s="25" t="str">
        <f>VLOOKUP(E1460,КСГ!$A$2:$E$427,5,0)</f>
        <v>Терапия</v>
      </c>
      <c r="J1460" s="25">
        <f>VLOOKUP(E1460,КСГ!$A$2:$F$427,6,0)</f>
        <v>0.77</v>
      </c>
      <c r="K1460" s="26" t="s">
        <v>493</v>
      </c>
      <c r="L1460" s="26">
        <v>0</v>
      </c>
      <c r="M1460" s="26">
        <v>0</v>
      </c>
      <c r="N1460" s="18" t="str">
        <f t="shared" si="53"/>
        <v/>
      </c>
      <c r="O1460" s="19">
        <f>IF(VLOOKUP($E1460,КСГ!$A$2:$D$427,4,0)=0,IF($D1460="КС",$C$2*$C1460*$G1460*L1460,$C$3*$C1460*$G1460*L1460),IF($D1460="КС",$C$2*$G1460*L1460,$C$3*$G1460*L1460))</f>
        <v>0</v>
      </c>
      <c r="P1460" s="19">
        <f>IF(VLOOKUP($E1460,КСГ!$A$2:$D$427,4,0)=0,IF($D1460="КС",$C$2*$C1460*$G1460*M1460,$C$3*$C1460*$G1460*M1460),IF($D1460="КС",$C$2*$G1460*M1460,$C$3*$G1460*M1460))</f>
        <v>0</v>
      </c>
      <c r="Q1460" s="20">
        <f t="shared" si="54"/>
        <v>0</v>
      </c>
    </row>
    <row r="1461" spans="1:17">
      <c r="A1461" s="34">
        <v>150048</v>
      </c>
      <c r="B1461" s="22" t="str">
        <f>VLOOKUP(A1461,МО!$A$1:$C$68,2,0)</f>
        <v>ФКУЗ "МСЧ МВД России по РСО-А"</v>
      </c>
      <c r="C1461" s="23">
        <f>IF(D1461="КС",VLOOKUP(A1461,МО!$A$1:$C$68,3,0),VLOOKUP(A1461,МО!$A$1:$D$68,4,0))</f>
        <v>0.8</v>
      </c>
      <c r="D1461" s="27" t="s">
        <v>495</v>
      </c>
      <c r="E1461" s="26">
        <v>20161199</v>
      </c>
      <c r="F1461" s="22" t="str">
        <f>VLOOKUP(E1461,КСГ!$A$2:$C$427,2,0)</f>
        <v>ХОБЛ, эмфизема, бронхоэктатическая болезнь</v>
      </c>
      <c r="G1461" s="25">
        <f>VLOOKUP(E1461,КСГ!$A$2:$C$427,3,0)</f>
        <v>1.246</v>
      </c>
      <c r="H1461" s="25">
        <f>IF(VLOOKUP($E1461,КСГ!$A$2:$D$427,4,0)=0,IF($D1461="КС",$C$2*$C1461*$G1461,$C$3*$C1461*$G1461),IF($D1461="КС",$C$2*$G1461,$C$3*$G1461))</f>
        <v>17096.565360000001</v>
      </c>
      <c r="I1461" s="25" t="str">
        <f>VLOOKUP(E1461,КСГ!$A$2:$E$427,5,0)</f>
        <v>Терапия</v>
      </c>
      <c r="J1461" s="25">
        <f>VLOOKUP(E1461,КСГ!$A$2:$F$427,6,0)</f>
        <v>0.77</v>
      </c>
      <c r="K1461" s="26" t="s">
        <v>493</v>
      </c>
      <c r="L1461" s="26">
        <v>0</v>
      </c>
      <c r="M1461" s="26">
        <v>0</v>
      </c>
      <c r="N1461" s="18" t="str">
        <f t="shared" si="53"/>
        <v/>
      </c>
      <c r="O1461" s="19">
        <f>IF(VLOOKUP($E1461,КСГ!$A$2:$D$427,4,0)=0,IF($D1461="КС",$C$2*$C1461*$G1461*L1461,$C$3*$C1461*$G1461*L1461),IF($D1461="КС",$C$2*$G1461*L1461,$C$3*$G1461*L1461))</f>
        <v>0</v>
      </c>
      <c r="P1461" s="19">
        <f>IF(VLOOKUP($E1461,КСГ!$A$2:$D$427,4,0)=0,IF($D1461="КС",$C$2*$C1461*$G1461*M1461,$C$3*$C1461*$G1461*M1461),IF($D1461="КС",$C$2*$G1461*M1461,$C$3*$G1461*M1461))</f>
        <v>0</v>
      </c>
      <c r="Q1461" s="20">
        <f t="shared" si="54"/>
        <v>0</v>
      </c>
    </row>
    <row r="1462" spans="1:17">
      <c r="A1462" s="34">
        <v>150050</v>
      </c>
      <c r="B1462" s="22" t="str">
        <f>VLOOKUP(A1462,МО!$A$1:$C$68,2,0)</f>
        <v>ГБУЗ "Нузальская РБ"</v>
      </c>
      <c r="C1462" s="23">
        <f>IF(D1462="КС",VLOOKUP(A1462,МО!$A$1:$C$68,3,0),VLOOKUP(A1462,МО!$A$1:$D$68,4,0))</f>
        <v>0.8</v>
      </c>
      <c r="D1462" s="27" t="s">
        <v>495</v>
      </c>
      <c r="E1462" s="26">
        <v>20161194</v>
      </c>
      <c r="F1462" s="22" t="str">
        <f>VLOOKUP(E1462,КСГ!$A$2:$C$427,2,0)</f>
        <v>Стенокардия (кроме нестабильной),  хроническая ишемическая болезнь сердца,  уровень 1</v>
      </c>
      <c r="G1462" s="25">
        <f>VLOOKUP(E1462,КСГ!$A$2:$C$427,3,0)</f>
        <v>0.78</v>
      </c>
      <c r="H1462" s="25">
        <f>IF(VLOOKUP($E1462,КСГ!$A$2:$D$427,4,0)=0,IF($D1462="КС",$C$2*$C1462*$G1462,$C$3*$C1462*$G1462),IF($D1462="КС",$C$2*$G1462,$C$3*$G1462))</f>
        <v>10702.504800000002</v>
      </c>
      <c r="I1462" s="25" t="str">
        <f>VLOOKUP(E1462,КСГ!$A$2:$E$427,5,0)</f>
        <v>Терапия</v>
      </c>
      <c r="J1462" s="25">
        <f>VLOOKUP(E1462,КСГ!$A$2:$F$427,6,0)</f>
        <v>0.77</v>
      </c>
      <c r="K1462" s="26" t="s">
        <v>493</v>
      </c>
      <c r="L1462" s="26">
        <v>0</v>
      </c>
      <c r="M1462" s="26">
        <v>0</v>
      </c>
      <c r="N1462" s="18" t="str">
        <f t="shared" si="53"/>
        <v/>
      </c>
      <c r="O1462" s="19">
        <f>IF(VLOOKUP($E1462,КСГ!$A$2:$D$427,4,0)=0,IF($D1462="КС",$C$2*$C1462*$G1462*L1462,$C$3*$C1462*$G1462*L1462),IF($D1462="КС",$C$2*$G1462*L1462,$C$3*$G1462*L1462))</f>
        <v>0</v>
      </c>
      <c r="P1462" s="19">
        <f>IF(VLOOKUP($E1462,КСГ!$A$2:$D$427,4,0)=0,IF($D1462="КС",$C$2*$C1462*$G1462*M1462,$C$3*$C1462*$G1462*M1462),IF($D1462="КС",$C$2*$G1462*M1462,$C$3*$G1462*M1462))</f>
        <v>0</v>
      </c>
      <c r="Q1462" s="20">
        <f t="shared" si="54"/>
        <v>0</v>
      </c>
    </row>
    <row r="1463" spans="1:17">
      <c r="A1463" s="34">
        <v>150050</v>
      </c>
      <c r="B1463" s="22" t="str">
        <f>VLOOKUP(A1463,МО!$A$1:$C$68,2,0)</f>
        <v>ГБУЗ "Нузальская РБ"</v>
      </c>
      <c r="C1463" s="23">
        <f>IF(D1463="КС",VLOOKUP(A1463,МО!$A$1:$C$68,3,0),VLOOKUP(A1463,МО!$A$1:$D$68,4,0))</f>
        <v>0.8</v>
      </c>
      <c r="D1463" s="27" t="s">
        <v>495</v>
      </c>
      <c r="E1463" s="26">
        <v>20161193</v>
      </c>
      <c r="F1463" s="22" t="str">
        <f>VLOOKUP(E1463,КСГ!$A$2:$C$427,2,0)</f>
        <v>Гипертоническая болезнь в стадии обострения</v>
      </c>
      <c r="G1463" s="25">
        <f>VLOOKUP(E1463,КСГ!$A$2:$C$427,3,0)</f>
        <v>0.7</v>
      </c>
      <c r="H1463" s="25">
        <f>IF(VLOOKUP($E1463,КСГ!$A$2:$D$427,4,0)=0,IF($D1463="КС",$C$2*$C1463*$G1463,$C$3*$C1463*$G1463),IF($D1463="КС",$C$2*$G1463,$C$3*$G1463))</f>
        <v>9604.8119999999999</v>
      </c>
      <c r="I1463" s="25" t="str">
        <f>VLOOKUP(E1463,КСГ!$A$2:$E$427,5,0)</f>
        <v>Терапия</v>
      </c>
      <c r="J1463" s="25">
        <f>VLOOKUP(E1463,КСГ!$A$2:$F$427,6,0)</f>
        <v>0.77</v>
      </c>
      <c r="K1463" s="26" t="s">
        <v>493</v>
      </c>
      <c r="L1463" s="26">
        <v>0</v>
      </c>
      <c r="M1463" s="26">
        <v>0</v>
      </c>
      <c r="N1463" s="18" t="str">
        <f t="shared" si="53"/>
        <v/>
      </c>
      <c r="O1463" s="19">
        <f>IF(VLOOKUP($E1463,КСГ!$A$2:$D$427,4,0)=0,IF($D1463="КС",$C$2*$C1463*$G1463*L1463,$C$3*$C1463*$G1463*L1463),IF($D1463="КС",$C$2*$G1463*L1463,$C$3*$G1463*L1463))</f>
        <v>0</v>
      </c>
      <c r="P1463" s="19">
        <f>IF(VLOOKUP($E1463,КСГ!$A$2:$D$427,4,0)=0,IF($D1463="КС",$C$2*$C1463*$G1463*M1463,$C$3*$C1463*$G1463*M1463),IF($D1463="КС",$C$2*$G1463*M1463,$C$3*$G1463*M1463))</f>
        <v>0</v>
      </c>
      <c r="Q1463" s="20">
        <f t="shared" si="54"/>
        <v>0</v>
      </c>
    </row>
    <row r="1464" spans="1:17">
      <c r="A1464" s="34">
        <v>150050</v>
      </c>
      <c r="B1464" s="22" t="str">
        <f>VLOOKUP(A1464,МО!$A$1:$C$68,2,0)</f>
        <v>ГБУЗ "Нузальская РБ"</v>
      </c>
      <c r="C1464" s="23">
        <f>IF(D1464="КС",VLOOKUP(A1464,МО!$A$1:$C$68,3,0),VLOOKUP(A1464,МО!$A$1:$D$68,4,0))</f>
        <v>0.8</v>
      </c>
      <c r="D1464" s="27" t="s">
        <v>495</v>
      </c>
      <c r="E1464" s="26">
        <v>20161198</v>
      </c>
      <c r="F1464" s="22" t="str">
        <f>VLOOKUP(E1464,КСГ!$A$2:$C$427,2,0)</f>
        <v>Бронхит необструктивный, симптомы и признаки, относящиеся к органам дыхания</v>
      </c>
      <c r="G1464" s="25">
        <f>VLOOKUP(E1464,КСГ!$A$2:$C$427,3,0)</f>
        <v>0.75</v>
      </c>
      <c r="H1464" s="25">
        <f>IF(VLOOKUP($E1464,КСГ!$A$2:$D$427,4,0)=0,IF($D1464="КС",$C$2*$C1464*$G1464,$C$3*$C1464*$G1464),IF($D1464="КС",$C$2*$G1464,$C$3*$G1464))</f>
        <v>10290.870000000001</v>
      </c>
      <c r="I1464" s="25" t="str">
        <f>VLOOKUP(E1464,КСГ!$A$2:$E$427,5,0)</f>
        <v>Терапия</v>
      </c>
      <c r="J1464" s="25">
        <f>VLOOKUP(E1464,КСГ!$A$2:$F$427,6,0)</f>
        <v>0.77</v>
      </c>
      <c r="K1464" s="26" t="s">
        <v>493</v>
      </c>
      <c r="L1464" s="26">
        <v>0</v>
      </c>
      <c r="M1464" s="26">
        <v>0</v>
      </c>
      <c r="N1464" s="18" t="str">
        <f t="shared" si="53"/>
        <v/>
      </c>
      <c r="O1464" s="19">
        <f>IF(VLOOKUP($E1464,КСГ!$A$2:$D$427,4,0)=0,IF($D1464="КС",$C$2*$C1464*$G1464*L1464,$C$3*$C1464*$G1464*L1464),IF($D1464="КС",$C$2*$G1464*L1464,$C$3*$G1464*L1464))</f>
        <v>0</v>
      </c>
      <c r="P1464" s="19">
        <f>IF(VLOOKUP($E1464,КСГ!$A$2:$D$427,4,0)=0,IF($D1464="КС",$C$2*$C1464*$G1464*M1464,$C$3*$C1464*$G1464*M1464),IF($D1464="КС",$C$2*$G1464*M1464,$C$3*$G1464*M1464))</f>
        <v>0</v>
      </c>
      <c r="Q1464" s="20">
        <f t="shared" si="54"/>
        <v>0</v>
      </c>
    </row>
    <row r="1465" spans="1:17">
      <c r="A1465" s="34">
        <v>150050</v>
      </c>
      <c r="B1465" s="22" t="str">
        <f>VLOOKUP(A1465,МО!$A$1:$C$68,2,0)</f>
        <v>ГБУЗ "Нузальская РБ"</v>
      </c>
      <c r="C1465" s="23">
        <f>IF(D1465="КС",VLOOKUP(A1465,МО!$A$1:$C$68,3,0),VLOOKUP(A1465,МО!$A$1:$D$68,4,0))</f>
        <v>0.8</v>
      </c>
      <c r="D1465" s="27" t="s">
        <v>495</v>
      </c>
      <c r="E1465" s="26">
        <v>20161191</v>
      </c>
      <c r="F1465" s="22" t="str">
        <f>VLOOKUP(E1465,КСГ!$A$2:$C$427,2,0)</f>
        <v>Болезни желчного пузыря</v>
      </c>
      <c r="G1465" s="25">
        <f>VLOOKUP(E1465,КСГ!$A$2:$C$427,3,0)</f>
        <v>0.72</v>
      </c>
      <c r="H1465" s="25">
        <f>IF(VLOOKUP($E1465,КСГ!$A$2:$D$427,4,0)=0,IF($D1465="КС",$C$2*$C1465*$G1465,$C$3*$C1465*$G1465),IF($D1465="КС",$C$2*$G1465,$C$3*$G1465))</f>
        <v>9879.235200000001</v>
      </c>
      <c r="I1465" s="25" t="str">
        <f>VLOOKUP(E1465,КСГ!$A$2:$E$427,5,0)</f>
        <v>Терапия</v>
      </c>
      <c r="J1465" s="25">
        <f>VLOOKUP(E1465,КСГ!$A$2:$F$427,6,0)</f>
        <v>0.77</v>
      </c>
      <c r="K1465" s="26" t="s">
        <v>493</v>
      </c>
      <c r="L1465" s="26">
        <v>0</v>
      </c>
      <c r="M1465" s="26">
        <v>0</v>
      </c>
      <c r="N1465" s="18" t="str">
        <f t="shared" si="53"/>
        <v/>
      </c>
      <c r="O1465" s="19">
        <f>IF(VLOOKUP($E1465,КСГ!$A$2:$D$427,4,0)=0,IF($D1465="КС",$C$2*$C1465*$G1465*L1465,$C$3*$C1465*$G1465*L1465),IF($D1465="КС",$C$2*$G1465*L1465,$C$3*$G1465*L1465))</f>
        <v>0</v>
      </c>
      <c r="P1465" s="19">
        <f>IF(VLOOKUP($E1465,КСГ!$A$2:$D$427,4,0)=0,IF($D1465="КС",$C$2*$C1465*$G1465*M1465,$C$3*$C1465*$G1465*M1465),IF($D1465="КС",$C$2*$G1465*M1465,$C$3*$G1465*M1465))</f>
        <v>0</v>
      </c>
      <c r="Q1465" s="20">
        <f t="shared" si="54"/>
        <v>0</v>
      </c>
    </row>
    <row r="1466" spans="1:17">
      <c r="A1466" s="34">
        <v>150071</v>
      </c>
      <c r="B1466" s="22" t="str">
        <f>VLOOKUP(A1466,МО!$A$1:$C$68,2,0)</f>
        <v>НК санаторий-профилакторий "Сосновая роща"</v>
      </c>
      <c r="C1466" s="23">
        <f>IF(D1466="КС",VLOOKUP(A1466,МО!$A$1:$C$68,3,0),VLOOKUP(A1466,МО!$A$1:$D$68,4,0))</f>
        <v>0.8</v>
      </c>
      <c r="D1466" s="27" t="s">
        <v>495</v>
      </c>
      <c r="E1466" s="26">
        <v>20161300</v>
      </c>
      <c r="F1466" s="22" t="str">
        <f>VLOOKUP(E1466,КСГ!$A$2:$C$427,2,0)</f>
        <v>Нейрореабилитация</v>
      </c>
      <c r="G1466" s="25">
        <f>VLOOKUP(E1466,КСГ!$A$2:$C$427,3,0)</f>
        <v>3</v>
      </c>
      <c r="H1466" s="25">
        <f>IF(VLOOKUP($E1466,КСГ!$A$2:$D$427,4,0)=0,IF($D1466="КС",$C$2*$C1466*$G1466,$C$3*$C1466*$G1466),IF($D1466="КС",$C$2*$G1466,$C$3*$G1466))</f>
        <v>41163.480000000003</v>
      </c>
      <c r="I1466" s="25" t="str">
        <f>VLOOKUP(E1466,КСГ!$A$2:$E$427,5,0)</f>
        <v>Реабилитация</v>
      </c>
      <c r="J1466" s="25">
        <f>VLOOKUP(E1466,КСГ!$A$2:$F$427,6,0)</f>
        <v>0.75</v>
      </c>
      <c r="K1466" s="26" t="s">
        <v>501</v>
      </c>
      <c r="L1466" s="26">
        <v>0</v>
      </c>
      <c r="M1466" s="26">
        <v>0</v>
      </c>
      <c r="N1466" s="18" t="str">
        <f t="shared" si="53"/>
        <v/>
      </c>
      <c r="O1466" s="19">
        <f>IF(VLOOKUP($E1466,КСГ!$A$2:$D$427,4,0)=0,IF($D1466="КС",$C$2*$C1466*$G1466*L1466,$C$3*$C1466*$G1466*L1466),IF($D1466="КС",$C$2*$G1466*L1466,$C$3*$G1466*L1466))</f>
        <v>0</v>
      </c>
      <c r="P1466" s="19">
        <f>IF(VLOOKUP($E1466,КСГ!$A$2:$D$427,4,0)=0,IF($D1466="КС",$C$2*$C1466*$G1466*M1466,$C$3*$C1466*$G1466*M1466),IF($D1466="КС",$C$2*$G1466*M1466,$C$3*$G1466*M1466))</f>
        <v>0</v>
      </c>
      <c r="Q1466" s="20">
        <f t="shared" si="54"/>
        <v>0</v>
      </c>
    </row>
    <row r="1467" spans="1:17" ht="14.25" customHeight="1">
      <c r="A1467" s="34">
        <v>150072</v>
      </c>
      <c r="B1467" s="22" t="str">
        <f>VLOOKUP(A1467,МО!$A$1:$C$68,2,0)</f>
        <v>ФГБУ "Северо-Кавказкий многопрофильный медицинский центр МЗ РФ</v>
      </c>
      <c r="C1467" s="23">
        <f>IF(D1467="КС",VLOOKUP(A1467,МО!$A$1:$C$68,3,0),VLOOKUP(A1467,МО!$A$1:$D$68,4,0))</f>
        <v>1.4</v>
      </c>
      <c r="D1467" s="27" t="s">
        <v>495</v>
      </c>
      <c r="E1467" s="26">
        <v>20161066</v>
      </c>
      <c r="F1467" s="22" t="str">
        <f>VLOOKUP(E1467,КСГ!$A$2:$C$427,2,0)</f>
        <v>Нестабильная стенокардия, инфаркт миокарда, легочная эмболия, уровень 1</v>
      </c>
      <c r="G1467" s="25">
        <f>VLOOKUP(E1467,КСГ!$A$2:$C$427,3,0)</f>
        <v>1.42</v>
      </c>
      <c r="H1467" s="25">
        <f>IF(VLOOKUP($E1467,КСГ!$A$2:$D$427,4,0)=0,IF($D1467="КС",$C$2*$C1467*$G1467,$C$3*$C1467*$G1467),IF($D1467="КС",$C$2*$G1467,$C$3*$G1467))</f>
        <v>34097.082599999994</v>
      </c>
      <c r="I1467" s="25" t="str">
        <f>VLOOKUP(E1467,КСГ!$A$2:$E$427,5,0)</f>
        <v>Кардиология</v>
      </c>
      <c r="J1467" s="25">
        <f>VLOOKUP(E1467,КСГ!$A$2:$F$427,6,0)</f>
        <v>1.49</v>
      </c>
      <c r="K1467" s="26" t="s">
        <v>476</v>
      </c>
      <c r="L1467" s="26">
        <v>20</v>
      </c>
      <c r="M1467" s="26">
        <v>2</v>
      </c>
      <c r="N1467" s="18">
        <f t="shared" si="53"/>
        <v>22</v>
      </c>
      <c r="O1467" s="19">
        <f>IF(VLOOKUP($E1467,КСГ!$A$2:$D$427,4,0)=0,IF($D1467="КС",$C$2*$C1467*$G1467*L1467,$C$3*$C1467*$G1467*L1467),IF($D1467="КС",$C$2*$G1467*L1467,$C$3*$G1467*L1467))</f>
        <v>681941.65199999989</v>
      </c>
      <c r="P1467" s="19">
        <f>IF(VLOOKUP($E1467,КСГ!$A$2:$D$427,4,0)=0,IF($D1467="КС",$C$2*$C1467*$G1467*M1467,$C$3*$C1467*$G1467*M1467),IF($D1467="КС",$C$2*$G1467*M1467,$C$3*$G1467*M1467))</f>
        <v>68194.165199999989</v>
      </c>
      <c r="Q1467" s="20">
        <f t="shared" si="54"/>
        <v>750135.81719999993</v>
      </c>
    </row>
    <row r="1468" spans="1:17">
      <c r="A1468" s="34">
        <v>150072</v>
      </c>
      <c r="B1468" s="22" t="str">
        <f>VLOOKUP(A1468,МО!$A$1:$C$68,2,0)</f>
        <v>ФГБУ "Северо-Кавказкий многопрофильный медицинский центр МЗ РФ</v>
      </c>
      <c r="C1468" s="23">
        <f>IF(D1468="КС",VLOOKUP(A1468,МО!$A$1:$C$68,3,0),VLOOKUP(A1468,МО!$A$1:$D$68,4,0))</f>
        <v>1.4</v>
      </c>
      <c r="D1468" s="27" t="s">
        <v>495</v>
      </c>
      <c r="E1468" s="26">
        <v>20161067</v>
      </c>
      <c r="F1468" s="22" t="str">
        <f>VLOOKUP(E1468,КСГ!$A$2:$C$427,2,0)</f>
        <v>Нестабильная стенокардия, инфаркт миокарда, легочная эмболия, уровень 2</v>
      </c>
      <c r="G1468" s="25">
        <f>VLOOKUP(E1468,КСГ!$A$2:$C$427,3,0)</f>
        <v>2.81</v>
      </c>
      <c r="H1468" s="25">
        <f>IF(VLOOKUP($E1468,КСГ!$A$2:$D$427,4,0)=0,IF($D1468="КС",$C$2*$C1468*$G1468,$C$3*$C1468*$G1468),IF($D1468="КС",$C$2*$G1468,$C$3*$G1468))</f>
        <v>67473.804300000003</v>
      </c>
      <c r="I1468" s="25" t="str">
        <f>VLOOKUP(E1468,КСГ!$A$2:$E$427,5,0)</f>
        <v>Кардиология</v>
      </c>
      <c r="J1468" s="25">
        <f>VLOOKUP(E1468,КСГ!$A$2:$F$427,6,0)</f>
        <v>1.49</v>
      </c>
      <c r="K1468" s="26" t="s">
        <v>476</v>
      </c>
      <c r="L1468" s="26">
        <v>70</v>
      </c>
      <c r="M1468" s="26">
        <v>10</v>
      </c>
      <c r="N1468" s="18">
        <f t="shared" si="53"/>
        <v>80</v>
      </c>
      <c r="O1468" s="19">
        <f>IF(VLOOKUP($E1468,КСГ!$A$2:$D$427,4,0)=0,IF($D1468="КС",$C$2*$C1468*$G1468*L1468,$C$3*$C1468*$G1468*L1468),IF($D1468="КС",$C$2*$G1468*L1468,$C$3*$G1468*L1468))</f>
        <v>4723166.301</v>
      </c>
      <c r="P1468" s="19">
        <f>IF(VLOOKUP($E1468,КСГ!$A$2:$D$427,4,0)=0,IF($D1468="КС",$C$2*$C1468*$G1468*M1468,$C$3*$C1468*$G1468*M1468),IF($D1468="КС",$C$2*$G1468*M1468,$C$3*$G1468*M1468))</f>
        <v>674738.04300000006</v>
      </c>
      <c r="Q1468" s="20">
        <f t="shared" si="54"/>
        <v>5397904.3440000005</v>
      </c>
    </row>
    <row r="1469" spans="1:17">
      <c r="A1469" s="34">
        <v>150072</v>
      </c>
      <c r="B1469" s="22" t="str">
        <f>VLOOKUP(A1469,МО!$A$1:$C$68,2,0)</f>
        <v>ФГБУ "Северо-Кавказкий многопрофильный медицинский центр МЗ РФ</v>
      </c>
      <c r="C1469" s="23">
        <f>IF(D1469="КС",VLOOKUP(A1469,МО!$A$1:$C$68,3,0),VLOOKUP(A1469,МО!$A$1:$D$68,4,0))</f>
        <v>1.4</v>
      </c>
      <c r="D1469" s="27" t="s">
        <v>495</v>
      </c>
      <c r="E1469" s="26">
        <v>20161068</v>
      </c>
      <c r="F1469" s="22" t="str">
        <f>VLOOKUP(E1469,КСГ!$A$2:$C$427,2,0)</f>
        <v>Нестабильная стенокардия, инфаркт миокарда, легочная эмболия, уровень 3</v>
      </c>
      <c r="G1469" s="25">
        <f>VLOOKUP(E1469,КСГ!$A$2:$C$427,3,0)</f>
        <v>3.48</v>
      </c>
      <c r="H1469" s="25">
        <f>IF(VLOOKUP($E1469,КСГ!$A$2:$D$427,4,0)=0,IF($D1469="КС",$C$2*$C1469*$G1469,$C$3*$C1469*$G1469),IF($D1469="КС",$C$2*$G1469,$C$3*$G1469))</f>
        <v>83561.864399999991</v>
      </c>
      <c r="I1469" s="25" t="str">
        <f>VLOOKUP(E1469,КСГ!$A$2:$E$427,5,0)</f>
        <v>Кардиология</v>
      </c>
      <c r="J1469" s="25">
        <f>VLOOKUP(E1469,КСГ!$A$2:$F$427,6,0)</f>
        <v>1.49</v>
      </c>
      <c r="K1469" s="26" t="s">
        <v>476</v>
      </c>
      <c r="L1469" s="26">
        <v>2</v>
      </c>
      <c r="M1469" s="26">
        <v>1</v>
      </c>
      <c r="N1469" s="18">
        <f t="shared" si="53"/>
        <v>3</v>
      </c>
      <c r="O1469" s="19">
        <f>IF(VLOOKUP($E1469,КСГ!$A$2:$D$427,4,0)=0,IF($D1469="КС",$C$2*$C1469*$G1469*L1469,$C$3*$C1469*$G1469*L1469),IF($D1469="КС",$C$2*$G1469*L1469,$C$3*$G1469*L1469))</f>
        <v>167123.72879999998</v>
      </c>
      <c r="P1469" s="19">
        <f>IF(VLOOKUP($E1469,КСГ!$A$2:$D$427,4,0)=0,IF($D1469="КС",$C$2*$C1469*$G1469*M1469,$C$3*$C1469*$G1469*M1469),IF($D1469="КС",$C$2*$G1469*M1469,$C$3*$G1469*M1469))</f>
        <v>83561.864399999991</v>
      </c>
      <c r="Q1469" s="20">
        <f t="shared" si="54"/>
        <v>250685.59319999997</v>
      </c>
    </row>
    <row r="1470" spans="1:17">
      <c r="A1470" s="34">
        <v>150072</v>
      </c>
      <c r="B1470" s="22" t="str">
        <f>VLOOKUP(A1470,МО!$A$1:$C$68,2,0)</f>
        <v>ФГБУ "Северо-Кавказкий многопрофильный медицинский центр МЗ РФ</v>
      </c>
      <c r="C1470" s="23">
        <f>IF(D1470="КС",VLOOKUP(A1470,МО!$A$1:$C$68,3,0),VLOOKUP(A1470,МО!$A$1:$D$68,4,0))</f>
        <v>1.4</v>
      </c>
      <c r="D1470" s="27" t="s">
        <v>495</v>
      </c>
      <c r="E1470" s="26">
        <v>20161069</v>
      </c>
      <c r="F1470" s="22" t="str">
        <f>VLOOKUP(E1470,КСГ!$A$2:$C$427,2,0)</f>
        <v>Нарушения ритма и проводимости, уровень 1</v>
      </c>
      <c r="G1470" s="25">
        <f>VLOOKUP(E1470,КСГ!$A$2:$C$427,3,0)</f>
        <v>1.1200000000000001</v>
      </c>
      <c r="H1470" s="25">
        <f>IF(VLOOKUP($E1470,КСГ!$A$2:$D$427,4,0)=0,IF($D1470="КС",$C$2*$C1470*$G1470,$C$3*$C1470*$G1470),IF($D1470="КС",$C$2*$G1470,$C$3*$G1470))</f>
        <v>26893.473600000001</v>
      </c>
      <c r="I1470" s="25" t="str">
        <f>VLOOKUP(E1470,КСГ!$A$2:$E$427,5,0)</f>
        <v>Кардиология</v>
      </c>
      <c r="J1470" s="25">
        <f>VLOOKUP(E1470,КСГ!$A$2:$F$427,6,0)</f>
        <v>1.49</v>
      </c>
      <c r="K1470" s="26" t="s">
        <v>476</v>
      </c>
      <c r="L1470" s="26">
        <v>20</v>
      </c>
      <c r="M1470" s="26">
        <v>5</v>
      </c>
      <c r="N1470" s="18">
        <f t="shared" si="53"/>
        <v>25</v>
      </c>
      <c r="O1470" s="19">
        <f>IF(VLOOKUP($E1470,КСГ!$A$2:$D$427,4,0)=0,IF($D1470="КС",$C$2*$C1470*$G1470*L1470,$C$3*$C1470*$G1470*L1470),IF($D1470="КС",$C$2*$G1470*L1470,$C$3*$G1470*L1470))</f>
        <v>537869.47200000007</v>
      </c>
      <c r="P1470" s="19">
        <f>IF(VLOOKUP($E1470,КСГ!$A$2:$D$427,4,0)=0,IF($D1470="КС",$C$2*$C1470*$G1470*M1470,$C$3*$C1470*$G1470*M1470),IF($D1470="КС",$C$2*$G1470*M1470,$C$3*$G1470*M1470))</f>
        <v>134467.36800000002</v>
      </c>
      <c r="Q1470" s="20">
        <f t="shared" si="54"/>
        <v>672336.84000000008</v>
      </c>
    </row>
    <row r="1471" spans="1:17">
      <c r="A1471" s="34">
        <v>150072</v>
      </c>
      <c r="B1471" s="22" t="str">
        <f>VLOOKUP(A1471,МО!$A$1:$C$68,2,0)</f>
        <v>ФГБУ "Северо-Кавказкий многопрофильный медицинский центр МЗ РФ</v>
      </c>
      <c r="C1471" s="23">
        <f>IF(D1471="КС",VLOOKUP(A1471,МО!$A$1:$C$68,3,0),VLOOKUP(A1471,МО!$A$1:$D$68,4,0))</f>
        <v>1.4</v>
      </c>
      <c r="D1471" s="27" t="s">
        <v>495</v>
      </c>
      <c r="E1471" s="26">
        <v>20161070</v>
      </c>
      <c r="F1471" s="22" t="str">
        <f>VLOOKUP(E1471,КСГ!$A$2:$C$427,2,0)</f>
        <v>Нарушения ритма и проводимости, уровень 2</v>
      </c>
      <c r="G1471" s="25">
        <f>VLOOKUP(E1471,КСГ!$A$2:$C$427,3,0)</f>
        <v>2.0099999999999998</v>
      </c>
      <c r="H1471" s="25">
        <f>IF(VLOOKUP($E1471,КСГ!$A$2:$D$427,4,0)=0,IF($D1471="КС",$C$2*$C1471*$G1471,$C$3*$C1471*$G1471),IF($D1471="КС",$C$2*$G1471,$C$3*$G1471))</f>
        <v>48264.180299999993</v>
      </c>
      <c r="I1471" s="25" t="str">
        <f>VLOOKUP(E1471,КСГ!$A$2:$E$427,5,0)</f>
        <v>Кардиология</v>
      </c>
      <c r="J1471" s="25">
        <f>VLOOKUP(E1471,КСГ!$A$2:$F$427,6,0)</f>
        <v>1.49</v>
      </c>
      <c r="K1471" s="26" t="s">
        <v>476</v>
      </c>
      <c r="L1471" s="26">
        <v>45</v>
      </c>
      <c r="M1471" s="26">
        <v>6</v>
      </c>
      <c r="N1471" s="18">
        <f t="shared" si="53"/>
        <v>51</v>
      </c>
      <c r="O1471" s="19">
        <f>IF(VLOOKUP($E1471,КСГ!$A$2:$D$427,4,0)=0,IF($D1471="КС",$C$2*$C1471*$G1471*L1471,$C$3*$C1471*$G1471*L1471),IF($D1471="КС",$C$2*$G1471*L1471,$C$3*$G1471*L1471))</f>
        <v>2171888.1134999995</v>
      </c>
      <c r="P1471" s="19">
        <f>IF(VLOOKUP($E1471,КСГ!$A$2:$D$427,4,0)=0,IF($D1471="КС",$C$2*$C1471*$G1471*M1471,$C$3*$C1471*$G1471*M1471),IF($D1471="КС",$C$2*$G1471*M1471,$C$3*$G1471*M1471))</f>
        <v>289585.08179999993</v>
      </c>
      <c r="Q1471" s="20">
        <f t="shared" si="54"/>
        <v>2461473.1952999993</v>
      </c>
    </row>
    <row r="1472" spans="1:17">
      <c r="A1472" s="34">
        <v>150072</v>
      </c>
      <c r="B1472" s="22" t="str">
        <f>VLOOKUP(A1472,МО!$A$1:$C$68,2,0)</f>
        <v>ФГБУ "Северо-Кавказкий многопрофильный медицинский центр МЗ РФ</v>
      </c>
      <c r="C1472" s="23">
        <f>IF(D1472="КС",VLOOKUP(A1472,МО!$A$1:$C$68,3,0),VLOOKUP(A1472,МО!$A$1:$D$68,4,0))</f>
        <v>1.4</v>
      </c>
      <c r="D1472" s="27" t="s">
        <v>495</v>
      </c>
      <c r="E1472" s="26">
        <v>20161071</v>
      </c>
      <c r="F1472" s="22" t="str">
        <f>VLOOKUP(E1472,КСГ!$A$2:$C$427,2,0)</f>
        <v>Эндокардит, миокардит, перикардит, кардиомиопатии, уровень 1</v>
      </c>
      <c r="G1472" s="25">
        <f>VLOOKUP(E1472,КСГ!$A$2:$C$427,3,0)</f>
        <v>1.42</v>
      </c>
      <c r="H1472" s="25">
        <f>IF(VLOOKUP($E1472,КСГ!$A$2:$D$427,4,0)=0,IF($D1472="КС",$C$2*$C1472*$G1472,$C$3*$C1472*$G1472),IF($D1472="КС",$C$2*$G1472,$C$3*$G1472))</f>
        <v>34097.082599999994</v>
      </c>
      <c r="I1472" s="25" t="str">
        <f>VLOOKUP(E1472,КСГ!$A$2:$E$427,5,0)</f>
        <v>Кардиология</v>
      </c>
      <c r="J1472" s="25">
        <f>VLOOKUP(E1472,КСГ!$A$2:$F$427,6,0)</f>
        <v>1.49</v>
      </c>
      <c r="K1472" s="26" t="s">
        <v>476</v>
      </c>
      <c r="L1472" s="26">
        <v>7</v>
      </c>
      <c r="M1472" s="26">
        <v>1</v>
      </c>
      <c r="N1472" s="18">
        <f t="shared" ref="N1472:N1535" si="55">IF(L1472+M1472&gt;0,L1472+M1472,"")</f>
        <v>8</v>
      </c>
      <c r="O1472" s="19">
        <f>IF(VLOOKUP($E1472,КСГ!$A$2:$D$427,4,0)=0,IF($D1472="КС",$C$2*$C1472*$G1472*L1472,$C$3*$C1472*$G1472*L1472),IF($D1472="КС",$C$2*$G1472*L1472,$C$3*$G1472*L1472))</f>
        <v>238679.57819999996</v>
      </c>
      <c r="P1472" s="19">
        <f>IF(VLOOKUP($E1472,КСГ!$A$2:$D$427,4,0)=0,IF($D1472="КС",$C$2*$C1472*$G1472*M1472,$C$3*$C1472*$G1472*M1472),IF($D1472="КС",$C$2*$G1472*M1472,$C$3*$G1472*M1472))</f>
        <v>34097.082599999994</v>
      </c>
      <c r="Q1472" s="20">
        <f t="shared" ref="Q1472:Q1535" si="56">O1472+P1472</f>
        <v>272776.66079999995</v>
      </c>
    </row>
    <row r="1473" spans="1:17">
      <c r="A1473" s="34">
        <v>150072</v>
      </c>
      <c r="B1473" s="22" t="str">
        <f>VLOOKUP(A1473,МО!$A$1:$C$68,2,0)</f>
        <v>ФГБУ "Северо-Кавказкий многопрофильный медицинский центр МЗ РФ</v>
      </c>
      <c r="C1473" s="23">
        <f>IF(D1473="КС",VLOOKUP(A1473,МО!$A$1:$C$68,3,0),VLOOKUP(A1473,МО!$A$1:$D$68,4,0))</f>
        <v>1.4</v>
      </c>
      <c r="D1473" s="27" t="s">
        <v>495</v>
      </c>
      <c r="E1473" s="26">
        <v>20161072</v>
      </c>
      <c r="F1473" s="22" t="str">
        <f>VLOOKUP(E1473,КСГ!$A$2:$C$427,2,0)</f>
        <v>Эндокардит, миокардит, перикардит, кардиомиопатии, уровень 2</v>
      </c>
      <c r="G1473" s="25">
        <f>VLOOKUP(E1473,КСГ!$A$2:$C$427,3,0)</f>
        <v>2.38</v>
      </c>
      <c r="H1473" s="25">
        <f>IF(VLOOKUP($E1473,КСГ!$A$2:$D$427,4,0)=0,IF($D1473="КС",$C$2*$C1473*$G1473,$C$3*$C1473*$G1473),IF($D1473="КС",$C$2*$G1473,$C$3*$G1473))</f>
        <v>57148.631399999991</v>
      </c>
      <c r="I1473" s="25" t="str">
        <f>VLOOKUP(E1473,КСГ!$A$2:$E$427,5,0)</f>
        <v>Кардиология</v>
      </c>
      <c r="J1473" s="25">
        <f>VLOOKUP(E1473,КСГ!$A$2:$F$427,6,0)</f>
        <v>1.49</v>
      </c>
      <c r="K1473" s="26" t="s">
        <v>476</v>
      </c>
      <c r="L1473" s="26">
        <v>3</v>
      </c>
      <c r="M1473" s="26">
        <v>1</v>
      </c>
      <c r="N1473" s="18">
        <f t="shared" si="55"/>
        <v>4</v>
      </c>
      <c r="O1473" s="19">
        <f>IF(VLOOKUP($E1473,КСГ!$A$2:$D$427,4,0)=0,IF($D1473="КС",$C$2*$C1473*$G1473*L1473,$C$3*$C1473*$G1473*L1473),IF($D1473="КС",$C$2*$G1473*L1473,$C$3*$G1473*L1473))</f>
        <v>171445.89419999998</v>
      </c>
      <c r="P1473" s="19">
        <f>IF(VLOOKUP($E1473,КСГ!$A$2:$D$427,4,0)=0,IF($D1473="КС",$C$2*$C1473*$G1473*M1473,$C$3*$C1473*$G1473*M1473),IF($D1473="КС",$C$2*$G1473*M1473,$C$3*$G1473*M1473))</f>
        <v>57148.631399999991</v>
      </c>
      <c r="Q1473" s="20">
        <f t="shared" si="56"/>
        <v>228594.52559999996</v>
      </c>
    </row>
    <row r="1474" spans="1:17">
      <c r="A1474" s="34">
        <v>150072</v>
      </c>
      <c r="B1474" s="22" t="str">
        <f>VLOOKUP(A1474,МО!$A$1:$C$68,2,0)</f>
        <v>ФГБУ "Северо-Кавказкий многопрофильный медицинский центр МЗ РФ</v>
      </c>
      <c r="C1474" s="23">
        <f>IF(D1474="КС",VLOOKUP(A1474,МО!$A$1:$C$68,3,0),VLOOKUP(A1474,МО!$A$1:$D$68,4,0))</f>
        <v>1.4</v>
      </c>
      <c r="D1474" s="27" t="s">
        <v>495</v>
      </c>
      <c r="E1474" s="26">
        <v>20161074</v>
      </c>
      <c r="F1474" s="22" t="str">
        <f>VLOOKUP(E1474,КСГ!$A$2:$C$427,2,0)</f>
        <v>Операции на кишечнике и анальной области (уровень 2)</v>
      </c>
      <c r="G1474" s="25">
        <f>VLOOKUP(E1474,КСГ!$A$2:$C$427,3,0)</f>
        <v>1.74</v>
      </c>
      <c r="H1474" s="25">
        <f>IF(VLOOKUP($E1474,КСГ!$A$2:$D$427,4,0)=0,IF($D1474="КС",$C$2*$C1474*$G1474,$C$3*$C1474*$G1474),IF($D1474="КС",$C$2*$G1474,$C$3*$G1474))</f>
        <v>41780.932199999996</v>
      </c>
      <c r="I1474" s="25" t="str">
        <f>VLOOKUP(E1474,КСГ!$A$2:$E$427,5,0)</f>
        <v>Колопроктология</v>
      </c>
      <c r="J1474" s="25">
        <f>VLOOKUP(E1474,КСГ!$A$2:$F$427,6,0)</f>
        <v>1.36</v>
      </c>
      <c r="K1474" s="26" t="s">
        <v>517</v>
      </c>
      <c r="L1474" s="26">
        <v>4</v>
      </c>
      <c r="M1474" s="26">
        <v>1</v>
      </c>
      <c r="N1474" s="18">
        <f t="shared" si="55"/>
        <v>5</v>
      </c>
      <c r="O1474" s="19">
        <f>IF(VLOOKUP($E1474,КСГ!$A$2:$D$427,4,0)=0,IF($D1474="КС",$C$2*$C1474*$G1474*L1474,$C$3*$C1474*$G1474*L1474),IF($D1474="КС",$C$2*$G1474*L1474,$C$3*$G1474*L1474))</f>
        <v>167123.72879999998</v>
      </c>
      <c r="P1474" s="19">
        <f>IF(VLOOKUP($E1474,КСГ!$A$2:$D$427,4,0)=0,IF($D1474="КС",$C$2*$C1474*$G1474*M1474,$C$3*$C1474*$G1474*M1474),IF($D1474="КС",$C$2*$G1474*M1474,$C$3*$G1474*M1474))</f>
        <v>41780.932199999996</v>
      </c>
      <c r="Q1474" s="20">
        <f t="shared" si="56"/>
        <v>208904.66099999996</v>
      </c>
    </row>
    <row r="1475" spans="1:17">
      <c r="A1475" s="34">
        <v>150072</v>
      </c>
      <c r="B1475" s="22" t="str">
        <f>VLOOKUP(A1475,МО!$A$1:$C$68,2,0)</f>
        <v>ФГБУ "Северо-Кавказкий многопрофильный медицинский центр МЗ РФ</v>
      </c>
      <c r="C1475" s="23">
        <f>IF(D1475="КС",VLOOKUP(A1475,МО!$A$1:$C$68,3,0),VLOOKUP(A1475,МО!$A$1:$D$68,4,0))</f>
        <v>1.4</v>
      </c>
      <c r="D1475" s="27" t="s">
        <v>495</v>
      </c>
      <c r="E1475" s="26">
        <v>20161076</v>
      </c>
      <c r="F1475" s="22" t="str">
        <f>VLOOKUP(E1475,КСГ!$A$2:$C$427,2,0)</f>
        <v>Воспалительные заболевания ЦНС, взрослые</v>
      </c>
      <c r="G1475" s="25">
        <f>VLOOKUP(E1475,КСГ!$A$2:$C$427,3,0)</f>
        <v>0.98</v>
      </c>
      <c r="H1475" s="25">
        <f>IF(VLOOKUP($E1475,КСГ!$A$2:$D$427,4,0)=0,IF($D1475="КС",$C$2*$C1475*$G1475,$C$3*$C1475*$G1475),IF($D1475="КС",$C$2*$G1475,$C$3*$G1475))</f>
        <v>23531.789399999998</v>
      </c>
      <c r="I1475" s="25" t="str">
        <f>VLOOKUP(E1475,КСГ!$A$2:$E$427,5,0)</f>
        <v>Неврология</v>
      </c>
      <c r="J1475" s="25">
        <f>VLOOKUP(E1475,КСГ!$A$2:$F$427,6,0)</f>
        <v>1.1200000000000001</v>
      </c>
      <c r="K1475" s="26" t="s">
        <v>478</v>
      </c>
      <c r="L1475" s="26">
        <v>0</v>
      </c>
      <c r="M1475" s="26">
        <v>0</v>
      </c>
      <c r="N1475" s="18" t="str">
        <f t="shared" si="55"/>
        <v/>
      </c>
      <c r="O1475" s="19">
        <f>IF(VLOOKUP($E1475,КСГ!$A$2:$D$427,4,0)=0,IF($D1475="КС",$C$2*$C1475*$G1475*L1475,$C$3*$C1475*$G1475*L1475),IF($D1475="КС",$C$2*$G1475*L1475,$C$3*$G1475*L1475))</f>
        <v>0</v>
      </c>
      <c r="P1475" s="19">
        <f>IF(VLOOKUP($E1475,КСГ!$A$2:$D$427,4,0)=0,IF($D1475="КС",$C$2*$C1475*$G1475*M1475,$C$3*$C1475*$G1475*M1475),IF($D1475="КС",$C$2*$G1475*M1475,$C$3*$G1475*M1475))</f>
        <v>0</v>
      </c>
      <c r="Q1475" s="20">
        <f t="shared" si="56"/>
        <v>0</v>
      </c>
    </row>
    <row r="1476" spans="1:17">
      <c r="A1476" s="34">
        <v>150072</v>
      </c>
      <c r="B1476" s="22" t="str">
        <f>VLOOKUP(A1476,МО!$A$1:$C$68,2,0)</f>
        <v>ФГБУ "Северо-Кавказкий многопрофильный медицинский центр МЗ РФ</v>
      </c>
      <c r="C1476" s="23">
        <f>IF(D1476="КС",VLOOKUP(A1476,МО!$A$1:$C$68,3,0),VLOOKUP(A1476,МО!$A$1:$D$68,4,0))</f>
        <v>1.4</v>
      </c>
      <c r="D1476" s="27" t="s">
        <v>495</v>
      </c>
      <c r="E1476" s="26">
        <v>20161078</v>
      </c>
      <c r="F1476" s="22" t="str">
        <f>VLOOKUP(E1476,КСГ!$A$2:$C$427,2,0)</f>
        <v>Дегенеративные болезни нервной системы</v>
      </c>
      <c r="G1476" s="25">
        <f>VLOOKUP(E1476,КСГ!$A$2:$C$427,3,0)</f>
        <v>0.84</v>
      </c>
      <c r="H1476" s="25">
        <f>IF(VLOOKUP($E1476,КСГ!$A$2:$D$427,4,0)=0,IF($D1476="КС",$C$2*$C1476*$G1476,$C$3*$C1476*$G1476),IF($D1476="КС",$C$2*$G1476,$C$3*$G1476))</f>
        <v>20170.105199999998</v>
      </c>
      <c r="I1476" s="25" t="str">
        <f>VLOOKUP(E1476,КСГ!$A$2:$E$427,5,0)</f>
        <v>Неврология</v>
      </c>
      <c r="J1476" s="25">
        <f>VLOOKUP(E1476,КСГ!$A$2:$F$427,6,0)</f>
        <v>1.1200000000000001</v>
      </c>
      <c r="K1476" s="26" t="s">
        <v>478</v>
      </c>
      <c r="L1476" s="26">
        <v>12</v>
      </c>
      <c r="M1476" s="26">
        <v>2</v>
      </c>
      <c r="N1476" s="18">
        <f t="shared" si="55"/>
        <v>14</v>
      </c>
      <c r="O1476" s="19">
        <f>IF(VLOOKUP($E1476,КСГ!$A$2:$D$427,4,0)=0,IF($D1476="КС",$C$2*$C1476*$G1476*L1476,$C$3*$C1476*$G1476*L1476),IF($D1476="КС",$C$2*$G1476*L1476,$C$3*$G1476*L1476))</f>
        <v>242041.26239999998</v>
      </c>
      <c r="P1476" s="19">
        <f>IF(VLOOKUP($E1476,КСГ!$A$2:$D$427,4,0)=0,IF($D1476="КС",$C$2*$C1476*$G1476*M1476,$C$3*$C1476*$G1476*M1476),IF($D1476="КС",$C$2*$G1476*M1476,$C$3*$G1476*M1476))</f>
        <v>40340.210399999996</v>
      </c>
      <c r="Q1476" s="20">
        <f t="shared" si="56"/>
        <v>282381.47279999999</v>
      </c>
    </row>
    <row r="1477" spans="1:17">
      <c r="A1477" s="34">
        <v>150072</v>
      </c>
      <c r="B1477" s="22" t="str">
        <f>VLOOKUP(A1477,МО!$A$1:$C$68,2,0)</f>
        <v>ФГБУ "Северо-Кавказкий многопрофильный медицинский центр МЗ РФ</v>
      </c>
      <c r="C1477" s="23">
        <f>IF(D1477="КС",VLOOKUP(A1477,МО!$A$1:$C$68,3,0),VLOOKUP(A1477,МО!$A$1:$D$68,4,0))</f>
        <v>1.4</v>
      </c>
      <c r="D1477" s="27" t="s">
        <v>495</v>
      </c>
      <c r="E1477" s="26">
        <v>20161079</v>
      </c>
      <c r="F1477" s="22" t="str">
        <f>VLOOKUP(E1477,КСГ!$A$2:$C$427,2,0)</f>
        <v>Демиелинизирующие болезни нервной системы</v>
      </c>
      <c r="G1477" s="25">
        <f>VLOOKUP(E1477,КСГ!$A$2:$C$427,3,0)</f>
        <v>1.33</v>
      </c>
      <c r="H1477" s="25">
        <f>IF(VLOOKUP($E1477,КСГ!$A$2:$D$427,4,0)=0,IF($D1477="КС",$C$2*$C1477*$G1477,$C$3*$C1477*$G1477),IF($D1477="КС",$C$2*$G1477,$C$3*$G1477))</f>
        <v>31935.999899999999</v>
      </c>
      <c r="I1477" s="25" t="str">
        <f>VLOOKUP(E1477,КСГ!$A$2:$E$427,5,0)</f>
        <v>Неврология</v>
      </c>
      <c r="J1477" s="25">
        <f>VLOOKUP(E1477,КСГ!$A$2:$F$427,6,0)</f>
        <v>1.1200000000000001</v>
      </c>
      <c r="K1477" s="26" t="s">
        <v>478</v>
      </c>
      <c r="L1477" s="26">
        <v>12</v>
      </c>
      <c r="M1477" s="26">
        <v>3</v>
      </c>
      <c r="N1477" s="18">
        <f t="shared" si="55"/>
        <v>15</v>
      </c>
      <c r="O1477" s="19">
        <f>IF(VLOOKUP($E1477,КСГ!$A$2:$D$427,4,0)=0,IF($D1477="КС",$C$2*$C1477*$G1477*L1477,$C$3*$C1477*$G1477*L1477),IF($D1477="КС",$C$2*$G1477*L1477,$C$3*$G1477*L1477))</f>
        <v>383231.9988</v>
      </c>
      <c r="P1477" s="19">
        <f>IF(VLOOKUP($E1477,КСГ!$A$2:$D$427,4,0)=0,IF($D1477="КС",$C$2*$C1477*$G1477*M1477,$C$3*$C1477*$G1477*M1477),IF($D1477="КС",$C$2*$G1477*M1477,$C$3*$G1477*M1477))</f>
        <v>95807.9997</v>
      </c>
      <c r="Q1477" s="20">
        <f t="shared" si="56"/>
        <v>479039.99849999999</v>
      </c>
    </row>
    <row r="1478" spans="1:17">
      <c r="A1478" s="34">
        <v>150072</v>
      </c>
      <c r="B1478" s="22" t="str">
        <f>VLOOKUP(A1478,МО!$A$1:$C$68,2,0)</f>
        <v>ФГБУ "Северо-Кавказкий многопрофильный медицинский центр МЗ РФ</v>
      </c>
      <c r="C1478" s="23">
        <f>IF(D1478="КС",VLOOKUP(A1478,МО!$A$1:$C$68,3,0),VLOOKUP(A1478,МО!$A$1:$D$68,4,0))</f>
        <v>1.4</v>
      </c>
      <c r="D1478" s="27" t="s">
        <v>495</v>
      </c>
      <c r="E1478" s="26">
        <v>20161082</v>
      </c>
      <c r="F1478" s="22" t="str">
        <f>VLOOKUP(E1478,КСГ!$A$2:$C$427,2,0)</f>
        <v>Расстройства периферической нервной системы</v>
      </c>
      <c r="G1478" s="25">
        <f>VLOOKUP(E1478,КСГ!$A$2:$C$427,3,0)</f>
        <v>1.02</v>
      </c>
      <c r="H1478" s="25">
        <f>IF(VLOOKUP($E1478,КСГ!$A$2:$D$427,4,0)=0,IF($D1478="КС",$C$2*$C1478*$G1478,$C$3*$C1478*$G1478),IF($D1478="КС",$C$2*$G1478,$C$3*$G1478))</f>
        <v>24492.2706</v>
      </c>
      <c r="I1478" s="25" t="str">
        <f>VLOOKUP(E1478,КСГ!$A$2:$E$427,5,0)</f>
        <v>Неврология</v>
      </c>
      <c r="J1478" s="25">
        <f>VLOOKUP(E1478,КСГ!$A$2:$F$427,6,0)</f>
        <v>1.1200000000000001</v>
      </c>
      <c r="K1478" s="26" t="s">
        <v>478</v>
      </c>
      <c r="L1478" s="26">
        <v>13</v>
      </c>
      <c r="M1478" s="26">
        <v>2</v>
      </c>
      <c r="N1478" s="18">
        <f t="shared" si="55"/>
        <v>15</v>
      </c>
      <c r="O1478" s="19">
        <f>IF(VLOOKUP($E1478,КСГ!$A$2:$D$427,4,0)=0,IF($D1478="КС",$C$2*$C1478*$G1478*L1478,$C$3*$C1478*$G1478*L1478),IF($D1478="КС",$C$2*$G1478*L1478,$C$3*$G1478*L1478))</f>
        <v>318399.51779999997</v>
      </c>
      <c r="P1478" s="19">
        <f>IF(VLOOKUP($E1478,КСГ!$A$2:$D$427,4,0)=0,IF($D1478="КС",$C$2*$C1478*$G1478*M1478,$C$3*$C1478*$G1478*M1478),IF($D1478="КС",$C$2*$G1478*M1478,$C$3*$G1478*M1478))</f>
        <v>48984.5412</v>
      </c>
      <c r="Q1478" s="20">
        <f t="shared" si="56"/>
        <v>367384.05899999995</v>
      </c>
    </row>
    <row r="1479" spans="1:17">
      <c r="A1479" s="34">
        <v>150072</v>
      </c>
      <c r="B1479" s="22" t="str">
        <f>VLOOKUP(A1479,МО!$A$1:$C$68,2,0)</f>
        <v>ФГБУ "Северо-Кавказкий многопрофильный медицинский центр МЗ РФ</v>
      </c>
      <c r="C1479" s="23">
        <f>IF(D1479="КС",VLOOKUP(A1479,МО!$A$1:$C$68,3,0),VLOOKUP(A1479,МО!$A$1:$D$68,4,0))</f>
        <v>1.4</v>
      </c>
      <c r="D1479" s="27" t="s">
        <v>495</v>
      </c>
      <c r="E1479" s="26">
        <v>20161084</v>
      </c>
      <c r="F1479" s="22" t="str">
        <f>VLOOKUP(E1479,КСГ!$A$2:$C$427,2,0)</f>
        <v>Комплексное лечение заболеваний нервной системы с применением препаратов иммуноглобулина</v>
      </c>
      <c r="G1479" s="25">
        <f>VLOOKUP(E1479,КСГ!$A$2:$C$427,3,0)</f>
        <v>4.32</v>
      </c>
      <c r="H1479" s="25">
        <f>IF(VLOOKUP($E1479,КСГ!$A$2:$D$427,4,0)=0,IF($D1479="КС",$C$2*$C1479*$G1479,$C$3*$C1479*$G1479),IF($D1479="КС",$C$2*$G1479,$C$3*$G1479))</f>
        <v>103731.9696</v>
      </c>
      <c r="I1479" s="25" t="str">
        <f>VLOOKUP(E1479,КСГ!$A$2:$E$427,5,0)</f>
        <v>Неврология</v>
      </c>
      <c r="J1479" s="25">
        <f>VLOOKUP(E1479,КСГ!$A$2:$F$427,6,0)</f>
        <v>1.1200000000000001</v>
      </c>
      <c r="K1479" s="26" t="s">
        <v>478</v>
      </c>
      <c r="L1479" s="26">
        <v>15</v>
      </c>
      <c r="M1479" s="26">
        <v>5</v>
      </c>
      <c r="N1479" s="18">
        <f t="shared" si="55"/>
        <v>20</v>
      </c>
      <c r="O1479" s="19">
        <f>IF(VLOOKUP($E1479,КСГ!$A$2:$D$427,4,0)=0,IF($D1479="КС",$C$2*$C1479*$G1479*L1479,$C$3*$C1479*$G1479*L1479),IF($D1479="КС",$C$2*$G1479*L1479,$C$3*$G1479*L1479))</f>
        <v>1555979.544</v>
      </c>
      <c r="P1479" s="19">
        <f>IF(VLOOKUP($E1479,КСГ!$A$2:$D$427,4,0)=0,IF($D1479="КС",$C$2*$C1479*$G1479*M1479,$C$3*$C1479*$G1479*M1479),IF($D1479="КС",$C$2*$G1479*M1479,$C$3*$G1479*M1479))</f>
        <v>518659.848</v>
      </c>
      <c r="Q1479" s="20">
        <f t="shared" si="56"/>
        <v>2074639.392</v>
      </c>
    </row>
    <row r="1480" spans="1:17">
      <c r="A1480" s="34">
        <v>150072</v>
      </c>
      <c r="B1480" s="22" t="str">
        <f>VLOOKUP(A1480,МО!$A$1:$C$68,2,0)</f>
        <v>ФГБУ "Северо-Кавказкий многопрофильный медицинский центр МЗ РФ</v>
      </c>
      <c r="C1480" s="23">
        <f>IF(D1480="КС",VLOOKUP(A1480,МО!$A$1:$C$68,3,0),VLOOKUP(A1480,МО!$A$1:$D$68,4,0))</f>
        <v>1.4</v>
      </c>
      <c r="D1480" s="27" t="s">
        <v>495</v>
      </c>
      <c r="E1480" s="26">
        <v>20161085</v>
      </c>
      <c r="F1480" s="22" t="str">
        <f>VLOOKUP(E1480,КСГ!$A$2:$C$427,2,0)</f>
        <v>Другие нарушения нервной системы (уровень 1)</v>
      </c>
      <c r="G1480" s="25">
        <f>VLOOKUP(E1480,КСГ!$A$2:$C$427,3,0)</f>
        <v>0.74</v>
      </c>
      <c r="H1480" s="25">
        <f>IF(VLOOKUP($E1480,КСГ!$A$2:$D$427,4,0)=0,IF($D1480="КС",$C$2*$C1480*$G1480,$C$3*$C1480*$G1480),IF($D1480="КС",$C$2*$G1480,$C$3*$G1480))</f>
        <v>17768.9022</v>
      </c>
      <c r="I1480" s="25" t="str">
        <f>VLOOKUP(E1480,КСГ!$A$2:$E$427,5,0)</f>
        <v>Неврология</v>
      </c>
      <c r="J1480" s="25">
        <f>VLOOKUP(E1480,КСГ!$A$2:$F$427,6,0)</f>
        <v>1.1200000000000001</v>
      </c>
      <c r="K1480" s="26" t="s">
        <v>478</v>
      </c>
      <c r="L1480" s="26">
        <v>0</v>
      </c>
      <c r="M1480" s="26">
        <v>0</v>
      </c>
      <c r="N1480" s="18" t="str">
        <f t="shared" si="55"/>
        <v/>
      </c>
      <c r="O1480" s="19">
        <f>IF(VLOOKUP($E1480,КСГ!$A$2:$D$427,4,0)=0,IF($D1480="КС",$C$2*$C1480*$G1480*L1480,$C$3*$C1480*$G1480*L1480),IF($D1480="КС",$C$2*$G1480*L1480,$C$3*$G1480*L1480))</f>
        <v>0</v>
      </c>
      <c r="P1480" s="19">
        <f>IF(VLOOKUP($E1480,КСГ!$A$2:$D$427,4,0)=0,IF($D1480="КС",$C$2*$C1480*$G1480*M1480,$C$3*$C1480*$G1480*M1480),IF($D1480="КС",$C$2*$G1480*M1480,$C$3*$G1480*M1480))</f>
        <v>0</v>
      </c>
      <c r="Q1480" s="20">
        <f t="shared" si="56"/>
        <v>0</v>
      </c>
    </row>
    <row r="1481" spans="1:17">
      <c r="A1481" s="34">
        <v>150072</v>
      </c>
      <c r="B1481" s="22" t="str">
        <f>VLOOKUP(A1481,МО!$A$1:$C$68,2,0)</f>
        <v>ФГБУ "Северо-Кавказкий многопрофильный медицинский центр МЗ РФ</v>
      </c>
      <c r="C1481" s="23">
        <f>IF(D1481="КС",VLOOKUP(A1481,МО!$A$1:$C$68,3,0),VLOOKUP(A1481,МО!$A$1:$D$68,4,0))</f>
        <v>1.4</v>
      </c>
      <c r="D1481" s="27" t="s">
        <v>495</v>
      </c>
      <c r="E1481" s="26">
        <v>20161086</v>
      </c>
      <c r="F1481" s="22" t="str">
        <f>VLOOKUP(E1481,КСГ!$A$2:$C$427,2,0)</f>
        <v>Другие нарушения нервной системы (уровень 2)</v>
      </c>
      <c r="G1481" s="25">
        <f>VLOOKUP(E1481,КСГ!$A$2:$C$427,3,0)</f>
        <v>0.99</v>
      </c>
      <c r="H1481" s="25">
        <f>IF(VLOOKUP($E1481,КСГ!$A$2:$D$427,4,0)=0,IF($D1481="КС",$C$2*$C1481*$G1481,$C$3*$C1481*$G1481),IF($D1481="КС",$C$2*$G1481,$C$3*$G1481))</f>
        <v>23771.9097</v>
      </c>
      <c r="I1481" s="25" t="str">
        <f>VLOOKUP(E1481,КСГ!$A$2:$E$427,5,0)</f>
        <v>Неврология</v>
      </c>
      <c r="J1481" s="25">
        <f>VLOOKUP(E1481,КСГ!$A$2:$F$427,6,0)</f>
        <v>1.1200000000000001</v>
      </c>
      <c r="K1481" s="26" t="s">
        <v>478</v>
      </c>
      <c r="L1481" s="26">
        <v>65</v>
      </c>
      <c r="M1481" s="26">
        <v>6</v>
      </c>
      <c r="N1481" s="18">
        <f t="shared" si="55"/>
        <v>71</v>
      </c>
      <c r="O1481" s="19">
        <f>IF(VLOOKUP($E1481,КСГ!$A$2:$D$427,4,0)=0,IF($D1481="КС",$C$2*$C1481*$G1481*L1481,$C$3*$C1481*$G1481*L1481),IF($D1481="КС",$C$2*$G1481*L1481,$C$3*$G1481*L1481))</f>
        <v>1545174.1305</v>
      </c>
      <c r="P1481" s="19">
        <f>IF(VLOOKUP($E1481,КСГ!$A$2:$D$427,4,0)=0,IF($D1481="КС",$C$2*$C1481*$G1481*M1481,$C$3*$C1481*$G1481*M1481),IF($D1481="КС",$C$2*$G1481*M1481,$C$3*$G1481*M1481))</f>
        <v>142631.45819999999</v>
      </c>
      <c r="Q1481" s="20">
        <f t="shared" si="56"/>
        <v>1687805.5887</v>
      </c>
    </row>
    <row r="1482" spans="1:17">
      <c r="A1482" s="34">
        <v>150072</v>
      </c>
      <c r="B1482" s="22" t="str">
        <f>VLOOKUP(A1482,МО!$A$1:$C$68,2,0)</f>
        <v>ФГБУ "Северо-Кавказкий многопрофильный медицинский центр МЗ РФ</v>
      </c>
      <c r="C1482" s="23">
        <f>IF(D1482="КС",VLOOKUP(A1482,МО!$A$1:$C$68,3,0),VLOOKUP(A1482,МО!$A$1:$D$68,4,0))</f>
        <v>1.4</v>
      </c>
      <c r="D1482" s="27" t="s">
        <v>495</v>
      </c>
      <c r="E1482" s="26">
        <v>20161087</v>
      </c>
      <c r="F1482" s="22" t="str">
        <f>VLOOKUP(E1482,КСГ!$A$2:$C$427,2,0)</f>
        <v>Транзиторные ишемические приступы, сосудистые мозговые синдромы</v>
      </c>
      <c r="G1482" s="25">
        <f>VLOOKUP(E1482,КСГ!$A$2:$C$427,3,0)</f>
        <v>1.1499999999999999</v>
      </c>
      <c r="H1482" s="25">
        <f>IF(VLOOKUP($E1482,КСГ!$A$2:$D$427,4,0)=0,IF($D1482="КС",$C$2*$C1482*$G1482,$C$3*$C1482*$G1482),IF($D1482="КС",$C$2*$G1482,$C$3*$G1482))</f>
        <v>27613.834499999997</v>
      </c>
      <c r="I1482" s="25" t="str">
        <f>VLOOKUP(E1482,КСГ!$A$2:$E$427,5,0)</f>
        <v>Неврология</v>
      </c>
      <c r="J1482" s="25">
        <f>VLOOKUP(E1482,КСГ!$A$2:$F$427,6,0)</f>
        <v>1.1200000000000001</v>
      </c>
      <c r="K1482" s="26" t="s">
        <v>478</v>
      </c>
      <c r="L1482" s="26">
        <v>8</v>
      </c>
      <c r="M1482" s="26">
        <v>2</v>
      </c>
      <c r="N1482" s="18">
        <f t="shared" si="55"/>
        <v>10</v>
      </c>
      <c r="O1482" s="19">
        <f>IF(VLOOKUP($E1482,КСГ!$A$2:$D$427,4,0)=0,IF($D1482="КС",$C$2*$C1482*$G1482*L1482,$C$3*$C1482*$G1482*L1482),IF($D1482="КС",$C$2*$G1482*L1482,$C$3*$G1482*L1482))</f>
        <v>220910.67599999998</v>
      </c>
      <c r="P1482" s="19">
        <f>IF(VLOOKUP($E1482,КСГ!$A$2:$D$427,4,0)=0,IF($D1482="КС",$C$2*$C1482*$G1482*M1482,$C$3*$C1482*$G1482*M1482),IF($D1482="КС",$C$2*$G1482*M1482,$C$3*$G1482*M1482))</f>
        <v>55227.668999999994</v>
      </c>
      <c r="Q1482" s="20">
        <f t="shared" si="56"/>
        <v>276138.34499999997</v>
      </c>
    </row>
    <row r="1483" spans="1:17">
      <c r="A1483" s="34">
        <v>150072</v>
      </c>
      <c r="B1483" s="22" t="str">
        <f>VLOOKUP(A1483,МО!$A$1:$C$68,2,0)</f>
        <v>ФГБУ "Северо-Кавказкий многопрофильный медицинский центр МЗ РФ</v>
      </c>
      <c r="C1483" s="23">
        <f>IF(D1483="КС",VLOOKUP(A1483,МО!$A$1:$C$68,3,0),VLOOKUP(A1483,МО!$A$1:$D$68,4,0))</f>
        <v>1.4</v>
      </c>
      <c r="D1483" s="27" t="s">
        <v>495</v>
      </c>
      <c r="E1483" s="26">
        <v>20161088</v>
      </c>
      <c r="F1483" s="22" t="str">
        <f>VLOOKUP(E1483,КСГ!$A$2:$C$427,2,0)</f>
        <v>Кровоизлияние в мозг</v>
      </c>
      <c r="G1483" s="25">
        <f>VLOOKUP(E1483,КСГ!$A$2:$C$427,3,0)</f>
        <v>2.82</v>
      </c>
      <c r="H1483" s="25">
        <f>IF(VLOOKUP($E1483,КСГ!$A$2:$D$427,4,0)=0,IF($D1483="КС",$C$2*$C1483*$G1483,$C$3*$C1483*$G1483),IF($D1483="КС",$C$2*$G1483,$C$3*$G1483))</f>
        <v>67713.924599999998</v>
      </c>
      <c r="I1483" s="25" t="str">
        <f>VLOOKUP(E1483,КСГ!$A$2:$E$427,5,0)</f>
        <v>Неврология</v>
      </c>
      <c r="J1483" s="25">
        <f>VLOOKUP(E1483,КСГ!$A$2:$F$427,6,0)</f>
        <v>1.1200000000000001</v>
      </c>
      <c r="K1483" s="26" t="s">
        <v>478</v>
      </c>
      <c r="L1483" s="26">
        <v>3</v>
      </c>
      <c r="M1483" s="26">
        <v>2</v>
      </c>
      <c r="N1483" s="18">
        <f t="shared" si="55"/>
        <v>5</v>
      </c>
      <c r="O1483" s="19">
        <f>IF(VLOOKUP($E1483,КСГ!$A$2:$D$427,4,0)=0,IF($D1483="КС",$C$2*$C1483*$G1483*L1483,$C$3*$C1483*$G1483*L1483),IF($D1483="КС",$C$2*$G1483*L1483,$C$3*$G1483*L1483))</f>
        <v>203141.7738</v>
      </c>
      <c r="P1483" s="19">
        <f>IF(VLOOKUP($E1483,КСГ!$A$2:$D$427,4,0)=0,IF($D1483="КС",$C$2*$C1483*$G1483*M1483,$C$3*$C1483*$G1483*M1483),IF($D1483="КС",$C$2*$G1483*M1483,$C$3*$G1483*M1483))</f>
        <v>135427.8492</v>
      </c>
      <c r="Q1483" s="20">
        <f t="shared" si="56"/>
        <v>338569.62300000002</v>
      </c>
    </row>
    <row r="1484" spans="1:17">
      <c r="A1484" s="34">
        <v>150072</v>
      </c>
      <c r="B1484" s="22" t="str">
        <f>VLOOKUP(A1484,МО!$A$1:$C$68,2,0)</f>
        <v>ФГБУ "Северо-Кавказкий многопрофильный медицинский центр МЗ РФ</v>
      </c>
      <c r="C1484" s="23">
        <f>IF(D1484="КС",VLOOKUP(A1484,МО!$A$1:$C$68,3,0),VLOOKUP(A1484,МО!$A$1:$D$68,4,0))</f>
        <v>1.4</v>
      </c>
      <c r="D1484" s="27" t="s">
        <v>495</v>
      </c>
      <c r="E1484" s="26">
        <v>20161089</v>
      </c>
      <c r="F1484" s="22" t="str">
        <f>VLOOKUP(E1484,КСГ!$A$2:$C$427,2,0)</f>
        <v>Инфаркт мозга, уровень 1</v>
      </c>
      <c r="G1484" s="25">
        <f>VLOOKUP(E1484,КСГ!$A$2:$C$427,3,0)</f>
        <v>2.52</v>
      </c>
      <c r="H1484" s="25">
        <f>IF(VLOOKUP($E1484,КСГ!$A$2:$D$427,4,0)=0,IF($D1484="КС",$C$2*$C1484*$G1484,$C$3*$C1484*$G1484),IF($D1484="КС",$C$2*$G1484,$C$3*$G1484))</f>
        <v>60510.315599999994</v>
      </c>
      <c r="I1484" s="25" t="str">
        <f>VLOOKUP(E1484,КСГ!$A$2:$E$427,5,0)</f>
        <v>Неврология</v>
      </c>
      <c r="J1484" s="25">
        <f>VLOOKUP(E1484,КСГ!$A$2:$F$427,6,0)</f>
        <v>1.1200000000000001</v>
      </c>
      <c r="K1484" s="26" t="s">
        <v>478</v>
      </c>
      <c r="L1484" s="26">
        <v>4</v>
      </c>
      <c r="M1484" s="26">
        <v>1</v>
      </c>
      <c r="N1484" s="18">
        <f t="shared" si="55"/>
        <v>5</v>
      </c>
      <c r="O1484" s="19">
        <f>IF(VLOOKUP($E1484,КСГ!$A$2:$D$427,4,0)=0,IF($D1484="КС",$C$2*$C1484*$G1484*L1484,$C$3*$C1484*$G1484*L1484),IF($D1484="КС",$C$2*$G1484*L1484,$C$3*$G1484*L1484))</f>
        <v>242041.26239999998</v>
      </c>
      <c r="P1484" s="19">
        <f>IF(VLOOKUP($E1484,КСГ!$A$2:$D$427,4,0)=0,IF($D1484="КС",$C$2*$C1484*$G1484*M1484,$C$3*$C1484*$G1484*M1484),IF($D1484="КС",$C$2*$G1484*M1484,$C$3*$G1484*M1484))</f>
        <v>60510.315599999994</v>
      </c>
      <c r="Q1484" s="20">
        <f t="shared" si="56"/>
        <v>302551.57799999998</v>
      </c>
    </row>
    <row r="1485" spans="1:17">
      <c r="A1485" s="34">
        <v>150072</v>
      </c>
      <c r="B1485" s="22" t="str">
        <f>VLOOKUP(A1485,МО!$A$1:$C$68,2,0)</f>
        <v>ФГБУ "Северо-Кавказкий многопрофильный медицинский центр МЗ РФ</v>
      </c>
      <c r="C1485" s="23">
        <f>IF(D1485="КС",VLOOKUP(A1485,МО!$A$1:$C$68,3,0),VLOOKUP(A1485,МО!$A$1:$D$68,4,0))</f>
        <v>1.4</v>
      </c>
      <c r="D1485" s="27" t="s">
        <v>495</v>
      </c>
      <c r="E1485" s="26">
        <v>20161091</v>
      </c>
      <c r="F1485" s="22" t="str">
        <f>VLOOKUP(E1485,КСГ!$A$2:$C$427,2,0)</f>
        <v>Инфаркт мозга, уровень 3</v>
      </c>
      <c r="G1485" s="25">
        <f>VLOOKUP(E1485,КСГ!$A$2:$C$427,3,0)</f>
        <v>4.51</v>
      </c>
      <c r="H1485" s="25">
        <f>IF(VLOOKUP($E1485,КСГ!$A$2:$D$427,4,0)=0,IF($D1485="КС",$C$2*$C1485*$G1485,$C$3*$C1485*$G1485),IF($D1485="КС",$C$2*$G1485,$C$3*$G1485))</f>
        <v>108294.25529999999</v>
      </c>
      <c r="I1485" s="25" t="str">
        <f>VLOOKUP(E1485,КСГ!$A$2:$E$427,5,0)</f>
        <v>Неврология</v>
      </c>
      <c r="J1485" s="25">
        <f>VLOOKUP(E1485,КСГ!$A$2:$F$427,6,0)</f>
        <v>1.1200000000000001</v>
      </c>
      <c r="K1485" s="26" t="s">
        <v>478</v>
      </c>
      <c r="L1485" s="26">
        <v>8</v>
      </c>
      <c r="M1485" s="26">
        <v>2</v>
      </c>
      <c r="N1485" s="18">
        <f t="shared" si="55"/>
        <v>10</v>
      </c>
      <c r="O1485" s="19">
        <f>IF(VLOOKUP($E1485,КСГ!$A$2:$D$427,4,0)=0,IF($D1485="КС",$C$2*$C1485*$G1485*L1485,$C$3*$C1485*$G1485*L1485),IF($D1485="КС",$C$2*$G1485*L1485,$C$3*$G1485*L1485))</f>
        <v>866354.04239999992</v>
      </c>
      <c r="P1485" s="19">
        <f>IF(VLOOKUP($E1485,КСГ!$A$2:$D$427,4,0)=0,IF($D1485="КС",$C$2*$C1485*$G1485*M1485,$C$3*$C1485*$G1485*M1485),IF($D1485="КС",$C$2*$G1485*M1485,$C$3*$G1485*M1485))</f>
        <v>216588.51059999998</v>
      </c>
      <c r="Q1485" s="20">
        <f t="shared" si="56"/>
        <v>1082942.5529999998</v>
      </c>
    </row>
    <row r="1486" spans="1:17">
      <c r="A1486" s="34">
        <v>150072</v>
      </c>
      <c r="B1486" s="22" t="str">
        <f>VLOOKUP(A1486,МО!$A$1:$C$68,2,0)</f>
        <v>ФГБУ "Северо-Кавказкий многопрофильный медицинский центр МЗ РФ</v>
      </c>
      <c r="C1486" s="23">
        <f>IF(D1486="КС",VLOOKUP(A1486,МО!$A$1:$C$68,3,0),VLOOKUP(A1486,МО!$A$1:$D$68,4,0))</f>
        <v>1.4</v>
      </c>
      <c r="D1486" s="27" t="s">
        <v>495</v>
      </c>
      <c r="E1486" s="26">
        <v>20161092</v>
      </c>
      <c r="F1486" s="22" t="str">
        <f>VLOOKUP(E1486,КСГ!$A$2:$C$427,2,0)</f>
        <v>Другие цереброваскулярные болезни</v>
      </c>
      <c r="G1486" s="25">
        <f>VLOOKUP(E1486,КСГ!$A$2:$C$427,3,0)</f>
        <v>0.82</v>
      </c>
      <c r="H1486" s="25">
        <f>IF(VLOOKUP($E1486,КСГ!$A$2:$D$427,4,0)=0,IF($D1486="КС",$C$2*$C1486*$G1486,$C$3*$C1486*$G1486),IF($D1486="КС",$C$2*$G1486,$C$3*$G1486))</f>
        <v>19689.864599999997</v>
      </c>
      <c r="I1486" s="25" t="str">
        <f>VLOOKUP(E1486,КСГ!$A$2:$E$427,5,0)</f>
        <v>Неврология</v>
      </c>
      <c r="J1486" s="25">
        <f>VLOOKUP(E1486,КСГ!$A$2:$F$427,6,0)</f>
        <v>1.1200000000000001</v>
      </c>
      <c r="K1486" s="26" t="s">
        <v>478</v>
      </c>
      <c r="L1486" s="26">
        <v>130</v>
      </c>
      <c r="M1486" s="26">
        <v>24</v>
      </c>
      <c r="N1486" s="18">
        <f t="shared" si="55"/>
        <v>154</v>
      </c>
      <c r="O1486" s="19">
        <f>IF(VLOOKUP($E1486,КСГ!$A$2:$D$427,4,0)=0,IF($D1486="КС",$C$2*$C1486*$G1486*L1486,$C$3*$C1486*$G1486*L1486),IF($D1486="КС",$C$2*$G1486*L1486,$C$3*$G1486*L1486))</f>
        <v>2559682.3979999996</v>
      </c>
      <c r="P1486" s="19">
        <f>IF(VLOOKUP($E1486,КСГ!$A$2:$D$427,4,0)=0,IF($D1486="КС",$C$2*$C1486*$G1486*M1486,$C$3*$C1486*$G1486*M1486),IF($D1486="КС",$C$2*$G1486*M1486,$C$3*$G1486*M1486))</f>
        <v>472556.7503999999</v>
      </c>
      <c r="Q1486" s="20">
        <f t="shared" si="56"/>
        <v>3032239.1483999994</v>
      </c>
    </row>
    <row r="1487" spans="1:17">
      <c r="A1487" s="34">
        <v>150072</v>
      </c>
      <c r="B1487" s="22" t="str">
        <f>VLOOKUP(A1487,МО!$A$1:$C$68,2,0)</f>
        <v>ФГБУ "Северо-Кавказкий многопрофильный медицинский центр МЗ РФ</v>
      </c>
      <c r="C1487" s="23">
        <f>IF(D1487="КС",VLOOKUP(A1487,МО!$A$1:$C$68,3,0),VLOOKUP(A1487,МО!$A$1:$D$68,4,0))</f>
        <v>1.4</v>
      </c>
      <c r="D1487" s="27" t="s">
        <v>495</v>
      </c>
      <c r="E1487" s="45">
        <v>20161095</v>
      </c>
      <c r="F1487" s="22" t="str">
        <f>VLOOKUP(E1487,КСГ!$A$2:$C$427,2,0)</f>
        <v>Дорсопатии, спондилопатии, остеопатии</v>
      </c>
      <c r="G1487" s="25">
        <f>VLOOKUP(E1487,КСГ!$A$2:$C$427,3,0)</f>
        <v>0.68</v>
      </c>
      <c r="H1487" s="25">
        <f>IF(VLOOKUP($E1487,КСГ!$A$2:$D$427,4,0)=0,IF($D1487="КС",$C$2*$C1487*$G1487,$C$3*$C1487*$G1487),IF($D1487="КС",$C$2*$G1487,$C$3*$G1487))</f>
        <v>16328.180400000001</v>
      </c>
      <c r="I1487" s="25" t="str">
        <f>VLOOKUP(E1487,КСГ!$A$2:$E$427,5,0)</f>
        <v>Нейрохирургия</v>
      </c>
      <c r="J1487" s="25">
        <f>VLOOKUP(E1487,КСГ!$A$2:$F$427,6,0)</f>
        <v>1.2</v>
      </c>
      <c r="K1487" s="45" t="s">
        <v>518</v>
      </c>
      <c r="L1487" s="45">
        <v>7</v>
      </c>
      <c r="M1487" s="45">
        <v>2</v>
      </c>
      <c r="N1487" s="59">
        <f t="shared" si="55"/>
        <v>9</v>
      </c>
      <c r="O1487" s="19">
        <f>IF(VLOOKUP($E1487,КСГ!$A$2:$D$427,4,0)=0,IF($D1487="КС",$C$2*$C1487*$G1487*L1487,$C$3*$C1487*$G1487*L1487),IF($D1487="КС",$C$2*$G1487*L1487,$C$3*$G1487*L1487))</f>
        <v>114297.26280000001</v>
      </c>
      <c r="P1487" s="19">
        <f>IF(VLOOKUP($E1487,КСГ!$A$2:$D$427,4,0)=0,IF($D1487="КС",$C$2*$C1487*$G1487*M1487,$C$3*$C1487*$G1487*M1487),IF($D1487="КС",$C$2*$G1487*M1487,$C$3*$G1487*M1487))</f>
        <v>32656.360800000002</v>
      </c>
      <c r="Q1487" s="20">
        <f t="shared" si="56"/>
        <v>146953.62360000002</v>
      </c>
    </row>
    <row r="1488" spans="1:17">
      <c r="A1488" s="34">
        <v>150072</v>
      </c>
      <c r="B1488" s="22" t="str">
        <f>VLOOKUP(A1488,МО!$A$1:$C$68,2,0)</f>
        <v>ФГБУ "Северо-Кавказкий многопрофильный медицинский центр МЗ РФ</v>
      </c>
      <c r="C1488" s="23">
        <f>IF(D1488="КС",VLOOKUP(A1488,МО!$A$1:$C$68,3,0),VLOOKUP(A1488,МО!$A$1:$D$68,4,0))</f>
        <v>1.4</v>
      </c>
      <c r="D1488" s="27" t="s">
        <v>495</v>
      </c>
      <c r="E1488" s="45">
        <v>20161099</v>
      </c>
      <c r="F1488" s="22" t="str">
        <f>VLOOKUP(E1488,КСГ!$A$2:$C$427,2,0)</f>
        <v>Операции на центральной нервной системе и головном мозге (уровень 1)</v>
      </c>
      <c r="G1488" s="25">
        <f>VLOOKUP(E1488,КСГ!$A$2:$C$427,3,0)</f>
        <v>4.13</v>
      </c>
      <c r="H1488" s="25">
        <f>IF(VLOOKUP($E1488,КСГ!$A$2:$D$427,4,0)=0,IF($D1488="КС",$C$2*$C1488*$G1488,$C$3*$C1488*$G1488),IF($D1488="КС",$C$2*$G1488,$C$3*$G1488))</f>
        <v>99169.683899999989</v>
      </c>
      <c r="I1488" s="25" t="str">
        <f>VLOOKUP(E1488,КСГ!$A$2:$E$427,5,0)</f>
        <v>Нейрохирургия</v>
      </c>
      <c r="J1488" s="25">
        <f>VLOOKUP(E1488,КСГ!$A$2:$F$427,6,0)</f>
        <v>1.2</v>
      </c>
      <c r="K1488" s="45" t="s">
        <v>518</v>
      </c>
      <c r="L1488" s="45">
        <v>6</v>
      </c>
      <c r="M1488" s="45">
        <v>1</v>
      </c>
      <c r="N1488" s="59">
        <f t="shared" si="55"/>
        <v>7</v>
      </c>
      <c r="O1488" s="19">
        <f>IF(VLOOKUP($E1488,КСГ!$A$2:$D$427,4,0)=0,IF($D1488="КС",$C$2*$C1488*$G1488*L1488,$C$3*$C1488*$G1488*L1488),IF($D1488="КС",$C$2*$G1488*L1488,$C$3*$G1488*L1488))</f>
        <v>595018.10339999991</v>
      </c>
      <c r="P1488" s="19">
        <f>IF(VLOOKUP($E1488,КСГ!$A$2:$D$427,4,0)=0,IF($D1488="КС",$C$2*$C1488*$G1488*M1488,$C$3*$C1488*$G1488*M1488),IF($D1488="КС",$C$2*$G1488*M1488,$C$3*$G1488*M1488))</f>
        <v>99169.683899999989</v>
      </c>
      <c r="Q1488" s="20">
        <f t="shared" si="56"/>
        <v>694187.78729999985</v>
      </c>
    </row>
    <row r="1489" spans="1:17">
      <c r="A1489" s="34">
        <v>150072</v>
      </c>
      <c r="B1489" s="22" t="str">
        <f>VLOOKUP(A1489,МО!$A$1:$C$68,2,0)</f>
        <v>ФГБУ "Северо-Кавказкий многопрофильный медицинский центр МЗ РФ</v>
      </c>
      <c r="C1489" s="23">
        <f>IF(D1489="КС",VLOOKUP(A1489,МО!$A$1:$C$68,3,0),VLOOKUP(A1489,МО!$A$1:$D$68,4,0))</f>
        <v>1.4</v>
      </c>
      <c r="D1489" s="27" t="s">
        <v>495</v>
      </c>
      <c r="E1489" s="26">
        <v>20161100</v>
      </c>
      <c r="F1489" s="22" t="str">
        <f>VLOOKUP(E1489,КСГ!$A$2:$C$427,2,0)</f>
        <v>Операции на центральной нервной системе и головном мозге (уровень 2)</v>
      </c>
      <c r="G1489" s="25">
        <f>VLOOKUP(E1489,КСГ!$A$2:$C$427,3,0)</f>
        <v>5.82</v>
      </c>
      <c r="H1489" s="25">
        <f>IF(VLOOKUP($E1489,КСГ!$A$2:$D$427,4,0)=0,IF($D1489="КС",$C$2*$C1489*$G1489,$C$3*$C1489*$G1489),IF($D1489="КС",$C$2*$G1489,$C$3*$G1489))</f>
        <v>139750.01459999999</v>
      </c>
      <c r="I1489" s="25" t="str">
        <f>VLOOKUP(E1489,КСГ!$A$2:$E$427,5,0)</f>
        <v>Нейрохирургия</v>
      </c>
      <c r="J1489" s="25">
        <f>VLOOKUP(E1489,КСГ!$A$2:$F$427,6,0)</f>
        <v>1.2</v>
      </c>
      <c r="K1489" s="26" t="s">
        <v>479</v>
      </c>
      <c r="L1489" s="26">
        <v>13</v>
      </c>
      <c r="M1489" s="26">
        <v>2</v>
      </c>
      <c r="N1489" s="18">
        <f t="shared" si="55"/>
        <v>15</v>
      </c>
      <c r="O1489" s="19">
        <f>IF(VLOOKUP($E1489,КСГ!$A$2:$D$427,4,0)=0,IF($D1489="КС",$C$2*$C1489*$G1489*L1489,$C$3*$C1489*$G1489*L1489),IF($D1489="КС",$C$2*$G1489*L1489,$C$3*$G1489*L1489))</f>
        <v>1816750.1897999998</v>
      </c>
      <c r="P1489" s="19">
        <f>IF(VLOOKUP($E1489,КСГ!$A$2:$D$427,4,0)=0,IF($D1489="КС",$C$2*$C1489*$G1489*M1489,$C$3*$C1489*$G1489*M1489),IF($D1489="КС",$C$2*$G1489*M1489,$C$3*$G1489*M1489))</f>
        <v>279500.02919999999</v>
      </c>
      <c r="Q1489" s="20">
        <f t="shared" si="56"/>
        <v>2096250.2189999998</v>
      </c>
    </row>
    <row r="1490" spans="1:17">
      <c r="A1490" s="34">
        <v>150072</v>
      </c>
      <c r="B1490" s="22" t="str">
        <f>VLOOKUP(A1490,МО!$A$1:$C$68,2,0)</f>
        <v>ФГБУ "Северо-Кавказкий многопрофильный медицинский центр МЗ РФ</v>
      </c>
      <c r="C1490" s="23">
        <f>IF(D1490="КС",VLOOKUP(A1490,МО!$A$1:$C$68,3,0),VLOOKUP(A1490,МО!$A$1:$D$68,4,0))</f>
        <v>1.4</v>
      </c>
      <c r="D1490" s="27" t="s">
        <v>495</v>
      </c>
      <c r="E1490" s="26">
        <v>20161103</v>
      </c>
      <c r="F1490" s="22" t="str">
        <f>VLOOKUP(E1490,КСГ!$A$2:$C$427,2,0)</f>
        <v>Операции на периферической нервной системе (уровень 3)</v>
      </c>
      <c r="G1490" s="25">
        <f>VLOOKUP(E1490,КСГ!$A$2:$C$427,3,0)</f>
        <v>2.42</v>
      </c>
      <c r="H1490" s="25">
        <f>IF(VLOOKUP($E1490,КСГ!$A$2:$D$427,4,0)=0,IF($D1490="КС",$C$2*$C1490*$G1490,$C$3*$C1490*$G1490),IF($D1490="КС",$C$2*$G1490,$C$3*$G1490))</f>
        <v>58109.112599999993</v>
      </c>
      <c r="I1490" s="25" t="str">
        <f>VLOOKUP(E1490,КСГ!$A$2:$E$427,5,0)</f>
        <v>Нейрохирургия</v>
      </c>
      <c r="J1490" s="25">
        <f>VLOOKUP(E1490,КСГ!$A$2:$F$427,6,0)</f>
        <v>1.2</v>
      </c>
      <c r="K1490" s="26" t="s">
        <v>479</v>
      </c>
      <c r="L1490" s="26">
        <v>1</v>
      </c>
      <c r="M1490" s="26">
        <v>1</v>
      </c>
      <c r="N1490" s="18">
        <f t="shared" si="55"/>
        <v>2</v>
      </c>
      <c r="O1490" s="19">
        <f>IF(VLOOKUP($E1490,КСГ!$A$2:$D$427,4,0)=0,IF($D1490="КС",$C$2*$C1490*$G1490*L1490,$C$3*$C1490*$G1490*L1490),IF($D1490="КС",$C$2*$G1490*L1490,$C$3*$G1490*L1490))</f>
        <v>58109.112599999993</v>
      </c>
      <c r="P1490" s="19">
        <f>IF(VLOOKUP($E1490,КСГ!$A$2:$D$427,4,0)=0,IF($D1490="КС",$C$2*$C1490*$G1490*M1490,$C$3*$C1490*$G1490*M1490),IF($D1490="КС",$C$2*$G1490*M1490,$C$3*$G1490*M1490))</f>
        <v>58109.112599999993</v>
      </c>
      <c r="Q1490" s="20">
        <f t="shared" si="56"/>
        <v>116218.22519999999</v>
      </c>
    </row>
    <row r="1491" spans="1:17">
      <c r="A1491" s="34">
        <v>150072</v>
      </c>
      <c r="B1491" s="22" t="str">
        <f>VLOOKUP(A1491,МО!$A$1:$C$68,2,0)</f>
        <v>ФГБУ "Северо-Кавказкий многопрофильный медицинский центр МЗ РФ</v>
      </c>
      <c r="C1491" s="23">
        <f>IF(D1491="КС",VLOOKUP(A1491,МО!$A$1:$C$68,3,0),VLOOKUP(A1491,МО!$A$1:$D$68,4,0))</f>
        <v>1.4</v>
      </c>
      <c r="D1491" s="27" t="s">
        <v>495</v>
      </c>
      <c r="E1491" s="45">
        <v>20161104</v>
      </c>
      <c r="F1491" s="22" t="str">
        <f>VLOOKUP(E1491,КСГ!$A$2:$C$427,2,0)</f>
        <v>Доброкачественные новообразования нервной системы</v>
      </c>
      <c r="G1491" s="25">
        <f>VLOOKUP(E1491,КСГ!$A$2:$C$427,3,0)</f>
        <v>1.02</v>
      </c>
      <c r="H1491" s="25">
        <f>IF(VLOOKUP($E1491,КСГ!$A$2:$D$427,4,0)=0,IF($D1491="КС",$C$2*$C1491*$G1491,$C$3*$C1491*$G1491),IF($D1491="КС",$C$2*$G1491,$C$3*$G1491))</f>
        <v>24492.2706</v>
      </c>
      <c r="I1491" s="25" t="str">
        <f>VLOOKUP(E1491,КСГ!$A$2:$E$427,5,0)</f>
        <v>Нейрохирургия</v>
      </c>
      <c r="J1491" s="25">
        <f>VLOOKUP(E1491,КСГ!$A$2:$F$427,6,0)</f>
        <v>1.2</v>
      </c>
      <c r="K1491" s="45" t="s">
        <v>518</v>
      </c>
      <c r="L1491" s="45">
        <v>3</v>
      </c>
      <c r="M1491" s="45">
        <v>1</v>
      </c>
      <c r="N1491" s="59">
        <f t="shared" si="55"/>
        <v>4</v>
      </c>
      <c r="O1491" s="19">
        <f>IF(VLOOKUP($E1491,КСГ!$A$2:$D$427,4,0)=0,IF($D1491="КС",$C$2*$C1491*$G1491*L1491,$C$3*$C1491*$G1491*L1491),IF($D1491="КС",$C$2*$G1491*L1491,$C$3*$G1491*L1491))</f>
        <v>73476.811799999996</v>
      </c>
      <c r="P1491" s="19">
        <f>IF(VLOOKUP($E1491,КСГ!$A$2:$D$427,4,0)=0,IF($D1491="КС",$C$2*$C1491*$G1491*M1491,$C$3*$C1491*$G1491*M1491),IF($D1491="КС",$C$2*$G1491*M1491,$C$3*$G1491*M1491))</f>
        <v>24492.2706</v>
      </c>
      <c r="Q1491" s="20">
        <f t="shared" si="56"/>
        <v>97969.082399999999</v>
      </c>
    </row>
    <row r="1492" spans="1:17">
      <c r="A1492" s="34">
        <v>150072</v>
      </c>
      <c r="B1492" s="22" t="str">
        <f>VLOOKUP(A1492,МО!$A$1:$C$68,2,0)</f>
        <v>ФГБУ "Северо-Кавказкий многопрофильный медицинский центр МЗ РФ</v>
      </c>
      <c r="C1492" s="23">
        <f>IF(D1492="КС",VLOOKUP(A1492,МО!$A$1:$C$68,3,0),VLOOKUP(A1492,МО!$A$1:$D$68,4,0))</f>
        <v>1.4</v>
      </c>
      <c r="D1492" s="27" t="s">
        <v>495</v>
      </c>
      <c r="E1492" s="26">
        <v>20161117</v>
      </c>
      <c r="F1492" s="22" t="str">
        <f>VLOOKUP(E1492,КСГ!$A$2:$C$427,2,0)</f>
        <v>Операции на кишечнике и анальной области при злокачественных новообразованиях (уровень 1)</v>
      </c>
      <c r="G1492" s="25">
        <f>VLOOKUP(E1492,КСГ!$A$2:$C$427,3,0)</f>
        <v>1.73</v>
      </c>
      <c r="H1492" s="25">
        <f>IF(VLOOKUP($E1492,КСГ!$A$2:$D$427,4,0)=0,IF($D1492="КС",$C$2*$C1492*$G1492,$C$3*$C1492*$G1492),IF($D1492="КС",$C$2*$G1492,$C$3*$G1492))</f>
        <v>41540.811900000001</v>
      </c>
      <c r="I1492" s="25" t="str">
        <f>VLOOKUP(E1492,КСГ!$A$2:$E$427,5,0)</f>
        <v>Онкология</v>
      </c>
      <c r="J1492" s="25">
        <f>VLOOKUP(E1492,КСГ!$A$2:$F$427,6,0)</f>
        <v>2.2400000000000002</v>
      </c>
      <c r="K1492" s="26" t="s">
        <v>516</v>
      </c>
      <c r="L1492" s="26">
        <v>2</v>
      </c>
      <c r="M1492" s="26">
        <v>1</v>
      </c>
      <c r="N1492" s="18">
        <f t="shared" si="55"/>
        <v>3</v>
      </c>
      <c r="O1492" s="19">
        <f>IF(VLOOKUP($E1492,КСГ!$A$2:$D$427,4,0)=0,IF($D1492="КС",$C$2*$C1492*$G1492*L1492,$C$3*$C1492*$G1492*L1492),IF($D1492="КС",$C$2*$G1492*L1492,$C$3*$G1492*L1492))</f>
        <v>83081.623800000001</v>
      </c>
      <c r="P1492" s="19">
        <f>IF(VLOOKUP($E1492,КСГ!$A$2:$D$427,4,0)=0,IF($D1492="КС",$C$2*$C1492*$G1492*M1492,$C$3*$C1492*$G1492*M1492),IF($D1492="КС",$C$2*$G1492*M1492,$C$3*$G1492*M1492))</f>
        <v>41540.811900000001</v>
      </c>
      <c r="Q1492" s="20">
        <f t="shared" si="56"/>
        <v>124622.4357</v>
      </c>
    </row>
    <row r="1493" spans="1:17">
      <c r="A1493" s="34">
        <v>150072</v>
      </c>
      <c r="B1493" s="22" t="str">
        <f>VLOOKUP(A1493,МО!$A$1:$C$68,2,0)</f>
        <v>ФГБУ "Северо-Кавказкий многопрофильный медицинский центр МЗ РФ</v>
      </c>
      <c r="C1493" s="23">
        <f>IF(D1493="КС",VLOOKUP(A1493,МО!$A$1:$C$68,3,0),VLOOKUP(A1493,МО!$A$1:$D$68,4,0))</f>
        <v>1.4</v>
      </c>
      <c r="D1493" s="27" t="s">
        <v>495</v>
      </c>
      <c r="E1493" s="26">
        <v>20161118</v>
      </c>
      <c r="F1493" s="22" t="str">
        <f>VLOOKUP(E1493,КСГ!$A$2:$C$427,2,0)</f>
        <v>Операции на кишечнике и анальной области при злокачественных новообразованиях (уровень 2)</v>
      </c>
      <c r="G1493" s="25">
        <f>VLOOKUP(E1493,КСГ!$A$2:$C$427,3,0)</f>
        <v>2.4500000000000002</v>
      </c>
      <c r="H1493" s="25">
        <f>IF(VLOOKUP($E1493,КСГ!$A$2:$D$427,4,0)=0,IF($D1493="КС",$C$2*$C1493*$G1493,$C$3*$C1493*$G1493),IF($D1493="КС",$C$2*$G1493,$C$3*$G1493))</f>
        <v>58829.4735</v>
      </c>
      <c r="I1493" s="25" t="str">
        <f>VLOOKUP(E1493,КСГ!$A$2:$E$427,5,0)</f>
        <v>Онкология</v>
      </c>
      <c r="J1493" s="25">
        <f>VLOOKUP(E1493,КСГ!$A$2:$F$427,6,0)</f>
        <v>2.2400000000000002</v>
      </c>
      <c r="K1493" s="26" t="s">
        <v>516</v>
      </c>
      <c r="L1493" s="26">
        <v>5</v>
      </c>
      <c r="M1493" s="26">
        <v>2</v>
      </c>
      <c r="N1493" s="18">
        <f t="shared" si="55"/>
        <v>7</v>
      </c>
      <c r="O1493" s="19">
        <f>IF(VLOOKUP($E1493,КСГ!$A$2:$D$427,4,0)=0,IF($D1493="КС",$C$2*$C1493*$G1493*L1493,$C$3*$C1493*$G1493*L1493),IF($D1493="КС",$C$2*$G1493*L1493,$C$3*$G1493*L1493))</f>
        <v>294147.36749999999</v>
      </c>
      <c r="P1493" s="19">
        <f>IF(VLOOKUP($E1493,КСГ!$A$2:$D$427,4,0)=0,IF($D1493="КС",$C$2*$C1493*$G1493*M1493,$C$3*$C1493*$G1493*M1493),IF($D1493="КС",$C$2*$G1493*M1493,$C$3*$G1493*M1493))</f>
        <v>117658.947</v>
      </c>
      <c r="Q1493" s="20">
        <f t="shared" si="56"/>
        <v>411806.31449999998</v>
      </c>
    </row>
    <row r="1494" spans="1:17">
      <c r="A1494" s="34">
        <v>150072</v>
      </c>
      <c r="B1494" s="22" t="str">
        <f>VLOOKUP(A1494,МО!$A$1:$C$68,2,0)</f>
        <v>ФГБУ "Северо-Кавказкий многопрофильный медицинский центр МЗ РФ</v>
      </c>
      <c r="C1494" s="23">
        <f>IF(D1494="КС",VLOOKUP(A1494,МО!$A$1:$C$68,3,0),VLOOKUP(A1494,МО!$A$1:$D$68,4,0))</f>
        <v>1.4</v>
      </c>
      <c r="D1494" s="27" t="s">
        <v>495</v>
      </c>
      <c r="E1494" s="26">
        <v>20161119</v>
      </c>
      <c r="F1494" s="22" t="str">
        <f>VLOOKUP(E1494,КСГ!$A$2:$C$427,2,0)</f>
        <v>Операции на кишечнике и анальной области при злокачественных новообразованиях (уровень 3)</v>
      </c>
      <c r="G1494" s="25">
        <f>VLOOKUP(E1494,КСГ!$A$2:$C$427,3,0)</f>
        <v>3.82</v>
      </c>
      <c r="H1494" s="25">
        <f>IF(VLOOKUP($E1494,КСГ!$A$2:$D$427,4,0)=0,IF($D1494="КС",$C$2*$C1494*$G1494,$C$3*$C1494*$G1494),IF($D1494="КС",$C$2*$G1494,$C$3*$G1494))</f>
        <v>91725.954599999997</v>
      </c>
      <c r="I1494" s="25" t="str">
        <f>VLOOKUP(E1494,КСГ!$A$2:$E$427,5,0)</f>
        <v>Онкология</v>
      </c>
      <c r="J1494" s="25">
        <f>VLOOKUP(E1494,КСГ!$A$2:$F$427,6,0)</f>
        <v>2.2400000000000002</v>
      </c>
      <c r="K1494" s="26" t="s">
        <v>516</v>
      </c>
      <c r="L1494" s="26">
        <v>3</v>
      </c>
      <c r="M1494" s="26">
        <v>1</v>
      </c>
      <c r="N1494" s="18">
        <f t="shared" si="55"/>
        <v>4</v>
      </c>
      <c r="O1494" s="19">
        <f>IF(VLOOKUP($E1494,КСГ!$A$2:$D$427,4,0)=0,IF($D1494="КС",$C$2*$C1494*$G1494*L1494,$C$3*$C1494*$G1494*L1494),IF($D1494="КС",$C$2*$G1494*L1494,$C$3*$G1494*L1494))</f>
        <v>275177.86379999999</v>
      </c>
      <c r="P1494" s="19">
        <f>IF(VLOOKUP($E1494,КСГ!$A$2:$D$427,4,0)=0,IF($D1494="КС",$C$2*$C1494*$G1494*M1494,$C$3*$C1494*$G1494*M1494),IF($D1494="КС",$C$2*$G1494*M1494,$C$3*$G1494*M1494))</f>
        <v>91725.954599999997</v>
      </c>
      <c r="Q1494" s="20">
        <f t="shared" si="56"/>
        <v>366903.81839999999</v>
      </c>
    </row>
    <row r="1495" spans="1:17">
      <c r="A1495" s="34">
        <v>150072</v>
      </c>
      <c r="B1495" s="22" t="str">
        <f>VLOOKUP(A1495,МО!$A$1:$C$68,2,0)</f>
        <v>ФГБУ "Северо-Кавказкий многопрофильный медицинский центр МЗ РФ</v>
      </c>
      <c r="C1495" s="23">
        <f>IF(D1495="КС",VLOOKUP(A1495,МО!$A$1:$C$68,3,0),VLOOKUP(A1495,МО!$A$1:$D$68,4,0))</f>
        <v>1.4</v>
      </c>
      <c r="D1495" s="27" t="s">
        <v>495</v>
      </c>
      <c r="E1495" s="26">
        <v>20161121</v>
      </c>
      <c r="F1495" s="22" t="str">
        <f>VLOOKUP(E1495,КСГ!$A$2:$C$427,2,0)</f>
        <v>Операции при злокачественных новообразованиях почки и мочевыделительной системы (уровень 2)</v>
      </c>
      <c r="G1495" s="25">
        <f>VLOOKUP(E1495,КСГ!$A$2:$C$427,3,0)</f>
        <v>2.46</v>
      </c>
      <c r="H1495" s="25">
        <f>IF(VLOOKUP($E1495,КСГ!$A$2:$D$427,4,0)=0,IF($D1495="КС",$C$2*$C1495*$G1495,$C$3*$C1495*$G1495),IF($D1495="КС",$C$2*$G1495,$C$3*$G1495))</f>
        <v>59069.593799999995</v>
      </c>
      <c r="I1495" s="25" t="str">
        <f>VLOOKUP(E1495,КСГ!$A$2:$E$427,5,0)</f>
        <v>Онкология</v>
      </c>
      <c r="J1495" s="25">
        <f>VLOOKUP(E1495,КСГ!$A$2:$F$427,6,0)</f>
        <v>2.2400000000000002</v>
      </c>
      <c r="K1495" s="26" t="s">
        <v>516</v>
      </c>
      <c r="L1495" s="26">
        <v>0</v>
      </c>
      <c r="M1495" s="26">
        <v>0</v>
      </c>
      <c r="N1495" s="18" t="str">
        <f t="shared" si="55"/>
        <v/>
      </c>
      <c r="O1495" s="19">
        <f>IF(VLOOKUP($E1495,КСГ!$A$2:$D$427,4,0)=0,IF($D1495="КС",$C$2*$C1495*$G1495*L1495,$C$3*$C1495*$G1495*L1495),IF($D1495="КС",$C$2*$G1495*L1495,$C$3*$G1495*L1495))</f>
        <v>0</v>
      </c>
      <c r="P1495" s="19">
        <f>IF(VLOOKUP($E1495,КСГ!$A$2:$D$427,4,0)=0,IF($D1495="КС",$C$2*$C1495*$G1495*M1495,$C$3*$C1495*$G1495*M1495),IF($D1495="КС",$C$2*$G1495*M1495,$C$3*$G1495*M1495))</f>
        <v>0</v>
      </c>
      <c r="Q1495" s="20">
        <f t="shared" si="56"/>
        <v>0</v>
      </c>
    </row>
    <row r="1496" spans="1:17">
      <c r="A1496" s="34">
        <v>150072</v>
      </c>
      <c r="B1496" s="22" t="str">
        <f>VLOOKUP(A1496,МО!$A$1:$C$68,2,0)</f>
        <v>ФГБУ "Северо-Кавказкий многопрофильный медицинский центр МЗ РФ</v>
      </c>
      <c r="C1496" s="23">
        <f>IF(D1496="КС",VLOOKUP(A1496,МО!$A$1:$C$68,3,0),VLOOKUP(A1496,МО!$A$1:$D$68,4,0))</f>
        <v>1.4</v>
      </c>
      <c r="D1496" s="27" t="s">
        <v>495</v>
      </c>
      <c r="E1496" s="26">
        <v>20161127</v>
      </c>
      <c r="F1496" s="22" t="str">
        <f>VLOOKUP(E1496,КСГ!$A$2:$C$427,2,0)</f>
        <v>Операции при злокачественном новообразовании желчного пузыря, желчных протоков</v>
      </c>
      <c r="G1496" s="25">
        <f>VLOOKUP(E1496,КСГ!$A$2:$C$427,3,0)</f>
        <v>2.0299999999999998</v>
      </c>
      <c r="H1496" s="25">
        <f>IF(VLOOKUP($E1496,КСГ!$A$2:$D$427,4,0)=0,IF($D1496="КС",$C$2*$C1496*$G1496,$C$3*$C1496*$G1496),IF($D1496="КС",$C$2*$G1496,$C$3*$G1496))</f>
        <v>48744.42089999999</v>
      </c>
      <c r="I1496" s="25" t="str">
        <f>VLOOKUP(E1496,КСГ!$A$2:$E$427,5,0)</f>
        <v>Онкология</v>
      </c>
      <c r="J1496" s="25">
        <f>VLOOKUP(E1496,КСГ!$A$2:$F$427,6,0)</f>
        <v>2.2400000000000002</v>
      </c>
      <c r="K1496" s="26" t="s">
        <v>516</v>
      </c>
      <c r="L1496" s="26">
        <v>1</v>
      </c>
      <c r="M1496" s="26">
        <v>0</v>
      </c>
      <c r="N1496" s="18">
        <f t="shared" si="55"/>
        <v>1</v>
      </c>
      <c r="O1496" s="19">
        <f>IF(VLOOKUP($E1496,КСГ!$A$2:$D$427,4,0)=0,IF($D1496="КС",$C$2*$C1496*$G1496*L1496,$C$3*$C1496*$G1496*L1496),IF($D1496="КС",$C$2*$G1496*L1496,$C$3*$G1496*L1496))</f>
        <v>48744.42089999999</v>
      </c>
      <c r="P1496" s="19">
        <f>IF(VLOOKUP($E1496,КСГ!$A$2:$D$427,4,0)=0,IF($D1496="КС",$C$2*$C1496*$G1496*M1496,$C$3*$C1496*$G1496*M1496),IF($D1496="КС",$C$2*$G1496*M1496,$C$3*$G1496*M1496))</f>
        <v>0</v>
      </c>
      <c r="Q1496" s="20">
        <f t="shared" si="56"/>
        <v>48744.42089999999</v>
      </c>
    </row>
    <row r="1497" spans="1:17">
      <c r="A1497" s="34">
        <v>150072</v>
      </c>
      <c r="B1497" s="22" t="str">
        <f>VLOOKUP(A1497,МО!$A$1:$C$68,2,0)</f>
        <v>ФГБУ "Северо-Кавказкий многопрофильный медицинский центр МЗ РФ</v>
      </c>
      <c r="C1497" s="23">
        <f>IF(D1497="КС",VLOOKUP(A1497,МО!$A$1:$C$68,3,0),VLOOKUP(A1497,МО!$A$1:$D$68,4,0))</f>
        <v>1.4</v>
      </c>
      <c r="D1497" s="27" t="s">
        <v>495</v>
      </c>
      <c r="E1497" s="26">
        <v>20161128</v>
      </c>
      <c r="F1497" s="22" t="str">
        <f>VLOOKUP(E1497,КСГ!$A$2:$C$427,2,0)</f>
        <v>Операции при злокачественном новообразовании пищевода, желудка</v>
      </c>
      <c r="G1497" s="25">
        <f>VLOOKUP(E1497,КСГ!$A$2:$C$427,3,0)</f>
        <v>2.57</v>
      </c>
      <c r="H1497" s="25">
        <f>IF(VLOOKUP($E1497,КСГ!$A$2:$D$427,4,0)=0,IF($D1497="КС",$C$2*$C1497*$G1497,$C$3*$C1497*$G1497),IF($D1497="КС",$C$2*$G1497,$C$3*$G1497))</f>
        <v>61710.917099999991</v>
      </c>
      <c r="I1497" s="25" t="str">
        <f>VLOOKUP(E1497,КСГ!$A$2:$E$427,5,0)</f>
        <v>Онкология</v>
      </c>
      <c r="J1497" s="25">
        <f>VLOOKUP(E1497,КСГ!$A$2:$F$427,6,0)</f>
        <v>2.2400000000000002</v>
      </c>
      <c r="K1497" s="26" t="s">
        <v>516</v>
      </c>
      <c r="L1497" s="26">
        <v>5</v>
      </c>
      <c r="M1497" s="26">
        <v>1</v>
      </c>
      <c r="N1497" s="18">
        <f t="shared" si="55"/>
        <v>6</v>
      </c>
      <c r="O1497" s="19">
        <f>IF(VLOOKUP($E1497,КСГ!$A$2:$D$427,4,0)=0,IF($D1497="КС",$C$2*$C1497*$G1497*L1497,$C$3*$C1497*$G1497*L1497),IF($D1497="КС",$C$2*$G1497*L1497,$C$3*$G1497*L1497))</f>
        <v>308554.58549999993</v>
      </c>
      <c r="P1497" s="19">
        <f>IF(VLOOKUP($E1497,КСГ!$A$2:$D$427,4,0)=0,IF($D1497="КС",$C$2*$C1497*$G1497*M1497,$C$3*$C1497*$G1497*M1497),IF($D1497="КС",$C$2*$G1497*M1497,$C$3*$G1497*M1497))</f>
        <v>61710.917099999991</v>
      </c>
      <c r="Q1497" s="20">
        <f t="shared" si="56"/>
        <v>370265.50259999989</v>
      </c>
    </row>
    <row r="1498" spans="1:17">
      <c r="A1498" s="34">
        <v>150072</v>
      </c>
      <c r="B1498" s="22" t="str">
        <f>VLOOKUP(A1498,МО!$A$1:$C$68,2,0)</f>
        <v>ФГБУ "Северо-Кавказкий многопрофильный медицинский центр МЗ РФ</v>
      </c>
      <c r="C1498" s="23">
        <f>IF(D1498="КС",VLOOKUP(A1498,МО!$A$1:$C$68,3,0),VLOOKUP(A1498,МО!$A$1:$D$68,4,0))</f>
        <v>1.4</v>
      </c>
      <c r="D1498" s="27" t="s">
        <v>495</v>
      </c>
      <c r="E1498" s="26">
        <v>20161129</v>
      </c>
      <c r="F1498" s="22" t="str">
        <f>VLOOKUP(E1498,КСГ!$A$2:$C$427,2,0)</f>
        <v>Другие операции при злокачественном новообразовании брюшной полости</v>
      </c>
      <c r="G1498" s="25">
        <f>VLOOKUP(E1498,КСГ!$A$2:$C$427,3,0)</f>
        <v>2.48</v>
      </c>
      <c r="H1498" s="25">
        <f>IF(VLOOKUP($E1498,КСГ!$A$2:$D$427,4,0)=0,IF($D1498="КС",$C$2*$C1498*$G1498,$C$3*$C1498*$G1498),IF($D1498="КС",$C$2*$G1498,$C$3*$G1498))</f>
        <v>59549.8344</v>
      </c>
      <c r="I1498" s="25" t="str">
        <f>VLOOKUP(E1498,КСГ!$A$2:$E$427,5,0)</f>
        <v>Онкология</v>
      </c>
      <c r="J1498" s="25">
        <f>VLOOKUP(E1498,КСГ!$A$2:$F$427,6,0)</f>
        <v>2.2400000000000002</v>
      </c>
      <c r="K1498" s="26" t="s">
        <v>516</v>
      </c>
      <c r="L1498" s="26">
        <v>1</v>
      </c>
      <c r="M1498" s="26">
        <v>1</v>
      </c>
      <c r="N1498" s="18">
        <f t="shared" si="55"/>
        <v>2</v>
      </c>
      <c r="O1498" s="19">
        <f>IF(VLOOKUP($E1498,КСГ!$A$2:$D$427,4,0)=0,IF($D1498="КС",$C$2*$C1498*$G1498*L1498,$C$3*$C1498*$G1498*L1498),IF($D1498="КС",$C$2*$G1498*L1498,$C$3*$G1498*L1498))</f>
        <v>59549.8344</v>
      </c>
      <c r="P1498" s="19">
        <f>IF(VLOOKUP($E1498,КСГ!$A$2:$D$427,4,0)=0,IF($D1498="КС",$C$2*$C1498*$G1498*M1498,$C$3*$C1498*$G1498*M1498),IF($D1498="КС",$C$2*$G1498*M1498,$C$3*$G1498*M1498))</f>
        <v>59549.8344</v>
      </c>
      <c r="Q1498" s="20">
        <f t="shared" si="56"/>
        <v>119099.6688</v>
      </c>
    </row>
    <row r="1499" spans="1:17">
      <c r="A1499" s="34">
        <v>150072</v>
      </c>
      <c r="B1499" s="22" t="str">
        <f>VLOOKUP(A1499,МО!$A$1:$C$68,2,0)</f>
        <v>ФГБУ "Северо-Кавказкий многопрофильный медицинский центр МЗ РФ</v>
      </c>
      <c r="C1499" s="23">
        <f>IF(D1499="КС",VLOOKUP(A1499,МО!$A$1:$C$68,3,0),VLOOKUP(A1499,МО!$A$1:$D$68,4,0))</f>
        <v>1.4</v>
      </c>
      <c r="D1499" s="27" t="s">
        <v>495</v>
      </c>
      <c r="E1499" s="26">
        <v>20161156</v>
      </c>
      <c r="F1499" s="22" t="str">
        <f>VLOOKUP(E1499,КСГ!$A$2:$C$427,2,0)</f>
        <v>Операции на органе зрения (уровень 3)</v>
      </c>
      <c r="G1499" s="25">
        <f>VLOOKUP(E1499,КСГ!$A$2:$C$427,3,0)</f>
        <v>1.07</v>
      </c>
      <c r="H1499" s="25">
        <f>IF(VLOOKUP($E1499,КСГ!$A$2:$D$427,4,0)=0,IF($D1499="КС",$C$2*$C1499*$G1499,$C$3*$C1499*$G1499),IF($D1499="КС",$C$2*$G1499,$C$3*$G1499))</f>
        <v>25692.872100000001</v>
      </c>
      <c r="I1499" s="25" t="str">
        <f>VLOOKUP(E1499,КСГ!$A$2:$E$427,5,0)</f>
        <v>Офтальмология</v>
      </c>
      <c r="J1499" s="25">
        <f>VLOOKUP(E1499,КСГ!$A$2:$F$427,6,0)</f>
        <v>0.92</v>
      </c>
      <c r="K1499" s="26" t="s">
        <v>510</v>
      </c>
      <c r="L1499" s="26">
        <v>12</v>
      </c>
      <c r="M1499" s="26">
        <v>2</v>
      </c>
      <c r="N1499" s="18">
        <f t="shared" si="55"/>
        <v>14</v>
      </c>
      <c r="O1499" s="19">
        <f>IF(VLOOKUP($E1499,КСГ!$A$2:$D$427,4,0)=0,IF($D1499="КС",$C$2*$C1499*$G1499*L1499,$C$3*$C1499*$G1499*L1499),IF($D1499="КС",$C$2*$G1499*L1499,$C$3*$G1499*L1499))</f>
        <v>308314.46519999998</v>
      </c>
      <c r="P1499" s="19">
        <f>IF(VLOOKUP($E1499,КСГ!$A$2:$D$427,4,0)=0,IF($D1499="КС",$C$2*$C1499*$G1499*M1499,$C$3*$C1499*$G1499*M1499),IF($D1499="КС",$C$2*$G1499*M1499,$C$3*$G1499*M1499))</f>
        <v>51385.744200000001</v>
      </c>
      <c r="Q1499" s="20">
        <f t="shared" si="56"/>
        <v>359700.20939999999</v>
      </c>
    </row>
    <row r="1500" spans="1:17">
      <c r="A1500" s="34">
        <v>150072</v>
      </c>
      <c r="B1500" s="22" t="str">
        <f>VLOOKUP(A1500,МО!$A$1:$C$68,2,0)</f>
        <v>ФГБУ "Северо-Кавказкий многопрофильный медицинский центр МЗ РФ</v>
      </c>
      <c r="C1500" s="23">
        <f>IF(D1500="КС",VLOOKUP(A1500,МО!$A$1:$C$68,3,0),VLOOKUP(A1500,МО!$A$1:$D$68,4,0))</f>
        <v>1.4</v>
      </c>
      <c r="D1500" s="27" t="s">
        <v>495</v>
      </c>
      <c r="E1500" s="26">
        <v>20161157</v>
      </c>
      <c r="F1500" s="22" t="str">
        <f>VLOOKUP(E1500,КСГ!$A$2:$C$427,2,0)</f>
        <v>Операции на органе зрения (уровень 4)</v>
      </c>
      <c r="G1500" s="25">
        <f>VLOOKUP(E1500,КСГ!$A$2:$C$427,3,0)</f>
        <v>1.19</v>
      </c>
      <c r="H1500" s="25">
        <f>IF(VLOOKUP($E1500,КСГ!$A$2:$D$427,4,0)=0,IF($D1500="КС",$C$2*$C1500*$G1500,$C$3*$C1500*$G1500),IF($D1500="КС",$C$2*$G1500,$C$3*$G1500))</f>
        <v>28574.315699999996</v>
      </c>
      <c r="I1500" s="25" t="str">
        <f>VLOOKUP(E1500,КСГ!$A$2:$E$427,5,0)</f>
        <v>Офтальмология</v>
      </c>
      <c r="J1500" s="25">
        <f>VLOOKUP(E1500,КСГ!$A$2:$F$427,6,0)</f>
        <v>0.92</v>
      </c>
      <c r="K1500" s="26" t="s">
        <v>510</v>
      </c>
      <c r="L1500" s="26">
        <v>24</v>
      </c>
      <c r="M1500" s="26">
        <v>6</v>
      </c>
      <c r="N1500" s="18">
        <f t="shared" si="55"/>
        <v>30</v>
      </c>
      <c r="O1500" s="19">
        <f>IF(VLOOKUP($E1500,КСГ!$A$2:$D$427,4,0)=0,IF($D1500="КС",$C$2*$C1500*$G1500*L1500,$C$3*$C1500*$G1500*L1500),IF($D1500="КС",$C$2*$G1500*L1500,$C$3*$G1500*L1500))</f>
        <v>685783.57679999992</v>
      </c>
      <c r="P1500" s="19">
        <f>IF(VLOOKUP($E1500,КСГ!$A$2:$D$427,4,0)=0,IF($D1500="КС",$C$2*$C1500*$G1500*M1500,$C$3*$C1500*$G1500*M1500),IF($D1500="КС",$C$2*$G1500*M1500,$C$3*$G1500*M1500))</f>
        <v>171445.89419999998</v>
      </c>
      <c r="Q1500" s="20">
        <f t="shared" si="56"/>
        <v>857229.4709999999</v>
      </c>
    </row>
    <row r="1501" spans="1:17">
      <c r="A1501" s="34">
        <v>150072</v>
      </c>
      <c r="B1501" s="22" t="str">
        <f>VLOOKUP(A1501,МО!$A$1:$C$68,2,0)</f>
        <v>ФГБУ "Северо-Кавказкий многопрофильный медицинский центр МЗ РФ</v>
      </c>
      <c r="C1501" s="23">
        <f>IF(D1501="КС",VLOOKUP(A1501,МО!$A$1:$C$68,3,0),VLOOKUP(A1501,МО!$A$1:$D$68,4,0))</f>
        <v>1.4</v>
      </c>
      <c r="D1501" s="27" t="s">
        <v>495</v>
      </c>
      <c r="E1501" s="26">
        <v>20161158</v>
      </c>
      <c r="F1501" s="22" t="str">
        <f>VLOOKUP(E1501,КСГ!$A$2:$C$427,2,0)</f>
        <v>Операции на органе зрения (уровень 5)</v>
      </c>
      <c r="G1501" s="25">
        <f>VLOOKUP(E1501,КСГ!$A$2:$C$427,3,0)</f>
        <v>2.11</v>
      </c>
      <c r="H1501" s="25">
        <f>IF(VLOOKUP($E1501,КСГ!$A$2:$D$427,4,0)=0,IF($D1501="КС",$C$2*$C1501*$G1501,$C$3*$C1501*$G1501),IF($D1501="КС",$C$2*$G1501,$C$3*$G1501))</f>
        <v>50665.383299999994</v>
      </c>
      <c r="I1501" s="25" t="str">
        <f>VLOOKUP(E1501,КСГ!$A$2:$E$427,5,0)</f>
        <v>Офтальмология</v>
      </c>
      <c r="J1501" s="25">
        <f>VLOOKUP(E1501,КСГ!$A$2:$F$427,6,0)</f>
        <v>0.92</v>
      </c>
      <c r="K1501" s="26" t="s">
        <v>510</v>
      </c>
      <c r="L1501" s="26">
        <v>0</v>
      </c>
      <c r="M1501" s="26">
        <v>0</v>
      </c>
      <c r="N1501" s="18" t="str">
        <f t="shared" si="55"/>
        <v/>
      </c>
      <c r="O1501" s="19">
        <f>IF(VLOOKUP($E1501,КСГ!$A$2:$D$427,4,0)=0,IF($D1501="КС",$C$2*$C1501*$G1501*L1501,$C$3*$C1501*$G1501*L1501),IF($D1501="КС",$C$2*$G1501*L1501,$C$3*$G1501*L1501))</f>
        <v>0</v>
      </c>
      <c r="P1501" s="19">
        <f>IF(VLOOKUP($E1501,КСГ!$A$2:$D$427,4,0)=0,IF($D1501="КС",$C$2*$C1501*$G1501*M1501,$C$3*$C1501*$G1501*M1501),IF($D1501="КС",$C$2*$G1501*M1501,$C$3*$G1501*M1501))</f>
        <v>0</v>
      </c>
      <c r="Q1501" s="20">
        <f t="shared" si="56"/>
        <v>0</v>
      </c>
    </row>
    <row r="1502" spans="1:17">
      <c r="A1502" s="34">
        <v>150072</v>
      </c>
      <c r="B1502" s="22" t="str">
        <f>VLOOKUP(A1502,МО!$A$1:$C$68,2,0)</f>
        <v>ФГБУ "Северо-Кавказкий многопрофильный медицинский центр МЗ РФ</v>
      </c>
      <c r="C1502" s="23">
        <f>IF(D1502="КС",VLOOKUP(A1502,МО!$A$1:$C$68,3,0),VLOOKUP(A1502,МО!$A$1:$D$68,4,0))</f>
        <v>1.4</v>
      </c>
      <c r="D1502" s="27" t="s">
        <v>495</v>
      </c>
      <c r="E1502" s="26">
        <v>20161159</v>
      </c>
      <c r="F1502" s="22" t="str">
        <f>VLOOKUP(E1502,КСГ!$A$2:$C$427,2,0)</f>
        <v>Операции на органе зрения (уровень 6)</v>
      </c>
      <c r="G1502" s="25">
        <f>VLOOKUP(E1502,КСГ!$A$2:$C$427,3,0)</f>
        <v>2.33</v>
      </c>
      <c r="H1502" s="25">
        <f>IF(VLOOKUP($E1502,КСГ!$A$2:$D$427,4,0)=0,IF($D1502="КС",$C$2*$C1502*$G1502,$C$3*$C1502*$G1502),IF($D1502="КС",$C$2*$G1502,$C$3*$G1502))</f>
        <v>55948.029900000001</v>
      </c>
      <c r="I1502" s="25" t="str">
        <f>VLOOKUP(E1502,КСГ!$A$2:$E$427,5,0)</f>
        <v>Офтальмология</v>
      </c>
      <c r="J1502" s="25">
        <f>VLOOKUP(E1502,КСГ!$A$2:$F$427,6,0)</f>
        <v>0.92</v>
      </c>
      <c r="K1502" s="26" t="s">
        <v>510</v>
      </c>
      <c r="L1502" s="26">
        <v>0</v>
      </c>
      <c r="M1502" s="26">
        <v>0</v>
      </c>
      <c r="N1502" s="18" t="str">
        <f t="shared" si="55"/>
        <v/>
      </c>
      <c r="O1502" s="19">
        <f>IF(VLOOKUP($E1502,КСГ!$A$2:$D$427,4,0)=0,IF($D1502="КС",$C$2*$C1502*$G1502*L1502,$C$3*$C1502*$G1502*L1502),IF($D1502="КС",$C$2*$G1502*L1502,$C$3*$G1502*L1502))</f>
        <v>0</v>
      </c>
      <c r="P1502" s="19">
        <f>IF(VLOOKUP($E1502,КСГ!$A$2:$D$427,4,0)=0,IF($D1502="КС",$C$2*$C1502*$G1502*M1502,$C$3*$C1502*$G1502*M1502),IF($D1502="КС",$C$2*$G1502*M1502,$C$3*$G1502*M1502))</f>
        <v>0</v>
      </c>
      <c r="Q1502" s="20">
        <f t="shared" si="56"/>
        <v>0</v>
      </c>
    </row>
    <row r="1503" spans="1:17">
      <c r="A1503" s="34">
        <v>150072</v>
      </c>
      <c r="B1503" s="22" t="str">
        <f>VLOOKUP(A1503,МО!$A$1:$C$68,2,0)</f>
        <v>ФГБУ "Северо-Кавказкий многопрофильный медицинский центр МЗ РФ</v>
      </c>
      <c r="C1503" s="23">
        <f>IF(D1503="КС",VLOOKUP(A1503,МО!$A$1:$C$68,3,0),VLOOKUP(A1503,МО!$A$1:$D$68,4,0))</f>
        <v>1.4</v>
      </c>
      <c r="D1503" s="27" t="s">
        <v>495</v>
      </c>
      <c r="E1503" s="26">
        <v>20161160</v>
      </c>
      <c r="F1503" s="22" t="str">
        <f>VLOOKUP(E1503,КСГ!$A$2:$C$427,2,0)</f>
        <v>Болезни глаза</v>
      </c>
      <c r="G1503" s="25">
        <f>VLOOKUP(E1503,КСГ!$A$2:$C$427,3,0)</f>
        <v>0.51</v>
      </c>
      <c r="H1503" s="25">
        <f>IF(VLOOKUP($E1503,КСГ!$A$2:$D$427,4,0)=0,IF($D1503="КС",$C$2*$C1503*$G1503,$C$3*$C1503*$G1503),IF($D1503="КС",$C$2*$G1503,$C$3*$G1503))</f>
        <v>12246.1353</v>
      </c>
      <c r="I1503" s="25" t="str">
        <f>VLOOKUP(E1503,КСГ!$A$2:$E$427,5,0)</f>
        <v>Офтальмология</v>
      </c>
      <c r="J1503" s="25">
        <f>VLOOKUP(E1503,КСГ!$A$2:$F$427,6,0)</f>
        <v>0.92</v>
      </c>
      <c r="K1503" s="26" t="s">
        <v>510</v>
      </c>
      <c r="L1503" s="26">
        <v>3</v>
      </c>
      <c r="M1503" s="26">
        <v>2</v>
      </c>
      <c r="N1503" s="18">
        <f t="shared" si="55"/>
        <v>5</v>
      </c>
      <c r="O1503" s="19">
        <f>IF(VLOOKUP($E1503,КСГ!$A$2:$D$427,4,0)=0,IF($D1503="КС",$C$2*$C1503*$G1503*L1503,$C$3*$C1503*$G1503*L1503),IF($D1503="КС",$C$2*$G1503*L1503,$C$3*$G1503*L1503))</f>
        <v>36738.405899999998</v>
      </c>
      <c r="P1503" s="19">
        <f>IF(VLOOKUP($E1503,КСГ!$A$2:$D$427,4,0)=0,IF($D1503="КС",$C$2*$C1503*$G1503*M1503,$C$3*$C1503*$G1503*M1503),IF($D1503="КС",$C$2*$G1503*M1503,$C$3*$G1503*M1503))</f>
        <v>24492.2706</v>
      </c>
      <c r="Q1503" s="20">
        <f t="shared" si="56"/>
        <v>61230.676500000001</v>
      </c>
    </row>
    <row r="1504" spans="1:17">
      <c r="A1504" s="34">
        <v>150072</v>
      </c>
      <c r="B1504" s="22" t="str">
        <f>VLOOKUP(A1504,МО!$A$1:$C$68,2,0)</f>
        <v>ФГБУ "Северо-Кавказкий многопрофильный медицинский центр МЗ РФ</v>
      </c>
      <c r="C1504" s="23">
        <f>IF(D1504="КС",VLOOKUP(A1504,МО!$A$1:$C$68,3,0),VLOOKUP(A1504,МО!$A$1:$D$68,4,0))</f>
        <v>1.4</v>
      </c>
      <c r="D1504" s="27" t="s">
        <v>495</v>
      </c>
      <c r="E1504" s="26">
        <v>20161166</v>
      </c>
      <c r="F1504" s="22" t="str">
        <f>VLOOKUP(E1504,КСГ!$A$2:$C$427,2,0)</f>
        <v>Другие болезни органов дыхания</v>
      </c>
      <c r="G1504" s="25">
        <f>VLOOKUP(E1504,КСГ!$A$2:$C$427,3,0)</f>
        <v>1.19</v>
      </c>
      <c r="H1504" s="25">
        <f>IF(VLOOKUP($E1504,КСГ!$A$2:$D$427,4,0)=0,IF($D1504="КС",$C$2*$C1504*$G1504,$C$3*$C1504*$G1504),IF($D1504="КС",$C$2*$G1504,$C$3*$G1504))</f>
        <v>28574.315699999996</v>
      </c>
      <c r="I1504" s="25" t="str">
        <f>VLOOKUP(E1504,КСГ!$A$2:$E$427,5,0)</f>
        <v>Пульмонология</v>
      </c>
      <c r="J1504" s="25">
        <f>VLOOKUP(E1504,КСГ!$A$2:$F$427,6,0)</f>
        <v>1.31</v>
      </c>
      <c r="K1504" s="26" t="s">
        <v>484</v>
      </c>
      <c r="L1504" s="26">
        <v>20</v>
      </c>
      <c r="M1504" s="26">
        <v>5</v>
      </c>
      <c r="N1504" s="18">
        <f t="shared" si="55"/>
        <v>25</v>
      </c>
      <c r="O1504" s="19">
        <f>IF(VLOOKUP($E1504,КСГ!$A$2:$D$427,4,0)=0,IF($D1504="КС",$C$2*$C1504*$G1504*L1504,$C$3*$C1504*$G1504*L1504),IF($D1504="КС",$C$2*$G1504*L1504,$C$3*$G1504*L1504))</f>
        <v>571486.3139999999</v>
      </c>
      <c r="P1504" s="19">
        <f>IF(VLOOKUP($E1504,КСГ!$A$2:$D$427,4,0)=0,IF($D1504="КС",$C$2*$C1504*$G1504*M1504,$C$3*$C1504*$G1504*M1504),IF($D1504="КС",$C$2*$G1504*M1504,$C$3*$G1504*M1504))</f>
        <v>142871.57849999997</v>
      </c>
      <c r="Q1504" s="20">
        <f t="shared" si="56"/>
        <v>714357.89249999984</v>
      </c>
    </row>
    <row r="1505" spans="1:17">
      <c r="A1505" s="34">
        <v>150072</v>
      </c>
      <c r="B1505" s="22" t="str">
        <f>VLOOKUP(A1505,МО!$A$1:$C$68,2,0)</f>
        <v>ФГБУ "Северо-Кавказкий многопрофильный медицинский центр МЗ РФ</v>
      </c>
      <c r="C1505" s="23">
        <f>IF(D1505="КС",VLOOKUP(A1505,МО!$A$1:$C$68,3,0),VLOOKUP(A1505,МО!$A$1:$D$68,4,0))</f>
        <v>1.4</v>
      </c>
      <c r="D1505" s="27" t="s">
        <v>495</v>
      </c>
      <c r="E1505" s="26">
        <v>20161168</v>
      </c>
      <c r="F1505" s="22" t="str">
        <f>VLOOKUP(E1505,КСГ!$A$2:$C$427,2,0)</f>
        <v>Доброкачественные  новообразования, новообразования in situ органов дыхания, других и неуточненных органов грудной клетки</v>
      </c>
      <c r="G1505" s="25">
        <f>VLOOKUP(E1505,КСГ!$A$2:$C$427,3,0)</f>
        <v>1.274</v>
      </c>
      <c r="H1505" s="25">
        <f>IF(VLOOKUP($E1505,КСГ!$A$2:$D$427,4,0)=0,IF($D1505="КС",$C$2*$C1505*$G1505,$C$3*$C1505*$G1505),IF($D1505="КС",$C$2*$G1505,$C$3*$G1505))</f>
        <v>30591.326219999999</v>
      </c>
      <c r="I1505" s="25" t="str">
        <f>VLOOKUP(E1505,КСГ!$A$2:$E$427,5,0)</f>
        <v>Пульмонология</v>
      </c>
      <c r="J1505" s="25">
        <f>VLOOKUP(E1505,КСГ!$A$2:$F$427,6,0)</f>
        <v>1.31</v>
      </c>
      <c r="K1505" s="26" t="s">
        <v>484</v>
      </c>
      <c r="L1505" s="26">
        <v>25</v>
      </c>
      <c r="M1505" s="26">
        <v>5</v>
      </c>
      <c r="N1505" s="18">
        <f t="shared" si="55"/>
        <v>30</v>
      </c>
      <c r="O1505" s="19">
        <f>IF(VLOOKUP($E1505,КСГ!$A$2:$D$427,4,0)=0,IF($D1505="КС",$C$2*$C1505*$G1505*L1505,$C$3*$C1505*$G1505*L1505),IF($D1505="КС",$C$2*$G1505*L1505,$C$3*$G1505*L1505))</f>
        <v>764783.15549999999</v>
      </c>
      <c r="P1505" s="19">
        <f>IF(VLOOKUP($E1505,КСГ!$A$2:$D$427,4,0)=0,IF($D1505="КС",$C$2*$C1505*$G1505*M1505,$C$3*$C1505*$G1505*M1505),IF($D1505="КС",$C$2*$G1505*M1505,$C$3*$G1505*M1505))</f>
        <v>152956.6311</v>
      </c>
      <c r="Q1505" s="20">
        <f t="shared" si="56"/>
        <v>917739.78659999999</v>
      </c>
    </row>
    <row r="1506" spans="1:17">
      <c r="A1506" s="34">
        <v>150072</v>
      </c>
      <c r="B1506" s="22" t="str">
        <f>VLOOKUP(A1506,МО!$A$1:$C$68,2,0)</f>
        <v>ФГБУ "Северо-Кавказкий многопрофильный медицинский центр МЗ РФ</v>
      </c>
      <c r="C1506" s="23">
        <f>IF(D1506="КС",VLOOKUP(A1506,МО!$A$1:$C$68,3,0),VLOOKUP(A1506,МО!$A$1:$D$68,4,0))</f>
        <v>1.4</v>
      </c>
      <c r="D1506" s="27" t="s">
        <v>495</v>
      </c>
      <c r="E1506" s="26">
        <v>20161169</v>
      </c>
      <c r="F1506" s="22" t="str">
        <f>VLOOKUP(E1506,КСГ!$A$2:$C$427,2,0)</f>
        <v>Пневмония, плеврит, другие болезни плевры</v>
      </c>
      <c r="G1506" s="25">
        <f>VLOOKUP(E1506,КСГ!$A$2:$C$427,3,0)</f>
        <v>1.8059999999999998</v>
      </c>
      <c r="H1506" s="25">
        <f>IF(VLOOKUP($E1506,КСГ!$A$2:$D$427,4,0)=0,IF($D1506="КС",$C$2*$C1506*$G1506,$C$3*$C1506*$G1506),IF($D1506="КС",$C$2*$G1506,$C$3*$G1506))</f>
        <v>43365.726179999991</v>
      </c>
      <c r="I1506" s="25" t="str">
        <f>VLOOKUP(E1506,КСГ!$A$2:$E$427,5,0)</f>
        <v>Пульмонология</v>
      </c>
      <c r="J1506" s="25">
        <f>VLOOKUP(E1506,КСГ!$A$2:$F$427,6,0)</f>
        <v>1.31</v>
      </c>
      <c r="K1506" s="26" t="s">
        <v>484</v>
      </c>
      <c r="L1506" s="26">
        <v>60</v>
      </c>
      <c r="M1506" s="26">
        <v>9</v>
      </c>
      <c r="N1506" s="18">
        <f t="shared" si="55"/>
        <v>69</v>
      </c>
      <c r="O1506" s="19">
        <f>IF(VLOOKUP($E1506,КСГ!$A$2:$D$427,4,0)=0,IF($D1506="КС",$C$2*$C1506*$G1506*L1506,$C$3*$C1506*$G1506*L1506),IF($D1506="КС",$C$2*$G1506*L1506,$C$3*$G1506*L1506))</f>
        <v>2601943.5707999994</v>
      </c>
      <c r="P1506" s="19">
        <f>IF(VLOOKUP($E1506,КСГ!$A$2:$D$427,4,0)=0,IF($D1506="КС",$C$2*$C1506*$G1506*M1506,$C$3*$C1506*$G1506*M1506),IF($D1506="КС",$C$2*$G1506*M1506,$C$3*$G1506*M1506))</f>
        <v>390291.53561999992</v>
      </c>
      <c r="Q1506" s="20">
        <f t="shared" si="56"/>
        <v>2992235.1064199992</v>
      </c>
    </row>
    <row r="1507" spans="1:17">
      <c r="A1507" s="34">
        <v>150072</v>
      </c>
      <c r="B1507" s="22" t="str">
        <f>VLOOKUP(A1507,МО!$A$1:$C$68,2,0)</f>
        <v>ФГБУ "Северо-Кавказкий многопрофильный медицинский центр МЗ РФ</v>
      </c>
      <c r="C1507" s="23">
        <f>IF(D1507="КС",VLOOKUP(A1507,МО!$A$1:$C$68,3,0),VLOOKUP(A1507,МО!$A$1:$D$68,4,0))</f>
        <v>1.4</v>
      </c>
      <c r="D1507" s="27" t="s">
        <v>495</v>
      </c>
      <c r="E1507" s="26">
        <v>20161170</v>
      </c>
      <c r="F1507" s="22" t="str">
        <f>VLOOKUP(E1507,КСГ!$A$2:$C$427,2,0)</f>
        <v>Астма, взрослые</v>
      </c>
      <c r="G1507" s="25">
        <f>VLOOKUP(E1507,КСГ!$A$2:$C$427,3,0)</f>
        <v>1.554</v>
      </c>
      <c r="H1507" s="25">
        <f>IF(VLOOKUP($E1507,КСГ!$A$2:$D$427,4,0)=0,IF($D1507="КС",$C$2*$C1507*$G1507,$C$3*$C1507*$G1507),IF($D1507="КС",$C$2*$G1507,$C$3*$G1507))</f>
        <v>37314.694620000002</v>
      </c>
      <c r="I1507" s="25" t="str">
        <f>VLOOKUP(E1507,КСГ!$A$2:$E$427,5,0)</f>
        <v>Пульмонология</v>
      </c>
      <c r="J1507" s="25">
        <f>VLOOKUP(E1507,КСГ!$A$2:$F$427,6,0)</f>
        <v>1.31</v>
      </c>
      <c r="K1507" s="26" t="s">
        <v>484</v>
      </c>
      <c r="L1507" s="26">
        <v>100</v>
      </c>
      <c r="M1507" s="26">
        <v>13</v>
      </c>
      <c r="N1507" s="18">
        <f t="shared" si="55"/>
        <v>113</v>
      </c>
      <c r="O1507" s="19">
        <f>IF(VLOOKUP($E1507,КСГ!$A$2:$D$427,4,0)=0,IF($D1507="КС",$C$2*$C1507*$G1507*L1507,$C$3*$C1507*$G1507*L1507),IF($D1507="КС",$C$2*$G1507*L1507,$C$3*$G1507*L1507))</f>
        <v>3731469.4620000003</v>
      </c>
      <c r="P1507" s="19">
        <f>IF(VLOOKUP($E1507,КСГ!$A$2:$D$427,4,0)=0,IF($D1507="КС",$C$2*$C1507*$G1507*M1507,$C$3*$C1507*$G1507*M1507),IF($D1507="КС",$C$2*$G1507*M1507,$C$3*$G1507*M1507))</f>
        <v>485091.03006000002</v>
      </c>
      <c r="Q1507" s="20">
        <f t="shared" si="56"/>
        <v>4216560.4920600001</v>
      </c>
    </row>
    <row r="1508" spans="1:17" ht="15.75" customHeight="1">
      <c r="A1508" s="34">
        <v>150072</v>
      </c>
      <c r="B1508" s="22" t="str">
        <f>VLOOKUP(A1508,МО!$A$1:$C$68,2,0)</f>
        <v>ФГБУ "Северо-Кавказкий многопрофильный медицинский центр МЗ РФ</v>
      </c>
      <c r="C1508" s="23">
        <f>IF(D1508="КС",VLOOKUP(A1508,МО!$A$1:$C$68,3,0),VLOOKUP(A1508,МО!$A$1:$D$68,4,0))</f>
        <v>1.4</v>
      </c>
      <c r="D1508" s="27" t="s">
        <v>495</v>
      </c>
      <c r="E1508" s="26">
        <v>20161178</v>
      </c>
      <c r="F1508" s="22" t="str">
        <f>VLOOKUP(E1508,КСГ!$A$2:$C$427,2,0)</f>
        <v>Болезни артерий, артериол и капилляров</v>
      </c>
      <c r="G1508" s="25">
        <f>VLOOKUP(E1508,КСГ!$A$2:$C$427,3,0)</f>
        <v>1.05</v>
      </c>
      <c r="H1508" s="25">
        <f>IF(VLOOKUP($E1508,КСГ!$A$2:$D$427,4,0)=0,IF($D1508="КС",$C$2*$C1508*$G1508,$C$3*$C1508*$G1508),IF($D1508="КС",$C$2*$G1508,$C$3*$G1508))</f>
        <v>25212.6315</v>
      </c>
      <c r="I1508" s="25" t="str">
        <f>VLOOKUP(E1508,КСГ!$A$2:$E$427,5,0)</f>
        <v>Сердечно-сосудистая хирургия</v>
      </c>
      <c r="J1508" s="25">
        <f>VLOOKUP(E1508,КСГ!$A$2:$F$427,6,0)</f>
        <v>1.18</v>
      </c>
      <c r="K1508" s="26" t="s">
        <v>486</v>
      </c>
      <c r="L1508" s="26">
        <v>7</v>
      </c>
      <c r="M1508" s="26">
        <v>1</v>
      </c>
      <c r="N1508" s="18">
        <f t="shared" si="55"/>
        <v>8</v>
      </c>
      <c r="O1508" s="19">
        <f>IF(VLOOKUP($E1508,КСГ!$A$2:$D$427,4,0)=0,IF($D1508="КС",$C$2*$C1508*$G1508*L1508,$C$3*$C1508*$G1508*L1508),IF($D1508="КС",$C$2*$G1508*L1508,$C$3*$G1508*L1508))</f>
        <v>176488.42050000001</v>
      </c>
      <c r="P1508" s="19">
        <f>IF(VLOOKUP($E1508,КСГ!$A$2:$D$427,4,0)=0,IF($D1508="КС",$C$2*$C1508*$G1508*M1508,$C$3*$C1508*$G1508*M1508),IF($D1508="КС",$C$2*$G1508*M1508,$C$3*$G1508*M1508))</f>
        <v>25212.6315</v>
      </c>
      <c r="Q1508" s="20">
        <f t="shared" si="56"/>
        <v>201701.052</v>
      </c>
    </row>
    <row r="1509" spans="1:17" ht="15.75" customHeight="1">
      <c r="A1509" s="34">
        <v>150072</v>
      </c>
      <c r="B1509" s="22" t="str">
        <f>VLOOKUP(A1509,МО!$A$1:$C$68,2,0)</f>
        <v>ФГБУ "Северо-Кавказкий многопрофильный медицинский центр МЗ РФ</v>
      </c>
      <c r="C1509" s="23">
        <f>IF(D1509="КС",VLOOKUP(A1509,МО!$A$1:$C$68,3,0),VLOOKUP(A1509,МО!$A$1:$D$68,4,0))</f>
        <v>1.4</v>
      </c>
      <c r="D1509" s="27" t="s">
        <v>495</v>
      </c>
      <c r="E1509" s="26">
        <v>20161179</v>
      </c>
      <c r="F1509" s="22" t="str">
        <f>VLOOKUP(E1509,КСГ!$A$2:$C$427,2,0)</f>
        <v>Диагностическое обследование сердечно-сосудистой системы</v>
      </c>
      <c r="G1509" s="25">
        <f>VLOOKUP(E1509,КСГ!$A$2:$C$427,3,0)</f>
        <v>1.01</v>
      </c>
      <c r="H1509" s="25">
        <f>IF(VLOOKUP($E1509,КСГ!$A$2:$D$427,4,0)=0,IF($D1509="КС",$C$2*$C1509*$G1509,$C$3*$C1509*$G1509),IF($D1509="КС",$C$2*$G1509,$C$3*$G1509))</f>
        <v>24252.150299999998</v>
      </c>
      <c r="I1509" s="25" t="str">
        <f>VLOOKUP(E1509,КСГ!$A$2:$E$427,5,0)</f>
        <v>Сердечно-сосудистая хирургия</v>
      </c>
      <c r="J1509" s="25">
        <f>VLOOKUP(E1509,КСГ!$A$2:$F$427,6,0)</f>
        <v>1.18</v>
      </c>
      <c r="K1509" s="26" t="s">
        <v>486</v>
      </c>
      <c r="L1509" s="26">
        <v>65</v>
      </c>
      <c r="M1509" s="26">
        <v>5</v>
      </c>
      <c r="N1509" s="18">
        <f t="shared" si="55"/>
        <v>70</v>
      </c>
      <c r="O1509" s="19">
        <f>IF(VLOOKUP($E1509,КСГ!$A$2:$D$427,4,0)=0,IF($D1509="КС",$C$2*$C1509*$G1509*L1509,$C$3*$C1509*$G1509*L1509),IF($D1509="КС",$C$2*$G1509*L1509,$C$3*$G1509*L1509))</f>
        <v>1576389.7694999999</v>
      </c>
      <c r="P1509" s="19">
        <f>IF(VLOOKUP($E1509,КСГ!$A$2:$D$427,4,0)=0,IF($D1509="КС",$C$2*$C1509*$G1509*M1509,$C$3*$C1509*$G1509*M1509),IF($D1509="КС",$C$2*$G1509*M1509,$C$3*$G1509*M1509))</f>
        <v>121260.75149999998</v>
      </c>
      <c r="Q1509" s="20">
        <f t="shared" si="56"/>
        <v>1697650.5209999999</v>
      </c>
    </row>
    <row r="1510" spans="1:17" ht="15" customHeight="1">
      <c r="A1510" s="34">
        <v>150072</v>
      </c>
      <c r="B1510" s="22" t="str">
        <f>VLOOKUP(A1510,МО!$A$1:$C$68,2,0)</f>
        <v>ФГБУ "Северо-Кавказкий многопрофильный медицинский центр МЗ РФ</v>
      </c>
      <c r="C1510" s="23">
        <f>IF(D1510="КС",VLOOKUP(A1510,МО!$A$1:$C$68,3,0),VLOOKUP(A1510,МО!$A$1:$D$68,4,0))</f>
        <v>1.4</v>
      </c>
      <c r="D1510" s="27" t="s">
        <v>495</v>
      </c>
      <c r="E1510" s="26">
        <v>20161179</v>
      </c>
      <c r="F1510" s="22" t="str">
        <f>VLOOKUP(E1510,КСГ!$A$2:$C$427,2,0)</f>
        <v>Диагностическое обследование сердечно-сосудистой системы</v>
      </c>
      <c r="G1510" s="25">
        <f>VLOOKUP(E1510,КСГ!$A$2:$C$427,3,0)</f>
        <v>1.01</v>
      </c>
      <c r="H1510" s="25">
        <f>IF(VLOOKUP($E1510,КСГ!$A$2:$D$427,4,0)=0,IF($D1510="КС",$C$2*$C1510*$G1510,$C$3*$C1510*$G1510),IF($D1510="КС",$C$2*$G1510,$C$3*$G1510))</f>
        <v>24252.150299999998</v>
      </c>
      <c r="I1510" s="25" t="str">
        <f>VLOOKUP(E1510,КСГ!$A$2:$E$427,5,0)</f>
        <v>Сердечно-сосудистая хирургия</v>
      </c>
      <c r="J1510" s="25">
        <f>VLOOKUP(E1510,КСГ!$A$2:$F$427,6,0)</f>
        <v>1.18</v>
      </c>
      <c r="K1510" s="26" t="s">
        <v>555</v>
      </c>
      <c r="L1510" s="26">
        <v>8</v>
      </c>
      <c r="M1510" s="26">
        <v>2</v>
      </c>
      <c r="N1510" s="18">
        <f t="shared" si="55"/>
        <v>10</v>
      </c>
      <c r="O1510" s="19">
        <f>IF(VLOOKUP($E1510,КСГ!$A$2:$D$427,4,0)=0,IF($D1510="КС",$C$2*$C1510*$G1510*L1510,$C$3*$C1510*$G1510*L1510),IF($D1510="КС",$C$2*$G1510*L1510,$C$3*$G1510*L1510))</f>
        <v>194017.20239999998</v>
      </c>
      <c r="P1510" s="19">
        <f>IF(VLOOKUP($E1510,КСГ!$A$2:$D$427,4,0)=0,IF($D1510="КС",$C$2*$C1510*$G1510*M1510,$C$3*$C1510*$G1510*M1510),IF($D1510="КС",$C$2*$G1510*M1510,$C$3*$G1510*M1510))</f>
        <v>48504.300599999995</v>
      </c>
      <c r="Q1510" s="20">
        <f t="shared" si="56"/>
        <v>242521.50299999997</v>
      </c>
    </row>
    <row r="1511" spans="1:17" ht="15" customHeight="1">
      <c r="A1511" s="34">
        <v>150072</v>
      </c>
      <c r="B1511" s="22" t="str">
        <f>VLOOKUP(A1511,МО!$A$1:$C$68,2,0)</f>
        <v>ФГБУ "Северо-Кавказкий многопрофильный медицинский центр МЗ РФ</v>
      </c>
      <c r="C1511" s="23">
        <f>IF(D1511="КС",VLOOKUP(A1511,МО!$A$1:$C$68,3,0),VLOOKUP(A1511,МО!$A$1:$D$68,4,0))</f>
        <v>1.4</v>
      </c>
      <c r="D1511" s="27" t="s">
        <v>495</v>
      </c>
      <c r="E1511" s="26">
        <v>20161179</v>
      </c>
      <c r="F1511" s="22" t="str">
        <f>VLOOKUP(E1511,КСГ!$A$2:$C$427,2,0)</f>
        <v>Диагностическое обследование сердечно-сосудистой системы</v>
      </c>
      <c r="G1511" s="25">
        <f>VLOOKUP(E1511,КСГ!$A$2:$C$427,3,0)</f>
        <v>1.01</v>
      </c>
      <c r="H1511" s="25">
        <f>IF(VLOOKUP($E1511,КСГ!$A$2:$D$427,4,0)=0,IF($D1511="КС",$C$2*$C1511*$G1511,$C$3*$C1511*$G1511),IF($D1511="КС",$C$2*$G1511,$C$3*$G1511))</f>
        <v>24252.150299999998</v>
      </c>
      <c r="I1511" s="25" t="str">
        <f>VLOOKUP(E1511,КСГ!$A$2:$E$427,5,0)</f>
        <v>Сердечно-сосудистая хирургия</v>
      </c>
      <c r="J1511" s="25">
        <f>VLOOKUP(E1511,КСГ!$A$2:$F$427,6,0)</f>
        <v>1.18</v>
      </c>
      <c r="K1511" s="26" t="s">
        <v>556</v>
      </c>
      <c r="L1511" s="26">
        <v>392</v>
      </c>
      <c r="M1511" s="26">
        <v>50</v>
      </c>
      <c r="N1511" s="18">
        <f t="shared" si="55"/>
        <v>442</v>
      </c>
      <c r="O1511" s="19">
        <f>IF(VLOOKUP($E1511,КСГ!$A$2:$D$427,4,0)=0,IF($D1511="КС",$C$2*$C1511*$G1511*L1511,$C$3*$C1511*$G1511*L1511),IF($D1511="КС",$C$2*$G1511*L1511,$C$3*$G1511*L1511))</f>
        <v>9506842.9175999984</v>
      </c>
      <c r="P1511" s="19">
        <f>IF(VLOOKUP($E1511,КСГ!$A$2:$D$427,4,0)=0,IF($D1511="КС",$C$2*$C1511*$G1511*M1511,$C$3*$C1511*$G1511*M1511),IF($D1511="КС",$C$2*$G1511*M1511,$C$3*$G1511*M1511))</f>
        <v>1212607.5149999999</v>
      </c>
      <c r="Q1511" s="20">
        <f t="shared" si="56"/>
        <v>10719450.432599999</v>
      </c>
    </row>
    <row r="1512" spans="1:17" ht="15" customHeight="1">
      <c r="A1512" s="34">
        <v>150072</v>
      </c>
      <c r="B1512" s="22" t="str">
        <f>VLOOKUP(A1512,МО!$A$1:$C$68,2,0)</f>
        <v>ФГБУ "Северо-Кавказкий многопрофильный медицинский центр МЗ РФ</v>
      </c>
      <c r="C1512" s="23">
        <f>IF(D1512="КС",VLOOKUP(A1512,МО!$A$1:$C$68,3,0),VLOOKUP(A1512,МО!$A$1:$D$68,4,0))</f>
        <v>1.4</v>
      </c>
      <c r="D1512" s="27" t="s">
        <v>495</v>
      </c>
      <c r="E1512" s="26">
        <v>20161180</v>
      </c>
      <c r="F1512" s="22" t="str">
        <f>VLOOKUP(E1512,КСГ!$A$2:$C$427,2,0)</f>
        <v>Операции на сердце и коронарных сосудах (уровень 1)</v>
      </c>
      <c r="G1512" s="25">
        <f>VLOOKUP(E1512,КСГ!$A$2:$C$427,3,0)</f>
        <v>2.11</v>
      </c>
      <c r="H1512" s="25">
        <f>IF(VLOOKUP($E1512,КСГ!$A$2:$D$427,4,0)=0,IF($D1512="КС",$C$2*$C1512*$G1512,$C$3*$C1512*$G1512),IF($D1512="КС",$C$2*$G1512,$C$3*$G1512))</f>
        <v>50665.383299999994</v>
      </c>
      <c r="I1512" s="25" t="str">
        <f>VLOOKUP(E1512,КСГ!$A$2:$E$427,5,0)</f>
        <v>Сердечно-сосудистая хирургия</v>
      </c>
      <c r="J1512" s="25">
        <f>VLOOKUP(E1512,КСГ!$A$2:$F$427,6,0)</f>
        <v>1.18</v>
      </c>
      <c r="K1512" s="26" t="s">
        <v>486</v>
      </c>
      <c r="L1512" s="26">
        <v>1</v>
      </c>
      <c r="M1512" s="26">
        <v>1</v>
      </c>
      <c r="N1512" s="18">
        <f t="shared" si="55"/>
        <v>2</v>
      </c>
      <c r="O1512" s="19">
        <f>IF(VLOOKUP($E1512,КСГ!$A$2:$D$427,4,0)=0,IF($D1512="КС",$C$2*$C1512*$G1512*L1512,$C$3*$C1512*$G1512*L1512),IF($D1512="КС",$C$2*$G1512*L1512,$C$3*$G1512*L1512))</f>
        <v>50665.383299999994</v>
      </c>
      <c r="P1512" s="19">
        <f>IF(VLOOKUP($E1512,КСГ!$A$2:$D$427,4,0)=0,IF($D1512="КС",$C$2*$C1512*$G1512*M1512,$C$3*$C1512*$G1512*M1512),IF($D1512="КС",$C$2*$G1512*M1512,$C$3*$G1512*M1512))</f>
        <v>50665.383299999994</v>
      </c>
      <c r="Q1512" s="20">
        <f t="shared" si="56"/>
        <v>101330.76659999999</v>
      </c>
    </row>
    <row r="1513" spans="1:17" ht="15" customHeight="1">
      <c r="A1513" s="34">
        <v>150072</v>
      </c>
      <c r="B1513" s="22" t="str">
        <f>VLOOKUP(A1513,МО!$A$1:$C$68,2,0)</f>
        <v>ФГБУ "Северо-Кавказкий многопрофильный медицинский центр МЗ РФ</v>
      </c>
      <c r="C1513" s="23">
        <f>IF(D1513="КС",VLOOKUP(A1513,МО!$A$1:$C$68,3,0),VLOOKUP(A1513,МО!$A$1:$D$68,4,0))</f>
        <v>1.4</v>
      </c>
      <c r="D1513" s="27" t="s">
        <v>495</v>
      </c>
      <c r="E1513" s="26">
        <v>20161181</v>
      </c>
      <c r="F1513" s="22" t="str">
        <f>VLOOKUP(E1513,КСГ!$A$2:$C$427,2,0)</f>
        <v>Операции на сердце и коронарных сосудах (уровень 2)</v>
      </c>
      <c r="G1513" s="25">
        <f>VLOOKUP(E1513,КСГ!$A$2:$C$427,3,0)</f>
        <v>3.97</v>
      </c>
      <c r="H1513" s="25">
        <f>IF(VLOOKUP($E1513,КСГ!$A$2:$D$427,4,0)=0,IF($D1513="КС",$C$2*$C1513*$G1513,$C$3*$C1513*$G1513),IF($D1513="КС",$C$2*$G1513,$C$3*$G1513))</f>
        <v>95327.759099999996</v>
      </c>
      <c r="I1513" s="25" t="str">
        <f>VLOOKUP(E1513,КСГ!$A$2:$E$427,5,0)</f>
        <v>Сердечно-сосудистая хирургия</v>
      </c>
      <c r="J1513" s="25">
        <f>VLOOKUP(E1513,КСГ!$A$2:$F$427,6,0)</f>
        <v>1.18</v>
      </c>
      <c r="K1513" s="26" t="s">
        <v>486</v>
      </c>
      <c r="L1513" s="26">
        <v>0</v>
      </c>
      <c r="M1513" s="26">
        <v>0</v>
      </c>
      <c r="N1513" s="18" t="str">
        <f t="shared" si="55"/>
        <v/>
      </c>
      <c r="O1513" s="19">
        <f>IF(VLOOKUP($E1513,КСГ!$A$2:$D$427,4,0)=0,IF($D1513="КС",$C$2*$C1513*$G1513*L1513,$C$3*$C1513*$G1513*L1513),IF($D1513="КС",$C$2*$G1513*L1513,$C$3*$G1513*L1513))</f>
        <v>0</v>
      </c>
      <c r="P1513" s="19">
        <f>IF(VLOOKUP($E1513,КСГ!$A$2:$D$427,4,0)=0,IF($D1513="КС",$C$2*$C1513*$G1513*M1513,$C$3*$C1513*$G1513*M1513),IF($D1513="КС",$C$2*$G1513*M1513,$C$3*$G1513*M1513))</f>
        <v>0</v>
      </c>
      <c r="Q1513" s="20">
        <f t="shared" si="56"/>
        <v>0</v>
      </c>
    </row>
    <row r="1514" spans="1:17" ht="15.75" customHeight="1">
      <c r="A1514" s="34">
        <v>150072</v>
      </c>
      <c r="B1514" s="22" t="str">
        <f>VLOOKUP(A1514,МО!$A$1:$C$68,2,0)</f>
        <v>ФГБУ "Северо-Кавказкий многопрофильный медицинский центр МЗ РФ</v>
      </c>
      <c r="C1514" s="23">
        <f>IF(D1514="КС",VLOOKUP(A1514,МО!$A$1:$C$68,3,0),VLOOKUP(A1514,МО!$A$1:$D$68,4,0))</f>
        <v>1.4</v>
      </c>
      <c r="D1514" s="27" t="s">
        <v>495</v>
      </c>
      <c r="E1514" s="26">
        <v>20161182</v>
      </c>
      <c r="F1514" s="22" t="str">
        <f>VLOOKUP(E1514,КСГ!$A$2:$C$427,2,0)</f>
        <v>Операции на сердце и коронарных сосудах (уровень 3)</v>
      </c>
      <c r="G1514" s="25">
        <f>VLOOKUP(E1514,КСГ!$A$2:$C$427,3,0)</f>
        <v>4.3099999999999996</v>
      </c>
      <c r="H1514" s="25">
        <f>IF(VLOOKUP($E1514,КСГ!$A$2:$D$427,4,0)=0,IF($D1514="КС",$C$2*$C1514*$G1514,$C$3*$C1514*$G1514),IF($D1514="КС",$C$2*$G1514,$C$3*$G1514))</f>
        <v>103491.84929999999</v>
      </c>
      <c r="I1514" s="25" t="str">
        <f>VLOOKUP(E1514,КСГ!$A$2:$E$427,5,0)</f>
        <v>Сердечно-сосудистая хирургия</v>
      </c>
      <c r="J1514" s="25">
        <f>VLOOKUP(E1514,КСГ!$A$2:$F$427,6,0)</f>
        <v>1.18</v>
      </c>
      <c r="K1514" s="26" t="s">
        <v>486</v>
      </c>
      <c r="L1514" s="26">
        <v>45</v>
      </c>
      <c r="M1514" s="26">
        <v>5</v>
      </c>
      <c r="N1514" s="18">
        <f t="shared" si="55"/>
        <v>50</v>
      </c>
      <c r="O1514" s="19">
        <f>IF(VLOOKUP($E1514,КСГ!$A$2:$D$427,4,0)=0,IF($D1514="КС",$C$2*$C1514*$G1514*L1514,$C$3*$C1514*$G1514*L1514),IF($D1514="КС",$C$2*$G1514*L1514,$C$3*$G1514*L1514))</f>
        <v>4657133.2184999995</v>
      </c>
      <c r="P1514" s="19">
        <f>IF(VLOOKUP($E1514,КСГ!$A$2:$D$427,4,0)=0,IF($D1514="КС",$C$2*$C1514*$G1514*M1514,$C$3*$C1514*$G1514*M1514),IF($D1514="КС",$C$2*$G1514*M1514,$C$3*$G1514*M1514))</f>
        <v>517459.24649999995</v>
      </c>
      <c r="Q1514" s="20">
        <f t="shared" si="56"/>
        <v>5174592.4649999999</v>
      </c>
    </row>
    <row r="1515" spans="1:17" ht="15.75" customHeight="1">
      <c r="A1515" s="34">
        <v>150072</v>
      </c>
      <c r="B1515" s="22" t="str">
        <f>VLOOKUP(A1515,МО!$A$1:$C$68,2,0)</f>
        <v>ФГБУ "Северо-Кавказкий многопрофильный медицинский центр МЗ РФ</v>
      </c>
      <c r="C1515" s="23">
        <f>IF(D1515="КС",VLOOKUP(A1515,МО!$A$1:$C$68,3,0),VLOOKUP(A1515,МО!$A$1:$D$68,4,0))</f>
        <v>1.4</v>
      </c>
      <c r="D1515" s="27" t="s">
        <v>495</v>
      </c>
      <c r="E1515" s="26">
        <v>20161183</v>
      </c>
      <c r="F1515" s="22" t="str">
        <f>VLOOKUP(E1515,КСГ!$A$2:$C$427,2,0)</f>
        <v>Операции на сосудах (уровень 1)</v>
      </c>
      <c r="G1515" s="25">
        <f>VLOOKUP(E1515,КСГ!$A$2:$C$427,3,0)</f>
        <v>1.2</v>
      </c>
      <c r="H1515" s="25">
        <f>IF(VLOOKUP($E1515,КСГ!$A$2:$D$427,4,0)=0,IF($D1515="КС",$C$2*$C1515*$G1515,$C$3*$C1515*$G1515),IF($D1515="КС",$C$2*$G1515,$C$3*$G1515))</f>
        <v>28814.435999999998</v>
      </c>
      <c r="I1515" s="25" t="str">
        <f>VLOOKUP(E1515,КСГ!$A$2:$E$427,5,0)</f>
        <v>Сердечно-сосудистая хирургия</v>
      </c>
      <c r="J1515" s="25">
        <f>VLOOKUP(E1515,КСГ!$A$2:$F$427,6,0)</f>
        <v>1.18</v>
      </c>
      <c r="K1515" s="26" t="s">
        <v>486</v>
      </c>
      <c r="L1515" s="26">
        <v>0</v>
      </c>
      <c r="M1515" s="26">
        <v>0</v>
      </c>
      <c r="N1515" s="18" t="str">
        <f t="shared" si="55"/>
        <v/>
      </c>
      <c r="O1515" s="19">
        <f>IF(VLOOKUP($E1515,КСГ!$A$2:$D$427,4,0)=0,IF($D1515="КС",$C$2*$C1515*$G1515*L1515,$C$3*$C1515*$G1515*L1515),IF($D1515="КС",$C$2*$G1515*L1515,$C$3*$G1515*L1515))</f>
        <v>0</v>
      </c>
      <c r="P1515" s="19">
        <f>IF(VLOOKUP($E1515,КСГ!$A$2:$D$427,4,0)=0,IF($D1515="КС",$C$2*$C1515*$G1515*M1515,$C$3*$C1515*$G1515*M1515),IF($D1515="КС",$C$2*$G1515*M1515,$C$3*$G1515*M1515))</f>
        <v>0</v>
      </c>
      <c r="Q1515" s="20">
        <f t="shared" si="56"/>
        <v>0</v>
      </c>
    </row>
    <row r="1516" spans="1:17" ht="15" customHeight="1">
      <c r="A1516" s="34">
        <v>150072</v>
      </c>
      <c r="B1516" s="22" t="str">
        <f>VLOOKUP(A1516,МО!$A$1:$C$68,2,0)</f>
        <v>ФГБУ "Северо-Кавказкий многопрофильный медицинский центр МЗ РФ</v>
      </c>
      <c r="C1516" s="23">
        <f>IF(D1516="КС",VLOOKUP(A1516,МО!$A$1:$C$68,3,0),VLOOKUP(A1516,МО!$A$1:$D$68,4,0))</f>
        <v>1.4</v>
      </c>
      <c r="D1516" s="27" t="s">
        <v>495</v>
      </c>
      <c r="E1516" s="26">
        <v>20161184</v>
      </c>
      <c r="F1516" s="22" t="str">
        <f>VLOOKUP(E1516,КСГ!$A$2:$C$427,2,0)</f>
        <v>Операции на сосудах (уровень 2)</v>
      </c>
      <c r="G1516" s="25">
        <f>VLOOKUP(E1516,КСГ!$A$2:$C$427,3,0)</f>
        <v>2.37</v>
      </c>
      <c r="H1516" s="25">
        <f>IF(VLOOKUP($E1516,КСГ!$A$2:$D$427,4,0)=0,IF($D1516="КС",$C$2*$C1516*$G1516,$C$3*$C1516*$G1516),IF($D1516="КС",$C$2*$G1516,$C$3*$G1516))</f>
        <v>56908.511100000003</v>
      </c>
      <c r="I1516" s="25" t="str">
        <f>VLOOKUP(E1516,КСГ!$A$2:$E$427,5,0)</f>
        <v>Сердечно-сосудистая хирургия</v>
      </c>
      <c r="J1516" s="25">
        <f>VLOOKUP(E1516,КСГ!$A$2:$F$427,6,0)</f>
        <v>1.18</v>
      </c>
      <c r="K1516" s="26" t="s">
        <v>486</v>
      </c>
      <c r="L1516" s="26">
        <v>50</v>
      </c>
      <c r="M1516" s="26">
        <v>17</v>
      </c>
      <c r="N1516" s="18">
        <f t="shared" si="55"/>
        <v>67</v>
      </c>
      <c r="O1516" s="19">
        <f>IF(VLOOKUP($E1516,КСГ!$A$2:$D$427,4,0)=0,IF($D1516="КС",$C$2*$C1516*$G1516*L1516,$C$3*$C1516*$G1516*L1516),IF($D1516="КС",$C$2*$G1516*L1516,$C$3*$G1516*L1516))</f>
        <v>2845425.5550000002</v>
      </c>
      <c r="P1516" s="19">
        <f>IF(VLOOKUP($E1516,КСГ!$A$2:$D$427,4,0)=0,IF($D1516="КС",$C$2*$C1516*$G1516*M1516,$C$3*$C1516*$G1516*M1516),IF($D1516="КС",$C$2*$G1516*M1516,$C$3*$G1516*M1516))</f>
        <v>967444.68870000006</v>
      </c>
      <c r="Q1516" s="20">
        <f t="shared" si="56"/>
        <v>3812870.2437000005</v>
      </c>
    </row>
    <row r="1517" spans="1:17" ht="15" customHeight="1">
      <c r="A1517" s="34">
        <v>150072</v>
      </c>
      <c r="B1517" s="22" t="str">
        <f>VLOOKUP(A1517,МО!$A$1:$C$68,2,0)</f>
        <v>ФГБУ "Северо-Кавказкий многопрофильный медицинский центр МЗ РФ</v>
      </c>
      <c r="C1517" s="23">
        <f>IF(D1517="КС",VLOOKUP(A1517,МО!$A$1:$C$68,3,0),VLOOKUP(A1517,МО!$A$1:$D$68,4,0))</f>
        <v>1.4</v>
      </c>
      <c r="D1517" s="27" t="s">
        <v>495</v>
      </c>
      <c r="E1517" s="26">
        <v>20161185</v>
      </c>
      <c r="F1517" s="22" t="str">
        <f>VLOOKUP(E1517,КСГ!$A$2:$C$427,2,0)</f>
        <v>Операции на сосудах (уровень 3)</v>
      </c>
      <c r="G1517" s="25">
        <f>VLOOKUP(E1517,КСГ!$A$2:$C$427,3,0)</f>
        <v>4.13</v>
      </c>
      <c r="H1517" s="25">
        <f>IF(VLOOKUP($E1517,КСГ!$A$2:$D$427,4,0)=0,IF($D1517="КС",$C$2*$C1517*$G1517,$C$3*$C1517*$G1517),IF($D1517="КС",$C$2*$G1517,$C$3*$G1517))</f>
        <v>99169.683899999989</v>
      </c>
      <c r="I1517" s="25" t="str">
        <f>VLOOKUP(E1517,КСГ!$A$2:$E$427,5,0)</f>
        <v>Сердечно-сосудистая хирургия</v>
      </c>
      <c r="J1517" s="25">
        <f>VLOOKUP(E1517,КСГ!$A$2:$F$427,6,0)</f>
        <v>1.18</v>
      </c>
      <c r="K1517" s="26" t="s">
        <v>486</v>
      </c>
      <c r="L1517" s="26">
        <v>25</v>
      </c>
      <c r="M1517" s="26">
        <v>5</v>
      </c>
      <c r="N1517" s="18">
        <f t="shared" si="55"/>
        <v>30</v>
      </c>
      <c r="O1517" s="19">
        <f>IF(VLOOKUP($E1517,КСГ!$A$2:$D$427,4,0)=0,IF($D1517="КС",$C$2*$C1517*$G1517*L1517,$C$3*$C1517*$G1517*L1517),IF($D1517="КС",$C$2*$G1517*L1517,$C$3*$G1517*L1517))</f>
        <v>2479242.0974999997</v>
      </c>
      <c r="P1517" s="19">
        <f>IF(VLOOKUP($E1517,КСГ!$A$2:$D$427,4,0)=0,IF($D1517="КС",$C$2*$C1517*$G1517*M1517,$C$3*$C1517*$G1517*M1517),IF($D1517="КС",$C$2*$G1517*M1517,$C$3*$G1517*M1517))</f>
        <v>495848.41949999996</v>
      </c>
      <c r="Q1517" s="20">
        <f t="shared" si="56"/>
        <v>2975090.5169999995</v>
      </c>
    </row>
    <row r="1518" spans="1:17" ht="16.5" customHeight="1">
      <c r="A1518" s="34">
        <v>150072</v>
      </c>
      <c r="B1518" s="22" t="str">
        <f>VLOOKUP(A1518,МО!$A$1:$C$68,2,0)</f>
        <v>ФГБУ "Северо-Кавказкий многопрофильный медицинский центр МЗ РФ</v>
      </c>
      <c r="C1518" s="23">
        <f>IF(D1518="КС",VLOOKUP(A1518,МО!$A$1:$C$68,3,0),VLOOKUP(A1518,МО!$A$1:$D$68,4,0))</f>
        <v>1.4</v>
      </c>
      <c r="D1518" s="27" t="s">
        <v>495</v>
      </c>
      <c r="E1518" s="26">
        <v>20161186</v>
      </c>
      <c r="F1518" s="22" t="str">
        <f>VLOOKUP(E1518,КСГ!$A$2:$C$427,2,0)</f>
        <v>Операции на сосудах (уровень 4)</v>
      </c>
      <c r="G1518" s="25">
        <f>VLOOKUP(E1518,КСГ!$A$2:$C$427,3,0)</f>
        <v>6.08</v>
      </c>
      <c r="H1518" s="25">
        <f>IF(VLOOKUP($E1518,КСГ!$A$2:$D$427,4,0)=0,IF($D1518="КС",$C$2*$C1518*$G1518,$C$3*$C1518*$G1518),IF($D1518="КС",$C$2*$G1518,$C$3*$G1518))</f>
        <v>145993.14239999998</v>
      </c>
      <c r="I1518" s="25" t="str">
        <f>VLOOKUP(E1518,КСГ!$A$2:$E$427,5,0)</f>
        <v>Сердечно-сосудистая хирургия</v>
      </c>
      <c r="J1518" s="25">
        <f>VLOOKUP(E1518,КСГ!$A$2:$F$427,6,0)</f>
        <v>1.18</v>
      </c>
      <c r="K1518" s="26" t="s">
        <v>486</v>
      </c>
      <c r="L1518" s="26">
        <v>45</v>
      </c>
      <c r="M1518" s="26">
        <v>5</v>
      </c>
      <c r="N1518" s="18">
        <f t="shared" si="55"/>
        <v>50</v>
      </c>
      <c r="O1518" s="19">
        <f>IF(VLOOKUP($E1518,КСГ!$A$2:$D$427,4,0)=0,IF($D1518="КС",$C$2*$C1518*$G1518*L1518,$C$3*$C1518*$G1518*L1518),IF($D1518="КС",$C$2*$G1518*L1518,$C$3*$G1518*L1518))</f>
        <v>6569691.4079999989</v>
      </c>
      <c r="P1518" s="19">
        <f>IF(VLOOKUP($E1518,КСГ!$A$2:$D$427,4,0)=0,IF($D1518="КС",$C$2*$C1518*$G1518*M1518,$C$3*$C1518*$G1518*M1518),IF($D1518="КС",$C$2*$G1518*M1518,$C$3*$G1518*M1518))</f>
        <v>729965.71199999994</v>
      </c>
      <c r="Q1518" s="20">
        <f t="shared" si="56"/>
        <v>7299657.1199999992</v>
      </c>
    </row>
    <row r="1519" spans="1:17" ht="15.75" customHeight="1">
      <c r="A1519" s="34">
        <v>150072</v>
      </c>
      <c r="B1519" s="22" t="str">
        <f>VLOOKUP(A1519,МО!$A$1:$C$68,2,0)</f>
        <v>ФГБУ "Северо-Кавказкий многопрофильный медицинский центр МЗ РФ</v>
      </c>
      <c r="C1519" s="23">
        <f>IF(D1519="КС",VLOOKUP(A1519,МО!$A$1:$C$68,3,0),VLOOKUP(A1519,МО!$A$1:$D$68,4,0))</f>
        <v>1.4</v>
      </c>
      <c r="D1519" s="27" t="s">
        <v>495</v>
      </c>
      <c r="E1519" s="26">
        <v>20161187</v>
      </c>
      <c r="F1519" s="22" t="str">
        <f>VLOOKUP(E1519,КСГ!$A$2:$C$427,2,0)</f>
        <v>Операции на сосудах (уровень 5)</v>
      </c>
      <c r="G1519" s="25">
        <f>VLOOKUP(E1519,КСГ!$A$2:$C$427,3,0)</f>
        <v>7.12</v>
      </c>
      <c r="H1519" s="25">
        <f>IF(VLOOKUP($E1519,КСГ!$A$2:$D$427,4,0)=0,IF($D1519="КС",$C$2*$C1519*$G1519,$C$3*$C1519*$G1519),IF($D1519="КС",$C$2*$G1519,$C$3*$G1519))</f>
        <v>170965.65359999999</v>
      </c>
      <c r="I1519" s="25" t="str">
        <f>VLOOKUP(E1519,КСГ!$A$2:$E$427,5,0)</f>
        <v>Сердечно-сосудистая хирургия</v>
      </c>
      <c r="J1519" s="25">
        <f>VLOOKUP(E1519,КСГ!$A$2:$F$427,6,0)</f>
        <v>1.18</v>
      </c>
      <c r="K1519" s="26" t="s">
        <v>486</v>
      </c>
      <c r="L1519" s="26">
        <v>2</v>
      </c>
      <c r="M1519" s="26">
        <v>1</v>
      </c>
      <c r="N1519" s="18">
        <f t="shared" si="55"/>
        <v>3</v>
      </c>
      <c r="O1519" s="19">
        <f>IF(VLOOKUP($E1519,КСГ!$A$2:$D$427,4,0)=0,IF($D1519="КС",$C$2*$C1519*$G1519*L1519,$C$3*$C1519*$G1519*L1519),IF($D1519="КС",$C$2*$G1519*L1519,$C$3*$G1519*L1519))</f>
        <v>341931.30719999998</v>
      </c>
      <c r="P1519" s="19">
        <f>IF(VLOOKUP($E1519,КСГ!$A$2:$D$427,4,0)=0,IF($D1519="КС",$C$2*$C1519*$G1519*M1519,$C$3*$C1519*$G1519*M1519),IF($D1519="КС",$C$2*$G1519*M1519,$C$3*$G1519*M1519))</f>
        <v>170965.65359999999</v>
      </c>
      <c r="Q1519" s="20">
        <f t="shared" si="56"/>
        <v>512896.9608</v>
      </c>
    </row>
    <row r="1520" spans="1:17" ht="15.75" customHeight="1">
      <c r="A1520" s="34">
        <v>150072</v>
      </c>
      <c r="B1520" s="22" t="str">
        <f>VLOOKUP(A1520,МО!$A$1:$C$68,2,0)</f>
        <v>ФГБУ "Северо-Кавказкий многопрофильный медицинский центр МЗ РФ</v>
      </c>
      <c r="C1520" s="23">
        <f>IF(D1520="КС",VLOOKUP(A1520,МО!$A$1:$C$68,3,0),VLOOKUP(A1520,МО!$A$1:$D$68,4,0))</f>
        <v>1.4</v>
      </c>
      <c r="D1520" s="27" t="s">
        <v>495</v>
      </c>
      <c r="E1520" s="26">
        <v>20161210</v>
      </c>
      <c r="F1520" s="22" t="str">
        <f>VLOOKUP(E1520,КСГ!$A$2:$C$427,2,0)</f>
        <v>Приобретенные и врожденные костно-мышечные деформации</v>
      </c>
      <c r="G1520" s="25">
        <f>VLOOKUP(E1520,КСГ!$A$2:$C$427,3,0)</f>
        <v>0.99</v>
      </c>
      <c r="H1520" s="25">
        <f>IF(VLOOKUP($E1520,КСГ!$A$2:$D$427,4,0)=0,IF($D1520="КС",$C$2*$C1520*$G1520,$C$3*$C1520*$G1520),IF($D1520="КС",$C$2*$G1520,$C$3*$G1520))</f>
        <v>23771.9097</v>
      </c>
      <c r="I1520" s="25" t="str">
        <f>VLOOKUP(E1520,КСГ!$A$2:$E$427,5,0)</f>
        <v>Травматология и ортопедия</v>
      </c>
      <c r="J1520" s="25">
        <f>VLOOKUP(E1520,КСГ!$A$2:$F$427,6,0)</f>
        <v>1.37</v>
      </c>
      <c r="K1520" s="26" t="s">
        <v>512</v>
      </c>
      <c r="L1520" s="26">
        <v>0</v>
      </c>
      <c r="M1520" s="26">
        <v>0</v>
      </c>
      <c r="N1520" s="18" t="str">
        <f t="shared" si="55"/>
        <v/>
      </c>
      <c r="O1520" s="19">
        <f>IF(VLOOKUP($E1520,КСГ!$A$2:$D$427,4,0)=0,IF($D1520="КС",$C$2*$C1520*$G1520*L1520,$C$3*$C1520*$G1520*L1520),IF($D1520="КС",$C$2*$G1520*L1520,$C$3*$G1520*L1520))</f>
        <v>0</v>
      </c>
      <c r="P1520" s="19">
        <f>IF(VLOOKUP($E1520,КСГ!$A$2:$D$427,4,0)=0,IF($D1520="КС",$C$2*$C1520*$G1520*M1520,$C$3*$C1520*$G1520*M1520),IF($D1520="КС",$C$2*$G1520*M1520,$C$3*$G1520*M1520))</f>
        <v>0</v>
      </c>
      <c r="Q1520" s="20">
        <f t="shared" si="56"/>
        <v>0</v>
      </c>
    </row>
    <row r="1521" spans="1:17" ht="15" customHeight="1">
      <c r="A1521" s="34">
        <v>150072</v>
      </c>
      <c r="B1521" s="22" t="str">
        <f>VLOOKUP(A1521,МО!$A$1:$C$68,2,0)</f>
        <v>ФГБУ "Северо-Кавказкий многопрофильный медицинский центр МЗ РФ</v>
      </c>
      <c r="C1521" s="23">
        <f>IF(D1521="КС",VLOOKUP(A1521,МО!$A$1:$C$68,3,0),VLOOKUP(A1521,МО!$A$1:$D$68,4,0))</f>
        <v>1.4</v>
      </c>
      <c r="D1521" s="27" t="s">
        <v>495</v>
      </c>
      <c r="E1521" s="26">
        <v>20161214</v>
      </c>
      <c r="F1521" s="22" t="str">
        <f>VLOOKUP(E1521,КСГ!$A$2:$C$427,2,0)</f>
        <v>Переломы, вывихи, растяжения области колена и голени</v>
      </c>
      <c r="G1521" s="25">
        <f>VLOOKUP(E1521,КСГ!$A$2:$C$427,3,0)</f>
        <v>0.74</v>
      </c>
      <c r="H1521" s="25">
        <f>IF(VLOOKUP($E1521,КСГ!$A$2:$D$427,4,0)=0,IF($D1521="КС",$C$2*$C1521*$G1521,$C$3*$C1521*$G1521),IF($D1521="КС",$C$2*$G1521,$C$3*$G1521))</f>
        <v>17768.9022</v>
      </c>
      <c r="I1521" s="25" t="str">
        <f>VLOOKUP(E1521,КСГ!$A$2:$E$427,5,0)</f>
        <v>Травматология и ортопедия</v>
      </c>
      <c r="J1521" s="25">
        <f>VLOOKUP(E1521,КСГ!$A$2:$F$427,6,0)</f>
        <v>1.37</v>
      </c>
      <c r="K1521" s="26" t="s">
        <v>480</v>
      </c>
      <c r="L1521" s="26">
        <v>0</v>
      </c>
      <c r="M1521" s="26">
        <v>0</v>
      </c>
      <c r="N1521" s="18" t="str">
        <f t="shared" si="55"/>
        <v/>
      </c>
      <c r="O1521" s="19">
        <f>IF(VLOOKUP($E1521,КСГ!$A$2:$D$427,4,0)=0,IF($D1521="КС",$C$2*$C1521*$G1521*L1521,$C$3*$C1521*$G1521*L1521),IF($D1521="КС",$C$2*$G1521*L1521,$C$3*$G1521*L1521))</f>
        <v>0</v>
      </c>
      <c r="P1521" s="19">
        <f>IF(VLOOKUP($E1521,КСГ!$A$2:$D$427,4,0)=0,IF($D1521="КС",$C$2*$C1521*$G1521*M1521,$C$3*$C1521*$G1521*M1521),IF($D1521="КС",$C$2*$G1521*M1521,$C$3*$G1521*M1521))</f>
        <v>0</v>
      </c>
      <c r="Q1521" s="20">
        <f t="shared" si="56"/>
        <v>0</v>
      </c>
    </row>
    <row r="1522" spans="1:17" ht="16.5" customHeight="1">
      <c r="A1522" s="34">
        <v>150072</v>
      </c>
      <c r="B1522" s="22" t="str">
        <f>VLOOKUP(A1522,МО!$A$1:$C$68,2,0)</f>
        <v>ФГБУ "Северо-Кавказкий многопрофильный медицинский центр МЗ РФ</v>
      </c>
      <c r="C1522" s="23">
        <f>IF(D1522="КС",VLOOKUP(A1522,МО!$A$1:$C$68,3,0),VLOOKUP(A1522,МО!$A$1:$D$68,4,0))</f>
        <v>1.4</v>
      </c>
      <c r="D1522" s="27" t="s">
        <v>495</v>
      </c>
      <c r="E1522" s="26">
        <v>20161217</v>
      </c>
      <c r="F1522" s="22" t="str">
        <f>VLOOKUP(E1522,КСГ!$A$2:$C$427,2,0)</f>
        <v>Эндопротезирование суставов</v>
      </c>
      <c r="G1522" s="25">
        <f>VLOOKUP(E1522,КСГ!$A$2:$C$427,3,0)</f>
        <v>4.46</v>
      </c>
      <c r="H1522" s="25">
        <f>IF(VLOOKUP($E1522,КСГ!$A$2:$D$427,4,0)=0,IF($D1522="КС",$C$2*$C1522*$G1522,$C$3*$C1522*$G1522),IF($D1522="КС",$C$2*$G1522,$C$3*$G1522))</f>
        <v>107093.6538</v>
      </c>
      <c r="I1522" s="25" t="str">
        <f>VLOOKUP(E1522,КСГ!$A$2:$E$427,5,0)</f>
        <v>Травматология и ортопедия</v>
      </c>
      <c r="J1522" s="25">
        <f>VLOOKUP(E1522,КСГ!$A$2:$F$427,6,0)</f>
        <v>1.37</v>
      </c>
      <c r="K1522" s="26" t="s">
        <v>512</v>
      </c>
      <c r="L1522" s="26">
        <v>7</v>
      </c>
      <c r="M1522" s="26">
        <v>2</v>
      </c>
      <c r="N1522" s="18">
        <f t="shared" si="55"/>
        <v>9</v>
      </c>
      <c r="O1522" s="19">
        <f>IF(VLOOKUP($E1522,КСГ!$A$2:$D$427,4,0)=0,IF($D1522="КС",$C$2*$C1522*$G1522*L1522,$C$3*$C1522*$G1522*L1522),IF($D1522="КС",$C$2*$G1522*L1522,$C$3*$G1522*L1522))</f>
        <v>749655.57660000003</v>
      </c>
      <c r="P1522" s="19">
        <f>IF(VLOOKUP($E1522,КСГ!$A$2:$D$427,4,0)=0,IF($D1522="КС",$C$2*$C1522*$G1522*M1522,$C$3*$C1522*$G1522*M1522),IF($D1522="КС",$C$2*$G1522*M1522,$C$3*$G1522*M1522))</f>
        <v>214187.3076</v>
      </c>
      <c r="Q1522" s="20">
        <f t="shared" si="56"/>
        <v>963842.88419999997</v>
      </c>
    </row>
    <row r="1523" spans="1:17" ht="15" customHeight="1">
      <c r="A1523" s="34">
        <v>150072</v>
      </c>
      <c r="B1523" s="22" t="str">
        <f>VLOOKUP(A1523,МО!$A$1:$C$68,2,0)</f>
        <v>ФГБУ "Северо-Кавказкий многопрофильный медицинский центр МЗ РФ</v>
      </c>
      <c r="C1523" s="23">
        <f>IF(D1523="КС",VLOOKUP(A1523,МО!$A$1:$C$68,3,0),VLOOKUP(A1523,МО!$A$1:$D$68,4,0))</f>
        <v>1.4</v>
      </c>
      <c r="D1523" s="27" t="s">
        <v>495</v>
      </c>
      <c r="E1523" s="26">
        <v>20161217</v>
      </c>
      <c r="F1523" s="22" t="str">
        <f>VLOOKUP(E1523,КСГ!$A$2:$C$427,2,0)</f>
        <v>Эндопротезирование суставов</v>
      </c>
      <c r="G1523" s="25">
        <f>VLOOKUP(E1523,КСГ!$A$2:$C$427,3,0)</f>
        <v>4.46</v>
      </c>
      <c r="H1523" s="25">
        <f>IF(VLOOKUP($E1523,КСГ!$A$2:$D$427,4,0)=0,IF($D1523="КС",$C$2*$C1523*$G1523,$C$3*$C1523*$G1523),IF($D1523="КС",$C$2*$G1523,$C$3*$G1523))</f>
        <v>107093.6538</v>
      </c>
      <c r="I1523" s="25" t="str">
        <f>VLOOKUP(E1523,КСГ!$A$2:$E$427,5,0)</f>
        <v>Травматология и ортопедия</v>
      </c>
      <c r="J1523" s="25">
        <f>VLOOKUP(E1523,КСГ!$A$2:$F$427,6,0)</f>
        <v>1.37</v>
      </c>
      <c r="K1523" s="26" t="s">
        <v>474</v>
      </c>
      <c r="L1523" s="26">
        <v>0</v>
      </c>
      <c r="M1523" s="26">
        <v>0</v>
      </c>
      <c r="N1523" s="18" t="str">
        <f t="shared" si="55"/>
        <v/>
      </c>
      <c r="O1523" s="19">
        <f>IF(VLOOKUP($E1523,КСГ!$A$2:$D$427,4,0)=0,IF($D1523="КС",$C$2*$C1523*$G1523*L1523,$C$3*$C1523*$G1523*L1523),IF($D1523="КС",$C$2*$G1523*L1523,$C$3*$G1523*L1523))</f>
        <v>0</v>
      </c>
      <c r="P1523" s="19">
        <f>IF(VLOOKUP($E1523,КСГ!$A$2:$D$427,4,0)=0,IF($D1523="КС",$C$2*$C1523*$G1523*M1523,$C$3*$C1523*$G1523*M1523),IF($D1523="КС",$C$2*$G1523*M1523,$C$3*$G1523*M1523))</f>
        <v>0</v>
      </c>
      <c r="Q1523" s="20">
        <f t="shared" si="56"/>
        <v>0</v>
      </c>
    </row>
    <row r="1524" spans="1:17" ht="15" customHeight="1">
      <c r="A1524" s="34">
        <v>150072</v>
      </c>
      <c r="B1524" s="22" t="str">
        <f>VLOOKUP(A1524,МО!$A$1:$C$68,2,0)</f>
        <v>ФГБУ "Северо-Кавказкий многопрофильный медицинский центр МЗ РФ</v>
      </c>
      <c r="C1524" s="23">
        <f>IF(D1524="КС",VLOOKUP(A1524,МО!$A$1:$C$68,3,0),VLOOKUP(A1524,МО!$A$1:$D$68,4,0))</f>
        <v>1.4</v>
      </c>
      <c r="D1524" s="27" t="s">
        <v>495</v>
      </c>
      <c r="E1524" s="26">
        <v>20161218</v>
      </c>
      <c r="F1524" s="22" t="str">
        <f>VLOOKUP(E1524,КСГ!$A$2:$C$427,2,0)</f>
        <v>Операции на костно-мышечной системе и суставах (уровень 1)</v>
      </c>
      <c r="G1524" s="25">
        <f>VLOOKUP(E1524,КСГ!$A$2:$C$427,3,0)</f>
        <v>0.79</v>
      </c>
      <c r="H1524" s="25">
        <f>IF(VLOOKUP($E1524,КСГ!$A$2:$D$427,4,0)=0,IF($D1524="КС",$C$2*$C1524*$G1524,$C$3*$C1524*$G1524),IF($D1524="КС",$C$2*$G1524,$C$3*$G1524))</f>
        <v>18969.503700000001</v>
      </c>
      <c r="I1524" s="25" t="str">
        <f>VLOOKUP(E1524,КСГ!$A$2:$E$427,5,0)</f>
        <v>Травматология и ортопедия</v>
      </c>
      <c r="J1524" s="25">
        <f>VLOOKUP(E1524,КСГ!$A$2:$F$427,6,0)</f>
        <v>1.37</v>
      </c>
      <c r="K1524" s="26" t="s">
        <v>512</v>
      </c>
      <c r="L1524" s="26">
        <v>11</v>
      </c>
      <c r="M1524" s="26">
        <v>2</v>
      </c>
      <c r="N1524" s="18">
        <f t="shared" si="55"/>
        <v>13</v>
      </c>
      <c r="O1524" s="19">
        <f>IF(VLOOKUP($E1524,КСГ!$A$2:$D$427,4,0)=0,IF($D1524="КС",$C$2*$C1524*$G1524*L1524,$C$3*$C1524*$G1524*L1524),IF($D1524="КС",$C$2*$G1524*L1524,$C$3*$G1524*L1524))</f>
        <v>208664.54070000001</v>
      </c>
      <c r="P1524" s="19">
        <f>IF(VLOOKUP($E1524,КСГ!$A$2:$D$427,4,0)=0,IF($D1524="КС",$C$2*$C1524*$G1524*M1524,$C$3*$C1524*$G1524*M1524),IF($D1524="КС",$C$2*$G1524*M1524,$C$3*$G1524*M1524))</f>
        <v>37939.007400000002</v>
      </c>
      <c r="Q1524" s="20">
        <f t="shared" si="56"/>
        <v>246603.54810000001</v>
      </c>
    </row>
    <row r="1525" spans="1:17" ht="15.75" customHeight="1">
      <c r="A1525" s="34">
        <v>150072</v>
      </c>
      <c r="B1525" s="22" t="str">
        <f>VLOOKUP(A1525,МО!$A$1:$C$68,2,0)</f>
        <v>ФГБУ "Северо-Кавказкий многопрофильный медицинский центр МЗ РФ</v>
      </c>
      <c r="C1525" s="23">
        <f>IF(D1525="КС",VLOOKUP(A1525,МО!$A$1:$C$68,3,0),VLOOKUP(A1525,МО!$A$1:$D$68,4,0))</f>
        <v>1.4</v>
      </c>
      <c r="D1525" s="27" t="s">
        <v>495</v>
      </c>
      <c r="E1525" s="26">
        <v>20161219</v>
      </c>
      <c r="F1525" s="22" t="str">
        <f>VLOOKUP(E1525,КСГ!$A$2:$C$427,2,0)</f>
        <v>Операции на костно-мышечной системе и суставах (уровень 2)</v>
      </c>
      <c r="G1525" s="25">
        <f>VLOOKUP(E1525,КСГ!$A$2:$C$427,3,0)</f>
        <v>0.93</v>
      </c>
      <c r="H1525" s="25">
        <f>IF(VLOOKUP($E1525,КСГ!$A$2:$D$427,4,0)=0,IF($D1525="КС",$C$2*$C1525*$G1525,$C$3*$C1525*$G1525),IF($D1525="КС",$C$2*$G1525,$C$3*$G1525))</f>
        <v>22331.187900000001</v>
      </c>
      <c r="I1525" s="25" t="str">
        <f>VLOOKUP(E1525,КСГ!$A$2:$E$427,5,0)</f>
        <v>Травматология и ортопедия</v>
      </c>
      <c r="J1525" s="25">
        <f>VLOOKUP(E1525,КСГ!$A$2:$F$427,6,0)</f>
        <v>1.37</v>
      </c>
      <c r="K1525" s="26" t="s">
        <v>512</v>
      </c>
      <c r="L1525" s="26">
        <v>5</v>
      </c>
      <c r="M1525" s="26">
        <v>1</v>
      </c>
      <c r="N1525" s="18">
        <f t="shared" si="55"/>
        <v>6</v>
      </c>
      <c r="O1525" s="19">
        <f>IF(VLOOKUP($E1525,КСГ!$A$2:$D$427,4,0)=0,IF($D1525="КС",$C$2*$C1525*$G1525*L1525,$C$3*$C1525*$G1525*L1525),IF($D1525="КС",$C$2*$G1525*L1525,$C$3*$G1525*L1525))</f>
        <v>111655.93950000001</v>
      </c>
      <c r="P1525" s="19">
        <f>IF(VLOOKUP($E1525,КСГ!$A$2:$D$427,4,0)=0,IF($D1525="КС",$C$2*$C1525*$G1525*M1525,$C$3*$C1525*$G1525*M1525),IF($D1525="КС",$C$2*$G1525*M1525,$C$3*$G1525*M1525))</f>
        <v>22331.187900000001</v>
      </c>
      <c r="Q1525" s="20">
        <f t="shared" si="56"/>
        <v>133987.1274</v>
      </c>
    </row>
    <row r="1526" spans="1:17" ht="15" customHeight="1">
      <c r="A1526" s="34">
        <v>150072</v>
      </c>
      <c r="B1526" s="22" t="str">
        <f>VLOOKUP(A1526,МО!$A$1:$C$68,2,0)</f>
        <v>ФГБУ "Северо-Кавказкий многопрофильный медицинский центр МЗ РФ</v>
      </c>
      <c r="C1526" s="23">
        <f>IF(D1526="КС",VLOOKUP(A1526,МО!$A$1:$C$68,3,0),VLOOKUP(A1526,МО!$A$1:$D$68,4,0))</f>
        <v>1.4</v>
      </c>
      <c r="D1526" s="27" t="s">
        <v>495</v>
      </c>
      <c r="E1526" s="26">
        <v>20161220</v>
      </c>
      <c r="F1526" s="22" t="str">
        <f>VLOOKUP(E1526,КСГ!$A$2:$C$427,2,0)</f>
        <v>Операции на костно-мышечной системе и суставах (уровень 3)</v>
      </c>
      <c r="G1526" s="25">
        <f>VLOOKUP(E1526,КСГ!$A$2:$C$427,3,0)</f>
        <v>1.37</v>
      </c>
      <c r="H1526" s="25">
        <f>IF(VLOOKUP($E1526,КСГ!$A$2:$D$427,4,0)=0,IF($D1526="КС",$C$2*$C1526*$G1526,$C$3*$C1526*$G1526),IF($D1526="КС",$C$2*$G1526,$C$3*$G1526))</f>
        <v>32896.481100000005</v>
      </c>
      <c r="I1526" s="25" t="str">
        <f>VLOOKUP(E1526,КСГ!$A$2:$E$427,5,0)</f>
        <v>Травматология и ортопедия</v>
      </c>
      <c r="J1526" s="25">
        <f>VLOOKUP(E1526,КСГ!$A$2:$F$427,6,0)</f>
        <v>1.37</v>
      </c>
      <c r="K1526" s="26" t="s">
        <v>512</v>
      </c>
      <c r="L1526" s="26">
        <v>60</v>
      </c>
      <c r="M1526" s="26">
        <v>8</v>
      </c>
      <c r="N1526" s="18">
        <f t="shared" si="55"/>
        <v>68</v>
      </c>
      <c r="O1526" s="19">
        <f>IF(VLOOKUP($E1526,КСГ!$A$2:$D$427,4,0)=0,IF($D1526="КС",$C$2*$C1526*$G1526*L1526,$C$3*$C1526*$G1526*L1526),IF($D1526="КС",$C$2*$G1526*L1526,$C$3*$G1526*L1526))</f>
        <v>1973788.8660000004</v>
      </c>
      <c r="P1526" s="19">
        <f>IF(VLOOKUP($E1526,КСГ!$A$2:$D$427,4,0)=0,IF($D1526="КС",$C$2*$C1526*$G1526*M1526,$C$3*$C1526*$G1526*M1526),IF($D1526="КС",$C$2*$G1526*M1526,$C$3*$G1526*M1526))</f>
        <v>263171.84880000004</v>
      </c>
      <c r="Q1526" s="20">
        <f t="shared" si="56"/>
        <v>2236960.7148000002</v>
      </c>
    </row>
    <row r="1527" spans="1:17" ht="15.75" customHeight="1">
      <c r="A1527" s="34">
        <v>150072</v>
      </c>
      <c r="B1527" s="22" t="str">
        <f>VLOOKUP(A1527,МО!$A$1:$C$68,2,0)</f>
        <v>ФГБУ "Северо-Кавказкий многопрофильный медицинский центр МЗ РФ</v>
      </c>
      <c r="C1527" s="23">
        <f>IF(D1527="КС",VLOOKUP(A1527,МО!$A$1:$C$68,3,0),VLOOKUP(A1527,МО!$A$1:$D$68,4,0))</f>
        <v>1.4</v>
      </c>
      <c r="D1527" s="27" t="s">
        <v>495</v>
      </c>
      <c r="E1527" s="26">
        <v>20161221</v>
      </c>
      <c r="F1527" s="22" t="str">
        <f>VLOOKUP(E1527,КСГ!$A$2:$C$427,2,0)</f>
        <v>Операции на костно-мышечной системе и суставах (уровень 4)</v>
      </c>
      <c r="G1527" s="25">
        <f>VLOOKUP(E1527,КСГ!$A$2:$C$427,3,0)</f>
        <v>2.42</v>
      </c>
      <c r="H1527" s="25">
        <f>IF(VLOOKUP($E1527,КСГ!$A$2:$D$427,4,0)=0,IF($D1527="КС",$C$2*$C1527*$G1527,$C$3*$C1527*$G1527),IF($D1527="КС",$C$2*$G1527,$C$3*$G1527))</f>
        <v>58109.112599999993</v>
      </c>
      <c r="I1527" s="25" t="str">
        <f>VLOOKUP(E1527,КСГ!$A$2:$E$427,5,0)</f>
        <v>Травматология и ортопедия</v>
      </c>
      <c r="J1527" s="25">
        <f>VLOOKUP(E1527,КСГ!$A$2:$F$427,6,0)</f>
        <v>1.37</v>
      </c>
      <c r="K1527" s="26" t="s">
        <v>512</v>
      </c>
      <c r="L1527" s="26">
        <v>20</v>
      </c>
      <c r="M1527" s="26">
        <v>6</v>
      </c>
      <c r="N1527" s="18">
        <f t="shared" si="55"/>
        <v>26</v>
      </c>
      <c r="O1527" s="19">
        <f>IF(VLOOKUP($E1527,КСГ!$A$2:$D$427,4,0)=0,IF($D1527="КС",$C$2*$C1527*$G1527*L1527,$C$3*$C1527*$G1527*L1527),IF($D1527="КС",$C$2*$G1527*L1527,$C$3*$G1527*L1527))</f>
        <v>1162182.2519999999</v>
      </c>
      <c r="P1527" s="19">
        <f>IF(VLOOKUP($E1527,КСГ!$A$2:$D$427,4,0)=0,IF($D1527="КС",$C$2*$C1527*$G1527*M1527,$C$3*$C1527*$G1527*M1527),IF($D1527="КС",$C$2*$G1527*M1527,$C$3*$G1527*M1527))</f>
        <v>348654.67559999996</v>
      </c>
      <c r="Q1527" s="20">
        <f t="shared" si="56"/>
        <v>1510836.9275999998</v>
      </c>
    </row>
    <row r="1528" spans="1:17" ht="15.75" customHeight="1">
      <c r="A1528" s="34">
        <v>150072</v>
      </c>
      <c r="B1528" s="22" t="str">
        <f>VLOOKUP(A1528,МО!$A$1:$C$68,2,0)</f>
        <v>ФГБУ "Северо-Кавказкий многопрофильный медицинский центр МЗ РФ</v>
      </c>
      <c r="C1528" s="23">
        <f>IF(D1528="КС",VLOOKUP(A1528,МО!$A$1:$C$68,3,0),VLOOKUP(A1528,МО!$A$1:$D$68,4,0))</f>
        <v>1.4</v>
      </c>
      <c r="D1528" s="27" t="s">
        <v>495</v>
      </c>
      <c r="E1528" s="26">
        <v>20161222</v>
      </c>
      <c r="F1528" s="22" t="str">
        <f>VLOOKUP(E1528,КСГ!$A$2:$C$427,2,0)</f>
        <v>Операции на костно-мышечной системе и суставах (уровень 5)</v>
      </c>
      <c r="G1528" s="25">
        <f>VLOOKUP(E1528,КСГ!$A$2:$C$427,3,0)</f>
        <v>3.15</v>
      </c>
      <c r="H1528" s="25">
        <f>IF(VLOOKUP($E1528,КСГ!$A$2:$D$427,4,0)=0,IF($D1528="КС",$C$2*$C1528*$G1528,$C$3*$C1528*$G1528),IF($D1528="КС",$C$2*$G1528,$C$3*$G1528))</f>
        <v>75637.894499999995</v>
      </c>
      <c r="I1528" s="25" t="str">
        <f>VLOOKUP(E1528,КСГ!$A$2:$E$427,5,0)</f>
        <v>Травматология и ортопедия</v>
      </c>
      <c r="J1528" s="25">
        <f>VLOOKUP(E1528,КСГ!$A$2:$F$427,6,0)</f>
        <v>1.37</v>
      </c>
      <c r="K1528" s="26" t="s">
        <v>512</v>
      </c>
      <c r="L1528" s="26">
        <v>35</v>
      </c>
      <c r="M1528" s="26">
        <v>5</v>
      </c>
      <c r="N1528" s="18">
        <f t="shared" si="55"/>
        <v>40</v>
      </c>
      <c r="O1528" s="19">
        <f>IF(VLOOKUP($E1528,КСГ!$A$2:$D$427,4,0)=0,IF($D1528="КС",$C$2*$C1528*$G1528*L1528,$C$3*$C1528*$G1528*L1528),IF($D1528="КС",$C$2*$G1528*L1528,$C$3*$G1528*L1528))</f>
        <v>2647326.3074999996</v>
      </c>
      <c r="P1528" s="19">
        <f>IF(VLOOKUP($E1528,КСГ!$A$2:$D$427,4,0)=0,IF($D1528="КС",$C$2*$C1528*$G1528*M1528,$C$3*$C1528*$G1528*M1528),IF($D1528="КС",$C$2*$G1528*M1528,$C$3*$G1528*M1528))</f>
        <v>378189.47249999997</v>
      </c>
      <c r="Q1528" s="20">
        <f t="shared" si="56"/>
        <v>3025515.78</v>
      </c>
    </row>
    <row r="1529" spans="1:17">
      <c r="A1529" s="34">
        <v>150072</v>
      </c>
      <c r="B1529" s="22" t="str">
        <f>VLOOKUP(A1529,МО!$A$1:$C$68,2,0)</f>
        <v>ФГБУ "Северо-Кавказкий многопрофильный медицинский центр МЗ РФ</v>
      </c>
      <c r="C1529" s="23">
        <f>IF(D1529="КС",VLOOKUP(A1529,МО!$A$1:$C$68,3,0),VLOOKUP(A1529,МО!$A$1:$D$68,4,0))</f>
        <v>1.4</v>
      </c>
      <c r="D1529" s="27" t="s">
        <v>495</v>
      </c>
      <c r="E1529" s="26">
        <v>20161226</v>
      </c>
      <c r="F1529" s="22" t="str">
        <f>VLOOKUP(E1529,КСГ!$A$2:$C$427,2,0)</f>
        <v>Операции на мужских половых органах, взрослые (уровень  1)</v>
      </c>
      <c r="G1529" s="25">
        <f>VLOOKUP(E1529,КСГ!$A$2:$C$427,3,0)</f>
        <v>1.2</v>
      </c>
      <c r="H1529" s="25">
        <f>IF(VLOOKUP($E1529,КСГ!$A$2:$D$427,4,0)=0,IF($D1529="КС",$C$2*$C1529*$G1529,$C$3*$C1529*$G1529),IF($D1529="КС",$C$2*$G1529,$C$3*$G1529))</f>
        <v>28814.435999999998</v>
      </c>
      <c r="I1529" s="25" t="str">
        <f>VLOOKUP(E1529,КСГ!$A$2:$E$427,5,0)</f>
        <v>Урология</v>
      </c>
      <c r="J1529" s="25">
        <f>VLOOKUP(E1529,КСГ!$A$2:$F$427,6,0)</f>
        <v>1.2</v>
      </c>
      <c r="K1529" s="26" t="s">
        <v>483</v>
      </c>
      <c r="L1529" s="26">
        <v>1</v>
      </c>
      <c r="M1529" s="26">
        <v>1</v>
      </c>
      <c r="N1529" s="18">
        <f t="shared" si="55"/>
        <v>2</v>
      </c>
      <c r="O1529" s="19">
        <f>IF(VLOOKUP($E1529,КСГ!$A$2:$D$427,4,0)=0,IF($D1529="КС",$C$2*$C1529*$G1529*L1529,$C$3*$C1529*$G1529*L1529),IF($D1529="КС",$C$2*$G1529*L1529,$C$3*$G1529*L1529))</f>
        <v>28814.435999999998</v>
      </c>
      <c r="P1529" s="19">
        <f>IF(VLOOKUP($E1529,КСГ!$A$2:$D$427,4,0)=0,IF($D1529="КС",$C$2*$C1529*$G1529*M1529,$C$3*$C1529*$G1529*M1529),IF($D1529="КС",$C$2*$G1529*M1529,$C$3*$G1529*M1529))</f>
        <v>28814.435999999998</v>
      </c>
      <c r="Q1529" s="20">
        <f t="shared" si="56"/>
        <v>57628.871999999996</v>
      </c>
    </row>
    <row r="1530" spans="1:17">
      <c r="A1530" s="34">
        <v>150072</v>
      </c>
      <c r="B1530" s="22" t="str">
        <f>VLOOKUP(A1530,МО!$A$1:$C$68,2,0)</f>
        <v>ФГБУ "Северо-Кавказкий многопрофильный медицинский центр МЗ РФ</v>
      </c>
      <c r="C1530" s="23">
        <f>IF(D1530="КС",VLOOKUP(A1530,МО!$A$1:$C$68,3,0),VLOOKUP(A1530,МО!$A$1:$D$68,4,0))</f>
        <v>1.4</v>
      </c>
      <c r="D1530" s="27" t="s">
        <v>495</v>
      </c>
      <c r="E1530" s="26">
        <v>20161227</v>
      </c>
      <c r="F1530" s="22" t="str">
        <f>VLOOKUP(E1530,КСГ!$A$2:$C$427,2,0)</f>
        <v>Операции на мужских половых органах, взрослые (уровень 2)</v>
      </c>
      <c r="G1530" s="25">
        <f>VLOOKUP(E1530,КСГ!$A$2:$C$427,3,0)</f>
        <v>1.42</v>
      </c>
      <c r="H1530" s="25">
        <f>IF(VLOOKUP($E1530,КСГ!$A$2:$D$427,4,0)=0,IF($D1530="КС",$C$2*$C1530*$G1530,$C$3*$C1530*$G1530),IF($D1530="КС",$C$2*$G1530,$C$3*$G1530))</f>
        <v>34097.082599999994</v>
      </c>
      <c r="I1530" s="25" t="str">
        <f>VLOOKUP(E1530,КСГ!$A$2:$E$427,5,0)</f>
        <v>Урология</v>
      </c>
      <c r="J1530" s="25">
        <f>VLOOKUP(E1530,КСГ!$A$2:$F$427,6,0)</f>
        <v>1.2</v>
      </c>
      <c r="K1530" s="26" t="s">
        <v>483</v>
      </c>
      <c r="L1530" s="26">
        <v>3</v>
      </c>
      <c r="M1530" s="26">
        <v>1</v>
      </c>
      <c r="N1530" s="18">
        <f t="shared" si="55"/>
        <v>4</v>
      </c>
      <c r="O1530" s="19">
        <f>IF(VLOOKUP($E1530,КСГ!$A$2:$D$427,4,0)=0,IF($D1530="КС",$C$2*$C1530*$G1530*L1530,$C$3*$C1530*$G1530*L1530),IF($D1530="КС",$C$2*$G1530*L1530,$C$3*$G1530*L1530))</f>
        <v>102291.24779999998</v>
      </c>
      <c r="P1530" s="19">
        <f>IF(VLOOKUP($E1530,КСГ!$A$2:$D$427,4,0)=0,IF($D1530="КС",$C$2*$C1530*$G1530*M1530,$C$3*$C1530*$G1530*M1530),IF($D1530="КС",$C$2*$G1530*M1530,$C$3*$G1530*M1530))</f>
        <v>34097.082599999994</v>
      </c>
      <c r="Q1530" s="20">
        <f t="shared" si="56"/>
        <v>136388.33039999998</v>
      </c>
    </row>
    <row r="1531" spans="1:17">
      <c r="A1531" s="34">
        <v>150072</v>
      </c>
      <c r="B1531" s="22" t="str">
        <f>VLOOKUP(A1531,МО!$A$1:$C$68,2,0)</f>
        <v>ФГБУ "Северо-Кавказкий многопрофильный медицинский центр МЗ РФ</v>
      </c>
      <c r="C1531" s="23">
        <f>IF(D1531="КС",VLOOKUP(A1531,МО!$A$1:$C$68,3,0),VLOOKUP(A1531,МО!$A$1:$D$68,4,0))</f>
        <v>1.4</v>
      </c>
      <c r="D1531" s="27" t="s">
        <v>495</v>
      </c>
      <c r="E1531" s="26">
        <v>20161229</v>
      </c>
      <c r="F1531" s="22" t="str">
        <f>VLOOKUP(E1531,КСГ!$A$2:$C$427,2,0)</f>
        <v>Операции на мужских половых органах, взрослые (уровень 4)</v>
      </c>
      <c r="G1531" s="25">
        <f>VLOOKUP(E1531,КСГ!$A$2:$C$427,3,0)</f>
        <v>3.12</v>
      </c>
      <c r="H1531" s="25">
        <f>IF(VLOOKUP($E1531,КСГ!$A$2:$D$427,4,0)=0,IF($D1531="КС",$C$2*$C1531*$G1531,$C$3*$C1531*$G1531),IF($D1531="КС",$C$2*$G1531,$C$3*$G1531))</f>
        <v>74917.533599999995</v>
      </c>
      <c r="I1531" s="25" t="str">
        <f>VLOOKUP(E1531,КСГ!$A$2:$E$427,5,0)</f>
        <v>Урология</v>
      </c>
      <c r="J1531" s="25">
        <f>VLOOKUP(E1531,КСГ!$A$2:$F$427,6,0)</f>
        <v>1.2</v>
      </c>
      <c r="K1531" s="26" t="s">
        <v>483</v>
      </c>
      <c r="L1531" s="26">
        <v>9</v>
      </c>
      <c r="M1531" s="26">
        <v>2</v>
      </c>
      <c r="N1531" s="18">
        <f t="shared" si="55"/>
        <v>11</v>
      </c>
      <c r="O1531" s="19">
        <f>IF(VLOOKUP($E1531,КСГ!$A$2:$D$427,4,0)=0,IF($D1531="КС",$C$2*$C1531*$G1531*L1531,$C$3*$C1531*$G1531*L1531),IF($D1531="КС",$C$2*$G1531*L1531,$C$3*$G1531*L1531))</f>
        <v>674257.80239999993</v>
      </c>
      <c r="P1531" s="19">
        <f>IF(VLOOKUP($E1531,КСГ!$A$2:$D$427,4,0)=0,IF($D1531="КС",$C$2*$C1531*$G1531*M1531,$C$3*$C1531*$G1531*M1531),IF($D1531="КС",$C$2*$G1531*M1531,$C$3*$G1531*M1531))</f>
        <v>149835.06719999999</v>
      </c>
      <c r="Q1531" s="20">
        <f t="shared" si="56"/>
        <v>824092.86959999986</v>
      </c>
    </row>
    <row r="1532" spans="1:17">
      <c r="A1532" s="34">
        <v>150072</v>
      </c>
      <c r="B1532" s="22" t="str">
        <f>VLOOKUP(A1532,МО!$A$1:$C$68,2,0)</f>
        <v>ФГБУ "Северо-Кавказкий многопрофильный медицинский центр МЗ РФ</v>
      </c>
      <c r="C1532" s="23">
        <f>IF(D1532="КС",VLOOKUP(A1532,МО!$A$1:$C$68,3,0),VLOOKUP(A1532,МО!$A$1:$D$68,4,0))</f>
        <v>1.4</v>
      </c>
      <c r="D1532" s="27" t="s">
        <v>495</v>
      </c>
      <c r="E1532" s="26">
        <v>20161230</v>
      </c>
      <c r="F1532" s="22" t="str">
        <f>VLOOKUP(E1532,КСГ!$A$2:$C$427,2,0)</f>
        <v>Операции на почке и мочевыделительной системе, взрослые (уровень 1)</v>
      </c>
      <c r="G1532" s="25">
        <f>VLOOKUP(E1532,КСГ!$A$2:$C$427,3,0)</f>
        <v>1.08</v>
      </c>
      <c r="H1532" s="25">
        <f>IF(VLOOKUP($E1532,КСГ!$A$2:$D$427,4,0)=0,IF($D1532="КС",$C$2*$C1532*$G1532,$C$3*$C1532*$G1532),IF($D1532="КС",$C$2*$G1532,$C$3*$G1532))</f>
        <v>25932.992399999999</v>
      </c>
      <c r="I1532" s="25" t="str">
        <f>VLOOKUP(E1532,КСГ!$A$2:$E$427,5,0)</f>
        <v>Урология</v>
      </c>
      <c r="J1532" s="25">
        <f>VLOOKUP(E1532,КСГ!$A$2:$F$427,6,0)</f>
        <v>1.2</v>
      </c>
      <c r="K1532" s="26" t="s">
        <v>483</v>
      </c>
      <c r="L1532" s="26">
        <v>3</v>
      </c>
      <c r="M1532" s="26">
        <v>2</v>
      </c>
      <c r="N1532" s="18">
        <f t="shared" si="55"/>
        <v>5</v>
      </c>
      <c r="O1532" s="19">
        <f>IF(VLOOKUP($E1532,КСГ!$A$2:$D$427,4,0)=0,IF($D1532="КС",$C$2*$C1532*$G1532*L1532,$C$3*$C1532*$G1532*L1532),IF($D1532="КС",$C$2*$G1532*L1532,$C$3*$G1532*L1532))</f>
        <v>77798.977199999994</v>
      </c>
      <c r="P1532" s="19">
        <f>IF(VLOOKUP($E1532,КСГ!$A$2:$D$427,4,0)=0,IF($D1532="КС",$C$2*$C1532*$G1532*M1532,$C$3*$C1532*$G1532*M1532),IF($D1532="КС",$C$2*$G1532*M1532,$C$3*$G1532*M1532))</f>
        <v>51865.984799999998</v>
      </c>
      <c r="Q1532" s="20">
        <f t="shared" si="56"/>
        <v>129664.962</v>
      </c>
    </row>
    <row r="1533" spans="1:17">
      <c r="A1533" s="34">
        <v>150072</v>
      </c>
      <c r="B1533" s="22" t="str">
        <f>VLOOKUP(A1533,МО!$A$1:$C$68,2,0)</f>
        <v>ФГБУ "Северо-Кавказкий многопрофильный медицинский центр МЗ РФ</v>
      </c>
      <c r="C1533" s="23">
        <f>IF(D1533="КС",VLOOKUP(A1533,МО!$A$1:$C$68,3,0),VLOOKUP(A1533,МО!$A$1:$D$68,4,0))</f>
        <v>1.4</v>
      </c>
      <c r="D1533" s="27" t="s">
        <v>495</v>
      </c>
      <c r="E1533" s="26">
        <v>20161231</v>
      </c>
      <c r="F1533" s="22" t="str">
        <f>VLOOKUP(E1533,КСГ!$A$2:$C$427,2,0)</f>
        <v>Операции на почке и мочевыделительной системе, взрослые (уровень 2)</v>
      </c>
      <c r="G1533" s="25">
        <f>VLOOKUP(E1533,КСГ!$A$2:$C$427,3,0)</f>
        <v>1.1200000000000001</v>
      </c>
      <c r="H1533" s="25">
        <f>IF(VLOOKUP($E1533,КСГ!$A$2:$D$427,4,0)=0,IF($D1533="КС",$C$2*$C1533*$G1533,$C$3*$C1533*$G1533),IF($D1533="КС",$C$2*$G1533,$C$3*$G1533))</f>
        <v>26893.473600000001</v>
      </c>
      <c r="I1533" s="25" t="str">
        <f>VLOOKUP(E1533,КСГ!$A$2:$E$427,5,0)</f>
        <v>Урология</v>
      </c>
      <c r="J1533" s="25">
        <f>VLOOKUP(E1533,КСГ!$A$2:$F$427,6,0)</f>
        <v>1.2</v>
      </c>
      <c r="K1533" s="26" t="s">
        <v>483</v>
      </c>
      <c r="L1533" s="26">
        <v>4</v>
      </c>
      <c r="M1533" s="26">
        <v>2</v>
      </c>
      <c r="N1533" s="18">
        <f t="shared" si="55"/>
        <v>6</v>
      </c>
      <c r="O1533" s="19">
        <f>IF(VLOOKUP($E1533,КСГ!$A$2:$D$427,4,0)=0,IF($D1533="КС",$C$2*$C1533*$G1533*L1533,$C$3*$C1533*$G1533*L1533),IF($D1533="КС",$C$2*$G1533*L1533,$C$3*$G1533*L1533))</f>
        <v>107573.8944</v>
      </c>
      <c r="P1533" s="19">
        <f>IF(VLOOKUP($E1533,КСГ!$A$2:$D$427,4,0)=0,IF($D1533="КС",$C$2*$C1533*$G1533*M1533,$C$3*$C1533*$G1533*M1533),IF($D1533="КС",$C$2*$G1533*M1533,$C$3*$G1533*M1533))</f>
        <v>53786.947200000002</v>
      </c>
      <c r="Q1533" s="20">
        <f t="shared" si="56"/>
        <v>161360.84160000001</v>
      </c>
    </row>
    <row r="1534" spans="1:17">
      <c r="A1534" s="34">
        <v>150072</v>
      </c>
      <c r="B1534" s="22" t="str">
        <f>VLOOKUP(A1534,МО!$A$1:$C$68,2,0)</f>
        <v>ФГБУ "Северо-Кавказкий многопрофильный медицинский центр МЗ РФ</v>
      </c>
      <c r="C1534" s="23">
        <f>IF(D1534="КС",VLOOKUP(A1534,МО!$A$1:$C$68,3,0),VLOOKUP(A1534,МО!$A$1:$D$68,4,0))</f>
        <v>1.4</v>
      </c>
      <c r="D1534" s="27" t="s">
        <v>495</v>
      </c>
      <c r="E1534" s="26">
        <v>20161232</v>
      </c>
      <c r="F1534" s="22" t="str">
        <f>VLOOKUP(E1534,КСГ!$A$2:$C$427,2,0)</f>
        <v>Операции на почке и мочевыделительной системе, взрослые (уровень 3)</v>
      </c>
      <c r="G1534" s="25">
        <f>VLOOKUP(E1534,КСГ!$A$2:$C$427,3,0)</f>
        <v>1.62</v>
      </c>
      <c r="H1534" s="25">
        <f>IF(VLOOKUP($E1534,КСГ!$A$2:$D$427,4,0)=0,IF($D1534="КС",$C$2*$C1534*$G1534,$C$3*$C1534*$G1534),IF($D1534="КС",$C$2*$G1534,$C$3*$G1534))</f>
        <v>38899.488600000004</v>
      </c>
      <c r="I1534" s="25" t="str">
        <f>VLOOKUP(E1534,КСГ!$A$2:$E$427,5,0)</f>
        <v>Урология</v>
      </c>
      <c r="J1534" s="25">
        <f>VLOOKUP(E1534,КСГ!$A$2:$F$427,6,0)</f>
        <v>1.2</v>
      </c>
      <c r="K1534" s="26" t="s">
        <v>483</v>
      </c>
      <c r="L1534" s="26">
        <v>60</v>
      </c>
      <c r="M1534" s="26">
        <v>5</v>
      </c>
      <c r="N1534" s="18">
        <f t="shared" si="55"/>
        <v>65</v>
      </c>
      <c r="O1534" s="19">
        <f>IF(VLOOKUP($E1534,КСГ!$A$2:$D$427,4,0)=0,IF($D1534="КС",$C$2*$C1534*$G1534*L1534,$C$3*$C1534*$G1534*L1534),IF($D1534="КС",$C$2*$G1534*L1534,$C$3*$G1534*L1534))</f>
        <v>2333969.3160000001</v>
      </c>
      <c r="P1534" s="19">
        <f>IF(VLOOKUP($E1534,КСГ!$A$2:$D$427,4,0)=0,IF($D1534="КС",$C$2*$C1534*$G1534*M1534,$C$3*$C1534*$G1534*M1534),IF($D1534="КС",$C$2*$G1534*M1534,$C$3*$G1534*M1534))</f>
        <v>194497.44300000003</v>
      </c>
      <c r="Q1534" s="20">
        <f t="shared" si="56"/>
        <v>2528466.7590000001</v>
      </c>
    </row>
    <row r="1535" spans="1:17">
      <c r="A1535" s="34">
        <v>150072</v>
      </c>
      <c r="B1535" s="22" t="str">
        <f>VLOOKUP(A1535,МО!$A$1:$C$68,2,0)</f>
        <v>ФГБУ "Северо-Кавказкий многопрофильный медицинский центр МЗ РФ</v>
      </c>
      <c r="C1535" s="23">
        <f>IF(D1535="КС",VLOOKUP(A1535,МО!$A$1:$C$68,3,0),VLOOKUP(A1535,МО!$A$1:$D$68,4,0))</f>
        <v>1.4</v>
      </c>
      <c r="D1535" s="27" t="s">
        <v>495</v>
      </c>
      <c r="E1535" s="26">
        <v>20161233</v>
      </c>
      <c r="F1535" s="22" t="str">
        <f>VLOOKUP(E1535,КСГ!$A$2:$C$427,2,0)</f>
        <v>Операции на почке и мочевыделительной системе, взрослые (уровень 4)</v>
      </c>
      <c r="G1535" s="25">
        <f>VLOOKUP(E1535,КСГ!$A$2:$C$427,3,0)</f>
        <v>1.95</v>
      </c>
      <c r="H1535" s="25">
        <f>IF(VLOOKUP($E1535,КСГ!$A$2:$D$427,4,0)=0,IF($D1535="КС",$C$2*$C1535*$G1535,$C$3*$C1535*$G1535),IF($D1535="КС",$C$2*$G1535,$C$3*$G1535))</f>
        <v>46823.458499999993</v>
      </c>
      <c r="I1535" s="25" t="str">
        <f>VLOOKUP(E1535,КСГ!$A$2:$E$427,5,0)</f>
        <v>Урология</v>
      </c>
      <c r="J1535" s="25">
        <f>VLOOKUP(E1535,КСГ!$A$2:$F$427,6,0)</f>
        <v>1.2</v>
      </c>
      <c r="K1535" s="26" t="s">
        <v>483</v>
      </c>
      <c r="L1535" s="26">
        <v>4</v>
      </c>
      <c r="M1535" s="26">
        <v>2</v>
      </c>
      <c r="N1535" s="18">
        <f t="shared" si="55"/>
        <v>6</v>
      </c>
      <c r="O1535" s="19">
        <f>IF(VLOOKUP($E1535,КСГ!$A$2:$D$427,4,0)=0,IF($D1535="КС",$C$2*$C1535*$G1535*L1535,$C$3*$C1535*$G1535*L1535),IF($D1535="КС",$C$2*$G1535*L1535,$C$3*$G1535*L1535))</f>
        <v>187293.83399999997</v>
      </c>
      <c r="P1535" s="19">
        <f>IF(VLOOKUP($E1535,КСГ!$A$2:$D$427,4,0)=0,IF($D1535="КС",$C$2*$C1535*$G1535*M1535,$C$3*$C1535*$G1535*M1535),IF($D1535="КС",$C$2*$G1535*M1535,$C$3*$G1535*M1535))</f>
        <v>93646.916999999987</v>
      </c>
      <c r="Q1535" s="20">
        <f t="shared" si="56"/>
        <v>280940.75099999993</v>
      </c>
    </row>
    <row r="1536" spans="1:17">
      <c r="A1536" s="34">
        <v>150072</v>
      </c>
      <c r="B1536" s="22" t="str">
        <f>VLOOKUP(A1536,МО!$A$1:$C$68,2,0)</f>
        <v>ФГБУ "Северо-Кавказкий многопрофильный медицинский центр МЗ РФ</v>
      </c>
      <c r="C1536" s="23">
        <f>IF(D1536="КС",VLOOKUP(A1536,МО!$A$1:$C$68,3,0),VLOOKUP(A1536,МО!$A$1:$D$68,4,0))</f>
        <v>1.4</v>
      </c>
      <c r="D1536" s="27" t="s">
        <v>495</v>
      </c>
      <c r="E1536" s="26">
        <v>20161234</v>
      </c>
      <c r="F1536" s="22" t="str">
        <f>VLOOKUP(E1536,КСГ!$A$2:$C$427,2,0)</f>
        <v>Операции на почке и мочевыделительной системе, взрослые (уровень 5)</v>
      </c>
      <c r="G1536" s="25">
        <f>VLOOKUP(E1536,КСГ!$A$2:$C$427,3,0)</f>
        <v>2.14</v>
      </c>
      <c r="H1536" s="25">
        <f>IF(VLOOKUP($E1536,КСГ!$A$2:$D$427,4,0)=0,IF($D1536="КС",$C$2*$C1536*$G1536,$C$3*$C1536*$G1536),IF($D1536="КС",$C$2*$G1536,$C$3*$G1536))</f>
        <v>51385.744200000001</v>
      </c>
      <c r="I1536" s="25" t="str">
        <f>VLOOKUP(E1536,КСГ!$A$2:$E$427,5,0)</f>
        <v>Урология</v>
      </c>
      <c r="J1536" s="25">
        <f>VLOOKUP(E1536,КСГ!$A$2:$F$427,6,0)</f>
        <v>1.2</v>
      </c>
      <c r="K1536" s="26" t="s">
        <v>483</v>
      </c>
      <c r="L1536" s="26">
        <v>60</v>
      </c>
      <c r="M1536" s="26">
        <v>14</v>
      </c>
      <c r="N1536" s="18">
        <f t="shared" ref="N1536:N1599" si="57">IF(L1536+M1536&gt;0,L1536+M1536,"")</f>
        <v>74</v>
      </c>
      <c r="O1536" s="19">
        <f>IF(VLOOKUP($E1536,КСГ!$A$2:$D$427,4,0)=0,IF($D1536="КС",$C$2*$C1536*$G1536*L1536,$C$3*$C1536*$G1536*L1536),IF($D1536="КС",$C$2*$G1536*L1536,$C$3*$G1536*L1536))</f>
        <v>3083144.6520000002</v>
      </c>
      <c r="P1536" s="19">
        <f>IF(VLOOKUP($E1536,КСГ!$A$2:$D$427,4,0)=0,IF($D1536="КС",$C$2*$C1536*$G1536*M1536,$C$3*$C1536*$G1536*M1536),IF($D1536="КС",$C$2*$G1536*M1536,$C$3*$G1536*M1536))</f>
        <v>719400.41879999998</v>
      </c>
      <c r="Q1536" s="20">
        <f t="shared" ref="Q1536:Q1599" si="58">O1536+P1536</f>
        <v>3802545.0708000003</v>
      </c>
    </row>
    <row r="1537" spans="1:17">
      <c r="A1537" s="34">
        <v>150072</v>
      </c>
      <c r="B1537" s="22" t="str">
        <f>VLOOKUP(A1537,МО!$A$1:$C$68,2,0)</f>
        <v>ФГБУ "Северо-Кавказкий многопрофильный медицинский центр МЗ РФ</v>
      </c>
      <c r="C1537" s="23">
        <f>IF(D1537="КС",VLOOKUP(A1537,МО!$A$1:$C$68,3,0),VLOOKUP(A1537,МО!$A$1:$D$68,4,0))</f>
        <v>1.4</v>
      </c>
      <c r="D1537" s="27" t="s">
        <v>495</v>
      </c>
      <c r="E1537" s="26">
        <v>20161235</v>
      </c>
      <c r="F1537" s="22" t="str">
        <f>VLOOKUP(E1537,КСГ!$A$2:$C$427,2,0)</f>
        <v>Операции на почке и мочевыделительной системе, взрослые (уровень 6)</v>
      </c>
      <c r="G1537" s="25">
        <f>VLOOKUP(E1537,КСГ!$A$2:$C$427,3,0)</f>
        <v>4.13</v>
      </c>
      <c r="H1537" s="25">
        <f>IF(VLOOKUP($E1537,КСГ!$A$2:$D$427,4,0)=0,IF($D1537="КС",$C$2*$C1537*$G1537,$C$3*$C1537*$G1537),IF($D1537="КС",$C$2*$G1537,$C$3*$G1537))</f>
        <v>99169.683899999989</v>
      </c>
      <c r="I1537" s="25" t="str">
        <f>VLOOKUP(E1537,КСГ!$A$2:$E$427,5,0)</f>
        <v>Урология</v>
      </c>
      <c r="J1537" s="25">
        <f>VLOOKUP(E1537,КСГ!$A$2:$F$427,6,0)</f>
        <v>1.2</v>
      </c>
      <c r="K1537" s="26" t="s">
        <v>483</v>
      </c>
      <c r="L1537" s="26">
        <v>4</v>
      </c>
      <c r="M1537" s="26">
        <v>1</v>
      </c>
      <c r="N1537" s="18">
        <f t="shared" si="57"/>
        <v>5</v>
      </c>
      <c r="O1537" s="19">
        <f>IF(VLOOKUP($E1537,КСГ!$A$2:$D$427,4,0)=0,IF($D1537="КС",$C$2*$C1537*$G1537*L1537,$C$3*$C1537*$G1537*L1537),IF($D1537="КС",$C$2*$G1537*L1537,$C$3*$G1537*L1537))</f>
        <v>396678.73559999996</v>
      </c>
      <c r="P1537" s="19">
        <f>IF(VLOOKUP($E1537,КСГ!$A$2:$D$427,4,0)=0,IF($D1537="КС",$C$2*$C1537*$G1537*M1537,$C$3*$C1537*$G1537*M1537),IF($D1537="КС",$C$2*$G1537*M1537,$C$3*$G1537*M1537))</f>
        <v>99169.683899999989</v>
      </c>
      <c r="Q1537" s="20">
        <f t="shared" si="58"/>
        <v>495848.41949999996</v>
      </c>
    </row>
    <row r="1538" spans="1:17">
      <c r="A1538" s="34">
        <v>150072</v>
      </c>
      <c r="B1538" s="22" t="str">
        <f>VLOOKUP(A1538,МО!$A$1:$C$68,2,0)</f>
        <v>ФГБУ "Северо-Кавказкий многопрофильный медицинский центр МЗ РФ</v>
      </c>
      <c r="C1538" s="23">
        <f>IF(D1538="КС",VLOOKUP(A1538,МО!$A$1:$C$68,3,0),VLOOKUP(A1538,МО!$A$1:$D$68,4,0))</f>
        <v>1.4</v>
      </c>
      <c r="D1538" s="27" t="s">
        <v>495</v>
      </c>
      <c r="E1538" s="26">
        <v>20161237</v>
      </c>
      <c r="F1538" s="22" t="str">
        <f>VLOOKUP(E1538,КСГ!$A$2:$C$427,2,0)</f>
        <v>Операции на коже, подкожной клетчатке, придатках кожи (уровень 1)</v>
      </c>
      <c r="G1538" s="25">
        <f>VLOOKUP(E1538,КСГ!$A$2:$C$427,3,0)</f>
        <v>0.27500000000000002</v>
      </c>
      <c r="H1538" s="25">
        <f>IF(VLOOKUP($E1538,КСГ!$A$2:$D$427,4,0)=0,IF($D1538="КС",$C$2*$C1538*$G1538,$C$3*$C1538*$G1538),IF($D1538="КС",$C$2*$G1538,$C$3*$G1538))</f>
        <v>6603.30825</v>
      </c>
      <c r="I1538" s="25" t="str">
        <f>VLOOKUP(E1538,КСГ!$A$2:$E$427,5,0)</f>
        <v>Хирургия</v>
      </c>
      <c r="J1538" s="25">
        <f>VLOOKUP(E1538,КСГ!$A$2:$F$427,6,0)</f>
        <v>0.9</v>
      </c>
      <c r="K1538" s="26" t="s">
        <v>474</v>
      </c>
      <c r="L1538" s="26">
        <v>4</v>
      </c>
      <c r="M1538" s="26">
        <v>1</v>
      </c>
      <c r="N1538" s="18">
        <f t="shared" si="57"/>
        <v>5</v>
      </c>
      <c r="O1538" s="19">
        <f>IF(VLOOKUP($E1538,КСГ!$A$2:$D$427,4,0)=0,IF($D1538="КС",$C$2*$C1538*$G1538*L1538,$C$3*$C1538*$G1538*L1538),IF($D1538="КС",$C$2*$G1538*L1538,$C$3*$G1538*L1538))</f>
        <v>26413.233</v>
      </c>
      <c r="P1538" s="19">
        <f>IF(VLOOKUP($E1538,КСГ!$A$2:$D$427,4,0)=0,IF($D1538="КС",$C$2*$C1538*$G1538*M1538,$C$3*$C1538*$G1538*M1538),IF($D1538="КС",$C$2*$G1538*M1538,$C$3*$G1538*M1538))</f>
        <v>6603.30825</v>
      </c>
      <c r="Q1538" s="20">
        <f t="shared" si="58"/>
        <v>33016.541250000002</v>
      </c>
    </row>
    <row r="1539" spans="1:17">
      <c r="A1539" s="34">
        <v>150072</v>
      </c>
      <c r="B1539" s="22" t="str">
        <f>VLOOKUP(A1539,МО!$A$1:$C$68,2,0)</f>
        <v>ФГБУ "Северо-Кавказкий многопрофильный медицинский центр МЗ РФ</v>
      </c>
      <c r="C1539" s="23">
        <f>IF(D1539="КС",VLOOKUP(A1539,МО!$A$1:$C$68,3,0),VLOOKUP(A1539,МО!$A$1:$D$68,4,0))</f>
        <v>1.4</v>
      </c>
      <c r="D1539" s="27" t="s">
        <v>495</v>
      </c>
      <c r="E1539" s="26">
        <v>20161238</v>
      </c>
      <c r="F1539" s="22" t="str">
        <f>VLOOKUP(E1539,КСГ!$A$2:$C$427,2,0)</f>
        <v>Операции на коже, подкожной клетчатке, придатках кожи (уровень 2)</v>
      </c>
      <c r="G1539" s="25">
        <f>VLOOKUP(E1539,КСГ!$A$2:$C$427,3,0)</f>
        <v>0.71</v>
      </c>
      <c r="H1539" s="25">
        <f>IF(VLOOKUP($E1539,КСГ!$A$2:$D$427,4,0)=0,IF($D1539="КС",$C$2*$C1539*$G1539,$C$3*$C1539*$G1539),IF($D1539="КС",$C$2*$G1539,$C$3*$G1539))</f>
        <v>17048.541299999997</v>
      </c>
      <c r="I1539" s="25" t="str">
        <f>VLOOKUP(E1539,КСГ!$A$2:$E$427,5,0)</f>
        <v>Хирургия</v>
      </c>
      <c r="J1539" s="25">
        <f>VLOOKUP(E1539,КСГ!$A$2:$F$427,6,0)</f>
        <v>0.9</v>
      </c>
      <c r="K1539" s="26" t="s">
        <v>474</v>
      </c>
      <c r="L1539" s="26">
        <v>10</v>
      </c>
      <c r="M1539" s="26">
        <v>3</v>
      </c>
      <c r="N1539" s="18">
        <f t="shared" si="57"/>
        <v>13</v>
      </c>
      <c r="O1539" s="19">
        <f>IF(VLOOKUP($E1539,КСГ!$A$2:$D$427,4,0)=0,IF($D1539="КС",$C$2*$C1539*$G1539*L1539,$C$3*$C1539*$G1539*L1539),IF($D1539="КС",$C$2*$G1539*L1539,$C$3*$G1539*L1539))</f>
        <v>170485.41299999997</v>
      </c>
      <c r="P1539" s="19">
        <f>IF(VLOOKUP($E1539,КСГ!$A$2:$D$427,4,0)=0,IF($D1539="КС",$C$2*$C1539*$G1539*M1539,$C$3*$C1539*$G1539*M1539),IF($D1539="КС",$C$2*$G1539*M1539,$C$3*$G1539*M1539))</f>
        <v>51145.623899999991</v>
      </c>
      <c r="Q1539" s="20">
        <f t="shared" si="58"/>
        <v>221631.03689999995</v>
      </c>
    </row>
    <row r="1540" spans="1:17">
      <c r="A1540" s="34">
        <v>150072</v>
      </c>
      <c r="B1540" s="22" t="str">
        <f>VLOOKUP(A1540,МО!$A$1:$C$68,2,0)</f>
        <v>ФГБУ "Северо-Кавказкий многопрофильный медицинский центр МЗ РФ</v>
      </c>
      <c r="C1540" s="23">
        <f>IF(D1540="КС",VLOOKUP(A1540,МО!$A$1:$C$68,3,0),VLOOKUP(A1540,МО!$A$1:$D$68,4,0))</f>
        <v>1.4</v>
      </c>
      <c r="D1540" s="27" t="s">
        <v>495</v>
      </c>
      <c r="E1540" s="26">
        <v>20161240</v>
      </c>
      <c r="F1540" s="22" t="str">
        <f>VLOOKUP(E1540,КСГ!$A$2:$C$427,2,0)</f>
        <v>Операции на коже, подкожной клетчатке, придатках кожи (уровень 4)</v>
      </c>
      <c r="G1540" s="25">
        <f>VLOOKUP(E1540,КСГ!$A$2:$C$427,3,0)</f>
        <v>2.41</v>
      </c>
      <c r="H1540" s="25">
        <f>IF(VLOOKUP($E1540,КСГ!$A$2:$D$427,4,0)=0,IF($D1540="КС",$C$2*$C1540*$G1540,$C$3*$C1540*$G1540),IF($D1540="КС",$C$2*$G1540,$C$3*$G1540))</f>
        <v>57868.992299999998</v>
      </c>
      <c r="I1540" s="25" t="str">
        <f>VLOOKUP(E1540,КСГ!$A$2:$E$427,5,0)</f>
        <v>Хирургия</v>
      </c>
      <c r="J1540" s="25">
        <f>VLOOKUP(E1540,КСГ!$A$2:$F$427,6,0)</f>
        <v>0.9</v>
      </c>
      <c r="K1540" s="26" t="s">
        <v>474</v>
      </c>
      <c r="L1540" s="26">
        <v>7</v>
      </c>
      <c r="M1540" s="26">
        <v>1</v>
      </c>
      <c r="N1540" s="18">
        <f t="shared" si="57"/>
        <v>8</v>
      </c>
      <c r="O1540" s="19">
        <f>IF(VLOOKUP($E1540,КСГ!$A$2:$D$427,4,0)=0,IF($D1540="КС",$C$2*$C1540*$G1540*L1540,$C$3*$C1540*$G1540*L1540),IF($D1540="КС",$C$2*$G1540*L1540,$C$3*$G1540*L1540))</f>
        <v>405082.9461</v>
      </c>
      <c r="P1540" s="19">
        <f>IF(VLOOKUP($E1540,КСГ!$A$2:$D$427,4,0)=0,IF($D1540="КС",$C$2*$C1540*$G1540*M1540,$C$3*$C1540*$G1540*M1540),IF($D1540="КС",$C$2*$G1540*M1540,$C$3*$G1540*M1540))</f>
        <v>57868.992299999998</v>
      </c>
      <c r="Q1540" s="20">
        <f t="shared" si="58"/>
        <v>462951.93839999998</v>
      </c>
    </row>
    <row r="1541" spans="1:17">
      <c r="A1541" s="34">
        <v>150072</v>
      </c>
      <c r="B1541" s="22" t="str">
        <f>VLOOKUP(A1541,МО!$A$1:$C$68,2,0)</f>
        <v>ФГБУ "Северо-Кавказкий многопрофильный медицинский центр МЗ РФ</v>
      </c>
      <c r="C1541" s="23">
        <f>IF(D1541="КС",VLOOKUP(A1541,МО!$A$1:$C$68,3,0),VLOOKUP(A1541,МО!$A$1:$D$68,4,0))</f>
        <v>1.4</v>
      </c>
      <c r="D1541" s="27" t="s">
        <v>495</v>
      </c>
      <c r="E1541" s="26">
        <v>20161242</v>
      </c>
      <c r="F1541" s="22" t="str">
        <f>VLOOKUP(E1541,КСГ!$A$2:$C$427,2,0)</f>
        <v>Операции на органах кроветворения и иммунной системы (уровень 2)</v>
      </c>
      <c r="G1541" s="25">
        <f>VLOOKUP(E1541,КСГ!$A$2:$C$427,3,0)</f>
        <v>1.83</v>
      </c>
      <c r="H1541" s="25">
        <f>IF(VLOOKUP($E1541,КСГ!$A$2:$D$427,4,0)=0,IF($D1541="КС",$C$2*$C1541*$G1541,$C$3*$C1541*$G1541),IF($D1541="КС",$C$2*$G1541,$C$3*$G1541))</f>
        <v>43942.014900000002</v>
      </c>
      <c r="I1541" s="25" t="str">
        <f>VLOOKUP(E1541,КСГ!$A$2:$E$427,5,0)</f>
        <v>Хирургия</v>
      </c>
      <c r="J1541" s="25">
        <f>VLOOKUP(E1541,КСГ!$A$2:$F$427,6,0)</f>
        <v>0.9</v>
      </c>
      <c r="K1541" s="26" t="s">
        <v>474</v>
      </c>
      <c r="L1541" s="26">
        <v>0</v>
      </c>
      <c r="M1541" s="26">
        <v>0</v>
      </c>
      <c r="N1541" s="18" t="str">
        <f t="shared" si="57"/>
        <v/>
      </c>
      <c r="O1541" s="19">
        <f>IF(VLOOKUP($E1541,КСГ!$A$2:$D$427,4,0)=0,IF($D1541="КС",$C$2*$C1541*$G1541*L1541,$C$3*$C1541*$G1541*L1541),IF($D1541="КС",$C$2*$G1541*L1541,$C$3*$G1541*L1541))</f>
        <v>0</v>
      </c>
      <c r="P1541" s="19">
        <f>IF(VLOOKUP($E1541,КСГ!$A$2:$D$427,4,0)=0,IF($D1541="КС",$C$2*$C1541*$G1541*M1541,$C$3*$C1541*$G1541*M1541),IF($D1541="КС",$C$2*$G1541*M1541,$C$3*$G1541*M1541))</f>
        <v>0</v>
      </c>
      <c r="Q1541" s="20">
        <f t="shared" si="58"/>
        <v>0</v>
      </c>
    </row>
    <row r="1542" spans="1:17">
      <c r="A1542" s="34">
        <v>150072</v>
      </c>
      <c r="B1542" s="22" t="str">
        <f>VLOOKUP(A1542,МО!$A$1:$C$68,2,0)</f>
        <v>ФГБУ "Северо-Кавказкий многопрофильный медицинский центр МЗ РФ</v>
      </c>
      <c r="C1542" s="23">
        <f>IF(D1542="КС",VLOOKUP(A1542,МО!$A$1:$C$68,3,0),VLOOKUP(A1542,МО!$A$1:$D$68,4,0))</f>
        <v>1.4</v>
      </c>
      <c r="D1542" s="27" t="s">
        <v>495</v>
      </c>
      <c r="E1542" s="26">
        <v>20161243</v>
      </c>
      <c r="F1542" s="22" t="str">
        <f>VLOOKUP(E1542,КСГ!$A$2:$C$427,2,0)</f>
        <v>Операции на органах кроветворения и иммунной системы (уровень 3)</v>
      </c>
      <c r="G1542" s="25">
        <f>VLOOKUP(E1542,КСГ!$A$2:$C$427,3,0)</f>
        <v>2.16</v>
      </c>
      <c r="H1542" s="25">
        <f>IF(VLOOKUP($E1542,КСГ!$A$2:$D$427,4,0)=0,IF($D1542="КС",$C$2*$C1542*$G1542,$C$3*$C1542*$G1542),IF($D1542="КС",$C$2*$G1542,$C$3*$G1542))</f>
        <v>51865.984799999998</v>
      </c>
      <c r="I1542" s="25" t="str">
        <f>VLOOKUP(E1542,КСГ!$A$2:$E$427,5,0)</f>
        <v>Хирургия</v>
      </c>
      <c r="J1542" s="25">
        <f>VLOOKUP(E1542,КСГ!$A$2:$F$427,6,0)</f>
        <v>0.9</v>
      </c>
      <c r="K1542" s="26" t="s">
        <v>474</v>
      </c>
      <c r="L1542" s="26">
        <v>2</v>
      </c>
      <c r="M1542" s="26">
        <v>1</v>
      </c>
      <c r="N1542" s="18">
        <f t="shared" si="57"/>
        <v>3</v>
      </c>
      <c r="O1542" s="19">
        <f>IF(VLOOKUP($E1542,КСГ!$A$2:$D$427,4,0)=0,IF($D1542="КС",$C$2*$C1542*$G1542*L1542,$C$3*$C1542*$G1542*L1542),IF($D1542="КС",$C$2*$G1542*L1542,$C$3*$G1542*L1542))</f>
        <v>103731.9696</v>
      </c>
      <c r="P1542" s="19">
        <f>IF(VLOOKUP($E1542,КСГ!$A$2:$D$427,4,0)=0,IF($D1542="КС",$C$2*$C1542*$G1542*M1542,$C$3*$C1542*$G1542*M1542),IF($D1542="КС",$C$2*$G1542*M1542,$C$3*$G1542*M1542))</f>
        <v>51865.984799999998</v>
      </c>
      <c r="Q1542" s="20">
        <f t="shared" si="58"/>
        <v>155597.95439999999</v>
      </c>
    </row>
    <row r="1543" spans="1:17">
      <c r="A1543" s="34">
        <v>150072</v>
      </c>
      <c r="B1543" s="22" t="str">
        <f>VLOOKUP(A1543,МО!$A$1:$C$68,2,0)</f>
        <v>ФГБУ "Северо-Кавказкий многопрофильный медицинский центр МЗ РФ</v>
      </c>
      <c r="C1543" s="23">
        <f>IF(D1543="КС",VLOOKUP(A1543,МО!$A$1:$C$68,3,0),VLOOKUP(A1543,МО!$A$1:$D$68,4,0))</f>
        <v>1.4</v>
      </c>
      <c r="D1543" s="27" t="s">
        <v>495</v>
      </c>
      <c r="E1543" s="26">
        <v>20161244</v>
      </c>
      <c r="F1543" s="22" t="str">
        <f>VLOOKUP(E1543,КСГ!$A$2:$C$427,2,0)</f>
        <v>Операции на эндокринных железах кроме гипофиза (уровень 1)</v>
      </c>
      <c r="G1543" s="25">
        <f>VLOOKUP(E1543,КСГ!$A$2:$C$427,3,0)</f>
        <v>1.81</v>
      </c>
      <c r="H1543" s="25">
        <f>IF(VLOOKUP($E1543,КСГ!$A$2:$D$427,4,0)=0,IF($D1543="КС",$C$2*$C1543*$G1543,$C$3*$C1543*$G1543),IF($D1543="КС",$C$2*$G1543,$C$3*$G1543))</f>
        <v>43461.774299999997</v>
      </c>
      <c r="I1543" s="25" t="str">
        <f>VLOOKUP(E1543,КСГ!$A$2:$E$427,5,0)</f>
        <v>Хирургия</v>
      </c>
      <c r="J1543" s="25">
        <f>VLOOKUP(E1543,КСГ!$A$2:$F$427,6,0)</f>
        <v>0.9</v>
      </c>
      <c r="K1543" s="26" t="s">
        <v>474</v>
      </c>
      <c r="L1543" s="26">
        <v>35</v>
      </c>
      <c r="M1543" s="26">
        <v>5</v>
      </c>
      <c r="N1543" s="18">
        <f t="shared" si="57"/>
        <v>40</v>
      </c>
      <c r="O1543" s="19">
        <f>IF(VLOOKUP($E1543,КСГ!$A$2:$D$427,4,0)=0,IF($D1543="КС",$C$2*$C1543*$G1543*L1543,$C$3*$C1543*$G1543*L1543),IF($D1543="КС",$C$2*$G1543*L1543,$C$3*$G1543*L1543))</f>
        <v>1521162.1004999999</v>
      </c>
      <c r="P1543" s="19">
        <f>IF(VLOOKUP($E1543,КСГ!$A$2:$D$427,4,0)=0,IF($D1543="КС",$C$2*$C1543*$G1543*M1543,$C$3*$C1543*$G1543*M1543),IF($D1543="КС",$C$2*$G1543*M1543,$C$3*$G1543*M1543))</f>
        <v>217308.87149999998</v>
      </c>
      <c r="Q1543" s="20">
        <f t="shared" si="58"/>
        <v>1738470.9719999998</v>
      </c>
    </row>
    <row r="1544" spans="1:17">
      <c r="A1544" s="34">
        <v>150072</v>
      </c>
      <c r="B1544" s="22" t="str">
        <f>VLOOKUP(A1544,МО!$A$1:$C$68,2,0)</f>
        <v>ФГБУ "Северо-Кавказкий многопрофильный медицинский центр МЗ РФ</v>
      </c>
      <c r="C1544" s="23">
        <f>IF(D1544="КС",VLOOKUP(A1544,МО!$A$1:$C$68,3,0),VLOOKUP(A1544,МО!$A$1:$D$68,4,0))</f>
        <v>1.4</v>
      </c>
      <c r="D1544" s="27" t="s">
        <v>495</v>
      </c>
      <c r="E1544" s="26">
        <v>20161246</v>
      </c>
      <c r="F1544" s="22" t="str">
        <f>VLOOKUP(E1544,КСГ!$A$2:$C$427,2,0)</f>
        <v>Болезни молочной железы, новообразования молочной железы доброкачественные,  in situ, неопределенного и неизвестного характера</v>
      </c>
      <c r="G1544" s="25">
        <f>VLOOKUP(E1544,КСГ!$A$2:$C$427,3,0)</f>
        <v>0.73</v>
      </c>
      <c r="H1544" s="25">
        <f>IF(VLOOKUP($E1544,КСГ!$A$2:$D$427,4,0)=0,IF($D1544="КС",$C$2*$C1544*$G1544,$C$3*$C1544*$G1544),IF($D1544="КС",$C$2*$G1544,$C$3*$G1544))</f>
        <v>17528.781899999998</v>
      </c>
      <c r="I1544" s="25" t="str">
        <f>VLOOKUP(E1544,КСГ!$A$2:$E$427,5,0)</f>
        <v>Хирургия</v>
      </c>
      <c r="J1544" s="25">
        <f>VLOOKUP(E1544,КСГ!$A$2:$F$427,6,0)</f>
        <v>0.9</v>
      </c>
      <c r="K1544" s="26" t="s">
        <v>474</v>
      </c>
      <c r="L1544" s="26">
        <v>15</v>
      </c>
      <c r="M1544" s="26">
        <v>2</v>
      </c>
      <c r="N1544" s="18">
        <f t="shared" si="57"/>
        <v>17</v>
      </c>
      <c r="O1544" s="19">
        <f>IF(VLOOKUP($E1544,КСГ!$A$2:$D$427,4,0)=0,IF($D1544="КС",$C$2*$C1544*$G1544*L1544,$C$3*$C1544*$G1544*L1544),IF($D1544="КС",$C$2*$G1544*L1544,$C$3*$G1544*L1544))</f>
        <v>262931.72849999997</v>
      </c>
      <c r="P1544" s="19">
        <f>IF(VLOOKUP($E1544,КСГ!$A$2:$D$427,4,0)=0,IF($D1544="КС",$C$2*$C1544*$G1544*M1544,$C$3*$C1544*$G1544*M1544),IF($D1544="КС",$C$2*$G1544*M1544,$C$3*$G1544*M1544))</f>
        <v>35057.563799999996</v>
      </c>
      <c r="Q1544" s="20">
        <f t="shared" si="58"/>
        <v>297989.29229999997</v>
      </c>
    </row>
    <row r="1545" spans="1:17">
      <c r="A1545" s="34">
        <v>150072</v>
      </c>
      <c r="B1545" s="22" t="str">
        <f>VLOOKUP(A1545,МО!$A$1:$C$68,2,0)</f>
        <v>ФГБУ "Северо-Кавказкий многопрофильный медицинский центр МЗ РФ</v>
      </c>
      <c r="C1545" s="23">
        <f>IF(D1545="КС",VLOOKUP(A1545,МО!$A$1:$C$68,3,0),VLOOKUP(A1545,МО!$A$1:$D$68,4,0))</f>
        <v>1.4</v>
      </c>
      <c r="D1545" s="27" t="s">
        <v>495</v>
      </c>
      <c r="E1545" s="26">
        <v>20161247</v>
      </c>
      <c r="F1545" s="22" t="str">
        <f>VLOOKUP(E1545,КСГ!$A$2:$C$427,2,0)</f>
        <v>Артрозы, другие поражения суставов, болезни мягких тканей</v>
      </c>
      <c r="G1545" s="25">
        <f>VLOOKUP(E1545,КСГ!$A$2:$C$427,3,0)</f>
        <v>0.76</v>
      </c>
      <c r="H1545" s="25">
        <f>IF(VLOOKUP($E1545,КСГ!$A$2:$D$427,4,0)=0,IF($D1545="КС",$C$2*$C1545*$G1545,$C$3*$C1545*$G1545),IF($D1545="КС",$C$2*$G1545,$C$3*$G1545))</f>
        <v>18249.142799999998</v>
      </c>
      <c r="I1545" s="25" t="str">
        <f>VLOOKUP(E1545,КСГ!$A$2:$E$427,5,0)</f>
        <v>Хирургия</v>
      </c>
      <c r="J1545" s="25">
        <f>VLOOKUP(E1545,КСГ!$A$2:$F$427,6,0)</f>
        <v>0.9</v>
      </c>
      <c r="K1545" s="26" t="s">
        <v>474</v>
      </c>
      <c r="L1545" s="26">
        <v>5</v>
      </c>
      <c r="M1545" s="26">
        <v>1</v>
      </c>
      <c r="N1545" s="18">
        <f t="shared" si="57"/>
        <v>6</v>
      </c>
      <c r="O1545" s="19">
        <f>IF(VLOOKUP($E1545,КСГ!$A$2:$D$427,4,0)=0,IF($D1545="КС",$C$2*$C1545*$G1545*L1545,$C$3*$C1545*$G1545*L1545),IF($D1545="КС",$C$2*$G1545*L1545,$C$3*$G1545*L1545))</f>
        <v>91245.713999999993</v>
      </c>
      <c r="P1545" s="19">
        <f>IF(VLOOKUP($E1545,КСГ!$A$2:$D$427,4,0)=0,IF($D1545="КС",$C$2*$C1545*$G1545*M1545,$C$3*$C1545*$G1545*M1545),IF($D1545="КС",$C$2*$G1545*M1545,$C$3*$G1545*M1545))</f>
        <v>18249.142799999998</v>
      </c>
      <c r="Q1545" s="20">
        <f t="shared" si="58"/>
        <v>109494.85679999999</v>
      </c>
    </row>
    <row r="1546" spans="1:17">
      <c r="A1546" s="34">
        <v>150072</v>
      </c>
      <c r="B1546" s="22" t="str">
        <f>VLOOKUP(A1546,МО!$A$1:$C$68,2,0)</f>
        <v>ФГБУ "Северо-Кавказкий многопрофильный медицинский центр МЗ РФ</v>
      </c>
      <c r="C1546" s="23">
        <f>IF(D1546="КС",VLOOKUP(A1546,МО!$A$1:$C$68,3,0),VLOOKUP(A1546,МО!$A$1:$D$68,4,0))</f>
        <v>1.4</v>
      </c>
      <c r="D1546" s="27" t="s">
        <v>495</v>
      </c>
      <c r="E1546" s="26">
        <v>20161248</v>
      </c>
      <c r="F1546" s="22" t="str">
        <f>VLOOKUP(E1546,КСГ!$A$2:$C$427,2,0)</f>
        <v>Остеомиелит, уровень 1</v>
      </c>
      <c r="G1546" s="25">
        <f>VLOOKUP(E1546,КСГ!$A$2:$C$427,3,0)</f>
        <v>2.42</v>
      </c>
      <c r="H1546" s="25">
        <f>IF(VLOOKUP($E1546,КСГ!$A$2:$D$427,4,0)=0,IF($D1546="КС",$C$2*$C1546*$G1546,$C$3*$C1546*$G1546),IF($D1546="КС",$C$2*$G1546,$C$3*$G1546))</f>
        <v>58109.112599999993</v>
      </c>
      <c r="I1546" s="25" t="str">
        <f>VLOOKUP(E1546,КСГ!$A$2:$E$427,5,0)</f>
        <v>Хирургия</v>
      </c>
      <c r="J1546" s="25">
        <f>VLOOKUP(E1546,КСГ!$A$2:$F$427,6,0)</f>
        <v>0.9</v>
      </c>
      <c r="K1546" s="26" t="s">
        <v>474</v>
      </c>
      <c r="L1546" s="26">
        <v>8</v>
      </c>
      <c r="M1546" s="26">
        <v>2</v>
      </c>
      <c r="N1546" s="18">
        <f t="shared" si="57"/>
        <v>10</v>
      </c>
      <c r="O1546" s="19">
        <f>IF(VLOOKUP($E1546,КСГ!$A$2:$D$427,4,0)=0,IF($D1546="КС",$C$2*$C1546*$G1546*L1546,$C$3*$C1546*$G1546*L1546),IF($D1546="КС",$C$2*$G1546*L1546,$C$3*$G1546*L1546))</f>
        <v>464872.90079999994</v>
      </c>
      <c r="P1546" s="19">
        <f>IF(VLOOKUP($E1546,КСГ!$A$2:$D$427,4,0)=0,IF($D1546="КС",$C$2*$C1546*$G1546*M1546,$C$3*$C1546*$G1546*M1546),IF($D1546="КС",$C$2*$G1546*M1546,$C$3*$G1546*M1546))</f>
        <v>116218.22519999999</v>
      </c>
      <c r="Q1546" s="20">
        <f t="shared" si="58"/>
        <v>581091.12599999993</v>
      </c>
    </row>
    <row r="1547" spans="1:17">
      <c r="A1547" s="34">
        <v>150072</v>
      </c>
      <c r="B1547" s="22" t="str">
        <f>VLOOKUP(A1547,МО!$A$1:$C$68,2,0)</f>
        <v>ФГБУ "Северо-Кавказкий многопрофильный медицинский центр МЗ РФ</v>
      </c>
      <c r="C1547" s="23">
        <f>IF(D1547="КС",VLOOKUP(A1547,МО!$A$1:$C$68,3,0),VLOOKUP(A1547,МО!$A$1:$D$68,4,0))</f>
        <v>1.4</v>
      </c>
      <c r="D1547" s="27" t="s">
        <v>495</v>
      </c>
      <c r="E1547" s="26">
        <v>20161249</v>
      </c>
      <c r="F1547" s="22" t="str">
        <f>VLOOKUP(E1547,КСГ!$A$2:$C$427,2,0)</f>
        <v>Остеомиелит, уровень 2</v>
      </c>
      <c r="G1547" s="25">
        <f>VLOOKUP(E1547,КСГ!$A$2:$C$427,3,0)</f>
        <v>3.51</v>
      </c>
      <c r="H1547" s="25">
        <f>IF(VLOOKUP($E1547,КСГ!$A$2:$D$427,4,0)=0,IF($D1547="КС",$C$2*$C1547*$G1547,$C$3*$C1547*$G1547),IF($D1547="КС",$C$2*$G1547,$C$3*$G1547))</f>
        <v>84282.225299999991</v>
      </c>
      <c r="I1547" s="25" t="str">
        <f>VLOOKUP(E1547,КСГ!$A$2:$E$427,5,0)</f>
        <v>Хирургия</v>
      </c>
      <c r="J1547" s="25">
        <f>VLOOKUP(E1547,КСГ!$A$2:$F$427,6,0)</f>
        <v>0.9</v>
      </c>
      <c r="K1547" s="26" t="s">
        <v>474</v>
      </c>
      <c r="L1547" s="26">
        <v>6</v>
      </c>
      <c r="M1547" s="26">
        <v>2</v>
      </c>
      <c r="N1547" s="18">
        <f t="shared" si="57"/>
        <v>8</v>
      </c>
      <c r="O1547" s="19">
        <f>IF(VLOOKUP($E1547,КСГ!$A$2:$D$427,4,0)=0,IF($D1547="КС",$C$2*$C1547*$G1547*L1547,$C$3*$C1547*$G1547*L1547),IF($D1547="КС",$C$2*$G1547*L1547,$C$3*$G1547*L1547))</f>
        <v>505693.35179999995</v>
      </c>
      <c r="P1547" s="19">
        <f>IF(VLOOKUP($E1547,КСГ!$A$2:$D$427,4,0)=0,IF($D1547="КС",$C$2*$C1547*$G1547*M1547,$C$3*$C1547*$G1547*M1547),IF($D1547="КС",$C$2*$G1547*M1547,$C$3*$G1547*M1547))</f>
        <v>168564.45059999998</v>
      </c>
      <c r="Q1547" s="20">
        <f t="shared" si="58"/>
        <v>674257.80239999993</v>
      </c>
    </row>
    <row r="1548" spans="1:17" ht="18.75" customHeight="1">
      <c r="A1548" s="34">
        <v>150072</v>
      </c>
      <c r="B1548" s="22" t="str">
        <f>VLOOKUP(A1548,МО!$A$1:$C$68,2,0)</f>
        <v>ФГБУ "Северо-Кавказкий многопрофильный медицинский центр МЗ РФ</v>
      </c>
      <c r="C1548" s="23">
        <f>IF(D1548="КС",VLOOKUP(A1548,МО!$A$1:$C$68,3,0),VLOOKUP(A1548,МО!$A$1:$D$68,4,0))</f>
        <v>1.4</v>
      </c>
      <c r="D1548" s="27" t="s">
        <v>495</v>
      </c>
      <c r="E1548" s="26">
        <v>20161255</v>
      </c>
      <c r="F1548" s="22" t="str">
        <f>VLOOKUP(E1548,КСГ!$A$2:$C$427,2,0)</f>
        <v>Операции на желчном пузыре и желчевыводящих путях (уровень 1)</v>
      </c>
      <c r="G1548" s="25">
        <f>VLOOKUP(E1548,КСГ!$A$2:$C$427,3,0)</f>
        <v>1.1499999999999999</v>
      </c>
      <c r="H1548" s="25">
        <f>IF(VLOOKUP($E1548,КСГ!$A$2:$D$427,4,0)=0,IF($D1548="КС",$C$2*$C1548*$G1548,$C$3*$C1548*$G1548),IF($D1548="КС",$C$2*$G1548,$C$3*$G1548))</f>
        <v>27613.834499999997</v>
      </c>
      <c r="I1548" s="25" t="str">
        <f>VLOOKUP(E1548,КСГ!$A$2:$E$427,5,0)</f>
        <v>Хирургия (абдоминальная)</v>
      </c>
      <c r="J1548" s="25">
        <f>VLOOKUP(E1548,КСГ!$A$2:$F$427,6,0)</f>
        <v>1.2</v>
      </c>
      <c r="K1548" s="26" t="s">
        <v>517</v>
      </c>
      <c r="L1548" s="26">
        <v>7</v>
      </c>
      <c r="M1548" s="26">
        <v>2</v>
      </c>
      <c r="N1548" s="18">
        <f t="shared" si="57"/>
        <v>9</v>
      </c>
      <c r="O1548" s="19">
        <f>IF(VLOOKUP($E1548,КСГ!$A$2:$D$427,4,0)=0,IF($D1548="КС",$C$2*$C1548*$G1548*L1548,$C$3*$C1548*$G1548*L1548),IF($D1548="КС",$C$2*$G1548*L1548,$C$3*$G1548*L1548))</f>
        <v>193296.84149999998</v>
      </c>
      <c r="P1548" s="19">
        <f>IF(VLOOKUP($E1548,КСГ!$A$2:$D$427,4,0)=0,IF($D1548="КС",$C$2*$C1548*$G1548*M1548,$C$3*$C1548*$G1548*M1548),IF($D1548="КС",$C$2*$G1548*M1548,$C$3*$G1548*M1548))</f>
        <v>55227.668999999994</v>
      </c>
      <c r="Q1548" s="20">
        <f t="shared" si="58"/>
        <v>248524.51049999997</v>
      </c>
    </row>
    <row r="1549" spans="1:17" ht="18" customHeight="1">
      <c r="A1549" s="34">
        <v>150072</v>
      </c>
      <c r="B1549" s="22" t="str">
        <f>VLOOKUP(A1549,МО!$A$1:$C$68,2,0)</f>
        <v>ФГБУ "Северо-Кавказкий многопрофильный медицинский центр МЗ РФ</v>
      </c>
      <c r="C1549" s="23">
        <f>IF(D1549="КС",VLOOKUP(A1549,МО!$A$1:$C$68,3,0),VLOOKUP(A1549,МО!$A$1:$D$68,4,0))</f>
        <v>1.4</v>
      </c>
      <c r="D1549" s="27" t="s">
        <v>495</v>
      </c>
      <c r="E1549" s="26">
        <v>20161256</v>
      </c>
      <c r="F1549" s="22" t="str">
        <f>VLOOKUP(E1549,КСГ!$A$2:$C$427,2,0)</f>
        <v>Операции на желчном пузыре и желчевыводящих путях (уровень 2)</v>
      </c>
      <c r="G1549" s="25">
        <f>VLOOKUP(E1549,КСГ!$A$2:$C$427,3,0)</f>
        <v>1.43</v>
      </c>
      <c r="H1549" s="25">
        <f>IF(VLOOKUP($E1549,КСГ!$A$2:$D$427,4,0)=0,IF($D1549="КС",$C$2*$C1549*$G1549,$C$3*$C1549*$G1549),IF($D1549="КС",$C$2*$G1549,$C$3*$G1549))</f>
        <v>34337.202899999997</v>
      </c>
      <c r="I1549" s="25" t="str">
        <f>VLOOKUP(E1549,КСГ!$A$2:$E$427,5,0)</f>
        <v>Хирургия (абдоминальная)</v>
      </c>
      <c r="J1549" s="25">
        <f>VLOOKUP(E1549,КСГ!$A$2:$F$427,6,0)</f>
        <v>1.2</v>
      </c>
      <c r="K1549" s="26" t="s">
        <v>517</v>
      </c>
      <c r="L1549" s="26">
        <v>35</v>
      </c>
      <c r="M1549" s="26">
        <v>5</v>
      </c>
      <c r="N1549" s="18">
        <f t="shared" si="57"/>
        <v>40</v>
      </c>
      <c r="O1549" s="19">
        <f>IF(VLOOKUP($E1549,КСГ!$A$2:$D$427,4,0)=0,IF($D1549="КС",$C$2*$C1549*$G1549*L1549,$C$3*$C1549*$G1549*L1549),IF($D1549="КС",$C$2*$G1549*L1549,$C$3*$G1549*L1549))</f>
        <v>1201802.1014999999</v>
      </c>
      <c r="P1549" s="19">
        <f>IF(VLOOKUP($E1549,КСГ!$A$2:$D$427,4,0)=0,IF($D1549="КС",$C$2*$C1549*$G1549*M1549,$C$3*$C1549*$G1549*M1549),IF($D1549="КС",$C$2*$G1549*M1549,$C$3*$G1549*M1549))</f>
        <v>171686.01449999999</v>
      </c>
      <c r="Q1549" s="20">
        <f t="shared" si="58"/>
        <v>1373488.1159999999</v>
      </c>
    </row>
    <row r="1550" spans="1:17" ht="15.75" customHeight="1">
      <c r="A1550" s="34">
        <v>150072</v>
      </c>
      <c r="B1550" s="22" t="str">
        <f>VLOOKUP(A1550,МО!$A$1:$C$68,2,0)</f>
        <v>ФГБУ "Северо-Кавказкий многопрофильный медицинский центр МЗ РФ</v>
      </c>
      <c r="C1550" s="23">
        <f>IF(D1550="КС",VLOOKUP(A1550,МО!$A$1:$C$68,3,0),VLOOKUP(A1550,МО!$A$1:$D$68,4,0))</f>
        <v>1.4</v>
      </c>
      <c r="D1550" s="27" t="s">
        <v>495</v>
      </c>
      <c r="E1550" s="26">
        <v>20161257</v>
      </c>
      <c r="F1550" s="22" t="str">
        <f>VLOOKUP(E1550,КСГ!$A$2:$C$427,2,0)</f>
        <v>Операции на желчном пузыре и желчевыводящих путях (уровень 3)</v>
      </c>
      <c r="G1550" s="25">
        <f>VLOOKUP(E1550,КСГ!$A$2:$C$427,3,0)</f>
        <v>3</v>
      </c>
      <c r="H1550" s="25">
        <f>IF(VLOOKUP($E1550,КСГ!$A$2:$D$427,4,0)=0,IF($D1550="КС",$C$2*$C1550*$G1550,$C$3*$C1550*$G1550),IF($D1550="КС",$C$2*$G1550,$C$3*$G1550))</f>
        <v>72036.09</v>
      </c>
      <c r="I1550" s="25" t="str">
        <f>VLOOKUP(E1550,КСГ!$A$2:$E$427,5,0)</f>
        <v>Хирургия (абдоминальная)</v>
      </c>
      <c r="J1550" s="25">
        <f>VLOOKUP(E1550,КСГ!$A$2:$F$427,6,0)</f>
        <v>1.2</v>
      </c>
      <c r="K1550" s="26" t="s">
        <v>517</v>
      </c>
      <c r="L1550" s="26">
        <v>4</v>
      </c>
      <c r="M1550" s="26">
        <v>1</v>
      </c>
      <c r="N1550" s="18">
        <f t="shared" si="57"/>
        <v>5</v>
      </c>
      <c r="O1550" s="19">
        <f>IF(VLOOKUP($E1550,КСГ!$A$2:$D$427,4,0)=0,IF($D1550="КС",$C$2*$C1550*$G1550*L1550,$C$3*$C1550*$G1550*L1550),IF($D1550="КС",$C$2*$G1550*L1550,$C$3*$G1550*L1550))</f>
        <v>288144.36</v>
      </c>
      <c r="P1550" s="19">
        <f>IF(VLOOKUP($E1550,КСГ!$A$2:$D$427,4,0)=0,IF($D1550="КС",$C$2*$C1550*$G1550*M1550,$C$3*$C1550*$G1550*M1550),IF($D1550="КС",$C$2*$G1550*M1550,$C$3*$G1550*M1550))</f>
        <v>72036.09</v>
      </c>
      <c r="Q1550" s="20">
        <f t="shared" si="58"/>
        <v>360180.44999999995</v>
      </c>
    </row>
    <row r="1551" spans="1:17" ht="14.25" customHeight="1">
      <c r="A1551" s="34">
        <v>150072</v>
      </c>
      <c r="B1551" s="22" t="str">
        <f>VLOOKUP(A1551,МО!$A$1:$C$68,2,0)</f>
        <v>ФГБУ "Северо-Кавказкий многопрофильный медицинский центр МЗ РФ</v>
      </c>
      <c r="C1551" s="23">
        <f>IF(D1551="КС",VLOOKUP(A1551,МО!$A$1:$C$68,3,0),VLOOKUP(A1551,МО!$A$1:$D$68,4,0))</f>
        <v>1.4</v>
      </c>
      <c r="D1551" s="27" t="s">
        <v>495</v>
      </c>
      <c r="E1551" s="26">
        <v>20161258</v>
      </c>
      <c r="F1551" s="22" t="str">
        <f>VLOOKUP(E1551,КСГ!$A$2:$C$427,2,0)</f>
        <v>Операции на желчном пузыре и желчевыводящих путях (уровень 4)</v>
      </c>
      <c r="G1551" s="25">
        <f>VLOOKUP(E1551,КСГ!$A$2:$C$427,3,0)</f>
        <v>4.3</v>
      </c>
      <c r="H1551" s="25">
        <f>IF(VLOOKUP($E1551,КСГ!$A$2:$D$427,4,0)=0,IF($D1551="КС",$C$2*$C1551*$G1551,$C$3*$C1551*$G1551),IF($D1551="КС",$C$2*$G1551,$C$3*$G1551))</f>
        <v>103251.72899999999</v>
      </c>
      <c r="I1551" s="25" t="str">
        <f>VLOOKUP(E1551,КСГ!$A$2:$E$427,5,0)</f>
        <v>Хирургия (абдоминальная)</v>
      </c>
      <c r="J1551" s="25">
        <f>VLOOKUP(E1551,КСГ!$A$2:$F$427,6,0)</f>
        <v>1.2</v>
      </c>
      <c r="K1551" s="26" t="s">
        <v>517</v>
      </c>
      <c r="L1551" s="26">
        <v>1</v>
      </c>
      <c r="M1551" s="26">
        <v>1</v>
      </c>
      <c r="N1551" s="18">
        <f t="shared" si="57"/>
        <v>2</v>
      </c>
      <c r="O1551" s="19">
        <f>IF(VLOOKUP($E1551,КСГ!$A$2:$D$427,4,0)=0,IF($D1551="КС",$C$2*$C1551*$G1551*L1551,$C$3*$C1551*$G1551*L1551),IF($D1551="КС",$C$2*$G1551*L1551,$C$3*$G1551*L1551))</f>
        <v>103251.72899999999</v>
      </c>
      <c r="P1551" s="19">
        <f>IF(VLOOKUP($E1551,КСГ!$A$2:$D$427,4,0)=0,IF($D1551="КС",$C$2*$C1551*$G1551*M1551,$C$3*$C1551*$G1551*M1551),IF($D1551="КС",$C$2*$G1551*M1551,$C$3*$G1551*M1551))</f>
        <v>103251.72899999999</v>
      </c>
      <c r="Q1551" s="20">
        <f t="shared" si="58"/>
        <v>206503.45799999998</v>
      </c>
    </row>
    <row r="1552" spans="1:17" ht="18" customHeight="1">
      <c r="A1552" s="34">
        <v>150072</v>
      </c>
      <c r="B1552" s="22" t="str">
        <f>VLOOKUP(A1552,МО!$A$1:$C$68,2,0)</f>
        <v>ФГБУ "Северо-Кавказкий многопрофильный медицинский центр МЗ РФ</v>
      </c>
      <c r="C1552" s="23">
        <f>IF(D1552="КС",VLOOKUP(A1552,МО!$A$1:$C$68,3,0),VLOOKUP(A1552,МО!$A$1:$D$68,4,0))</f>
        <v>1.4</v>
      </c>
      <c r="D1552" s="27" t="s">
        <v>495</v>
      </c>
      <c r="E1552" s="26">
        <v>20161259</v>
      </c>
      <c r="F1552" s="22" t="str">
        <f>VLOOKUP(E1552,КСГ!$A$2:$C$427,2,0)</f>
        <v>Операции на печени и поджелудочной железе (уровень 1)</v>
      </c>
      <c r="G1552" s="25">
        <f>VLOOKUP(E1552,КСГ!$A$2:$C$427,3,0)</f>
        <v>2.42</v>
      </c>
      <c r="H1552" s="25">
        <f>IF(VLOOKUP($E1552,КСГ!$A$2:$D$427,4,0)=0,IF($D1552="КС",$C$2*$C1552*$G1552,$C$3*$C1552*$G1552),IF($D1552="КС",$C$2*$G1552,$C$3*$G1552))</f>
        <v>58109.112599999993</v>
      </c>
      <c r="I1552" s="25" t="str">
        <f>VLOOKUP(E1552,КСГ!$A$2:$E$427,5,0)</f>
        <v>Хирургия (абдоминальная)</v>
      </c>
      <c r="J1552" s="25">
        <f>VLOOKUP(E1552,КСГ!$A$2:$F$427,6,0)</f>
        <v>1.2</v>
      </c>
      <c r="K1552" s="26" t="s">
        <v>517</v>
      </c>
      <c r="L1552" s="26">
        <v>1</v>
      </c>
      <c r="M1552" s="26">
        <v>1</v>
      </c>
      <c r="N1552" s="18">
        <f t="shared" si="57"/>
        <v>2</v>
      </c>
      <c r="O1552" s="19">
        <f>IF(VLOOKUP($E1552,КСГ!$A$2:$D$427,4,0)=0,IF($D1552="КС",$C$2*$C1552*$G1552*L1552,$C$3*$C1552*$G1552*L1552),IF($D1552="КС",$C$2*$G1552*L1552,$C$3*$G1552*L1552))</f>
        <v>58109.112599999993</v>
      </c>
      <c r="P1552" s="19">
        <f>IF(VLOOKUP($E1552,КСГ!$A$2:$D$427,4,0)=0,IF($D1552="КС",$C$2*$C1552*$G1552*M1552,$C$3*$C1552*$G1552*M1552),IF($D1552="КС",$C$2*$G1552*M1552,$C$3*$G1552*M1552))</f>
        <v>58109.112599999993</v>
      </c>
      <c r="Q1552" s="20">
        <f t="shared" si="58"/>
        <v>116218.22519999999</v>
      </c>
    </row>
    <row r="1553" spans="1:17" ht="16.5" customHeight="1">
      <c r="A1553" s="34">
        <v>150072</v>
      </c>
      <c r="B1553" s="22" t="str">
        <f>VLOOKUP(A1553,МО!$A$1:$C$68,2,0)</f>
        <v>ФГБУ "Северо-Кавказкий многопрофильный медицинский центр МЗ РФ</v>
      </c>
      <c r="C1553" s="23">
        <f>IF(D1553="КС",VLOOKUP(A1553,МО!$A$1:$C$68,3,0),VLOOKUP(A1553,МО!$A$1:$D$68,4,0))</f>
        <v>1.4</v>
      </c>
      <c r="D1553" s="27" t="s">
        <v>495</v>
      </c>
      <c r="E1553" s="26">
        <v>20161260</v>
      </c>
      <c r="F1553" s="22" t="str">
        <f>VLOOKUP(E1553,КСГ!$A$2:$C$427,2,0)</f>
        <v>Операции на печени и поджелудочной железе (уровень 2)</v>
      </c>
      <c r="G1553" s="25">
        <f>VLOOKUP(E1553,КСГ!$A$2:$C$427,3,0)</f>
        <v>2.69</v>
      </c>
      <c r="H1553" s="25">
        <f>IF(VLOOKUP($E1553,КСГ!$A$2:$D$427,4,0)=0,IF($D1553="КС",$C$2*$C1553*$G1553,$C$3*$C1553*$G1553),IF($D1553="КС",$C$2*$G1553,$C$3*$G1553))</f>
        <v>64592.360699999997</v>
      </c>
      <c r="I1553" s="25" t="str">
        <f>VLOOKUP(E1553,КСГ!$A$2:$E$427,5,0)</f>
        <v>Хирургия (абдоминальная)</v>
      </c>
      <c r="J1553" s="25">
        <f>VLOOKUP(E1553,КСГ!$A$2:$F$427,6,0)</f>
        <v>1.2</v>
      </c>
      <c r="K1553" s="26" t="s">
        <v>517</v>
      </c>
      <c r="L1553" s="26">
        <v>4</v>
      </c>
      <c r="M1553" s="26">
        <v>1</v>
      </c>
      <c r="N1553" s="18">
        <f t="shared" si="57"/>
        <v>5</v>
      </c>
      <c r="O1553" s="19">
        <f>IF(VLOOKUP($E1553,КСГ!$A$2:$D$427,4,0)=0,IF($D1553="КС",$C$2*$C1553*$G1553*L1553,$C$3*$C1553*$G1553*L1553),IF($D1553="КС",$C$2*$G1553*L1553,$C$3*$G1553*L1553))</f>
        <v>258369.44279999999</v>
      </c>
      <c r="P1553" s="19">
        <f>IF(VLOOKUP($E1553,КСГ!$A$2:$D$427,4,0)=0,IF($D1553="КС",$C$2*$C1553*$G1553*M1553,$C$3*$C1553*$G1553*M1553),IF($D1553="КС",$C$2*$G1553*M1553,$C$3*$G1553*M1553))</f>
        <v>64592.360699999997</v>
      </c>
      <c r="Q1553" s="20">
        <f t="shared" si="58"/>
        <v>322961.80349999998</v>
      </c>
    </row>
    <row r="1554" spans="1:17" ht="13.5" customHeight="1">
      <c r="A1554" s="34">
        <v>150072</v>
      </c>
      <c r="B1554" s="22" t="str">
        <f>VLOOKUP(A1554,МО!$A$1:$C$68,2,0)</f>
        <v>ФГБУ "Северо-Кавказкий многопрофильный медицинский центр МЗ РФ</v>
      </c>
      <c r="C1554" s="23">
        <f>IF(D1554="КС",VLOOKUP(A1554,МО!$A$1:$C$68,3,0),VLOOKUP(A1554,МО!$A$1:$D$68,4,0))</f>
        <v>1.4</v>
      </c>
      <c r="D1554" s="27" t="s">
        <v>495</v>
      </c>
      <c r="E1554" s="26">
        <v>20161262</v>
      </c>
      <c r="F1554" s="22" t="str">
        <f>VLOOKUP(E1554,КСГ!$A$2:$C$427,2,0)</f>
        <v>Операции на пищеводе, желудке, двенадцатиперстной кишке (уровень 1)</v>
      </c>
      <c r="G1554" s="25">
        <f>VLOOKUP(E1554,КСГ!$A$2:$C$427,3,0)</f>
        <v>1.6239999999999999</v>
      </c>
      <c r="H1554" s="25">
        <f>IF(VLOOKUP($E1554,КСГ!$A$2:$D$427,4,0)=0,IF($D1554="КС",$C$2*$C1554*$G1554,$C$3*$C1554*$G1554),IF($D1554="КС",$C$2*$G1554,$C$3*$G1554))</f>
        <v>38995.536719999996</v>
      </c>
      <c r="I1554" s="25" t="str">
        <f>VLOOKUP(E1554,КСГ!$A$2:$E$427,5,0)</f>
        <v>Хирургия (абдоминальная)</v>
      </c>
      <c r="J1554" s="25">
        <f>VLOOKUP(E1554,КСГ!$A$2:$F$427,6,0)</f>
        <v>1.2</v>
      </c>
      <c r="K1554" s="26" t="s">
        <v>517</v>
      </c>
      <c r="L1554" s="26">
        <v>0</v>
      </c>
      <c r="M1554" s="26">
        <v>0</v>
      </c>
      <c r="N1554" s="18" t="str">
        <f t="shared" si="57"/>
        <v/>
      </c>
      <c r="O1554" s="19">
        <f>IF(VLOOKUP($E1554,КСГ!$A$2:$D$427,4,0)=0,IF($D1554="КС",$C$2*$C1554*$G1554*L1554,$C$3*$C1554*$G1554*L1554),IF($D1554="КС",$C$2*$G1554*L1554,$C$3*$G1554*L1554))</f>
        <v>0</v>
      </c>
      <c r="P1554" s="19">
        <f>IF(VLOOKUP($E1554,КСГ!$A$2:$D$427,4,0)=0,IF($D1554="КС",$C$2*$C1554*$G1554*M1554,$C$3*$C1554*$G1554*M1554),IF($D1554="КС",$C$2*$G1554*M1554,$C$3*$G1554*M1554))</f>
        <v>0</v>
      </c>
      <c r="Q1554" s="20">
        <f t="shared" si="58"/>
        <v>0</v>
      </c>
    </row>
    <row r="1555" spans="1:17" ht="18" customHeight="1">
      <c r="A1555" s="34">
        <v>150072</v>
      </c>
      <c r="B1555" s="22" t="str">
        <f>VLOOKUP(A1555,МО!$A$1:$C$68,2,0)</f>
        <v>ФГБУ "Северо-Кавказкий многопрофильный медицинский центр МЗ РФ</v>
      </c>
      <c r="C1555" s="23">
        <f>IF(D1555="КС",VLOOKUP(A1555,МО!$A$1:$C$68,3,0),VLOOKUP(A1555,МО!$A$1:$D$68,4,0))</f>
        <v>1.4</v>
      </c>
      <c r="D1555" s="27" t="s">
        <v>495</v>
      </c>
      <c r="E1555" s="26">
        <v>20161263</v>
      </c>
      <c r="F1555" s="22" t="str">
        <f>VLOOKUP(E1555,КСГ!$A$2:$C$427,2,0)</f>
        <v>Операции на пищеводе, желудке, двенадцатиперстной кишке (уровень 2)</v>
      </c>
      <c r="G1555" s="25">
        <f>VLOOKUP(E1555,КСГ!$A$2:$C$427,3,0)</f>
        <v>2.73</v>
      </c>
      <c r="H1555" s="25">
        <f>IF(VLOOKUP($E1555,КСГ!$A$2:$D$427,4,0)=0,IF($D1555="КС",$C$2*$C1555*$G1555,$C$3*$C1555*$G1555),IF($D1555="КС",$C$2*$G1555,$C$3*$G1555))</f>
        <v>65552.841899999999</v>
      </c>
      <c r="I1555" s="25" t="str">
        <f>VLOOKUP(E1555,КСГ!$A$2:$E$427,5,0)</f>
        <v>Хирургия (абдоминальная)</v>
      </c>
      <c r="J1555" s="25">
        <f>VLOOKUP(E1555,КСГ!$A$2:$F$427,6,0)</f>
        <v>1.2</v>
      </c>
      <c r="K1555" s="26" t="s">
        <v>517</v>
      </c>
      <c r="L1555" s="26">
        <v>10</v>
      </c>
      <c r="M1555" s="26">
        <v>1</v>
      </c>
      <c r="N1555" s="18">
        <f t="shared" si="57"/>
        <v>11</v>
      </c>
      <c r="O1555" s="19">
        <f>IF(VLOOKUP($E1555,КСГ!$A$2:$D$427,4,0)=0,IF($D1555="КС",$C$2*$C1555*$G1555*L1555,$C$3*$C1555*$G1555*L1555),IF($D1555="КС",$C$2*$G1555*L1555,$C$3*$G1555*L1555))</f>
        <v>655528.41899999999</v>
      </c>
      <c r="P1555" s="19">
        <f>IF(VLOOKUP($E1555,КСГ!$A$2:$D$427,4,0)=0,IF($D1555="КС",$C$2*$C1555*$G1555*M1555,$C$3*$C1555*$G1555*M1555),IF($D1555="КС",$C$2*$G1555*M1555,$C$3*$G1555*M1555))</f>
        <v>65552.841899999999</v>
      </c>
      <c r="Q1555" s="20">
        <f t="shared" si="58"/>
        <v>721081.26089999999</v>
      </c>
    </row>
    <row r="1556" spans="1:17" ht="15.75" customHeight="1">
      <c r="A1556" s="34">
        <v>150072</v>
      </c>
      <c r="B1556" s="22" t="str">
        <f>VLOOKUP(A1556,МО!$A$1:$C$68,2,0)</f>
        <v>ФГБУ "Северо-Кавказкий многопрофильный медицинский центр МЗ РФ</v>
      </c>
      <c r="C1556" s="23">
        <f>IF(D1556="КС",VLOOKUP(A1556,МО!$A$1:$C$68,3,0),VLOOKUP(A1556,МО!$A$1:$D$68,4,0))</f>
        <v>1.4</v>
      </c>
      <c r="D1556" s="27" t="s">
        <v>495</v>
      </c>
      <c r="E1556" s="26">
        <v>20161264</v>
      </c>
      <c r="F1556" s="22" t="str">
        <f>VLOOKUP(E1556,КСГ!$A$2:$C$427,2,0)</f>
        <v>Операции на пищеводе, желудке, двенадцатиперстной кишке (уровень 3)</v>
      </c>
      <c r="G1556" s="25">
        <f>VLOOKUP(E1556,КСГ!$A$2:$C$427,3,0)</f>
        <v>3.444</v>
      </c>
      <c r="H1556" s="25">
        <f>IF(VLOOKUP($E1556,КСГ!$A$2:$D$427,4,0)=0,IF($D1556="КС",$C$2*$C1556*$G1556,$C$3*$C1556*$G1556),IF($D1556="КС",$C$2*$G1556,$C$3*$G1556))</f>
        <v>82697.431319999989</v>
      </c>
      <c r="I1556" s="25" t="str">
        <f>VLOOKUP(E1556,КСГ!$A$2:$E$427,5,0)</f>
        <v>Хирургия (абдоминальная)</v>
      </c>
      <c r="J1556" s="25">
        <f>VLOOKUP(E1556,КСГ!$A$2:$F$427,6,0)</f>
        <v>1.2</v>
      </c>
      <c r="K1556" s="26" t="s">
        <v>517</v>
      </c>
      <c r="L1556" s="26">
        <v>1</v>
      </c>
      <c r="M1556" s="26">
        <v>1</v>
      </c>
      <c r="N1556" s="18">
        <f t="shared" si="57"/>
        <v>2</v>
      </c>
      <c r="O1556" s="19">
        <f>IF(VLOOKUP($E1556,КСГ!$A$2:$D$427,4,0)=0,IF($D1556="КС",$C$2*$C1556*$G1556*L1556,$C$3*$C1556*$G1556*L1556),IF($D1556="КС",$C$2*$G1556*L1556,$C$3*$G1556*L1556))</f>
        <v>82697.431319999989</v>
      </c>
      <c r="P1556" s="19">
        <f>IF(VLOOKUP($E1556,КСГ!$A$2:$D$427,4,0)=0,IF($D1556="КС",$C$2*$C1556*$G1556*M1556,$C$3*$C1556*$G1556*M1556),IF($D1556="КС",$C$2*$G1556*M1556,$C$3*$G1556*M1556))</f>
        <v>82697.431319999989</v>
      </c>
      <c r="Q1556" s="20">
        <f t="shared" si="58"/>
        <v>165394.86263999998</v>
      </c>
    </row>
    <row r="1557" spans="1:17" ht="15.75" customHeight="1">
      <c r="A1557" s="34">
        <v>150072</v>
      </c>
      <c r="B1557" s="22" t="str">
        <f>VLOOKUP(A1557,МО!$A$1:$C$68,2,0)</f>
        <v>ФГБУ "Северо-Кавказкий многопрофильный медицинский центр МЗ РФ</v>
      </c>
      <c r="C1557" s="23">
        <f>IF(D1557="КС",VLOOKUP(A1557,МО!$A$1:$C$68,3,0),VLOOKUP(A1557,МО!$A$1:$D$68,4,0))</f>
        <v>1.4</v>
      </c>
      <c r="D1557" s="27" t="s">
        <v>495</v>
      </c>
      <c r="E1557" s="26">
        <v>20161265</v>
      </c>
      <c r="F1557" s="22" t="str">
        <f>VLOOKUP(E1557,КСГ!$A$2:$C$427,2,0)</f>
        <v>Аппендэктомия, уровень 1, взрослые</v>
      </c>
      <c r="G1557" s="25">
        <f>VLOOKUP(E1557,КСГ!$A$2:$C$427,3,0)</f>
        <v>0.73</v>
      </c>
      <c r="H1557" s="25">
        <f>IF(VLOOKUP($E1557,КСГ!$A$2:$D$427,4,0)=0,IF($D1557="КС",$C$2*$C1557*$G1557,$C$3*$C1557*$G1557),IF($D1557="КС",$C$2*$G1557,$C$3*$G1557))</f>
        <v>17528.781899999998</v>
      </c>
      <c r="I1557" s="25" t="str">
        <f>VLOOKUP(E1557,КСГ!$A$2:$E$427,5,0)</f>
        <v>Хирургия (абдоминальная)</v>
      </c>
      <c r="J1557" s="25">
        <f>VLOOKUP(E1557,КСГ!$A$2:$F$427,6,0)</f>
        <v>1.2</v>
      </c>
      <c r="K1557" s="26" t="s">
        <v>517</v>
      </c>
      <c r="L1557" s="26">
        <v>2</v>
      </c>
      <c r="M1557" s="26">
        <v>0</v>
      </c>
      <c r="N1557" s="18">
        <f t="shared" si="57"/>
        <v>2</v>
      </c>
      <c r="O1557" s="19">
        <f>IF(VLOOKUP($E1557,КСГ!$A$2:$D$427,4,0)=0,IF($D1557="КС",$C$2*$C1557*$G1557*L1557,$C$3*$C1557*$G1557*L1557),IF($D1557="КС",$C$2*$G1557*L1557,$C$3*$G1557*L1557))</f>
        <v>35057.563799999996</v>
      </c>
      <c r="P1557" s="19">
        <f>IF(VLOOKUP($E1557,КСГ!$A$2:$D$427,4,0)=0,IF($D1557="КС",$C$2*$C1557*$G1557*M1557,$C$3*$C1557*$G1557*M1557),IF($D1557="КС",$C$2*$G1557*M1557,$C$3*$G1557*M1557))</f>
        <v>0</v>
      </c>
      <c r="Q1557" s="20">
        <f t="shared" si="58"/>
        <v>35057.563799999996</v>
      </c>
    </row>
    <row r="1558" spans="1:17" ht="15.75" customHeight="1">
      <c r="A1558" s="34">
        <v>150072</v>
      </c>
      <c r="B1558" s="22" t="str">
        <f>VLOOKUP(A1558,МО!$A$1:$C$68,2,0)</f>
        <v>ФГБУ "Северо-Кавказкий многопрофильный медицинский центр МЗ РФ</v>
      </c>
      <c r="C1558" s="23">
        <f>IF(D1558="КС",VLOOKUP(A1558,МО!$A$1:$C$68,3,0),VLOOKUP(A1558,МО!$A$1:$D$68,4,0))</f>
        <v>1.4</v>
      </c>
      <c r="D1558" s="27" t="s">
        <v>495</v>
      </c>
      <c r="E1558" s="26">
        <v>20161266</v>
      </c>
      <c r="F1558" s="22" t="str">
        <f>VLOOKUP(E1558,КСГ!$A$2:$C$427,2,0)</f>
        <v>Аппендэктомия, уровень 2, взрослые</v>
      </c>
      <c r="G1558" s="25">
        <f>VLOOKUP(E1558,КСГ!$A$2:$C$427,3,0)</f>
        <v>0.91</v>
      </c>
      <c r="H1558" s="25">
        <f>IF(VLOOKUP($E1558,КСГ!$A$2:$D$427,4,0)=0,IF($D1558="КС",$C$2*$C1558*$G1558,$C$3*$C1558*$G1558),IF($D1558="КС",$C$2*$G1558,$C$3*$G1558))</f>
        <v>21850.9473</v>
      </c>
      <c r="I1558" s="25" t="str">
        <f>VLOOKUP(E1558,КСГ!$A$2:$E$427,5,0)</f>
        <v>Хирургия (абдоминальная)</v>
      </c>
      <c r="J1558" s="25">
        <f>VLOOKUP(E1558,КСГ!$A$2:$F$427,6,0)</f>
        <v>1.2</v>
      </c>
      <c r="K1558" s="26" t="s">
        <v>517</v>
      </c>
      <c r="L1558" s="26">
        <v>2</v>
      </c>
      <c r="M1558" s="26">
        <v>0</v>
      </c>
      <c r="N1558" s="18">
        <f t="shared" si="57"/>
        <v>2</v>
      </c>
      <c r="O1558" s="19">
        <f>IF(VLOOKUP($E1558,КСГ!$A$2:$D$427,4,0)=0,IF($D1558="КС",$C$2*$C1558*$G1558*L1558,$C$3*$C1558*$G1558*L1558),IF($D1558="КС",$C$2*$G1558*L1558,$C$3*$G1558*L1558))</f>
        <v>43701.8946</v>
      </c>
      <c r="P1558" s="19">
        <f>IF(VLOOKUP($E1558,КСГ!$A$2:$D$427,4,0)=0,IF($D1558="КС",$C$2*$C1558*$G1558*M1558,$C$3*$C1558*$G1558*M1558),IF($D1558="КС",$C$2*$G1558*M1558,$C$3*$G1558*M1558))</f>
        <v>0</v>
      </c>
      <c r="Q1558" s="20">
        <f t="shared" si="58"/>
        <v>43701.8946</v>
      </c>
    </row>
    <row r="1559" spans="1:17" ht="18" customHeight="1">
      <c r="A1559" s="34">
        <v>150072</v>
      </c>
      <c r="B1559" s="22" t="str">
        <f>VLOOKUP(A1559,МО!$A$1:$C$68,2,0)</f>
        <v>ФГБУ "Северо-Кавказкий многопрофильный медицинский центр МЗ РФ</v>
      </c>
      <c r="C1559" s="23">
        <f>IF(D1559="КС",VLOOKUP(A1559,МО!$A$1:$C$68,3,0),VLOOKUP(A1559,МО!$A$1:$D$68,4,0))</f>
        <v>1.4</v>
      </c>
      <c r="D1559" s="27" t="s">
        <v>495</v>
      </c>
      <c r="E1559" s="26">
        <v>20161267</v>
      </c>
      <c r="F1559" s="22" t="str">
        <f>VLOOKUP(E1559,КСГ!$A$2:$C$427,2,0)</f>
        <v>Операции по поводу грыж, взрослые (уровень 1)</v>
      </c>
      <c r="G1559" s="25">
        <f>VLOOKUP(E1559,КСГ!$A$2:$C$427,3,0)</f>
        <v>0.86</v>
      </c>
      <c r="H1559" s="25">
        <f>IF(VLOOKUP($E1559,КСГ!$A$2:$D$427,4,0)=0,IF($D1559="КС",$C$2*$C1559*$G1559,$C$3*$C1559*$G1559),IF($D1559="КС",$C$2*$G1559,$C$3*$G1559))</f>
        <v>20650.345799999999</v>
      </c>
      <c r="I1559" s="25" t="str">
        <f>VLOOKUP(E1559,КСГ!$A$2:$E$427,5,0)</f>
        <v>Хирургия (абдоминальная)</v>
      </c>
      <c r="J1559" s="25">
        <f>VLOOKUP(E1559,КСГ!$A$2:$F$427,6,0)</f>
        <v>1.2</v>
      </c>
      <c r="K1559" s="26" t="s">
        <v>517</v>
      </c>
      <c r="L1559" s="26">
        <v>0</v>
      </c>
      <c r="M1559" s="26">
        <v>0</v>
      </c>
      <c r="N1559" s="18" t="str">
        <f t="shared" si="57"/>
        <v/>
      </c>
      <c r="O1559" s="19">
        <f>IF(VLOOKUP($E1559,КСГ!$A$2:$D$427,4,0)=0,IF($D1559="КС",$C$2*$C1559*$G1559*L1559,$C$3*$C1559*$G1559*L1559),IF($D1559="КС",$C$2*$G1559*L1559,$C$3*$G1559*L1559))</f>
        <v>0</v>
      </c>
      <c r="P1559" s="19">
        <f>IF(VLOOKUP($E1559,КСГ!$A$2:$D$427,4,0)=0,IF($D1559="КС",$C$2*$C1559*$G1559*M1559,$C$3*$C1559*$G1559*M1559),IF($D1559="КС",$C$2*$G1559*M1559,$C$3*$G1559*M1559))</f>
        <v>0</v>
      </c>
      <c r="Q1559" s="20">
        <f t="shared" si="58"/>
        <v>0</v>
      </c>
    </row>
    <row r="1560" spans="1:17" ht="15.75" customHeight="1">
      <c r="A1560" s="34">
        <v>150072</v>
      </c>
      <c r="B1560" s="22" t="str">
        <f>VLOOKUP(A1560,МО!$A$1:$C$68,2,0)</f>
        <v>ФГБУ "Северо-Кавказкий многопрофильный медицинский центр МЗ РФ</v>
      </c>
      <c r="C1560" s="23">
        <f>IF(D1560="КС",VLOOKUP(A1560,МО!$A$1:$C$68,3,0),VLOOKUP(A1560,МО!$A$1:$D$68,4,0))</f>
        <v>1.4</v>
      </c>
      <c r="D1560" s="27" t="s">
        <v>495</v>
      </c>
      <c r="E1560" s="26">
        <v>20161268</v>
      </c>
      <c r="F1560" s="22" t="str">
        <f>VLOOKUP(E1560,КСГ!$A$2:$C$427,2,0)</f>
        <v>Операции по поводу грыж, взрослые (уровень 2)</v>
      </c>
      <c r="G1560" s="25">
        <f>VLOOKUP(E1560,КСГ!$A$2:$C$427,3,0)</f>
        <v>1.24</v>
      </c>
      <c r="H1560" s="25">
        <f>IF(VLOOKUP($E1560,КСГ!$A$2:$D$427,4,0)=0,IF($D1560="КС",$C$2*$C1560*$G1560,$C$3*$C1560*$G1560),IF($D1560="КС",$C$2*$G1560,$C$3*$G1560))</f>
        <v>29774.9172</v>
      </c>
      <c r="I1560" s="25" t="str">
        <f>VLOOKUP(E1560,КСГ!$A$2:$E$427,5,0)</f>
        <v>Хирургия (абдоминальная)</v>
      </c>
      <c r="J1560" s="25">
        <f>VLOOKUP(E1560,КСГ!$A$2:$F$427,6,0)</f>
        <v>1.2</v>
      </c>
      <c r="K1560" s="26" t="s">
        <v>517</v>
      </c>
      <c r="L1560" s="26">
        <v>2</v>
      </c>
      <c r="M1560" s="26">
        <v>0</v>
      </c>
      <c r="N1560" s="18">
        <f t="shared" si="57"/>
        <v>2</v>
      </c>
      <c r="O1560" s="19">
        <f>IF(VLOOKUP($E1560,КСГ!$A$2:$D$427,4,0)=0,IF($D1560="КС",$C$2*$C1560*$G1560*L1560,$C$3*$C1560*$G1560*L1560),IF($D1560="КС",$C$2*$G1560*L1560,$C$3*$G1560*L1560))</f>
        <v>59549.8344</v>
      </c>
      <c r="P1560" s="19">
        <f>IF(VLOOKUP($E1560,КСГ!$A$2:$D$427,4,0)=0,IF($D1560="КС",$C$2*$C1560*$G1560*M1560,$C$3*$C1560*$G1560*M1560),IF($D1560="КС",$C$2*$G1560*M1560,$C$3*$G1560*M1560))</f>
        <v>0</v>
      </c>
      <c r="Q1560" s="20">
        <f t="shared" si="58"/>
        <v>59549.8344</v>
      </c>
    </row>
    <row r="1561" spans="1:17" ht="15" customHeight="1">
      <c r="A1561" s="34">
        <v>150072</v>
      </c>
      <c r="B1561" s="22" t="str">
        <f>VLOOKUP(A1561,МО!$A$1:$C$68,2,0)</f>
        <v>ФГБУ "Северо-Кавказкий многопрофильный медицинский центр МЗ РФ</v>
      </c>
      <c r="C1561" s="23">
        <f>IF(D1561="КС",VLOOKUP(A1561,МО!$A$1:$C$68,3,0),VLOOKUP(A1561,МО!$A$1:$D$68,4,0))</f>
        <v>1.4</v>
      </c>
      <c r="D1561" s="27" t="s">
        <v>495</v>
      </c>
      <c r="E1561" s="26">
        <v>20161269</v>
      </c>
      <c r="F1561" s="22" t="str">
        <f>VLOOKUP(E1561,КСГ!$A$2:$C$427,2,0)</f>
        <v>Операции по поводу грыж, взрослые (уровень 3)</v>
      </c>
      <c r="G1561" s="25">
        <f>VLOOKUP(E1561,КСГ!$A$2:$C$427,3,0)</f>
        <v>1.78</v>
      </c>
      <c r="H1561" s="25">
        <f>IF(VLOOKUP($E1561,КСГ!$A$2:$D$427,4,0)=0,IF($D1561="КС",$C$2*$C1561*$G1561,$C$3*$C1561*$G1561),IF($D1561="КС",$C$2*$G1561,$C$3*$G1561))</f>
        <v>42741.413399999998</v>
      </c>
      <c r="I1561" s="25" t="str">
        <f>VLOOKUP(E1561,КСГ!$A$2:$E$427,5,0)</f>
        <v>Хирургия (абдоминальная)</v>
      </c>
      <c r="J1561" s="25">
        <f>VLOOKUP(E1561,КСГ!$A$2:$F$427,6,0)</f>
        <v>1.2</v>
      </c>
      <c r="K1561" s="26" t="s">
        <v>517</v>
      </c>
      <c r="L1561" s="26">
        <v>28</v>
      </c>
      <c r="M1561" s="26">
        <v>5</v>
      </c>
      <c r="N1561" s="18">
        <f t="shared" si="57"/>
        <v>33</v>
      </c>
      <c r="O1561" s="19">
        <f>IF(VLOOKUP($E1561,КСГ!$A$2:$D$427,4,0)=0,IF($D1561="КС",$C$2*$C1561*$G1561*L1561,$C$3*$C1561*$G1561*L1561),IF($D1561="КС",$C$2*$G1561*L1561,$C$3*$G1561*L1561))</f>
        <v>1196759.5751999998</v>
      </c>
      <c r="P1561" s="19">
        <f>IF(VLOOKUP($E1561,КСГ!$A$2:$D$427,4,0)=0,IF($D1561="КС",$C$2*$C1561*$G1561*M1561,$C$3*$C1561*$G1561*M1561),IF($D1561="КС",$C$2*$G1561*M1561,$C$3*$G1561*M1561))</f>
        <v>213707.06699999998</v>
      </c>
      <c r="Q1561" s="20">
        <f t="shared" si="58"/>
        <v>1410466.6421999999</v>
      </c>
    </row>
    <row r="1562" spans="1:17" ht="15.75" customHeight="1">
      <c r="A1562" s="34">
        <v>150072</v>
      </c>
      <c r="B1562" s="22" t="str">
        <f>VLOOKUP(A1562,МО!$A$1:$C$68,2,0)</f>
        <v>ФГБУ "Северо-Кавказкий многопрофильный медицинский центр МЗ РФ</v>
      </c>
      <c r="C1562" s="23">
        <f>IF(D1562="КС",VLOOKUP(A1562,МО!$A$1:$C$68,3,0),VLOOKUP(A1562,МО!$A$1:$D$68,4,0))</f>
        <v>1.4</v>
      </c>
      <c r="D1562" s="27" t="s">
        <v>495</v>
      </c>
      <c r="E1562" s="26">
        <v>20161270</v>
      </c>
      <c r="F1562" s="22" t="str">
        <f>VLOOKUP(E1562,КСГ!$A$2:$C$427,2,0)</f>
        <v>Другие операции на органах брюшной полости (уровень 1)</v>
      </c>
      <c r="G1562" s="25">
        <f>VLOOKUP(E1562,КСГ!$A$2:$C$427,3,0)</f>
        <v>1.1299999999999999</v>
      </c>
      <c r="H1562" s="25">
        <f>IF(VLOOKUP($E1562,КСГ!$A$2:$D$427,4,0)=0,IF($D1562="КС",$C$2*$C1562*$G1562,$C$3*$C1562*$G1562),IF($D1562="КС",$C$2*$G1562,$C$3*$G1562))</f>
        <v>27133.593899999996</v>
      </c>
      <c r="I1562" s="25" t="str">
        <f>VLOOKUP(E1562,КСГ!$A$2:$E$427,5,0)</f>
        <v>Хирургия (абдоминальная)</v>
      </c>
      <c r="J1562" s="25">
        <f>VLOOKUP(E1562,КСГ!$A$2:$F$427,6,0)</f>
        <v>1.2</v>
      </c>
      <c r="K1562" s="26" t="s">
        <v>517</v>
      </c>
      <c r="L1562" s="26">
        <v>2</v>
      </c>
      <c r="M1562" s="26">
        <v>1</v>
      </c>
      <c r="N1562" s="18">
        <f t="shared" si="57"/>
        <v>3</v>
      </c>
      <c r="O1562" s="19">
        <f>IF(VLOOKUP($E1562,КСГ!$A$2:$D$427,4,0)=0,IF($D1562="КС",$C$2*$C1562*$G1562*L1562,$C$3*$C1562*$G1562*L1562),IF($D1562="КС",$C$2*$G1562*L1562,$C$3*$G1562*L1562))</f>
        <v>54267.187799999992</v>
      </c>
      <c r="P1562" s="19">
        <f>IF(VLOOKUP($E1562,КСГ!$A$2:$D$427,4,0)=0,IF($D1562="КС",$C$2*$C1562*$G1562*M1562,$C$3*$C1562*$G1562*M1562),IF($D1562="КС",$C$2*$G1562*M1562,$C$3*$G1562*M1562))</f>
        <v>27133.593899999996</v>
      </c>
      <c r="Q1562" s="20">
        <f t="shared" si="58"/>
        <v>81400.781699999992</v>
      </c>
    </row>
    <row r="1563" spans="1:17" ht="16.5" customHeight="1">
      <c r="A1563" s="34">
        <v>150072</v>
      </c>
      <c r="B1563" s="22" t="str">
        <f>VLOOKUP(A1563,МО!$A$1:$C$68,2,0)</f>
        <v>ФГБУ "Северо-Кавказкий многопрофильный медицинский центр МЗ РФ</v>
      </c>
      <c r="C1563" s="23">
        <f>IF(D1563="КС",VLOOKUP(A1563,МО!$A$1:$C$68,3,0),VLOOKUP(A1563,МО!$A$1:$D$68,4,0))</f>
        <v>1.4</v>
      </c>
      <c r="D1563" s="27" t="s">
        <v>495</v>
      </c>
      <c r="E1563" s="26">
        <v>20161271</v>
      </c>
      <c r="F1563" s="22" t="str">
        <f>VLOOKUP(E1563,КСГ!$A$2:$C$427,2,0)</f>
        <v>Другие операции на органах брюшной полости (уровень 2)</v>
      </c>
      <c r="G1563" s="25">
        <f>VLOOKUP(E1563,КСГ!$A$2:$C$427,3,0)</f>
        <v>1.19</v>
      </c>
      <c r="H1563" s="25">
        <f>IF(VLOOKUP($E1563,КСГ!$A$2:$D$427,4,0)=0,IF($D1563="КС",$C$2*$C1563*$G1563,$C$3*$C1563*$G1563),IF($D1563="КС",$C$2*$G1563,$C$3*$G1563))</f>
        <v>28574.315699999996</v>
      </c>
      <c r="I1563" s="25" t="str">
        <f>VLOOKUP(E1563,КСГ!$A$2:$E$427,5,0)</f>
        <v>Хирургия (абдоминальная)</v>
      </c>
      <c r="J1563" s="25">
        <f>VLOOKUP(E1563,КСГ!$A$2:$F$427,6,0)</f>
        <v>1.2</v>
      </c>
      <c r="K1563" s="26" t="s">
        <v>517</v>
      </c>
      <c r="L1563" s="26">
        <v>2</v>
      </c>
      <c r="M1563" s="26">
        <v>1</v>
      </c>
      <c r="N1563" s="18">
        <f t="shared" si="57"/>
        <v>3</v>
      </c>
      <c r="O1563" s="19">
        <f>IF(VLOOKUP($E1563,КСГ!$A$2:$D$427,4,0)=0,IF($D1563="КС",$C$2*$C1563*$G1563*L1563,$C$3*$C1563*$G1563*L1563),IF($D1563="КС",$C$2*$G1563*L1563,$C$3*$G1563*L1563))</f>
        <v>57148.631399999991</v>
      </c>
      <c r="P1563" s="19">
        <f>IF(VLOOKUP($E1563,КСГ!$A$2:$D$427,4,0)=0,IF($D1563="КС",$C$2*$C1563*$G1563*M1563,$C$3*$C1563*$G1563*M1563),IF($D1563="КС",$C$2*$G1563*M1563,$C$3*$G1563*M1563))</f>
        <v>28574.315699999996</v>
      </c>
      <c r="Q1563" s="20">
        <f t="shared" si="58"/>
        <v>85722.94709999999</v>
      </c>
    </row>
    <row r="1564" spans="1:17" ht="15" customHeight="1">
      <c r="A1564" s="34">
        <v>150072</v>
      </c>
      <c r="B1564" s="22" t="str">
        <f>VLOOKUP(A1564,МО!$A$1:$C$68,2,0)</f>
        <v>ФГБУ "Северо-Кавказкий многопрофильный медицинский центр МЗ РФ</v>
      </c>
      <c r="C1564" s="23">
        <f>IF(D1564="КС",VLOOKUP(A1564,МО!$A$1:$C$68,3,0),VLOOKUP(A1564,МО!$A$1:$D$68,4,0))</f>
        <v>1.4</v>
      </c>
      <c r="D1564" s="27" t="s">
        <v>495</v>
      </c>
      <c r="E1564" s="26">
        <v>20161272</v>
      </c>
      <c r="F1564" s="22" t="str">
        <f>VLOOKUP(E1564,КСГ!$A$2:$C$427,2,0)</f>
        <v>Другие операции на органах брюшной полости (уровень 3)</v>
      </c>
      <c r="G1564" s="25">
        <f>VLOOKUP(E1564,КСГ!$A$2:$C$427,3,0)</f>
        <v>2.9819999999999998</v>
      </c>
      <c r="H1564" s="25">
        <f>IF(VLOOKUP($E1564,КСГ!$A$2:$D$427,4,0)=0,IF($D1564="КС",$C$2*$C1564*$G1564,$C$3*$C1564*$G1564),IF($D1564="КС",$C$2*$G1564,$C$3*$G1564))</f>
        <v>71603.873459999988</v>
      </c>
      <c r="I1564" s="25" t="str">
        <f>VLOOKUP(E1564,КСГ!$A$2:$E$427,5,0)</f>
        <v>Хирургия (абдоминальная)</v>
      </c>
      <c r="J1564" s="25">
        <f>VLOOKUP(E1564,КСГ!$A$2:$F$427,6,0)</f>
        <v>1.2</v>
      </c>
      <c r="K1564" s="26" t="s">
        <v>517</v>
      </c>
      <c r="L1564" s="26">
        <v>2</v>
      </c>
      <c r="M1564" s="26">
        <v>0</v>
      </c>
      <c r="N1564" s="18">
        <f t="shared" si="57"/>
        <v>2</v>
      </c>
      <c r="O1564" s="19">
        <f>IF(VLOOKUP($E1564,КСГ!$A$2:$D$427,4,0)=0,IF($D1564="КС",$C$2*$C1564*$G1564*L1564,$C$3*$C1564*$G1564*L1564),IF($D1564="КС",$C$2*$G1564*L1564,$C$3*$G1564*L1564))</f>
        <v>143207.74691999998</v>
      </c>
      <c r="P1564" s="19">
        <f>IF(VLOOKUP($E1564,КСГ!$A$2:$D$427,4,0)=0,IF($D1564="КС",$C$2*$C1564*$G1564*M1564,$C$3*$C1564*$G1564*M1564),IF($D1564="КС",$C$2*$G1564*M1564,$C$3*$G1564*M1564))</f>
        <v>0</v>
      </c>
      <c r="Q1564" s="20">
        <f t="shared" si="58"/>
        <v>143207.74691999998</v>
      </c>
    </row>
    <row r="1565" spans="1:17">
      <c r="A1565" s="34">
        <v>150072</v>
      </c>
      <c r="B1565" s="22" t="str">
        <f>VLOOKUP(A1565,МО!$A$1:$C$68,2,0)</f>
        <v>ФГБУ "Северо-Кавказкий многопрофильный медицинский центр МЗ РФ</v>
      </c>
      <c r="C1565" s="23">
        <f>IF(D1565="КС",VLOOKUP(A1565,МО!$A$1:$C$68,3,0),VLOOKUP(A1565,МО!$A$1:$D$68,4,0))</f>
        <v>1.4</v>
      </c>
      <c r="D1565" s="27" t="s">
        <v>495</v>
      </c>
      <c r="E1565" s="26">
        <v>20161285</v>
      </c>
      <c r="F1565" s="22" t="str">
        <f>VLOOKUP(E1565,КСГ!$A$2:$C$427,2,0)</f>
        <v>Сахарный диабет, уровень 1, взрослые</v>
      </c>
      <c r="G1565" s="25">
        <f>VLOOKUP(E1565,КСГ!$A$2:$C$427,3,0)</f>
        <v>1.02</v>
      </c>
      <c r="H1565" s="25">
        <f>IF(VLOOKUP($E1565,КСГ!$A$2:$D$427,4,0)=0,IF($D1565="КС",$C$2*$C1565*$G1565,$C$3*$C1565*$G1565),IF($D1565="КС",$C$2*$G1565,$C$3*$G1565))</f>
        <v>24492.2706</v>
      </c>
      <c r="I1565" s="25" t="str">
        <f>VLOOKUP(E1565,КСГ!$A$2:$E$427,5,0)</f>
        <v>Эндокринология</v>
      </c>
      <c r="J1565" s="25">
        <f>VLOOKUP(E1565,КСГ!$A$2:$F$427,6,0)</f>
        <v>1.4</v>
      </c>
      <c r="K1565" s="26" t="s">
        <v>514</v>
      </c>
      <c r="L1565" s="26">
        <v>0</v>
      </c>
      <c r="M1565" s="26">
        <v>0</v>
      </c>
      <c r="N1565" s="18" t="str">
        <f t="shared" si="57"/>
        <v/>
      </c>
      <c r="O1565" s="19">
        <f>IF(VLOOKUP($E1565,КСГ!$A$2:$D$427,4,0)=0,IF($D1565="КС",$C$2*$C1565*$G1565*L1565,$C$3*$C1565*$G1565*L1565),IF($D1565="КС",$C$2*$G1565*L1565,$C$3*$G1565*L1565))</f>
        <v>0</v>
      </c>
      <c r="P1565" s="19">
        <f>IF(VLOOKUP($E1565,КСГ!$A$2:$D$427,4,0)=0,IF($D1565="КС",$C$2*$C1565*$G1565*M1565,$C$3*$C1565*$G1565*M1565),IF($D1565="КС",$C$2*$G1565*M1565,$C$3*$G1565*M1565))</f>
        <v>0</v>
      </c>
      <c r="Q1565" s="20">
        <f t="shared" si="58"/>
        <v>0</v>
      </c>
    </row>
    <row r="1566" spans="1:17">
      <c r="A1566" s="34">
        <v>150077</v>
      </c>
      <c r="B1566" s="22" t="str">
        <f>VLOOKUP(A1566,МО!$A$1:$C$68,2,0)</f>
        <v>Филиал ООО СКО "Курорты Осетии"-Санаторий "Тамиск"</v>
      </c>
      <c r="C1566" s="23">
        <f>IF(D1566="КС",VLOOKUP(A1566,МО!$A$1:$C$68,3,0),VLOOKUP(A1566,МО!$A$1:$D$68,4,0))</f>
        <v>0.8</v>
      </c>
      <c r="D1566" s="27" t="s">
        <v>495</v>
      </c>
      <c r="E1566" s="26">
        <v>20161302</v>
      </c>
      <c r="F1566" s="22" t="str">
        <f>VLOOKUP(E1566,КСГ!$A$2:$C$427,2,0)</f>
        <v>Реабилитация после перенесенных травм и операций на опорно-двигательной системе</v>
      </c>
      <c r="G1566" s="25">
        <f>VLOOKUP(E1566,КСГ!$A$2:$C$427,3,0)</f>
        <v>2.25</v>
      </c>
      <c r="H1566" s="25">
        <f>IF(VLOOKUP($E1566,КСГ!$A$2:$D$427,4,0)=0,IF($D1566="КС",$C$2*$C1566*$G1566,$C$3*$C1566*$G1566),IF($D1566="КС",$C$2*$G1566,$C$3*$G1566))</f>
        <v>30872.610000000004</v>
      </c>
      <c r="I1566" s="25" t="str">
        <f>VLOOKUP(E1566,КСГ!$A$2:$E$427,5,0)</f>
        <v>Реабилитация</v>
      </c>
      <c r="J1566" s="25">
        <f>VLOOKUP(E1566,КСГ!$A$2:$F$427,6,0)</f>
        <v>0.75</v>
      </c>
      <c r="K1566" s="26" t="s">
        <v>501</v>
      </c>
      <c r="L1566" s="26">
        <v>200</v>
      </c>
      <c r="M1566" s="26">
        <v>50</v>
      </c>
      <c r="N1566" s="18">
        <f t="shared" si="57"/>
        <v>250</v>
      </c>
      <c r="O1566" s="19">
        <f>IF(VLOOKUP($E1566,КСГ!$A$2:$D$427,4,0)=0,IF($D1566="КС",$C$2*$C1566*$G1566*L1566,$C$3*$C1566*$G1566*L1566),IF($D1566="КС",$C$2*$G1566*L1566,$C$3*$G1566*L1566))</f>
        <v>6174522.0000000009</v>
      </c>
      <c r="P1566" s="19">
        <f>IF(VLOOKUP($E1566,КСГ!$A$2:$D$427,4,0)=0,IF($D1566="КС",$C$2*$C1566*$G1566*M1566,$C$3*$C1566*$G1566*M1566),IF($D1566="КС",$C$2*$G1566*M1566,$C$3*$G1566*M1566))</f>
        <v>1543630.5000000002</v>
      </c>
      <c r="Q1566" s="20">
        <f t="shared" si="58"/>
        <v>7718152.5000000009</v>
      </c>
    </row>
    <row r="1567" spans="1:17">
      <c r="A1567" s="34">
        <v>150077</v>
      </c>
      <c r="B1567" s="22" t="str">
        <f>VLOOKUP(A1567,МО!$A$1:$C$68,2,0)</f>
        <v>Филиал ООО СКО "Курорты Осетии"-Санаторий "Тамиск"</v>
      </c>
      <c r="C1567" s="23">
        <f>IF(D1567="КС",VLOOKUP(A1567,МО!$A$1:$C$68,3,0),VLOOKUP(A1567,МО!$A$1:$D$68,4,0))</f>
        <v>0.8</v>
      </c>
      <c r="D1567" s="27" t="s">
        <v>495</v>
      </c>
      <c r="E1567" s="26">
        <v>20161304</v>
      </c>
      <c r="F1567" s="22" t="str">
        <f>VLOOKUP(E1567,КСГ!$A$2:$C$427,2,0)</f>
        <v>Реабилитация при других соматических заболеваниях</v>
      </c>
      <c r="G1567" s="25">
        <f>VLOOKUP(E1567,КСГ!$A$2:$C$427,3,0)</f>
        <v>0.7</v>
      </c>
      <c r="H1567" s="25">
        <f>IF(VLOOKUP($E1567,КСГ!$A$2:$D$427,4,0)=0,IF($D1567="КС",$C$2*$C1567*$G1567,$C$3*$C1567*$G1567),IF($D1567="КС",$C$2*$G1567,$C$3*$G1567))</f>
        <v>9604.8119999999999</v>
      </c>
      <c r="I1567" s="25" t="str">
        <f>VLOOKUP(E1567,КСГ!$A$2:$E$427,5,0)</f>
        <v>Реабилитация</v>
      </c>
      <c r="J1567" s="25">
        <f>VLOOKUP(E1567,КСГ!$A$2:$F$427,6,0)</f>
        <v>0.75</v>
      </c>
      <c r="K1567" s="26" t="s">
        <v>501</v>
      </c>
      <c r="L1567" s="26">
        <v>60</v>
      </c>
      <c r="M1567" s="26">
        <v>6</v>
      </c>
      <c r="N1567" s="18">
        <f t="shared" si="57"/>
        <v>66</v>
      </c>
      <c r="O1567" s="19">
        <f>IF(VLOOKUP($E1567,КСГ!$A$2:$D$427,4,0)=0,IF($D1567="КС",$C$2*$C1567*$G1567*L1567,$C$3*$C1567*$G1567*L1567),IF($D1567="КС",$C$2*$G1567*L1567,$C$3*$G1567*L1567))</f>
        <v>576288.72</v>
      </c>
      <c r="P1567" s="19">
        <f>IF(VLOOKUP($E1567,КСГ!$A$2:$D$427,4,0)=0,IF($D1567="КС",$C$2*$C1567*$G1567*M1567,$C$3*$C1567*$G1567*M1567),IF($D1567="КС",$C$2*$G1567*M1567,$C$3*$G1567*M1567))</f>
        <v>57628.872000000003</v>
      </c>
      <c r="Q1567" s="20">
        <f t="shared" si="58"/>
        <v>633917.59199999995</v>
      </c>
    </row>
    <row r="1568" spans="1:17">
      <c r="A1568" s="34">
        <v>150081</v>
      </c>
      <c r="B1568" s="22" t="str">
        <f>VLOOKUP(A1568,МО!$A$1:$C$68,2,0)</f>
        <v xml:space="preserve">ГАУЗ  «Республиканская офтальмологическая больница» </v>
      </c>
      <c r="C1568" s="23">
        <f>IF(D1568="КС",VLOOKUP(A1568,МО!$A$1:$C$68,3,0),VLOOKUP(A1568,МО!$A$1:$D$68,4,0))</f>
        <v>1.02</v>
      </c>
      <c r="D1568" s="27" t="s">
        <v>495</v>
      </c>
      <c r="E1568" s="26">
        <v>20161154</v>
      </c>
      <c r="F1568" s="22" t="str">
        <f>VLOOKUP(E1568,КСГ!$A$2:$C$427,2,0)</f>
        <v>Операции на органе зрения (уровень 1)</v>
      </c>
      <c r="G1568" s="25">
        <f>VLOOKUP(E1568,КСГ!$A$2:$C$427,3,0)</f>
        <v>0.49</v>
      </c>
      <c r="H1568" s="25">
        <f>IF(VLOOKUP($E1568,КСГ!$A$2:$D$427,4,0)=0,IF($D1568="КС",$C$2*$C1568*$G1568,$C$3*$C1568*$G1568),IF($D1568="КС",$C$2*$G1568,$C$3*$G1568))</f>
        <v>8572.2947100000001</v>
      </c>
      <c r="I1568" s="25" t="str">
        <f>VLOOKUP(E1568,КСГ!$A$2:$E$427,5,0)</f>
        <v>Офтальмология</v>
      </c>
      <c r="J1568" s="25">
        <f>VLOOKUP(E1568,КСГ!$A$2:$F$427,6,0)</f>
        <v>0.92</v>
      </c>
      <c r="K1568" s="26" t="s">
        <v>510</v>
      </c>
      <c r="L1568" s="26">
        <v>40</v>
      </c>
      <c r="M1568" s="26">
        <v>18</v>
      </c>
      <c r="N1568" s="18">
        <f t="shared" si="57"/>
        <v>58</v>
      </c>
      <c r="O1568" s="19">
        <f>IF(VLOOKUP($E1568,КСГ!$A$2:$D$427,4,0)=0,IF($D1568="КС",$C$2*$C1568*$G1568*L1568,$C$3*$C1568*$G1568*L1568),IF($D1568="КС",$C$2*$G1568*L1568,$C$3*$G1568*L1568))</f>
        <v>342891.78840000002</v>
      </c>
      <c r="P1568" s="19">
        <f>IF(VLOOKUP($E1568,КСГ!$A$2:$D$427,4,0)=0,IF($D1568="КС",$C$2*$C1568*$G1568*M1568,$C$3*$C1568*$G1568*M1568),IF($D1568="КС",$C$2*$G1568*M1568,$C$3*$G1568*M1568))</f>
        <v>154301.30478000001</v>
      </c>
      <c r="Q1568" s="20">
        <f t="shared" si="58"/>
        <v>497193.09318000003</v>
      </c>
    </row>
    <row r="1569" spans="1:17">
      <c r="A1569" s="34">
        <v>150081</v>
      </c>
      <c r="B1569" s="22" t="str">
        <f>VLOOKUP(A1569,МО!$A$1:$C$68,2,0)</f>
        <v xml:space="preserve">ГАУЗ  «Республиканская офтальмологическая больница» </v>
      </c>
      <c r="C1569" s="23">
        <f>IF(D1569="КС",VLOOKUP(A1569,МО!$A$1:$C$68,3,0),VLOOKUP(A1569,МО!$A$1:$D$68,4,0))</f>
        <v>1.02</v>
      </c>
      <c r="D1569" s="27" t="s">
        <v>495</v>
      </c>
      <c r="E1569" s="26">
        <v>20161155</v>
      </c>
      <c r="F1569" s="22" t="str">
        <f>VLOOKUP(E1569,КСГ!$A$2:$C$427,2,0)</f>
        <v>Операции на органе зрения (уровень 2)</v>
      </c>
      <c r="G1569" s="25">
        <f>VLOOKUP(E1569,КСГ!$A$2:$C$427,3,0)</f>
        <v>0.79</v>
      </c>
      <c r="H1569" s="25">
        <f>IF(VLOOKUP($E1569,КСГ!$A$2:$D$427,4,0)=0,IF($D1569="КС",$C$2*$C1569*$G1569,$C$3*$C1569*$G1569),IF($D1569="КС",$C$2*$G1569,$C$3*$G1569))</f>
        <v>13820.63841</v>
      </c>
      <c r="I1569" s="25" t="str">
        <f>VLOOKUP(E1569,КСГ!$A$2:$E$427,5,0)</f>
        <v>Офтальмология</v>
      </c>
      <c r="J1569" s="25">
        <f>VLOOKUP(E1569,КСГ!$A$2:$F$427,6,0)</f>
        <v>0.92</v>
      </c>
      <c r="K1569" s="26" t="s">
        <v>510</v>
      </c>
      <c r="L1569" s="26">
        <v>20</v>
      </c>
      <c r="M1569" s="26">
        <v>8</v>
      </c>
      <c r="N1569" s="18">
        <f t="shared" si="57"/>
        <v>28</v>
      </c>
      <c r="O1569" s="19">
        <f>IF(VLOOKUP($E1569,КСГ!$A$2:$D$427,4,0)=0,IF($D1569="КС",$C$2*$C1569*$G1569*L1569,$C$3*$C1569*$G1569*L1569),IF($D1569="КС",$C$2*$G1569*L1569,$C$3*$G1569*L1569))</f>
        <v>276412.76819999999</v>
      </c>
      <c r="P1569" s="19">
        <f>IF(VLOOKUP($E1569,КСГ!$A$2:$D$427,4,0)=0,IF($D1569="КС",$C$2*$C1569*$G1569*M1569,$C$3*$C1569*$G1569*M1569),IF($D1569="КС",$C$2*$G1569*M1569,$C$3*$G1569*M1569))</f>
        <v>110565.10728</v>
      </c>
      <c r="Q1569" s="20">
        <f t="shared" si="58"/>
        <v>386977.87547999999</v>
      </c>
    </row>
    <row r="1570" spans="1:17">
      <c r="A1570" s="34">
        <v>150081</v>
      </c>
      <c r="B1570" s="22" t="str">
        <f>VLOOKUP(A1570,МО!$A$1:$C$68,2,0)</f>
        <v xml:space="preserve">ГАУЗ  «Республиканская офтальмологическая больница» </v>
      </c>
      <c r="C1570" s="23">
        <f>IF(D1570="КС",VLOOKUP(A1570,МО!$A$1:$C$68,3,0),VLOOKUP(A1570,МО!$A$1:$D$68,4,0))</f>
        <v>1.02</v>
      </c>
      <c r="D1570" s="27" t="s">
        <v>495</v>
      </c>
      <c r="E1570" s="26">
        <v>20161156</v>
      </c>
      <c r="F1570" s="22" t="str">
        <f>VLOOKUP(E1570,КСГ!$A$2:$C$427,2,0)</f>
        <v>Операции на органе зрения (уровень 3)</v>
      </c>
      <c r="G1570" s="25">
        <f>VLOOKUP(E1570,КСГ!$A$2:$C$427,3,0)</f>
        <v>1.07</v>
      </c>
      <c r="H1570" s="25">
        <f>IF(VLOOKUP($E1570,КСГ!$A$2:$D$427,4,0)=0,IF($D1570="КС",$C$2*$C1570*$G1570,$C$3*$C1570*$G1570),IF($D1570="КС",$C$2*$G1570,$C$3*$G1570))</f>
        <v>18719.092530000002</v>
      </c>
      <c r="I1570" s="25" t="str">
        <f>VLOOKUP(E1570,КСГ!$A$2:$E$427,5,0)</f>
        <v>Офтальмология</v>
      </c>
      <c r="J1570" s="25">
        <f>VLOOKUP(E1570,КСГ!$A$2:$F$427,6,0)</f>
        <v>0.92</v>
      </c>
      <c r="K1570" s="26" t="s">
        <v>510</v>
      </c>
      <c r="L1570" s="26">
        <v>30</v>
      </c>
      <c r="M1570" s="26">
        <v>7</v>
      </c>
      <c r="N1570" s="18">
        <f t="shared" si="57"/>
        <v>37</v>
      </c>
      <c r="O1570" s="19">
        <f>IF(VLOOKUP($E1570,КСГ!$A$2:$D$427,4,0)=0,IF($D1570="КС",$C$2*$C1570*$G1570*L1570,$C$3*$C1570*$G1570*L1570),IF($D1570="КС",$C$2*$G1570*L1570,$C$3*$G1570*L1570))</f>
        <v>561572.77590000001</v>
      </c>
      <c r="P1570" s="19">
        <f>IF(VLOOKUP($E1570,КСГ!$A$2:$D$427,4,0)=0,IF($D1570="КС",$C$2*$C1570*$G1570*M1570,$C$3*$C1570*$G1570*M1570),IF($D1570="КС",$C$2*$G1570*M1570,$C$3*$G1570*M1570))</f>
        <v>131033.64771000002</v>
      </c>
      <c r="Q1570" s="20">
        <f t="shared" si="58"/>
        <v>692606.42361000006</v>
      </c>
    </row>
    <row r="1571" spans="1:17">
      <c r="A1571" s="34">
        <v>150081</v>
      </c>
      <c r="B1571" s="22" t="str">
        <f>VLOOKUP(A1571,МО!$A$1:$C$68,2,0)</f>
        <v xml:space="preserve">ГАУЗ  «Республиканская офтальмологическая больница» </v>
      </c>
      <c r="C1571" s="23">
        <f>IF(D1571="КС",VLOOKUP(A1571,МО!$A$1:$C$68,3,0),VLOOKUP(A1571,МО!$A$1:$D$68,4,0))</f>
        <v>1.02</v>
      </c>
      <c r="D1571" s="27" t="s">
        <v>495</v>
      </c>
      <c r="E1571" s="26">
        <v>20161157</v>
      </c>
      <c r="F1571" s="22" t="str">
        <f>VLOOKUP(E1571,КСГ!$A$2:$C$427,2,0)</f>
        <v>Операции на органе зрения (уровень 4)</v>
      </c>
      <c r="G1571" s="25">
        <f>VLOOKUP(E1571,КСГ!$A$2:$C$427,3,0)</f>
        <v>1.19</v>
      </c>
      <c r="H1571" s="25">
        <f>IF(VLOOKUP($E1571,КСГ!$A$2:$D$427,4,0)=0,IF($D1571="КС",$C$2*$C1571*$G1571,$C$3*$C1571*$G1571),IF($D1571="КС",$C$2*$G1571,$C$3*$G1571))</f>
        <v>20818.43001</v>
      </c>
      <c r="I1571" s="25" t="str">
        <f>VLOOKUP(E1571,КСГ!$A$2:$E$427,5,0)</f>
        <v>Офтальмология</v>
      </c>
      <c r="J1571" s="25">
        <f>VLOOKUP(E1571,КСГ!$A$2:$F$427,6,0)</f>
        <v>0.92</v>
      </c>
      <c r="K1571" s="26" t="s">
        <v>510</v>
      </c>
      <c r="L1571" s="26">
        <v>175</v>
      </c>
      <c r="M1571" s="26">
        <v>27</v>
      </c>
      <c r="N1571" s="18">
        <f t="shared" si="57"/>
        <v>202</v>
      </c>
      <c r="O1571" s="19">
        <f>IF(VLOOKUP($E1571,КСГ!$A$2:$D$427,4,0)=0,IF($D1571="КС",$C$2*$C1571*$G1571*L1571,$C$3*$C1571*$G1571*L1571),IF($D1571="КС",$C$2*$G1571*L1571,$C$3*$G1571*L1571))</f>
        <v>3643225.2517499998</v>
      </c>
      <c r="P1571" s="19">
        <f>IF(VLOOKUP($E1571,КСГ!$A$2:$D$427,4,0)=0,IF($D1571="КС",$C$2*$C1571*$G1571*M1571,$C$3*$C1571*$G1571*M1571),IF($D1571="КС",$C$2*$G1571*M1571,$C$3*$G1571*M1571))</f>
        <v>562097.61026999995</v>
      </c>
      <c r="Q1571" s="20">
        <f t="shared" si="58"/>
        <v>4205322.8620199999</v>
      </c>
    </row>
    <row r="1572" spans="1:17">
      <c r="A1572" s="34">
        <v>150081</v>
      </c>
      <c r="B1572" s="22" t="str">
        <f>VLOOKUP(A1572,МО!$A$1:$C$68,2,0)</f>
        <v xml:space="preserve">ГАУЗ  «Республиканская офтальмологическая больница» </v>
      </c>
      <c r="C1572" s="23">
        <f>IF(D1572="КС",VLOOKUP(A1572,МО!$A$1:$C$68,3,0),VLOOKUP(A1572,МО!$A$1:$D$68,4,0))</f>
        <v>1.02</v>
      </c>
      <c r="D1572" s="27" t="s">
        <v>495</v>
      </c>
      <c r="E1572" s="26">
        <v>20161158</v>
      </c>
      <c r="F1572" s="22" t="str">
        <f>VLOOKUP(E1572,КСГ!$A$2:$C$427,2,0)</f>
        <v>Операции на органе зрения (уровень 5)</v>
      </c>
      <c r="G1572" s="25">
        <f>VLOOKUP(E1572,КСГ!$A$2:$C$427,3,0)</f>
        <v>2.11</v>
      </c>
      <c r="H1572" s="25">
        <f>IF(VLOOKUP($E1572,КСГ!$A$2:$D$427,4,0)=0,IF($D1572="КС",$C$2*$C1572*$G1572,$C$3*$C1572*$G1572),IF($D1572="КС",$C$2*$G1572,$C$3*$G1572))</f>
        <v>36913.350689999999</v>
      </c>
      <c r="I1572" s="25" t="str">
        <f>VLOOKUP(E1572,КСГ!$A$2:$E$427,5,0)</f>
        <v>Офтальмология</v>
      </c>
      <c r="J1572" s="25">
        <f>VLOOKUP(E1572,КСГ!$A$2:$F$427,6,0)</f>
        <v>0.92</v>
      </c>
      <c r="K1572" s="26" t="s">
        <v>510</v>
      </c>
      <c r="L1572" s="26">
        <v>85</v>
      </c>
      <c r="M1572" s="26">
        <v>20</v>
      </c>
      <c r="N1572" s="18">
        <f t="shared" si="57"/>
        <v>105</v>
      </c>
      <c r="O1572" s="19">
        <f>IF(VLOOKUP($E1572,КСГ!$A$2:$D$427,4,0)=0,IF($D1572="КС",$C$2*$C1572*$G1572*L1572,$C$3*$C1572*$G1572*L1572),IF($D1572="КС",$C$2*$G1572*L1572,$C$3*$G1572*L1572))</f>
        <v>3137634.80865</v>
      </c>
      <c r="P1572" s="19">
        <f>IF(VLOOKUP($E1572,КСГ!$A$2:$D$427,4,0)=0,IF($D1572="КС",$C$2*$C1572*$G1572*M1572,$C$3*$C1572*$G1572*M1572),IF($D1572="КС",$C$2*$G1572*M1572,$C$3*$G1572*M1572))</f>
        <v>738267.01379999996</v>
      </c>
      <c r="Q1572" s="20">
        <f t="shared" si="58"/>
        <v>3875901.8224499999</v>
      </c>
    </row>
    <row r="1573" spans="1:17">
      <c r="A1573" s="34">
        <v>150081</v>
      </c>
      <c r="B1573" s="22" t="str">
        <f>VLOOKUP(A1573,МО!$A$1:$C$68,2,0)</f>
        <v xml:space="preserve">ГАУЗ  «Республиканская офтальмологическая больница» </v>
      </c>
      <c r="C1573" s="23">
        <f>IF(D1573="КС",VLOOKUP(A1573,МО!$A$1:$C$68,3,0),VLOOKUP(A1573,МО!$A$1:$D$68,4,0))</f>
        <v>1.02</v>
      </c>
      <c r="D1573" s="27" t="s">
        <v>495</v>
      </c>
      <c r="E1573" s="26">
        <v>20161159</v>
      </c>
      <c r="F1573" s="22" t="str">
        <f>VLOOKUP(E1573,КСГ!$A$2:$C$427,2,0)</f>
        <v>Операции на органе зрения (уровень 6)</v>
      </c>
      <c r="G1573" s="25">
        <f>VLOOKUP(E1573,КСГ!$A$2:$C$427,3,0)</f>
        <v>2.33</v>
      </c>
      <c r="H1573" s="25">
        <f>IF(VLOOKUP($E1573,КСГ!$A$2:$D$427,4,0)=0,IF($D1573="КС",$C$2*$C1573*$G1573,$C$3*$C1573*$G1573),IF($D1573="КС",$C$2*$G1573,$C$3*$G1573))</f>
        <v>40762.13607</v>
      </c>
      <c r="I1573" s="25" t="str">
        <f>VLOOKUP(E1573,КСГ!$A$2:$E$427,5,0)</f>
        <v>Офтальмология</v>
      </c>
      <c r="J1573" s="25">
        <f>VLOOKUP(E1573,КСГ!$A$2:$F$427,6,0)</f>
        <v>0.92</v>
      </c>
      <c r="K1573" s="26" t="s">
        <v>510</v>
      </c>
      <c r="L1573" s="26">
        <v>4</v>
      </c>
      <c r="M1573" s="26">
        <v>1</v>
      </c>
      <c r="N1573" s="18">
        <f t="shared" si="57"/>
        <v>5</v>
      </c>
      <c r="O1573" s="19">
        <f>IF(VLOOKUP($E1573,КСГ!$A$2:$D$427,4,0)=0,IF($D1573="КС",$C$2*$C1573*$G1573*L1573,$C$3*$C1573*$G1573*L1573),IF($D1573="КС",$C$2*$G1573*L1573,$C$3*$G1573*L1573))</f>
        <v>163048.54428</v>
      </c>
      <c r="P1573" s="19">
        <f>IF(VLOOKUP($E1573,КСГ!$A$2:$D$427,4,0)=0,IF($D1573="КС",$C$2*$C1573*$G1573*M1573,$C$3*$C1573*$G1573*M1573),IF($D1573="КС",$C$2*$G1573*M1573,$C$3*$G1573*M1573))</f>
        <v>40762.13607</v>
      </c>
      <c r="Q1573" s="20">
        <f t="shared" si="58"/>
        <v>203810.68035000001</v>
      </c>
    </row>
    <row r="1574" spans="1:17">
      <c r="A1574" s="34">
        <v>150081</v>
      </c>
      <c r="B1574" s="22" t="str">
        <f>VLOOKUP(A1574,МО!$A$1:$C$68,2,0)</f>
        <v xml:space="preserve">ГАУЗ  «Республиканская офтальмологическая больница» </v>
      </c>
      <c r="C1574" s="23">
        <f>IF(D1574="КС",VLOOKUP(A1574,МО!$A$1:$C$68,3,0),VLOOKUP(A1574,МО!$A$1:$D$68,4,0))</f>
        <v>1.02</v>
      </c>
      <c r="D1574" s="27" t="s">
        <v>495</v>
      </c>
      <c r="E1574" s="26">
        <v>20161160</v>
      </c>
      <c r="F1574" s="22" t="str">
        <f>VLOOKUP(E1574,КСГ!$A$2:$C$427,2,0)</f>
        <v>Болезни глаза</v>
      </c>
      <c r="G1574" s="25">
        <f>VLOOKUP(E1574,КСГ!$A$2:$C$427,3,0)</f>
        <v>0.51</v>
      </c>
      <c r="H1574" s="25">
        <f>IF(VLOOKUP($E1574,КСГ!$A$2:$D$427,4,0)=0,IF($D1574="КС",$C$2*$C1574*$G1574,$C$3*$C1574*$G1574),IF($D1574="КС",$C$2*$G1574,$C$3*$G1574))</f>
        <v>8922.1842899999992</v>
      </c>
      <c r="I1574" s="25" t="str">
        <f>VLOOKUP(E1574,КСГ!$A$2:$E$427,5,0)</f>
        <v>Офтальмология</v>
      </c>
      <c r="J1574" s="25">
        <f>VLOOKUP(E1574,КСГ!$A$2:$F$427,6,0)</f>
        <v>0.92</v>
      </c>
      <c r="K1574" s="26" t="s">
        <v>510</v>
      </c>
      <c r="L1574" s="26">
        <v>350</v>
      </c>
      <c r="M1574" s="26">
        <v>119</v>
      </c>
      <c r="N1574" s="18">
        <f t="shared" si="57"/>
        <v>469</v>
      </c>
      <c r="O1574" s="19">
        <f>IF(VLOOKUP($E1574,КСГ!$A$2:$D$427,4,0)=0,IF($D1574="КС",$C$2*$C1574*$G1574*L1574,$C$3*$C1574*$G1574*L1574),IF($D1574="КС",$C$2*$G1574*L1574,$C$3*$G1574*L1574))</f>
        <v>3122764.5014999998</v>
      </c>
      <c r="P1574" s="19">
        <f>IF(VLOOKUP($E1574,КСГ!$A$2:$D$427,4,0)=0,IF($D1574="КС",$C$2*$C1574*$G1574*M1574,$C$3*$C1574*$G1574*M1574),IF($D1574="КС",$C$2*$G1574*M1574,$C$3*$G1574*M1574))</f>
        <v>1061739.9305099999</v>
      </c>
      <c r="Q1574" s="20">
        <f t="shared" si="58"/>
        <v>4184504.4320099996</v>
      </c>
    </row>
    <row r="1575" spans="1:17">
      <c r="A1575" s="34">
        <v>150081</v>
      </c>
      <c r="B1575" s="22" t="str">
        <f>VLOOKUP(A1575,МО!$A$1:$C$68,2,0)</f>
        <v xml:space="preserve">ГАУЗ  «Республиканская офтальмологическая больница» </v>
      </c>
      <c r="C1575" s="23">
        <f>IF(D1575="КС",VLOOKUP(A1575,МО!$A$1:$C$68,3,0),VLOOKUP(A1575,МО!$A$1:$D$68,4,0))</f>
        <v>1.02</v>
      </c>
      <c r="D1575" s="27" t="s">
        <v>495</v>
      </c>
      <c r="E1575" s="26">
        <v>20161161</v>
      </c>
      <c r="F1575" s="22" t="str">
        <f>VLOOKUP(E1575,КСГ!$A$2:$C$427,2,0)</f>
        <v>Травмы глаза</v>
      </c>
      <c r="G1575" s="25">
        <f>VLOOKUP(E1575,КСГ!$A$2:$C$427,3,0)</f>
        <v>0.66</v>
      </c>
      <c r="H1575" s="25">
        <f>IF(VLOOKUP($E1575,КСГ!$A$2:$D$427,4,0)=0,IF($D1575="КС",$C$2*$C1575*$G1575,$C$3*$C1575*$G1575),IF($D1575="КС",$C$2*$G1575,$C$3*$G1575))</f>
        <v>11546.35614</v>
      </c>
      <c r="I1575" s="25" t="str">
        <f>VLOOKUP(E1575,КСГ!$A$2:$E$427,5,0)</f>
        <v>Офтальмология</v>
      </c>
      <c r="J1575" s="25">
        <f>VLOOKUP(E1575,КСГ!$A$2:$F$427,6,0)</f>
        <v>0.92</v>
      </c>
      <c r="K1575" s="26" t="s">
        <v>510</v>
      </c>
      <c r="L1575" s="26">
        <v>40</v>
      </c>
      <c r="M1575" s="26">
        <v>10</v>
      </c>
      <c r="N1575" s="18">
        <f t="shared" si="57"/>
        <v>50</v>
      </c>
      <c r="O1575" s="19">
        <f>IF(VLOOKUP($E1575,КСГ!$A$2:$D$427,4,0)=0,IF($D1575="КС",$C$2*$C1575*$G1575*L1575,$C$3*$C1575*$G1575*L1575),IF($D1575="КС",$C$2*$G1575*L1575,$C$3*$G1575*L1575))</f>
        <v>461854.24560000002</v>
      </c>
      <c r="P1575" s="19">
        <f>IF(VLOOKUP($E1575,КСГ!$A$2:$D$427,4,0)=0,IF($D1575="КС",$C$2*$C1575*$G1575*M1575,$C$3*$C1575*$G1575*M1575),IF($D1575="КС",$C$2*$G1575*M1575,$C$3*$G1575*M1575))</f>
        <v>115463.56140000001</v>
      </c>
      <c r="Q1575" s="20">
        <f t="shared" si="58"/>
        <v>577317.80700000003</v>
      </c>
    </row>
    <row r="1576" spans="1:17" ht="30">
      <c r="A1576" s="34">
        <v>150112</v>
      </c>
      <c r="B1576" s="22" t="str">
        <f>VLOOKUP(A1576,МО!$A$1:$C$68,2,0)</f>
        <v>ГБУЗ " Моздокская ЦРБ"</v>
      </c>
      <c r="C1576" s="23">
        <f>IF(D1576="КС",VLOOKUP(A1576,МО!$A$1:$C$68,3,0),VLOOKUP(A1576,МО!$A$1:$D$68,4,0))</f>
        <v>0.9</v>
      </c>
      <c r="D1576" s="27" t="s">
        <v>495</v>
      </c>
      <c r="E1576" s="26">
        <v>20161002</v>
      </c>
      <c r="F1576" s="22" t="str">
        <f>VLOOKUP(E1576,КСГ!$A$2:$C$427,2,0)</f>
        <v>Осложнения, связанные с беременностью</v>
      </c>
      <c r="G1576" s="25">
        <f>VLOOKUP(E1576,КСГ!$A$2:$C$427,3,0)</f>
        <v>0.93</v>
      </c>
      <c r="H1576" s="25">
        <f>IF(VLOOKUP($E1576,КСГ!$A$2:$D$427,4,0)=0,IF($D1576="КС",$C$2*$C1576*$G1576,$C$3*$C1576*$G1576),IF($D1576="КС",$C$2*$G1576,$C$3*$G1576))</f>
        <v>14355.763650000001</v>
      </c>
      <c r="I1576" s="25" t="str">
        <f>VLOOKUP(E1576,КСГ!$A$2:$E$427,5,0)</f>
        <v>Акушерство и гинекология</v>
      </c>
      <c r="J1576" s="25">
        <f>VLOOKUP(E1576,КСГ!$A$2:$F$427,6,0)</f>
        <v>0.8</v>
      </c>
      <c r="K1576" s="26" t="s">
        <v>470</v>
      </c>
      <c r="L1576" s="26">
        <v>427</v>
      </c>
      <c r="M1576" s="26">
        <v>6</v>
      </c>
      <c r="N1576" s="18">
        <f t="shared" si="57"/>
        <v>433</v>
      </c>
      <c r="O1576" s="19">
        <f>IF(VLOOKUP($E1576,КСГ!$A$2:$D$427,4,0)=0,IF($D1576="КС",$C$2*$C1576*$G1576*L1576,$C$3*$C1576*$G1576*L1576),IF($D1576="КС",$C$2*$G1576*L1576,$C$3*$G1576*L1576))</f>
        <v>6129911.0785500007</v>
      </c>
      <c r="P1576" s="19">
        <f>IF(VLOOKUP($E1576,КСГ!$A$2:$D$427,4,0)=0,IF($D1576="КС",$C$2*$C1576*$G1576*M1576,$C$3*$C1576*$G1576*M1576),IF($D1576="КС",$C$2*$G1576*M1576,$C$3*$G1576*M1576))</f>
        <v>86134.581900000005</v>
      </c>
      <c r="Q1576" s="20">
        <f t="shared" si="58"/>
        <v>6216045.6604500003</v>
      </c>
    </row>
    <row r="1577" spans="1:17" ht="16.5" customHeight="1">
      <c r="A1577" s="34">
        <v>150112</v>
      </c>
      <c r="B1577" s="22" t="str">
        <f>VLOOKUP(A1577,МО!$A$1:$C$68,2,0)</f>
        <v>ГБУЗ " Моздокская ЦРБ"</v>
      </c>
      <c r="C1577" s="23">
        <f>IF(D1577="КС",VLOOKUP(A1577,МО!$A$1:$C$68,3,0),VLOOKUP(A1577,МО!$A$1:$D$68,4,0))</f>
        <v>0.9</v>
      </c>
      <c r="D1577" s="27" t="s">
        <v>495</v>
      </c>
      <c r="E1577" s="26">
        <v>20161002</v>
      </c>
      <c r="F1577" s="22" t="str">
        <f>VLOOKUP(E1577,КСГ!$A$2:$C$427,2,0)</f>
        <v>Осложнения, связанные с беременностью</v>
      </c>
      <c r="G1577" s="25">
        <f>VLOOKUP(E1577,КСГ!$A$2:$C$427,3,0)</f>
        <v>0.93</v>
      </c>
      <c r="H1577" s="25">
        <f>IF(VLOOKUP($E1577,КСГ!$A$2:$D$427,4,0)=0,IF($D1577="КС",$C$2*$C1577*$G1577,$C$3*$C1577*$G1577),IF($D1577="КС",$C$2*$G1577,$C$3*$G1577))</f>
        <v>14355.763650000001</v>
      </c>
      <c r="I1577" s="25" t="str">
        <f>VLOOKUP(E1577,КСГ!$A$2:$E$427,5,0)</f>
        <v>Акушерство и гинекология</v>
      </c>
      <c r="J1577" s="25">
        <f>VLOOKUP(E1577,КСГ!$A$2:$F$427,6,0)</f>
        <v>0.8</v>
      </c>
      <c r="K1577" s="26" t="s">
        <v>471</v>
      </c>
      <c r="L1577" s="26">
        <v>120</v>
      </c>
      <c r="M1577" s="26"/>
      <c r="N1577" s="18">
        <f t="shared" si="57"/>
        <v>120</v>
      </c>
      <c r="O1577" s="19">
        <f>IF(VLOOKUP($E1577,КСГ!$A$2:$D$427,4,0)=0,IF($D1577="КС",$C$2*$C1577*$G1577*L1577,$C$3*$C1577*$G1577*L1577),IF($D1577="КС",$C$2*$G1577*L1577,$C$3*$G1577*L1577))</f>
        <v>1722691.638</v>
      </c>
      <c r="P1577" s="19">
        <f>IF(VLOOKUP($E1577,КСГ!$A$2:$D$427,4,0)=0,IF($D1577="КС",$C$2*$C1577*$G1577*M1577,$C$3*$C1577*$G1577*M1577),IF($D1577="КС",$C$2*$G1577*M1577,$C$3*$G1577*M1577))</f>
        <v>0</v>
      </c>
      <c r="Q1577" s="20">
        <f t="shared" si="58"/>
        <v>1722691.638</v>
      </c>
    </row>
    <row r="1578" spans="1:17" ht="30">
      <c r="A1578" s="34">
        <v>150112</v>
      </c>
      <c r="B1578" s="22" t="str">
        <f>VLOOKUP(A1578,МО!$A$1:$C$68,2,0)</f>
        <v>ГБУЗ " Моздокская ЦРБ"</v>
      </c>
      <c r="C1578" s="23">
        <f>IF(D1578="КС",VLOOKUP(A1578,МО!$A$1:$C$68,3,0),VLOOKUP(A1578,МО!$A$1:$D$68,4,0))</f>
        <v>0.9</v>
      </c>
      <c r="D1578" s="27" t="s">
        <v>495</v>
      </c>
      <c r="E1578" s="26">
        <v>20161002</v>
      </c>
      <c r="F1578" s="22" t="str">
        <f>VLOOKUP(E1578,КСГ!$A$2:$C$427,2,0)</f>
        <v>Осложнения, связанные с беременностью</v>
      </c>
      <c r="G1578" s="25">
        <f>VLOOKUP(E1578,КСГ!$A$2:$C$427,3,0)</f>
        <v>0.93</v>
      </c>
      <c r="H1578" s="25">
        <f>IF(VLOOKUP($E1578,КСГ!$A$2:$D$427,4,0)=0,IF($D1578="КС",$C$2*$C1578*$G1578,$C$3*$C1578*$G1578),IF($D1578="КС",$C$2*$G1578,$C$3*$G1578))</f>
        <v>14355.763650000001</v>
      </c>
      <c r="I1578" s="25" t="str">
        <f>VLOOKUP(E1578,КСГ!$A$2:$E$427,5,0)</f>
        <v>Акушерство и гинекология</v>
      </c>
      <c r="J1578" s="25">
        <f>VLOOKUP(E1578,КСГ!$A$2:$F$427,6,0)</f>
        <v>0.8</v>
      </c>
      <c r="K1578" s="26" t="s">
        <v>472</v>
      </c>
      <c r="L1578" s="26">
        <v>138</v>
      </c>
      <c r="M1578" s="26"/>
      <c r="N1578" s="18">
        <f t="shared" si="57"/>
        <v>138</v>
      </c>
      <c r="O1578" s="19">
        <f>IF(VLOOKUP($E1578,КСГ!$A$2:$D$427,4,0)=0,IF($D1578="КС",$C$2*$C1578*$G1578*L1578,$C$3*$C1578*$G1578*L1578),IF($D1578="КС",$C$2*$G1578*L1578,$C$3*$G1578*L1578))</f>
        <v>1981095.3837000001</v>
      </c>
      <c r="P1578" s="19">
        <f>IF(VLOOKUP($E1578,КСГ!$A$2:$D$427,4,0)=0,IF($D1578="КС",$C$2*$C1578*$G1578*M1578,$C$3*$C1578*$G1578*M1578),IF($D1578="КС",$C$2*$G1578*M1578,$C$3*$G1578*M1578))</f>
        <v>0</v>
      </c>
      <c r="Q1578" s="20">
        <f t="shared" si="58"/>
        <v>1981095.3837000001</v>
      </c>
    </row>
    <row r="1579" spans="1:17" ht="30">
      <c r="A1579" s="34">
        <v>150112</v>
      </c>
      <c r="B1579" s="22" t="str">
        <f>VLOOKUP(A1579,МО!$A$1:$C$68,2,0)</f>
        <v>ГБУЗ " Моздокская ЦРБ"</v>
      </c>
      <c r="C1579" s="23">
        <f>IF(D1579="КС",VLOOKUP(A1579,МО!$A$1:$C$68,3,0),VLOOKUP(A1579,МО!$A$1:$D$68,4,0))</f>
        <v>0.9</v>
      </c>
      <c r="D1579" s="27" t="s">
        <v>495</v>
      </c>
      <c r="E1579" s="26">
        <v>20161003</v>
      </c>
      <c r="F1579" s="22" t="str">
        <f>VLOOKUP(E1579,КСГ!$A$2:$C$427,2,0)</f>
        <v>Беременность, закончившаяся абортивным исходом</v>
      </c>
      <c r="G1579" s="25">
        <f>VLOOKUP(E1579,КСГ!$A$2:$C$427,3,0)</f>
        <v>0.28000000000000003</v>
      </c>
      <c r="H1579" s="25">
        <f>IF(VLOOKUP($E1579,КСГ!$A$2:$D$427,4,0)=0,IF($D1579="КС",$C$2*$C1579*$G1579,$C$3*$C1579*$G1579),IF($D1579="КС",$C$2*$G1579,$C$3*$G1579))</f>
        <v>4322.1654000000008</v>
      </c>
      <c r="I1579" s="25" t="str">
        <f>VLOOKUP(E1579,КСГ!$A$2:$E$427,5,0)</f>
        <v>Акушерство и гинекология</v>
      </c>
      <c r="J1579" s="25">
        <f>VLOOKUP(E1579,КСГ!$A$2:$F$427,6,0)</f>
        <v>0.8</v>
      </c>
      <c r="K1579" s="26" t="s">
        <v>470</v>
      </c>
      <c r="L1579" s="26">
        <v>140</v>
      </c>
      <c r="M1579" s="26"/>
      <c r="N1579" s="18">
        <f t="shared" si="57"/>
        <v>140</v>
      </c>
      <c r="O1579" s="19">
        <f>IF(VLOOKUP($E1579,КСГ!$A$2:$D$427,4,0)=0,IF($D1579="КС",$C$2*$C1579*$G1579*L1579,$C$3*$C1579*$G1579*L1579),IF($D1579="КС",$C$2*$G1579*L1579,$C$3*$G1579*L1579))</f>
        <v>605103.15600000008</v>
      </c>
      <c r="P1579" s="19">
        <f>IF(VLOOKUP($E1579,КСГ!$A$2:$D$427,4,0)=0,IF($D1579="КС",$C$2*$C1579*$G1579*M1579,$C$3*$C1579*$G1579*M1579),IF($D1579="КС",$C$2*$G1579*M1579,$C$3*$G1579*M1579))</f>
        <v>0</v>
      </c>
      <c r="Q1579" s="20">
        <f t="shared" si="58"/>
        <v>605103.15600000008</v>
      </c>
    </row>
    <row r="1580" spans="1:17" ht="30">
      <c r="A1580" s="34">
        <v>150112</v>
      </c>
      <c r="B1580" s="22" t="str">
        <f>VLOOKUP(A1580,МО!$A$1:$C$68,2,0)</f>
        <v>ГБУЗ " Моздокская ЦРБ"</v>
      </c>
      <c r="C1580" s="23">
        <f>IF(D1580="КС",VLOOKUP(A1580,МО!$A$1:$C$68,3,0),VLOOKUP(A1580,МО!$A$1:$D$68,4,0))</f>
        <v>0.9</v>
      </c>
      <c r="D1580" s="27" t="s">
        <v>495</v>
      </c>
      <c r="E1580" s="26">
        <v>20161004</v>
      </c>
      <c r="F1580" s="22" t="str">
        <f>VLOOKUP(E1580,КСГ!$A$2:$C$427,2,0)</f>
        <v>Родоразрешение</v>
      </c>
      <c r="G1580" s="25">
        <f>VLOOKUP(E1580,КСГ!$A$2:$C$427,3,0)</f>
        <v>0.98</v>
      </c>
      <c r="H1580" s="25">
        <f>IF(VLOOKUP($E1580,КСГ!$A$2:$D$427,4,0)=0,IF($D1580="КС",$C$2*$C1580*$G1580,$C$3*$C1580*$G1580),IF($D1580="КС",$C$2*$G1580,$C$3*$G1580))</f>
        <v>15127.5789</v>
      </c>
      <c r="I1580" s="25" t="str">
        <f>VLOOKUP(E1580,КСГ!$A$2:$E$427,5,0)</f>
        <v>Акушерство и гинекология</v>
      </c>
      <c r="J1580" s="25">
        <f>VLOOKUP(E1580,КСГ!$A$2:$F$427,6,0)</f>
        <v>0.8</v>
      </c>
      <c r="K1580" s="26" t="s">
        <v>472</v>
      </c>
      <c r="L1580" s="26">
        <v>342</v>
      </c>
      <c r="M1580" s="26">
        <v>3</v>
      </c>
      <c r="N1580" s="18">
        <f t="shared" si="57"/>
        <v>345</v>
      </c>
      <c r="O1580" s="19">
        <f>IF(VLOOKUP($E1580,КСГ!$A$2:$D$427,4,0)=0,IF($D1580="КС",$C$2*$C1580*$G1580*L1580,$C$3*$C1580*$G1580*L1580),IF($D1580="КС",$C$2*$G1580*L1580,$C$3*$G1580*L1580))</f>
        <v>5173631.9838000005</v>
      </c>
      <c r="P1580" s="19">
        <f>IF(VLOOKUP($E1580,КСГ!$A$2:$D$427,4,0)=0,IF($D1580="КС",$C$2*$C1580*$G1580*M1580,$C$3*$C1580*$G1580*M1580),IF($D1580="КС",$C$2*$G1580*M1580,$C$3*$G1580*M1580))</f>
        <v>45382.736700000001</v>
      </c>
      <c r="Q1580" s="20">
        <f t="shared" si="58"/>
        <v>5219014.7205000008</v>
      </c>
    </row>
    <row r="1581" spans="1:17" ht="30">
      <c r="A1581" s="34">
        <v>150112</v>
      </c>
      <c r="B1581" s="22" t="str">
        <f>VLOOKUP(A1581,МО!$A$1:$C$68,2,0)</f>
        <v>ГБУЗ " Моздокская ЦРБ"</v>
      </c>
      <c r="C1581" s="23">
        <f>IF(D1581="КС",VLOOKUP(A1581,МО!$A$1:$C$68,3,0),VLOOKUP(A1581,МО!$A$1:$D$68,4,0))</f>
        <v>0.9</v>
      </c>
      <c r="D1581" s="27" t="s">
        <v>495</v>
      </c>
      <c r="E1581" s="26">
        <v>20161005</v>
      </c>
      <c r="F1581" s="22" t="str">
        <f>VLOOKUP(E1581,КСГ!$A$2:$C$427,2,0)</f>
        <v>Кесарево сечение</v>
      </c>
      <c r="G1581" s="25">
        <f>VLOOKUP(E1581,КСГ!$A$2:$C$427,3,0)</f>
        <v>1.01</v>
      </c>
      <c r="H1581" s="25">
        <f>IF(VLOOKUP($E1581,КСГ!$A$2:$D$427,4,0)=0,IF($D1581="КС",$C$2*$C1581*$G1581,$C$3*$C1581*$G1581),IF($D1581="КС",$C$2*$G1581,$C$3*$G1581))</f>
        <v>15590.66805</v>
      </c>
      <c r="I1581" s="25" t="str">
        <f>VLOOKUP(E1581,КСГ!$A$2:$E$427,5,0)</f>
        <v>Акушерство и гинекология</v>
      </c>
      <c r="J1581" s="25">
        <f>VLOOKUP(E1581,КСГ!$A$2:$F$427,6,0)</f>
        <v>0.8</v>
      </c>
      <c r="K1581" s="26" t="s">
        <v>472</v>
      </c>
      <c r="L1581" s="26">
        <v>109</v>
      </c>
      <c r="M1581" s="26">
        <v>2</v>
      </c>
      <c r="N1581" s="18">
        <f t="shared" si="57"/>
        <v>111</v>
      </c>
      <c r="O1581" s="19">
        <f>IF(VLOOKUP($E1581,КСГ!$A$2:$D$427,4,0)=0,IF($D1581="КС",$C$2*$C1581*$G1581*L1581,$C$3*$C1581*$G1581*L1581),IF($D1581="КС",$C$2*$G1581*L1581,$C$3*$G1581*L1581))</f>
        <v>1699382.81745</v>
      </c>
      <c r="P1581" s="19">
        <f>IF(VLOOKUP($E1581,КСГ!$A$2:$D$427,4,0)=0,IF($D1581="КС",$C$2*$C1581*$G1581*M1581,$C$3*$C1581*$G1581*M1581),IF($D1581="КС",$C$2*$G1581*M1581,$C$3*$G1581*M1581))</f>
        <v>31181.3361</v>
      </c>
      <c r="Q1581" s="20">
        <f t="shared" si="58"/>
        <v>1730564.1535499999</v>
      </c>
    </row>
    <row r="1582" spans="1:17" ht="30">
      <c r="A1582" s="34">
        <v>150112</v>
      </c>
      <c r="B1582" s="22" t="str">
        <f>VLOOKUP(A1582,МО!$A$1:$C$68,2,0)</f>
        <v>ГБУЗ " Моздокская ЦРБ"</v>
      </c>
      <c r="C1582" s="23">
        <f>IF(D1582="КС",VLOOKUP(A1582,МО!$A$1:$C$68,3,0),VLOOKUP(A1582,МО!$A$1:$D$68,4,0))</f>
        <v>0.9</v>
      </c>
      <c r="D1582" s="27" t="s">
        <v>495</v>
      </c>
      <c r="E1582" s="26">
        <v>20161008</v>
      </c>
      <c r="F1582" s="22" t="str">
        <f>VLOOKUP(E1582,КСГ!$A$2:$C$427,2,0)</f>
        <v>Воспалительные болезни женских половых органов</v>
      </c>
      <c r="G1582" s="25">
        <f>VLOOKUP(E1582,КСГ!$A$2:$C$427,3,0)</f>
        <v>0.71</v>
      </c>
      <c r="H1582" s="25">
        <f>IF(VLOOKUP($E1582,КСГ!$A$2:$D$427,4,0)=0,IF($D1582="КС",$C$2*$C1582*$G1582,$C$3*$C1582*$G1582),IF($D1582="КС",$C$2*$G1582,$C$3*$G1582))</f>
        <v>10959.77655</v>
      </c>
      <c r="I1582" s="25" t="str">
        <f>VLOOKUP(E1582,КСГ!$A$2:$E$427,5,0)</f>
        <v>Акушерство и гинекология</v>
      </c>
      <c r="J1582" s="25">
        <f>VLOOKUP(E1582,КСГ!$A$2:$F$427,6,0)</f>
        <v>0.8</v>
      </c>
      <c r="K1582" s="26" t="s">
        <v>470</v>
      </c>
      <c r="L1582" s="26">
        <v>84</v>
      </c>
      <c r="M1582" s="26"/>
      <c r="N1582" s="18">
        <f t="shared" si="57"/>
        <v>84</v>
      </c>
      <c r="O1582" s="19">
        <f>IF(VLOOKUP($E1582,КСГ!$A$2:$D$427,4,0)=0,IF($D1582="КС",$C$2*$C1582*$G1582*L1582,$C$3*$C1582*$G1582*L1582),IF($D1582="КС",$C$2*$G1582*L1582,$C$3*$G1582*L1582))</f>
        <v>920621.23019999999</v>
      </c>
      <c r="P1582" s="19">
        <f>IF(VLOOKUP($E1582,КСГ!$A$2:$D$427,4,0)=0,IF($D1582="КС",$C$2*$C1582*$G1582*M1582,$C$3*$C1582*$G1582*M1582),IF($D1582="КС",$C$2*$G1582*M1582,$C$3*$G1582*M1582))</f>
        <v>0</v>
      </c>
      <c r="Q1582" s="20">
        <f t="shared" si="58"/>
        <v>920621.23019999999</v>
      </c>
    </row>
    <row r="1583" spans="1:17" ht="30">
      <c r="A1583" s="34">
        <v>150112</v>
      </c>
      <c r="B1583" s="22" t="str">
        <f>VLOOKUP(A1583,МО!$A$1:$C$68,2,0)</f>
        <v>ГБУЗ " Моздокская ЦРБ"</v>
      </c>
      <c r="C1583" s="23">
        <f>IF(D1583="КС",VLOOKUP(A1583,МО!$A$1:$C$68,3,0),VLOOKUP(A1583,МО!$A$1:$D$68,4,0))</f>
        <v>0.9</v>
      </c>
      <c r="D1583" s="27" t="s">
        <v>495</v>
      </c>
      <c r="E1583" s="26">
        <v>20161009</v>
      </c>
      <c r="F1583" s="22" t="str">
        <f>VLOOKUP(E1583,КСГ!$A$2:$C$427,2,0)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1583" s="25">
        <f>VLOOKUP(E1583,КСГ!$A$2:$C$427,3,0)</f>
        <v>0.89</v>
      </c>
      <c r="H1583" s="25">
        <f>IF(VLOOKUP($E1583,КСГ!$A$2:$D$427,4,0)=0,IF($D1583="КС",$C$2*$C1583*$G1583,$C$3*$C1583*$G1583),IF($D1583="КС",$C$2*$G1583,$C$3*$G1583))</f>
        <v>13738.311450000001</v>
      </c>
      <c r="I1583" s="25" t="str">
        <f>VLOOKUP(E1583,КСГ!$A$2:$E$427,5,0)</f>
        <v>Акушерство и гинекология</v>
      </c>
      <c r="J1583" s="25">
        <f>VLOOKUP(E1583,КСГ!$A$2:$F$427,6,0)</f>
        <v>0.8</v>
      </c>
      <c r="K1583" s="26" t="s">
        <v>470</v>
      </c>
      <c r="L1583" s="26">
        <v>19</v>
      </c>
      <c r="M1583" s="26"/>
      <c r="N1583" s="18">
        <f t="shared" si="57"/>
        <v>19</v>
      </c>
      <c r="O1583" s="19">
        <f>IF(VLOOKUP($E1583,КСГ!$A$2:$D$427,4,0)=0,IF($D1583="КС",$C$2*$C1583*$G1583*L1583,$C$3*$C1583*$G1583*L1583),IF($D1583="КС",$C$2*$G1583*L1583,$C$3*$G1583*L1583))</f>
        <v>261027.91755000001</v>
      </c>
      <c r="P1583" s="19">
        <f>IF(VLOOKUP($E1583,КСГ!$A$2:$D$427,4,0)=0,IF($D1583="КС",$C$2*$C1583*$G1583*M1583,$C$3*$C1583*$G1583*M1583),IF($D1583="КС",$C$2*$G1583*M1583,$C$3*$G1583*M1583))</f>
        <v>0</v>
      </c>
      <c r="Q1583" s="20">
        <f t="shared" si="58"/>
        <v>261027.91755000001</v>
      </c>
    </row>
    <row r="1584" spans="1:17" ht="30">
      <c r="A1584" s="34">
        <v>150112</v>
      </c>
      <c r="B1584" s="22" t="str">
        <f>VLOOKUP(A1584,МО!$A$1:$C$68,2,0)</f>
        <v>ГБУЗ " Моздокская ЦРБ"</v>
      </c>
      <c r="C1584" s="23">
        <f>IF(D1584="КС",VLOOKUP(A1584,МО!$A$1:$C$68,3,0),VLOOKUP(A1584,МО!$A$1:$D$68,4,0))</f>
        <v>0.9</v>
      </c>
      <c r="D1584" s="27" t="s">
        <v>495</v>
      </c>
      <c r="E1584" s="26">
        <v>20161010</v>
      </c>
      <c r="F1584" s="22" t="str">
        <f>VLOOKUP(E1584,КСГ!$A$2:$C$427,2,0)</f>
        <v>Другие болезни, врожденные аномалии, повреждения женских половых органов</v>
      </c>
      <c r="G1584" s="25">
        <f>VLOOKUP(E1584,КСГ!$A$2:$C$427,3,0)</f>
        <v>0.46</v>
      </c>
      <c r="H1584" s="25">
        <f>IF(VLOOKUP($E1584,КСГ!$A$2:$D$427,4,0)=0,IF($D1584="КС",$C$2*$C1584*$G1584,$C$3*$C1584*$G1584),IF($D1584="КС",$C$2*$G1584,$C$3*$G1584))</f>
        <v>7100.7003000000004</v>
      </c>
      <c r="I1584" s="25" t="str">
        <f>VLOOKUP(E1584,КСГ!$A$2:$E$427,5,0)</f>
        <v>Акушерство и гинекология</v>
      </c>
      <c r="J1584" s="25">
        <f>VLOOKUP(E1584,КСГ!$A$2:$F$427,6,0)</f>
        <v>0.8</v>
      </c>
      <c r="K1584" s="26" t="s">
        <v>470</v>
      </c>
      <c r="L1584" s="26">
        <v>70</v>
      </c>
      <c r="M1584" s="26"/>
      <c r="N1584" s="18">
        <f t="shared" si="57"/>
        <v>70</v>
      </c>
      <c r="O1584" s="19">
        <f>IF(VLOOKUP($E1584,КСГ!$A$2:$D$427,4,0)=0,IF($D1584="КС",$C$2*$C1584*$G1584*L1584,$C$3*$C1584*$G1584*L1584),IF($D1584="КС",$C$2*$G1584*L1584,$C$3*$G1584*L1584))</f>
        <v>497049.02100000001</v>
      </c>
      <c r="P1584" s="19">
        <f>IF(VLOOKUP($E1584,КСГ!$A$2:$D$427,4,0)=0,IF($D1584="КС",$C$2*$C1584*$G1584*M1584,$C$3*$C1584*$G1584*M1584),IF($D1584="КС",$C$2*$G1584*M1584,$C$3*$G1584*M1584))</f>
        <v>0</v>
      </c>
      <c r="Q1584" s="20">
        <f t="shared" si="58"/>
        <v>497049.02100000001</v>
      </c>
    </row>
    <row r="1585" spans="1:17" ht="30">
      <c r="A1585" s="34">
        <v>150112</v>
      </c>
      <c r="B1585" s="22" t="str">
        <f>VLOOKUP(A1585,МО!$A$1:$C$68,2,0)</f>
        <v>ГБУЗ " Моздокская ЦРБ"</v>
      </c>
      <c r="C1585" s="23">
        <f>IF(D1585="КС",VLOOKUP(A1585,МО!$A$1:$C$68,3,0),VLOOKUP(A1585,МО!$A$1:$D$68,4,0))</f>
        <v>0.9</v>
      </c>
      <c r="D1585" s="27" t="s">
        <v>495</v>
      </c>
      <c r="E1585" s="26">
        <v>20161013</v>
      </c>
      <c r="F1585" s="22" t="str">
        <f>VLOOKUP(E1585,КСГ!$A$2:$C$427,2,0)</f>
        <v>Операции на женских половых органах (уровень 3)</v>
      </c>
      <c r="G1585" s="25">
        <f>VLOOKUP(E1585,КСГ!$A$2:$C$427,3,0)</f>
        <v>1.17</v>
      </c>
      <c r="H1585" s="25">
        <f>IF(VLOOKUP($E1585,КСГ!$A$2:$D$427,4,0)=0,IF($D1585="КС",$C$2*$C1585*$G1585,$C$3*$C1585*$G1585),IF($D1585="КС",$C$2*$G1585,$C$3*$G1585))</f>
        <v>18060.476849999999</v>
      </c>
      <c r="I1585" s="25" t="str">
        <f>VLOOKUP(E1585,КСГ!$A$2:$E$427,5,0)</f>
        <v>Акушерство и гинекология</v>
      </c>
      <c r="J1585" s="25">
        <f>VLOOKUP(E1585,КСГ!$A$2:$F$427,6,0)</f>
        <v>0.8</v>
      </c>
      <c r="K1585" s="26" t="s">
        <v>470</v>
      </c>
      <c r="L1585" s="26">
        <v>45</v>
      </c>
      <c r="M1585" s="26"/>
      <c r="N1585" s="18">
        <f t="shared" si="57"/>
        <v>45</v>
      </c>
      <c r="O1585" s="19">
        <f>IF(VLOOKUP($E1585,КСГ!$A$2:$D$427,4,0)=0,IF($D1585="КС",$C$2*$C1585*$G1585*L1585,$C$3*$C1585*$G1585*L1585),IF($D1585="КС",$C$2*$G1585*L1585,$C$3*$G1585*L1585))</f>
        <v>812721.45824999991</v>
      </c>
      <c r="P1585" s="19">
        <f>IF(VLOOKUP($E1585,КСГ!$A$2:$D$427,4,0)=0,IF($D1585="КС",$C$2*$C1585*$G1585*M1585,$C$3*$C1585*$G1585*M1585),IF($D1585="КС",$C$2*$G1585*M1585,$C$3*$G1585*M1585))</f>
        <v>0</v>
      </c>
      <c r="Q1585" s="20">
        <f t="shared" si="58"/>
        <v>812721.45824999991</v>
      </c>
    </row>
    <row r="1586" spans="1:17" ht="15" customHeight="1">
      <c r="A1586" s="34">
        <v>150112</v>
      </c>
      <c r="B1586" s="22" t="str">
        <f>VLOOKUP(A1586,МО!$A$1:$C$68,2,0)</f>
        <v>ГБУЗ " Моздокская ЦРБ"</v>
      </c>
      <c r="C1586" s="23">
        <f>IF(D1586="КС",VLOOKUP(A1586,МО!$A$1:$C$68,3,0),VLOOKUP(A1586,МО!$A$1:$D$68,4,0))</f>
        <v>0.9</v>
      </c>
      <c r="D1586" s="27" t="s">
        <v>495</v>
      </c>
      <c r="E1586" s="26">
        <v>20161014</v>
      </c>
      <c r="F1586" s="22" t="str">
        <f>VLOOKUP(E1586,КСГ!$A$2:$C$427,2,0)</f>
        <v>Операции на женских половых органах (уровень 4)</v>
      </c>
      <c r="G1586" s="25">
        <f>VLOOKUP(E1586,КСГ!$A$2:$C$427,3,0)</f>
        <v>2.2000000000000002</v>
      </c>
      <c r="H1586" s="25">
        <f>IF(VLOOKUP($E1586,КСГ!$A$2:$D$427,4,0)=0,IF($D1586="КС",$C$2*$C1586*$G1586,$C$3*$C1586*$G1586),IF($D1586="КС",$C$2*$G1586,$C$3*$G1586))</f>
        <v>33959.871000000006</v>
      </c>
      <c r="I1586" s="25" t="str">
        <f>VLOOKUP(E1586,КСГ!$A$2:$E$427,5,0)</f>
        <v>Акушерство и гинекология</v>
      </c>
      <c r="J1586" s="25">
        <f>VLOOKUP(E1586,КСГ!$A$2:$F$427,6,0)</f>
        <v>0.8</v>
      </c>
      <c r="K1586" s="26" t="s">
        <v>470</v>
      </c>
      <c r="L1586" s="26">
        <v>5</v>
      </c>
      <c r="M1586" s="26"/>
      <c r="N1586" s="18">
        <f t="shared" si="57"/>
        <v>5</v>
      </c>
      <c r="O1586" s="19">
        <f>IF(VLOOKUP($E1586,КСГ!$A$2:$D$427,4,0)=0,IF($D1586="КС",$C$2*$C1586*$G1586*L1586,$C$3*$C1586*$G1586*L1586),IF($D1586="КС",$C$2*$G1586*L1586,$C$3*$G1586*L1586))</f>
        <v>169799.35500000004</v>
      </c>
      <c r="P1586" s="19">
        <f>IF(VLOOKUP($E1586,КСГ!$A$2:$D$427,4,0)=0,IF($D1586="КС",$C$2*$C1586*$G1586*M1586,$C$3*$C1586*$G1586*M1586),IF($D1586="КС",$C$2*$G1586*M1586,$C$3*$G1586*M1586))</f>
        <v>0</v>
      </c>
      <c r="Q1586" s="20">
        <f t="shared" si="58"/>
        <v>169799.35500000004</v>
      </c>
    </row>
    <row r="1587" spans="1:17" ht="30">
      <c r="A1587" s="34">
        <v>150112</v>
      </c>
      <c r="B1587" s="22" t="str">
        <f>VLOOKUP(A1587,МО!$A$1:$C$68,2,0)</f>
        <v>ГБУЗ " Моздокская ЦРБ"</v>
      </c>
      <c r="C1587" s="23">
        <f>IF(D1587="КС",VLOOKUP(A1587,МО!$A$1:$C$68,3,0),VLOOKUP(A1587,МО!$A$1:$D$68,4,0))</f>
        <v>0.9</v>
      </c>
      <c r="D1587" s="27" t="s">
        <v>495</v>
      </c>
      <c r="E1587" s="26">
        <v>20161016</v>
      </c>
      <c r="F1587" s="22" t="str">
        <f>VLOOKUP(E1587,КСГ!$A$2:$C$427,2,0)</f>
        <v>Ангионевротический отек, анафилактический шок</v>
      </c>
      <c r="G1587" s="25">
        <f>VLOOKUP(E1587,КСГ!$A$2:$C$427,3,0)</f>
        <v>0.27</v>
      </c>
      <c r="H1587" s="25">
        <f>IF(VLOOKUP($E1587,КСГ!$A$2:$D$427,4,0)=0,IF($D1587="КС",$C$2*$C1587*$G1587,$C$3*$C1587*$G1587),IF($D1587="КС",$C$2*$G1587,$C$3*$G1587))</f>
        <v>4167.8023499999999</v>
      </c>
      <c r="I1587" s="25" t="str">
        <f>VLOOKUP(E1587,КСГ!$A$2:$E$427,5,0)</f>
        <v>Аллергология и иммунология</v>
      </c>
      <c r="J1587" s="25">
        <f>VLOOKUP(E1587,КСГ!$A$2:$F$427,6,0)</f>
        <v>0.34</v>
      </c>
      <c r="K1587" s="26" t="s">
        <v>493</v>
      </c>
      <c r="L1587" s="26">
        <v>8</v>
      </c>
      <c r="M1587" s="26"/>
      <c r="N1587" s="18">
        <f t="shared" si="57"/>
        <v>8</v>
      </c>
      <c r="O1587" s="19">
        <f>IF(VLOOKUP($E1587,КСГ!$A$2:$D$427,4,0)=0,IF($D1587="КС",$C$2*$C1587*$G1587*L1587,$C$3*$C1587*$G1587*L1587),IF($D1587="КС",$C$2*$G1587*L1587,$C$3*$G1587*L1587))</f>
        <v>33342.418799999999</v>
      </c>
      <c r="P1587" s="19">
        <f>IF(VLOOKUP($E1587,КСГ!$A$2:$D$427,4,0)=0,IF($D1587="КС",$C$2*$C1587*$G1587*M1587,$C$3*$C1587*$G1587*M1587),IF($D1587="КС",$C$2*$G1587*M1587,$C$3*$G1587*M1587))</f>
        <v>0</v>
      </c>
      <c r="Q1587" s="20">
        <f t="shared" si="58"/>
        <v>33342.418799999999</v>
      </c>
    </row>
    <row r="1588" spans="1:17" ht="15" customHeight="1">
      <c r="A1588" s="34">
        <v>150112</v>
      </c>
      <c r="B1588" s="22" t="str">
        <f>VLOOKUP(A1588,МО!$A$1:$C$68,2,0)</f>
        <v>ГБУЗ " Моздокская ЦРБ"</v>
      </c>
      <c r="C1588" s="23">
        <f>IF(D1588="КС",VLOOKUP(A1588,МО!$A$1:$C$68,3,0),VLOOKUP(A1588,МО!$A$1:$D$68,4,0))</f>
        <v>0.9</v>
      </c>
      <c r="D1588" s="27" t="s">
        <v>495</v>
      </c>
      <c r="E1588" s="26">
        <v>20161016</v>
      </c>
      <c r="F1588" s="22" t="str">
        <f>VLOOKUP(E1588,КСГ!$A$2:$C$427,2,0)</f>
        <v>Ангионевротический отек, анафилактический шок</v>
      </c>
      <c r="G1588" s="25">
        <f>VLOOKUP(E1588,КСГ!$A$2:$C$427,3,0)</f>
        <v>0.27</v>
      </c>
      <c r="H1588" s="25">
        <f>IF(VLOOKUP($E1588,КСГ!$A$2:$D$427,4,0)=0,IF($D1588="КС",$C$2*$C1588*$G1588,$C$3*$C1588*$G1588),IF($D1588="КС",$C$2*$G1588,$C$3*$G1588))</f>
        <v>4167.8023499999999</v>
      </c>
      <c r="I1588" s="25" t="str">
        <f>VLOOKUP(E1588,КСГ!$A$2:$E$427,5,0)</f>
        <v>Аллергология и иммунология</v>
      </c>
      <c r="J1588" s="25">
        <f>VLOOKUP(E1588,КСГ!$A$2:$F$427,6,0)</f>
        <v>0.34</v>
      </c>
      <c r="K1588" s="26" t="s">
        <v>499</v>
      </c>
      <c r="L1588" s="26">
        <v>0</v>
      </c>
      <c r="M1588" s="26"/>
      <c r="N1588" s="18" t="str">
        <f t="shared" si="57"/>
        <v/>
      </c>
      <c r="O1588" s="19">
        <f>IF(VLOOKUP($E1588,КСГ!$A$2:$D$427,4,0)=0,IF($D1588="КС",$C$2*$C1588*$G1588*L1588,$C$3*$C1588*$G1588*L1588),IF($D1588="КС",$C$2*$G1588*L1588,$C$3*$G1588*L1588))</f>
        <v>0</v>
      </c>
      <c r="P1588" s="19">
        <f>IF(VLOOKUP($E1588,КСГ!$A$2:$D$427,4,0)=0,IF($D1588="КС",$C$2*$C1588*$G1588*M1588,$C$3*$C1588*$G1588*M1588),IF($D1588="КС",$C$2*$G1588*M1588,$C$3*$G1588*M1588))</f>
        <v>0</v>
      </c>
      <c r="Q1588" s="20">
        <f t="shared" si="58"/>
        <v>0</v>
      </c>
    </row>
    <row r="1589" spans="1:17">
      <c r="A1589" s="34">
        <v>150112</v>
      </c>
      <c r="B1589" s="22" t="str">
        <f>VLOOKUP(A1589,МО!$A$1:$C$68,2,0)</f>
        <v>ГБУЗ " Моздокская ЦРБ"</v>
      </c>
      <c r="C1589" s="23">
        <f>IF(D1589="КС",VLOOKUP(A1589,МО!$A$1:$C$68,3,0),VLOOKUP(A1589,МО!$A$1:$D$68,4,0))</f>
        <v>0.9</v>
      </c>
      <c r="D1589" s="27" t="s">
        <v>495</v>
      </c>
      <c r="E1589" s="26">
        <v>20161017</v>
      </c>
      <c r="F1589" s="22" t="str">
        <f>VLOOKUP(E1589,КСГ!$A$2:$C$427,2,0)</f>
        <v>Язва желудка и двенадцатиперстной кишки</v>
      </c>
      <c r="G1589" s="25">
        <f>VLOOKUP(E1589,КСГ!$A$2:$C$427,3,0)</f>
        <v>0.89</v>
      </c>
      <c r="H1589" s="25">
        <f>IF(VLOOKUP($E1589,КСГ!$A$2:$D$427,4,0)=0,IF($D1589="КС",$C$2*$C1589*$G1589,$C$3*$C1589*$G1589),IF($D1589="КС",$C$2*$G1589,$C$3*$G1589))</f>
        <v>13738.311450000001</v>
      </c>
      <c r="I1589" s="25" t="str">
        <f>VLOOKUP(E1589,КСГ!$A$2:$E$427,5,0)</f>
        <v>Гастроэнтерология</v>
      </c>
      <c r="J1589" s="25">
        <f>VLOOKUP(E1589,КСГ!$A$2:$F$427,6,0)</f>
        <v>1.04</v>
      </c>
      <c r="K1589" s="26" t="s">
        <v>473</v>
      </c>
      <c r="L1589" s="26">
        <v>0</v>
      </c>
      <c r="M1589" s="26"/>
      <c r="N1589" s="18" t="str">
        <f t="shared" si="57"/>
        <v/>
      </c>
      <c r="O1589" s="19">
        <f>IF(VLOOKUP($E1589,КСГ!$A$2:$D$427,4,0)=0,IF($D1589="КС",$C$2*$C1589*$G1589*L1589,$C$3*$C1589*$G1589*L1589),IF($D1589="КС",$C$2*$G1589*L1589,$C$3*$G1589*L1589))</f>
        <v>0</v>
      </c>
      <c r="P1589" s="19">
        <f>IF(VLOOKUP($E1589,КСГ!$A$2:$D$427,4,0)=0,IF($D1589="КС",$C$2*$C1589*$G1589*M1589,$C$3*$C1589*$G1589*M1589),IF($D1589="КС",$C$2*$G1589*M1589,$C$3*$G1589*M1589))</f>
        <v>0</v>
      </c>
      <c r="Q1589" s="20">
        <f t="shared" si="58"/>
        <v>0</v>
      </c>
    </row>
    <row r="1590" spans="1:17" ht="15" customHeight="1">
      <c r="A1590" s="34">
        <v>150112</v>
      </c>
      <c r="B1590" s="22" t="str">
        <f>VLOOKUP(A1590,МО!$A$1:$C$68,2,0)</f>
        <v>ГБУЗ " Моздокская ЦРБ"</v>
      </c>
      <c r="C1590" s="23">
        <f>IF(D1590="КС",VLOOKUP(A1590,МО!$A$1:$C$68,3,0),VLOOKUP(A1590,МО!$A$1:$D$68,4,0))</f>
        <v>0.9</v>
      </c>
      <c r="D1590" s="27" t="s">
        <v>495</v>
      </c>
      <c r="E1590" s="26">
        <v>20161017</v>
      </c>
      <c r="F1590" s="22" t="str">
        <f>VLOOKUP(E1590,КСГ!$A$2:$C$427,2,0)</f>
        <v>Язва желудка и двенадцатиперстной кишки</v>
      </c>
      <c r="G1590" s="25">
        <f>VLOOKUP(E1590,КСГ!$A$2:$C$427,3,0)</f>
        <v>0.89</v>
      </c>
      <c r="H1590" s="25">
        <f>IF(VLOOKUP($E1590,КСГ!$A$2:$D$427,4,0)=0,IF($D1590="КС",$C$2*$C1590*$G1590,$C$3*$C1590*$G1590),IF($D1590="КС",$C$2*$G1590,$C$3*$G1590))</f>
        <v>13738.311450000001</v>
      </c>
      <c r="I1590" s="25" t="str">
        <f>VLOOKUP(E1590,КСГ!$A$2:$E$427,5,0)</f>
        <v>Гастроэнтерология</v>
      </c>
      <c r="J1590" s="25">
        <f>VLOOKUP(E1590,КСГ!$A$2:$F$427,6,0)</f>
        <v>1.04</v>
      </c>
      <c r="K1590" s="26" t="s">
        <v>474</v>
      </c>
      <c r="L1590" s="26">
        <v>12</v>
      </c>
      <c r="M1590" s="26"/>
      <c r="N1590" s="18">
        <f t="shared" si="57"/>
        <v>12</v>
      </c>
      <c r="O1590" s="19">
        <f>IF(VLOOKUP($E1590,КСГ!$A$2:$D$427,4,0)=0,IF($D1590="КС",$C$2*$C1590*$G1590*L1590,$C$3*$C1590*$G1590*L1590),IF($D1590="КС",$C$2*$G1590*L1590,$C$3*$G1590*L1590))</f>
        <v>164859.73740000001</v>
      </c>
      <c r="P1590" s="19">
        <f>IF(VLOOKUP($E1590,КСГ!$A$2:$D$427,4,0)=0,IF($D1590="КС",$C$2*$C1590*$G1590*M1590,$C$3*$C1590*$G1590*M1590),IF($D1590="КС",$C$2*$G1590*M1590,$C$3*$G1590*M1590))</f>
        <v>0</v>
      </c>
      <c r="Q1590" s="20">
        <f t="shared" si="58"/>
        <v>164859.73740000001</v>
      </c>
    </row>
    <row r="1591" spans="1:17">
      <c r="A1591" s="34">
        <v>150112</v>
      </c>
      <c r="B1591" s="22" t="str">
        <f>VLOOKUP(A1591,МО!$A$1:$C$68,2,0)</f>
        <v>ГБУЗ " Моздокская ЦРБ"</v>
      </c>
      <c r="C1591" s="23">
        <f>IF(D1591="КС",VLOOKUP(A1591,МО!$A$1:$C$68,3,0),VLOOKUP(A1591,МО!$A$1:$D$68,4,0))</f>
        <v>0.9</v>
      </c>
      <c r="D1591" s="27" t="s">
        <v>495</v>
      </c>
      <c r="E1591" s="26">
        <v>20161017</v>
      </c>
      <c r="F1591" s="22" t="str">
        <f>VLOOKUP(E1591,КСГ!$A$2:$C$427,2,0)</f>
        <v>Язва желудка и двенадцатиперстной кишки</v>
      </c>
      <c r="G1591" s="25">
        <f>VLOOKUP(E1591,КСГ!$A$2:$C$427,3,0)</f>
        <v>0.89</v>
      </c>
      <c r="H1591" s="25">
        <f>IF(VLOOKUP($E1591,КСГ!$A$2:$D$427,4,0)=0,IF($D1591="КС",$C$2*$C1591*$G1591,$C$3*$C1591*$G1591),IF($D1591="КС",$C$2*$G1591,$C$3*$G1591))</f>
        <v>13738.311450000001</v>
      </c>
      <c r="I1591" s="25" t="str">
        <f>VLOOKUP(E1591,КСГ!$A$2:$E$427,5,0)</f>
        <v>Гастроэнтерология</v>
      </c>
      <c r="J1591" s="25">
        <f>VLOOKUP(E1591,КСГ!$A$2:$F$427,6,0)</f>
        <v>1.04</v>
      </c>
      <c r="K1591" s="26" t="s">
        <v>499</v>
      </c>
      <c r="L1591" s="26">
        <v>4</v>
      </c>
      <c r="M1591" s="26"/>
      <c r="N1591" s="18">
        <f t="shared" si="57"/>
        <v>4</v>
      </c>
      <c r="O1591" s="19">
        <f>IF(VLOOKUP($E1591,КСГ!$A$2:$D$427,4,0)=0,IF($D1591="КС",$C$2*$C1591*$G1591*L1591,$C$3*$C1591*$G1591*L1591),IF($D1591="КС",$C$2*$G1591*L1591,$C$3*$G1591*L1591))</f>
        <v>54953.245800000004</v>
      </c>
      <c r="P1591" s="19">
        <f>IF(VLOOKUP($E1591,КСГ!$A$2:$D$427,4,0)=0,IF($D1591="КС",$C$2*$C1591*$G1591*M1591,$C$3*$C1591*$G1591*M1591),IF($D1591="КС",$C$2*$G1591*M1591,$C$3*$G1591*M1591))</f>
        <v>0</v>
      </c>
      <c r="Q1591" s="20">
        <f t="shared" si="58"/>
        <v>54953.245800000004</v>
      </c>
    </row>
    <row r="1592" spans="1:17" ht="15" customHeight="1">
      <c r="A1592" s="34">
        <v>150112</v>
      </c>
      <c r="B1592" s="22" t="str">
        <f>VLOOKUP(A1592,МО!$A$1:$C$68,2,0)</f>
        <v>ГБУЗ " Моздокская ЦРБ"</v>
      </c>
      <c r="C1592" s="23">
        <f>IF(D1592="КС",VLOOKUP(A1592,МО!$A$1:$C$68,3,0),VLOOKUP(A1592,МО!$A$1:$D$68,4,0))</f>
        <v>0.9</v>
      </c>
      <c r="D1592" s="27" t="s">
        <v>495</v>
      </c>
      <c r="E1592" s="26">
        <v>20161018</v>
      </c>
      <c r="F1592" s="22" t="str">
        <f>VLOOKUP(E1592,КСГ!$A$2:$C$427,2,0)</f>
        <v>Воспалительные заболевания кишечника</v>
      </c>
      <c r="G1592" s="25">
        <f>VLOOKUP(E1592,КСГ!$A$2:$C$427,3,0)</f>
        <v>2.0099999999999998</v>
      </c>
      <c r="H1592" s="25">
        <f>IF(VLOOKUP($E1592,КСГ!$A$2:$D$427,4,0)=0,IF($D1592="КС",$C$2*$C1592*$G1592,$C$3*$C1592*$G1592),IF($D1592="КС",$C$2*$G1592,$C$3*$G1592))</f>
        <v>31026.973049999997</v>
      </c>
      <c r="I1592" s="25" t="str">
        <f>VLOOKUP(E1592,КСГ!$A$2:$E$427,5,0)</f>
        <v>Гастроэнтерология</v>
      </c>
      <c r="J1592" s="25">
        <f>VLOOKUP(E1592,КСГ!$A$2:$F$427,6,0)</f>
        <v>1.04</v>
      </c>
      <c r="K1592" s="26" t="s">
        <v>499</v>
      </c>
      <c r="L1592" s="26">
        <v>4</v>
      </c>
      <c r="M1592" s="26"/>
      <c r="N1592" s="18">
        <f t="shared" si="57"/>
        <v>4</v>
      </c>
      <c r="O1592" s="19">
        <f>IF(VLOOKUP($E1592,КСГ!$A$2:$D$427,4,0)=0,IF($D1592="КС",$C$2*$C1592*$G1592*L1592,$C$3*$C1592*$G1592*L1592),IF($D1592="КС",$C$2*$G1592*L1592,$C$3*$G1592*L1592))</f>
        <v>124107.89219999999</v>
      </c>
      <c r="P1592" s="19">
        <f>IF(VLOOKUP($E1592,КСГ!$A$2:$D$427,4,0)=0,IF($D1592="КС",$C$2*$C1592*$G1592*M1592,$C$3*$C1592*$G1592*M1592),IF($D1592="КС",$C$2*$G1592*M1592,$C$3*$G1592*M1592))</f>
        <v>0</v>
      </c>
      <c r="Q1592" s="20">
        <f t="shared" si="58"/>
        <v>124107.89219999999</v>
      </c>
    </row>
    <row r="1593" spans="1:17" ht="15" customHeight="1">
      <c r="A1593" s="34">
        <v>150112</v>
      </c>
      <c r="B1593" s="22" t="str">
        <f>VLOOKUP(A1593,МО!$A$1:$C$68,2,0)</f>
        <v>ГБУЗ " Моздокская ЦРБ"</v>
      </c>
      <c r="C1593" s="23">
        <f>IF(D1593="КС",VLOOKUP(A1593,МО!$A$1:$C$68,3,0),VLOOKUP(A1593,МО!$A$1:$D$68,4,0))</f>
        <v>0.9</v>
      </c>
      <c r="D1593" s="27" t="s">
        <v>495</v>
      </c>
      <c r="E1593" s="26">
        <v>20161019</v>
      </c>
      <c r="F1593" s="22" t="str">
        <f>VLOOKUP(E1593,КСГ!$A$2:$C$427,2,0)</f>
        <v>Болезни печени, невирусные (уровень 1)</v>
      </c>
      <c r="G1593" s="25">
        <f>VLOOKUP(E1593,КСГ!$A$2:$C$427,3,0)</f>
        <v>0.86</v>
      </c>
      <c r="H1593" s="25">
        <f>IF(VLOOKUP($E1593,КСГ!$A$2:$D$427,4,0)=0,IF($D1593="КС",$C$2*$C1593*$G1593,$C$3*$C1593*$G1593),IF($D1593="КС",$C$2*$G1593,$C$3*$G1593))</f>
        <v>13275.222299999999</v>
      </c>
      <c r="I1593" s="25" t="str">
        <f>VLOOKUP(E1593,КСГ!$A$2:$E$427,5,0)</f>
        <v>Гастроэнтерология</v>
      </c>
      <c r="J1593" s="25">
        <f>VLOOKUP(E1593,КСГ!$A$2:$F$427,6,0)</f>
        <v>1.04</v>
      </c>
      <c r="K1593" s="26" t="s">
        <v>473</v>
      </c>
      <c r="L1593" s="26">
        <v>0</v>
      </c>
      <c r="M1593" s="26"/>
      <c r="N1593" s="18" t="str">
        <f t="shared" si="57"/>
        <v/>
      </c>
      <c r="O1593" s="19">
        <f>IF(VLOOKUP($E1593,КСГ!$A$2:$D$427,4,0)=0,IF($D1593="КС",$C$2*$C1593*$G1593*L1593,$C$3*$C1593*$G1593*L1593),IF($D1593="КС",$C$2*$G1593*L1593,$C$3*$G1593*L1593))</f>
        <v>0</v>
      </c>
      <c r="P1593" s="19">
        <f>IF(VLOOKUP($E1593,КСГ!$A$2:$D$427,4,0)=0,IF($D1593="КС",$C$2*$C1593*$G1593*M1593,$C$3*$C1593*$G1593*M1593),IF($D1593="КС",$C$2*$G1593*M1593,$C$3*$G1593*M1593))</f>
        <v>0</v>
      </c>
      <c r="Q1593" s="20">
        <f t="shared" si="58"/>
        <v>0</v>
      </c>
    </row>
    <row r="1594" spans="1:17">
      <c r="A1594" s="34">
        <v>150112</v>
      </c>
      <c r="B1594" s="22" t="str">
        <f>VLOOKUP(A1594,МО!$A$1:$C$68,2,0)</f>
        <v>ГБУЗ " Моздокская ЦРБ"</v>
      </c>
      <c r="C1594" s="23">
        <f>IF(D1594="КС",VLOOKUP(A1594,МО!$A$1:$C$68,3,0),VLOOKUP(A1594,МО!$A$1:$D$68,4,0))</f>
        <v>0.9</v>
      </c>
      <c r="D1594" s="27" t="s">
        <v>495</v>
      </c>
      <c r="E1594" s="26">
        <v>20161019</v>
      </c>
      <c r="F1594" s="22" t="str">
        <f>VLOOKUP(E1594,КСГ!$A$2:$C$427,2,0)</f>
        <v>Болезни печени, невирусные (уровень 1)</v>
      </c>
      <c r="G1594" s="25">
        <f>VLOOKUP(E1594,КСГ!$A$2:$C$427,3,0)</f>
        <v>0.86</v>
      </c>
      <c r="H1594" s="25">
        <f>IF(VLOOKUP($E1594,КСГ!$A$2:$D$427,4,0)=0,IF($D1594="КС",$C$2*$C1594*$G1594,$C$3*$C1594*$G1594),IF($D1594="КС",$C$2*$G1594,$C$3*$G1594))</f>
        <v>13275.222299999999</v>
      </c>
      <c r="I1594" s="25" t="str">
        <f>VLOOKUP(E1594,КСГ!$A$2:$E$427,5,0)</f>
        <v>Гастроэнтерология</v>
      </c>
      <c r="J1594" s="25">
        <f>VLOOKUP(E1594,КСГ!$A$2:$F$427,6,0)</f>
        <v>1.04</v>
      </c>
      <c r="K1594" s="26" t="s">
        <v>474</v>
      </c>
      <c r="L1594" s="26">
        <v>5</v>
      </c>
      <c r="M1594" s="26"/>
      <c r="N1594" s="18">
        <f t="shared" si="57"/>
        <v>5</v>
      </c>
      <c r="O1594" s="19">
        <f>IF(VLOOKUP($E1594,КСГ!$A$2:$D$427,4,0)=0,IF($D1594="КС",$C$2*$C1594*$G1594*L1594,$C$3*$C1594*$G1594*L1594),IF($D1594="КС",$C$2*$G1594*L1594,$C$3*$G1594*L1594))</f>
        <v>66376.111499999999</v>
      </c>
      <c r="P1594" s="19">
        <f>IF(VLOOKUP($E1594,КСГ!$A$2:$D$427,4,0)=0,IF($D1594="КС",$C$2*$C1594*$G1594*M1594,$C$3*$C1594*$G1594*M1594),IF($D1594="КС",$C$2*$G1594*M1594,$C$3*$G1594*M1594))</f>
        <v>0</v>
      </c>
      <c r="Q1594" s="20">
        <f t="shared" si="58"/>
        <v>66376.111499999999</v>
      </c>
    </row>
    <row r="1595" spans="1:17" ht="15" customHeight="1">
      <c r="A1595" s="34">
        <v>150112</v>
      </c>
      <c r="B1595" s="22" t="str">
        <f>VLOOKUP(A1595,МО!$A$1:$C$68,2,0)</f>
        <v>ГБУЗ " Моздокская ЦРБ"</v>
      </c>
      <c r="C1595" s="23">
        <f>IF(D1595="КС",VLOOKUP(A1595,МО!$A$1:$C$68,3,0),VLOOKUP(A1595,МО!$A$1:$D$68,4,0))</f>
        <v>0.9</v>
      </c>
      <c r="D1595" s="27" t="s">
        <v>495</v>
      </c>
      <c r="E1595" s="26">
        <v>20161020</v>
      </c>
      <c r="F1595" s="22" t="str">
        <f>VLOOKUP(E1595,КСГ!$A$2:$C$427,2,0)</f>
        <v>Болезни печени, невирусные (уровень 2)</v>
      </c>
      <c r="G1595" s="25">
        <f>VLOOKUP(E1595,КСГ!$A$2:$C$427,3,0)</f>
        <v>1.21</v>
      </c>
      <c r="H1595" s="25">
        <f>IF(VLOOKUP($E1595,КСГ!$A$2:$D$427,4,0)=0,IF($D1595="КС",$C$2*$C1595*$G1595,$C$3*$C1595*$G1595),IF($D1595="КС",$C$2*$G1595,$C$3*$G1595))</f>
        <v>18677.929049999999</v>
      </c>
      <c r="I1595" s="25" t="str">
        <f>VLOOKUP(E1595,КСГ!$A$2:$E$427,5,0)</f>
        <v>Гастроэнтерология</v>
      </c>
      <c r="J1595" s="25">
        <f>VLOOKUP(E1595,КСГ!$A$2:$F$427,6,0)</f>
        <v>1.04</v>
      </c>
      <c r="K1595" s="26" t="s">
        <v>473</v>
      </c>
      <c r="L1595" s="26">
        <v>0</v>
      </c>
      <c r="M1595" s="26">
        <v>1</v>
      </c>
      <c r="N1595" s="18">
        <f t="shared" si="57"/>
        <v>1</v>
      </c>
      <c r="O1595" s="19">
        <f>IF(VLOOKUP($E1595,КСГ!$A$2:$D$427,4,0)=0,IF($D1595="КС",$C$2*$C1595*$G1595*L1595,$C$3*$C1595*$G1595*L1595),IF($D1595="КС",$C$2*$G1595*L1595,$C$3*$G1595*L1595))</f>
        <v>0</v>
      </c>
      <c r="P1595" s="19">
        <f>IF(VLOOKUP($E1595,КСГ!$A$2:$D$427,4,0)=0,IF($D1595="КС",$C$2*$C1595*$G1595*M1595,$C$3*$C1595*$G1595*M1595),IF($D1595="КС",$C$2*$G1595*M1595,$C$3*$G1595*M1595))</f>
        <v>18677.929049999999</v>
      </c>
      <c r="Q1595" s="20">
        <f t="shared" si="58"/>
        <v>18677.929049999999</v>
      </c>
    </row>
    <row r="1596" spans="1:17" ht="15" customHeight="1">
      <c r="A1596" s="34">
        <v>150112</v>
      </c>
      <c r="B1596" s="22" t="str">
        <f>VLOOKUP(A1596,МО!$A$1:$C$68,2,0)</f>
        <v>ГБУЗ " Моздокская ЦРБ"</v>
      </c>
      <c r="C1596" s="23">
        <f>IF(D1596="КС",VLOOKUP(A1596,МО!$A$1:$C$68,3,0),VLOOKUP(A1596,МО!$A$1:$D$68,4,0))</f>
        <v>0.9</v>
      </c>
      <c r="D1596" s="27" t="s">
        <v>495</v>
      </c>
      <c r="E1596" s="26">
        <v>20161020</v>
      </c>
      <c r="F1596" s="22" t="str">
        <f>VLOOKUP(E1596,КСГ!$A$2:$C$427,2,0)</f>
        <v>Болезни печени, невирусные (уровень 2)</v>
      </c>
      <c r="G1596" s="25">
        <f>VLOOKUP(E1596,КСГ!$A$2:$C$427,3,0)</f>
        <v>1.21</v>
      </c>
      <c r="H1596" s="25">
        <f>IF(VLOOKUP($E1596,КСГ!$A$2:$D$427,4,0)=0,IF($D1596="КС",$C$2*$C1596*$G1596,$C$3*$C1596*$G1596),IF($D1596="КС",$C$2*$G1596,$C$3*$G1596))</f>
        <v>18677.929049999999</v>
      </c>
      <c r="I1596" s="25" t="str">
        <f>VLOOKUP(E1596,КСГ!$A$2:$E$427,5,0)</f>
        <v>Гастроэнтерология</v>
      </c>
      <c r="J1596" s="25">
        <f>VLOOKUP(E1596,КСГ!$A$2:$F$427,6,0)</f>
        <v>1.04</v>
      </c>
      <c r="K1596" s="26" t="s">
        <v>474</v>
      </c>
      <c r="L1596" s="26">
        <v>1</v>
      </c>
      <c r="M1596" s="26"/>
      <c r="N1596" s="18">
        <f t="shared" si="57"/>
        <v>1</v>
      </c>
      <c r="O1596" s="19">
        <f>IF(VLOOKUP($E1596,КСГ!$A$2:$D$427,4,0)=0,IF($D1596="КС",$C$2*$C1596*$G1596*L1596,$C$3*$C1596*$G1596*L1596),IF($D1596="КС",$C$2*$G1596*L1596,$C$3*$G1596*L1596))</f>
        <v>18677.929049999999</v>
      </c>
      <c r="P1596" s="19">
        <f>IF(VLOOKUP($E1596,КСГ!$A$2:$D$427,4,0)=0,IF($D1596="КС",$C$2*$C1596*$G1596*M1596,$C$3*$C1596*$G1596*M1596),IF($D1596="КС",$C$2*$G1596*M1596,$C$3*$G1596*M1596))</f>
        <v>0</v>
      </c>
      <c r="Q1596" s="20">
        <f t="shared" si="58"/>
        <v>18677.929049999999</v>
      </c>
    </row>
    <row r="1597" spans="1:17">
      <c r="A1597" s="34">
        <v>150112</v>
      </c>
      <c r="B1597" s="22" t="str">
        <f>VLOOKUP(A1597,МО!$A$1:$C$68,2,0)</f>
        <v>ГБУЗ " Моздокская ЦРБ"</v>
      </c>
      <c r="C1597" s="23">
        <f>IF(D1597="КС",VLOOKUP(A1597,МО!$A$1:$C$68,3,0),VLOOKUP(A1597,МО!$A$1:$D$68,4,0))</f>
        <v>0.9</v>
      </c>
      <c r="D1597" s="27" t="s">
        <v>495</v>
      </c>
      <c r="E1597" s="26">
        <v>20161021</v>
      </c>
      <c r="F1597" s="22" t="str">
        <f>VLOOKUP(E1597,КСГ!$A$2:$C$427,2,0)</f>
        <v>Болезни поджелудочной железы</v>
      </c>
      <c r="G1597" s="25">
        <f>VLOOKUP(E1597,КСГ!$A$2:$C$427,3,0)</f>
        <v>0.93</v>
      </c>
      <c r="H1597" s="25">
        <f>IF(VLOOKUP($E1597,КСГ!$A$2:$D$427,4,0)=0,IF($D1597="КС",$C$2*$C1597*$G1597,$C$3*$C1597*$G1597),IF($D1597="КС",$C$2*$G1597,$C$3*$G1597))</f>
        <v>14355.763650000001</v>
      </c>
      <c r="I1597" s="25" t="str">
        <f>VLOOKUP(E1597,КСГ!$A$2:$E$427,5,0)</f>
        <v>Гастроэнтерология</v>
      </c>
      <c r="J1597" s="25">
        <f>VLOOKUP(E1597,КСГ!$A$2:$F$427,6,0)</f>
        <v>1.04</v>
      </c>
      <c r="K1597" s="26" t="s">
        <v>474</v>
      </c>
      <c r="L1597" s="26">
        <v>38</v>
      </c>
      <c r="M1597" s="26">
        <v>2</v>
      </c>
      <c r="N1597" s="18">
        <f t="shared" si="57"/>
        <v>40</v>
      </c>
      <c r="O1597" s="19">
        <f>IF(VLOOKUP($E1597,КСГ!$A$2:$D$427,4,0)=0,IF($D1597="КС",$C$2*$C1597*$G1597*L1597,$C$3*$C1597*$G1597*L1597),IF($D1597="КС",$C$2*$G1597*L1597,$C$3*$G1597*L1597))</f>
        <v>545519.01870000002</v>
      </c>
      <c r="P1597" s="19">
        <f>IF(VLOOKUP($E1597,КСГ!$A$2:$D$427,4,0)=0,IF($D1597="КС",$C$2*$C1597*$G1597*M1597,$C$3*$C1597*$G1597*M1597),IF($D1597="КС",$C$2*$G1597*M1597,$C$3*$G1597*M1597))</f>
        <v>28711.527300000002</v>
      </c>
      <c r="Q1597" s="20">
        <f t="shared" si="58"/>
        <v>574230.54599999997</v>
      </c>
    </row>
    <row r="1598" spans="1:17" ht="15.75" customHeight="1">
      <c r="A1598" s="34">
        <v>150112</v>
      </c>
      <c r="B1598" s="22" t="str">
        <f>VLOOKUP(A1598,МО!$A$1:$C$68,2,0)</f>
        <v>ГБУЗ " Моздокская ЦРБ"</v>
      </c>
      <c r="C1598" s="23">
        <f>IF(D1598="КС",VLOOKUP(A1598,МО!$A$1:$C$68,3,0),VLOOKUP(A1598,МО!$A$1:$D$68,4,0))</f>
        <v>0.9</v>
      </c>
      <c r="D1598" s="27" t="s">
        <v>495</v>
      </c>
      <c r="E1598" s="26">
        <v>20161021</v>
      </c>
      <c r="F1598" s="22" t="str">
        <f>VLOOKUP(E1598,КСГ!$A$2:$C$427,2,0)</f>
        <v>Болезни поджелудочной железы</v>
      </c>
      <c r="G1598" s="25">
        <f>VLOOKUP(E1598,КСГ!$A$2:$C$427,3,0)</f>
        <v>0.93</v>
      </c>
      <c r="H1598" s="25">
        <f>IF(VLOOKUP($E1598,КСГ!$A$2:$D$427,4,0)=0,IF($D1598="КС",$C$2*$C1598*$G1598,$C$3*$C1598*$G1598),IF($D1598="КС",$C$2*$G1598,$C$3*$G1598))</f>
        <v>14355.763650000001</v>
      </c>
      <c r="I1598" s="25" t="str">
        <f>VLOOKUP(E1598,КСГ!$A$2:$E$427,5,0)</f>
        <v>Гастроэнтерология</v>
      </c>
      <c r="J1598" s="25">
        <f>VLOOKUP(E1598,КСГ!$A$2:$F$427,6,0)</f>
        <v>1.04</v>
      </c>
      <c r="K1598" s="26" t="s">
        <v>473</v>
      </c>
      <c r="L1598" s="26">
        <v>5</v>
      </c>
      <c r="M1598" s="26">
        <v>1</v>
      </c>
      <c r="N1598" s="18">
        <f t="shared" si="57"/>
        <v>6</v>
      </c>
      <c r="O1598" s="19">
        <f>IF(VLOOKUP($E1598,КСГ!$A$2:$D$427,4,0)=0,IF($D1598="КС",$C$2*$C1598*$G1598*L1598,$C$3*$C1598*$G1598*L1598),IF($D1598="КС",$C$2*$G1598*L1598,$C$3*$G1598*L1598))</f>
        <v>71778.818250000011</v>
      </c>
      <c r="P1598" s="19">
        <f>IF(VLOOKUP($E1598,КСГ!$A$2:$D$427,4,0)=0,IF($D1598="КС",$C$2*$C1598*$G1598*M1598,$C$3*$C1598*$G1598*M1598),IF($D1598="КС",$C$2*$G1598*M1598,$C$3*$G1598*M1598))</f>
        <v>14355.763650000001</v>
      </c>
      <c r="Q1598" s="20">
        <f t="shared" si="58"/>
        <v>86134.581900000019</v>
      </c>
    </row>
    <row r="1599" spans="1:17">
      <c r="A1599" s="34">
        <v>150112</v>
      </c>
      <c r="B1599" s="22" t="str">
        <f>VLOOKUP(A1599,МО!$A$1:$C$68,2,0)</f>
        <v>ГБУЗ " Моздокская ЦРБ"</v>
      </c>
      <c r="C1599" s="23">
        <f>IF(D1599="КС",VLOOKUP(A1599,МО!$A$1:$C$68,3,0),VLOOKUP(A1599,МО!$A$1:$D$68,4,0))</f>
        <v>0.9</v>
      </c>
      <c r="D1599" s="27" t="s">
        <v>495</v>
      </c>
      <c r="E1599" s="26">
        <v>20161022</v>
      </c>
      <c r="F1599" s="22" t="str">
        <f>VLOOKUP(E1599,КСГ!$A$2:$C$427,2,0)</f>
        <v>Анемии, уровень 1</v>
      </c>
      <c r="G1599" s="25">
        <f>VLOOKUP(E1599,КСГ!$A$2:$C$427,3,0)</f>
        <v>1.1200000000000001</v>
      </c>
      <c r="H1599" s="25">
        <f>IF(VLOOKUP($E1599,КСГ!$A$2:$D$427,4,0)=0,IF($D1599="КС",$C$2*$C1599*$G1599,$C$3*$C1599*$G1599),IF($D1599="КС",$C$2*$G1599,$C$3*$G1599))</f>
        <v>17288.661600000003</v>
      </c>
      <c r="I1599" s="25" t="str">
        <f>VLOOKUP(E1599,КСГ!$A$2:$E$427,5,0)</f>
        <v>Гематология</v>
      </c>
      <c r="J1599" s="25">
        <f>VLOOKUP(E1599,КСГ!$A$2:$F$427,6,0)</f>
        <v>1.37</v>
      </c>
      <c r="K1599" s="26" t="s">
        <v>493</v>
      </c>
      <c r="L1599" s="26">
        <v>22</v>
      </c>
      <c r="M1599" s="26"/>
      <c r="N1599" s="18">
        <f t="shared" si="57"/>
        <v>22</v>
      </c>
      <c r="O1599" s="19">
        <f>IF(VLOOKUP($E1599,КСГ!$A$2:$D$427,4,0)=0,IF($D1599="КС",$C$2*$C1599*$G1599*L1599,$C$3*$C1599*$G1599*L1599),IF($D1599="КС",$C$2*$G1599*L1599,$C$3*$G1599*L1599))</f>
        <v>380350.55520000006</v>
      </c>
      <c r="P1599" s="19">
        <f>IF(VLOOKUP($E1599,КСГ!$A$2:$D$427,4,0)=0,IF($D1599="КС",$C$2*$C1599*$G1599*M1599,$C$3*$C1599*$G1599*M1599),IF($D1599="КС",$C$2*$G1599*M1599,$C$3*$G1599*M1599))</f>
        <v>0</v>
      </c>
      <c r="Q1599" s="20">
        <f t="shared" si="58"/>
        <v>380350.55520000006</v>
      </c>
    </row>
    <row r="1600" spans="1:17" ht="15" customHeight="1">
      <c r="A1600" s="34">
        <v>150112</v>
      </c>
      <c r="B1600" s="22" t="str">
        <f>VLOOKUP(A1600,МО!$A$1:$C$68,2,0)</f>
        <v>ГБУЗ " Моздокская ЦРБ"</v>
      </c>
      <c r="C1600" s="23">
        <f>IF(D1600="КС",VLOOKUP(A1600,МО!$A$1:$C$68,3,0),VLOOKUP(A1600,МО!$A$1:$D$68,4,0))</f>
        <v>0.9</v>
      </c>
      <c r="D1600" s="27" t="s">
        <v>495</v>
      </c>
      <c r="E1600" s="26">
        <v>20161022</v>
      </c>
      <c r="F1600" s="22" t="str">
        <f>VLOOKUP(E1600,КСГ!$A$2:$C$427,2,0)</f>
        <v>Анемии, уровень 1</v>
      </c>
      <c r="G1600" s="25">
        <f>VLOOKUP(E1600,КСГ!$A$2:$C$427,3,0)</f>
        <v>1.1200000000000001</v>
      </c>
      <c r="H1600" s="25">
        <f>IF(VLOOKUP($E1600,КСГ!$A$2:$D$427,4,0)=0,IF($D1600="КС",$C$2*$C1600*$G1600,$C$3*$C1600*$G1600),IF($D1600="КС",$C$2*$G1600,$C$3*$G1600))</f>
        <v>17288.661600000003</v>
      </c>
      <c r="I1600" s="25" t="str">
        <f>VLOOKUP(E1600,КСГ!$A$2:$E$427,5,0)</f>
        <v>Гематология</v>
      </c>
      <c r="J1600" s="25">
        <f>VLOOKUP(E1600,КСГ!$A$2:$F$427,6,0)</f>
        <v>1.37</v>
      </c>
      <c r="K1600" s="26" t="s">
        <v>499</v>
      </c>
      <c r="L1600" s="26">
        <v>17</v>
      </c>
      <c r="M1600" s="26"/>
      <c r="N1600" s="18">
        <f t="shared" ref="N1600:N1663" si="59">IF(L1600+M1600&gt;0,L1600+M1600,"")</f>
        <v>17</v>
      </c>
      <c r="O1600" s="19">
        <f>IF(VLOOKUP($E1600,КСГ!$A$2:$D$427,4,0)=0,IF($D1600="КС",$C$2*$C1600*$G1600*L1600,$C$3*$C1600*$G1600*L1600),IF($D1600="КС",$C$2*$G1600*L1600,$C$3*$G1600*L1600))</f>
        <v>293907.24720000004</v>
      </c>
      <c r="P1600" s="19">
        <f>IF(VLOOKUP($E1600,КСГ!$A$2:$D$427,4,0)=0,IF($D1600="КС",$C$2*$C1600*$G1600*M1600,$C$3*$C1600*$G1600*M1600),IF($D1600="КС",$C$2*$G1600*M1600,$C$3*$G1600*M1600))</f>
        <v>0</v>
      </c>
      <c r="Q1600" s="20">
        <f t="shared" ref="Q1600:Q1663" si="60">O1600+P1600</f>
        <v>293907.24720000004</v>
      </c>
    </row>
    <row r="1601" spans="1:17">
      <c r="A1601" s="34">
        <v>150112</v>
      </c>
      <c r="B1601" s="22" t="str">
        <f>VLOOKUP(A1601,МО!$A$1:$C$68,2,0)</f>
        <v>ГБУЗ " Моздокская ЦРБ"</v>
      </c>
      <c r="C1601" s="23">
        <f>IF(D1601="КС",VLOOKUP(A1601,МО!$A$1:$C$68,3,0),VLOOKUP(A1601,МО!$A$1:$D$68,4,0))</f>
        <v>0.9</v>
      </c>
      <c r="D1601" s="27" t="s">
        <v>495</v>
      </c>
      <c r="E1601" s="26">
        <v>20161023</v>
      </c>
      <c r="F1601" s="22" t="str">
        <f>VLOOKUP(E1601,КСГ!$A$2:$C$427,2,0)</f>
        <v>Анемии, уровень 2</v>
      </c>
      <c r="G1601" s="25">
        <f>VLOOKUP(E1601,КСГ!$A$2:$C$427,3,0)</f>
        <v>1.49</v>
      </c>
      <c r="H1601" s="25">
        <f>IF(VLOOKUP($E1601,КСГ!$A$2:$D$427,4,0)=0,IF($D1601="КС",$C$2*$C1601*$G1601,$C$3*$C1601*$G1601),IF($D1601="КС",$C$2*$G1601,$C$3*$G1601))</f>
        <v>23000.094450000001</v>
      </c>
      <c r="I1601" s="25" t="str">
        <f>VLOOKUP(E1601,КСГ!$A$2:$E$427,5,0)</f>
        <v>Гематология</v>
      </c>
      <c r="J1601" s="25">
        <f>VLOOKUP(E1601,КСГ!$A$2:$F$427,6,0)</f>
        <v>1.37</v>
      </c>
      <c r="K1601" s="26" t="s">
        <v>493</v>
      </c>
      <c r="L1601" s="26">
        <v>8</v>
      </c>
      <c r="M1601" s="26"/>
      <c r="N1601" s="18">
        <f t="shared" si="59"/>
        <v>8</v>
      </c>
      <c r="O1601" s="19">
        <f>IF(VLOOKUP($E1601,КСГ!$A$2:$D$427,4,0)=0,IF($D1601="КС",$C$2*$C1601*$G1601*L1601,$C$3*$C1601*$G1601*L1601),IF($D1601="КС",$C$2*$G1601*L1601,$C$3*$G1601*L1601))</f>
        <v>184000.7556</v>
      </c>
      <c r="P1601" s="19">
        <f>IF(VLOOKUP($E1601,КСГ!$A$2:$D$427,4,0)=0,IF($D1601="КС",$C$2*$C1601*$G1601*M1601,$C$3*$C1601*$G1601*M1601),IF($D1601="КС",$C$2*$G1601*M1601,$C$3*$G1601*M1601))</f>
        <v>0</v>
      </c>
      <c r="Q1601" s="20">
        <f t="shared" si="60"/>
        <v>184000.7556</v>
      </c>
    </row>
    <row r="1602" spans="1:17">
      <c r="A1602" s="34">
        <v>150112</v>
      </c>
      <c r="B1602" s="22" t="str">
        <f>VLOOKUP(A1602,МО!$A$1:$C$68,2,0)</f>
        <v>ГБУЗ " Моздокская ЦРБ"</v>
      </c>
      <c r="C1602" s="23">
        <f>IF(D1602="КС",VLOOKUP(A1602,МО!$A$1:$C$68,3,0),VLOOKUP(A1602,МО!$A$1:$D$68,4,0))</f>
        <v>0.9</v>
      </c>
      <c r="D1602" s="27" t="s">
        <v>495</v>
      </c>
      <c r="E1602" s="26">
        <v>20161024</v>
      </c>
      <c r="F1602" s="22" t="str">
        <f>VLOOKUP(E1602,КСГ!$A$2:$C$427,2,0)</f>
        <v>Анемии, уровень 3</v>
      </c>
      <c r="G1602" s="25">
        <f>VLOOKUP(E1602,КСГ!$A$2:$C$427,3,0)</f>
        <v>5.32</v>
      </c>
      <c r="H1602" s="25">
        <f>IF(VLOOKUP($E1602,КСГ!$A$2:$D$427,4,0)=0,IF($D1602="КС",$C$2*$C1602*$G1602,$C$3*$C1602*$G1602),IF($D1602="КС",$C$2*$G1602,$C$3*$G1602))</f>
        <v>82121.142600000006</v>
      </c>
      <c r="I1602" s="25" t="str">
        <f>VLOOKUP(E1602,КСГ!$A$2:$E$427,5,0)</f>
        <v>Гематология</v>
      </c>
      <c r="J1602" s="25">
        <f>VLOOKUP(E1602,КСГ!$A$2:$F$427,6,0)</f>
        <v>1.37</v>
      </c>
      <c r="K1602" s="26" t="s">
        <v>493</v>
      </c>
      <c r="L1602" s="26">
        <v>1</v>
      </c>
      <c r="M1602" s="26"/>
      <c r="N1602" s="18">
        <f t="shared" si="59"/>
        <v>1</v>
      </c>
      <c r="O1602" s="19">
        <f>IF(VLOOKUP($E1602,КСГ!$A$2:$D$427,4,0)=0,IF($D1602="КС",$C$2*$C1602*$G1602*L1602,$C$3*$C1602*$G1602*L1602),IF($D1602="КС",$C$2*$G1602*L1602,$C$3*$G1602*L1602))</f>
        <v>82121.142600000006</v>
      </c>
      <c r="P1602" s="19">
        <f>IF(VLOOKUP($E1602,КСГ!$A$2:$D$427,4,0)=0,IF($D1602="КС",$C$2*$C1602*$G1602*M1602,$C$3*$C1602*$G1602*M1602),IF($D1602="КС",$C$2*$G1602*M1602,$C$3*$G1602*M1602))</f>
        <v>0</v>
      </c>
      <c r="Q1602" s="20">
        <f t="shared" si="60"/>
        <v>82121.142600000006</v>
      </c>
    </row>
    <row r="1603" spans="1:17">
      <c r="A1603" s="34">
        <v>150112</v>
      </c>
      <c r="B1603" s="22" t="str">
        <f>VLOOKUP(A1603,МО!$A$1:$C$68,2,0)</f>
        <v>ГБУЗ " Моздокская ЦРБ"</v>
      </c>
      <c r="C1603" s="23">
        <f>IF(D1603="КС",VLOOKUP(A1603,МО!$A$1:$C$68,3,0),VLOOKUP(A1603,МО!$A$1:$D$68,4,0))</f>
        <v>0.9</v>
      </c>
      <c r="D1603" s="27" t="s">
        <v>495</v>
      </c>
      <c r="E1603" s="26">
        <v>20161029</v>
      </c>
      <c r="F1603" s="22" t="str">
        <f>VLOOKUP(E1603,КСГ!$A$2:$C$427,2,0)</f>
        <v>Легкие дерматозы</v>
      </c>
      <c r="G1603" s="25">
        <f>VLOOKUP(E1603,КСГ!$A$2:$C$427,3,0)</f>
        <v>0.18</v>
      </c>
      <c r="H1603" s="25">
        <f>IF(VLOOKUP($E1603,КСГ!$A$2:$D$427,4,0)=0,IF($D1603="КС",$C$2*$C1603*$G1603,$C$3*$C1603*$G1603),IF($D1603="КС",$C$2*$G1603,$C$3*$G1603))</f>
        <v>2778.5349000000001</v>
      </c>
      <c r="I1603" s="25" t="str">
        <f>VLOOKUP(E1603,КСГ!$A$2:$E$427,5,0)</f>
        <v>Дерматология</v>
      </c>
      <c r="J1603" s="25">
        <f>VLOOKUP(E1603,КСГ!$A$2:$F$427,6,0)</f>
        <v>0.8</v>
      </c>
      <c r="K1603" s="26" t="s">
        <v>499</v>
      </c>
      <c r="L1603" s="26">
        <v>11</v>
      </c>
      <c r="M1603" s="26"/>
      <c r="N1603" s="18">
        <f t="shared" si="59"/>
        <v>11</v>
      </c>
      <c r="O1603" s="19">
        <f>IF(VLOOKUP($E1603,КСГ!$A$2:$D$427,4,0)=0,IF($D1603="КС",$C$2*$C1603*$G1603*L1603,$C$3*$C1603*$G1603*L1603),IF($D1603="КС",$C$2*$G1603*L1603,$C$3*$G1603*L1603))</f>
        <v>30563.883900000001</v>
      </c>
      <c r="P1603" s="19">
        <f>IF(VLOOKUP($E1603,КСГ!$A$2:$D$427,4,0)=0,IF($D1603="КС",$C$2*$C1603*$G1603*M1603,$C$3*$C1603*$G1603*M1603),IF($D1603="КС",$C$2*$G1603*M1603,$C$3*$G1603*M1603))</f>
        <v>0</v>
      </c>
      <c r="Q1603" s="20">
        <f t="shared" si="60"/>
        <v>30563.883900000001</v>
      </c>
    </row>
    <row r="1604" spans="1:17">
      <c r="A1604" s="34">
        <v>150112</v>
      </c>
      <c r="B1604" s="22" t="str">
        <f>VLOOKUP(A1604,МО!$A$1:$C$68,2,0)</f>
        <v>ГБУЗ " Моздокская ЦРБ"</v>
      </c>
      <c r="C1604" s="23">
        <f>IF(D1604="КС",VLOOKUP(A1604,МО!$A$1:$C$68,3,0),VLOOKUP(A1604,МО!$A$1:$D$68,4,0))</f>
        <v>0.9</v>
      </c>
      <c r="D1604" s="27" t="s">
        <v>495</v>
      </c>
      <c r="E1604" s="26">
        <v>20161029</v>
      </c>
      <c r="F1604" s="22" t="str">
        <f>VLOOKUP(E1604,КСГ!$A$2:$C$427,2,0)</f>
        <v>Легкие дерматозы</v>
      </c>
      <c r="G1604" s="25">
        <f>VLOOKUP(E1604,КСГ!$A$2:$C$427,3,0)</f>
        <v>0.18</v>
      </c>
      <c r="H1604" s="25">
        <f>IF(VLOOKUP($E1604,КСГ!$A$2:$D$427,4,0)=0,IF($D1604="КС",$C$2*$C1604*$G1604,$C$3*$C1604*$G1604),IF($D1604="КС",$C$2*$G1604,$C$3*$G1604))</f>
        <v>2778.5349000000001</v>
      </c>
      <c r="I1604" s="25" t="str">
        <f>VLOOKUP(E1604,КСГ!$A$2:$E$427,5,0)</f>
        <v>Дерматология</v>
      </c>
      <c r="J1604" s="25">
        <f>VLOOKUP(E1604,КСГ!$A$2:$F$427,6,0)</f>
        <v>0.8</v>
      </c>
      <c r="K1604" s="26" t="s">
        <v>493</v>
      </c>
      <c r="L1604" s="26">
        <v>10</v>
      </c>
      <c r="M1604" s="26"/>
      <c r="N1604" s="18">
        <f t="shared" si="59"/>
        <v>10</v>
      </c>
      <c r="O1604" s="19">
        <f>IF(VLOOKUP($E1604,КСГ!$A$2:$D$427,4,0)=0,IF($D1604="КС",$C$2*$C1604*$G1604*L1604,$C$3*$C1604*$G1604*L1604),IF($D1604="КС",$C$2*$G1604*L1604,$C$3*$G1604*L1604))</f>
        <v>27785.349000000002</v>
      </c>
      <c r="P1604" s="19">
        <f>IF(VLOOKUP($E1604,КСГ!$A$2:$D$427,4,0)=0,IF($D1604="КС",$C$2*$C1604*$G1604*M1604,$C$3*$C1604*$G1604*M1604),IF($D1604="КС",$C$2*$G1604*M1604,$C$3*$G1604*M1604))</f>
        <v>0</v>
      </c>
      <c r="Q1604" s="20">
        <f t="shared" si="60"/>
        <v>27785.349000000002</v>
      </c>
    </row>
    <row r="1605" spans="1:17">
      <c r="A1605" s="34">
        <v>150112</v>
      </c>
      <c r="B1605" s="22" t="str">
        <f>VLOOKUP(A1605,МО!$A$1:$C$68,2,0)</f>
        <v>ГБУЗ " Моздокская ЦРБ"</v>
      </c>
      <c r="C1605" s="23">
        <f>IF(D1605="КС",VLOOKUP(A1605,МО!$A$1:$C$68,3,0),VLOOKUP(A1605,МО!$A$1:$D$68,4,0))</f>
        <v>0.9</v>
      </c>
      <c r="D1605" s="27" t="s">
        <v>495</v>
      </c>
      <c r="E1605" s="26">
        <v>20161030</v>
      </c>
      <c r="F1605" s="22" t="str">
        <f>VLOOKUP(E1605,КСГ!$A$2:$C$427,2,0)</f>
        <v>Врожденные аномалии сердечно-сосудистой системы, дети</v>
      </c>
      <c r="G1605" s="25">
        <f>VLOOKUP(E1605,КСГ!$A$2:$C$427,3,0)</f>
        <v>1.84</v>
      </c>
      <c r="H1605" s="25">
        <f>IF(VLOOKUP($E1605,КСГ!$A$2:$D$427,4,0)=0,IF($D1605="КС",$C$2*$C1605*$G1605,$C$3*$C1605*$G1605),IF($D1605="КС",$C$2*$G1605,$C$3*$G1605))</f>
        <v>28402.801200000002</v>
      </c>
      <c r="I1605" s="25" t="str">
        <f>VLOOKUP(E1605,КСГ!$A$2:$E$427,5,0)</f>
        <v>Детская кардиология</v>
      </c>
      <c r="J1605" s="25">
        <f>VLOOKUP(E1605,КСГ!$A$2:$F$427,6,0)</f>
        <v>1.84</v>
      </c>
      <c r="K1605" s="26" t="s">
        <v>499</v>
      </c>
      <c r="L1605" s="26">
        <v>3</v>
      </c>
      <c r="M1605" s="26"/>
      <c r="N1605" s="18">
        <f t="shared" si="59"/>
        <v>3</v>
      </c>
      <c r="O1605" s="19">
        <f>IF(VLOOKUP($E1605,КСГ!$A$2:$D$427,4,0)=0,IF($D1605="КС",$C$2*$C1605*$G1605*L1605,$C$3*$C1605*$G1605*L1605),IF($D1605="КС",$C$2*$G1605*L1605,$C$3*$G1605*L1605))</f>
        <v>85208.403600000005</v>
      </c>
      <c r="P1605" s="19">
        <f>IF(VLOOKUP($E1605,КСГ!$A$2:$D$427,4,0)=0,IF($D1605="КС",$C$2*$C1605*$G1605*M1605,$C$3*$C1605*$G1605*M1605),IF($D1605="КС",$C$2*$G1605*M1605,$C$3*$G1605*M1605))</f>
        <v>0</v>
      </c>
      <c r="Q1605" s="20">
        <f t="shared" si="60"/>
        <v>85208.403600000005</v>
      </c>
    </row>
    <row r="1606" spans="1:17" ht="15" customHeight="1">
      <c r="A1606" s="34">
        <v>150112</v>
      </c>
      <c r="B1606" s="22" t="str">
        <f>VLOOKUP(A1606,МО!$A$1:$C$68,2,0)</f>
        <v>ГБУЗ " Моздокская ЦРБ"</v>
      </c>
      <c r="C1606" s="23">
        <f>IF(D1606="КС",VLOOKUP(A1606,МО!$A$1:$C$68,3,0),VLOOKUP(A1606,МО!$A$1:$D$68,4,0))</f>
        <v>0.9</v>
      </c>
      <c r="D1606" s="27" t="s">
        <v>495</v>
      </c>
      <c r="E1606" s="26">
        <v>20161034</v>
      </c>
      <c r="F1606" s="22" t="str">
        <f>VLOOKUP(E1606,КСГ!$A$2:$C$427,2,0)</f>
        <v>Операции на мужских половых органах, дети (уровень 1)</v>
      </c>
      <c r="G1606" s="25">
        <f>VLOOKUP(E1606,КСГ!$A$2:$C$427,3,0)</f>
        <v>0.97</v>
      </c>
      <c r="H1606" s="25">
        <f>IF(VLOOKUP($E1606,КСГ!$A$2:$D$427,4,0)=0,IF($D1606="КС",$C$2*$C1606*$G1606,$C$3*$C1606*$G1606),IF($D1606="КС",$C$2*$G1606,$C$3*$G1606))</f>
        <v>14973.215850000001</v>
      </c>
      <c r="I1606" s="25" t="str">
        <f>VLOOKUP(E1606,КСГ!$A$2:$E$427,5,0)</f>
        <v>Детская урология-андрология</v>
      </c>
      <c r="J1606" s="25">
        <f>VLOOKUP(E1606,КСГ!$A$2:$F$427,6,0)</f>
        <v>1.1499999999999999</v>
      </c>
      <c r="K1606" s="26" t="s">
        <v>483</v>
      </c>
      <c r="L1606" s="26">
        <v>12</v>
      </c>
      <c r="M1606" s="26"/>
      <c r="N1606" s="18">
        <f t="shared" si="59"/>
        <v>12</v>
      </c>
      <c r="O1606" s="19">
        <f>IF(VLOOKUP($E1606,КСГ!$A$2:$D$427,4,0)=0,IF($D1606="КС",$C$2*$C1606*$G1606*L1606,$C$3*$C1606*$G1606*L1606),IF($D1606="КС",$C$2*$G1606*L1606,$C$3*$G1606*L1606))</f>
        <v>179678.59020000001</v>
      </c>
      <c r="P1606" s="19">
        <f>IF(VLOOKUP($E1606,КСГ!$A$2:$D$427,4,0)=0,IF($D1606="КС",$C$2*$C1606*$G1606*M1606,$C$3*$C1606*$G1606*M1606),IF($D1606="КС",$C$2*$G1606*M1606,$C$3*$G1606*M1606))</f>
        <v>0</v>
      </c>
      <c r="Q1606" s="20">
        <f t="shared" si="60"/>
        <v>179678.59020000001</v>
      </c>
    </row>
    <row r="1607" spans="1:17" ht="15" customHeight="1">
      <c r="A1607" s="34">
        <v>150112</v>
      </c>
      <c r="B1607" s="22" t="str">
        <f>VLOOKUP(A1607,МО!$A$1:$C$68,2,0)</f>
        <v>ГБУЗ " Моздокская ЦРБ"</v>
      </c>
      <c r="C1607" s="23">
        <f>IF(D1607="КС",VLOOKUP(A1607,МО!$A$1:$C$68,3,0),VLOOKUP(A1607,МО!$A$1:$D$68,4,0))</f>
        <v>0.9</v>
      </c>
      <c r="D1607" s="27" t="s">
        <v>495</v>
      </c>
      <c r="E1607" s="26">
        <v>20161039</v>
      </c>
      <c r="F1607" s="22" t="str">
        <f>VLOOKUP(E1607,КСГ!$A$2:$C$427,2,0)</f>
        <v>Операции на почке и мочевыделительной системе, дети (уровень  2)</v>
      </c>
      <c r="G1607" s="25">
        <f>VLOOKUP(E1607,КСГ!$A$2:$C$427,3,0)</f>
        <v>1.22</v>
      </c>
      <c r="H1607" s="25">
        <f>IF(VLOOKUP($E1607,КСГ!$A$2:$D$427,4,0)=0,IF($D1607="КС",$C$2*$C1607*$G1607,$C$3*$C1607*$G1607),IF($D1607="КС",$C$2*$G1607,$C$3*$G1607))</f>
        <v>18832.292099999999</v>
      </c>
      <c r="I1607" s="25" t="str">
        <f>VLOOKUP(E1607,КСГ!$A$2:$E$427,5,0)</f>
        <v>Детская урология-андрология</v>
      </c>
      <c r="J1607" s="25">
        <f>VLOOKUP(E1607,КСГ!$A$2:$F$427,6,0)</f>
        <v>1.1499999999999999</v>
      </c>
      <c r="K1607" s="26" t="s">
        <v>483</v>
      </c>
      <c r="L1607" s="26">
        <v>10</v>
      </c>
      <c r="M1607" s="26"/>
      <c r="N1607" s="18">
        <f t="shared" si="59"/>
        <v>10</v>
      </c>
      <c r="O1607" s="19">
        <f>IF(VLOOKUP($E1607,КСГ!$A$2:$D$427,4,0)=0,IF($D1607="КС",$C$2*$C1607*$G1607*L1607,$C$3*$C1607*$G1607*L1607),IF($D1607="КС",$C$2*$G1607*L1607,$C$3*$G1607*L1607))</f>
        <v>188322.92099999997</v>
      </c>
      <c r="P1607" s="19">
        <f>IF(VLOOKUP($E1607,КСГ!$A$2:$D$427,4,0)=0,IF($D1607="КС",$C$2*$C1607*$G1607*M1607,$C$3*$C1607*$G1607*M1607),IF($D1607="КС",$C$2*$G1607*M1607,$C$3*$G1607*M1607))</f>
        <v>0</v>
      </c>
      <c r="Q1607" s="20">
        <f t="shared" si="60"/>
        <v>188322.92099999997</v>
      </c>
    </row>
    <row r="1608" spans="1:17">
      <c r="A1608" s="34">
        <v>150112</v>
      </c>
      <c r="B1608" s="22" t="str">
        <f>VLOOKUP(A1608,МО!$A$1:$C$68,2,0)</f>
        <v>ГБУЗ " Моздокская ЦРБ"</v>
      </c>
      <c r="C1608" s="23">
        <f>IF(D1608="КС",VLOOKUP(A1608,МО!$A$1:$C$68,3,0),VLOOKUP(A1608,МО!$A$1:$D$68,4,0))</f>
        <v>0.9</v>
      </c>
      <c r="D1608" s="27" t="s">
        <v>495</v>
      </c>
      <c r="E1608" s="26">
        <v>20161046</v>
      </c>
      <c r="F1608" s="22" t="str">
        <f>VLOOKUP(E1608,КСГ!$A$2:$C$427,2,0)</f>
        <v>Аппендэктомия, уровень 1, дети</v>
      </c>
      <c r="G1608" s="25">
        <f>VLOOKUP(E1608,КСГ!$A$2:$C$427,3,0)</f>
        <v>0.77</v>
      </c>
      <c r="H1608" s="25">
        <f>IF(VLOOKUP($E1608,КСГ!$A$2:$D$427,4,0)=0,IF($D1608="КС",$C$2*$C1608*$G1608,$C$3*$C1608*$G1608),IF($D1608="КС",$C$2*$G1608,$C$3*$G1608))</f>
        <v>11885.95485</v>
      </c>
      <c r="I1608" s="25" t="str">
        <f>VLOOKUP(E1608,КСГ!$A$2:$E$427,5,0)</f>
        <v>Детская хирургия</v>
      </c>
      <c r="J1608" s="25">
        <f>VLOOKUP(E1608,КСГ!$A$2:$F$427,6,0)</f>
        <v>1.1000000000000001</v>
      </c>
      <c r="K1608" s="26" t="s">
        <v>474</v>
      </c>
      <c r="L1608" s="26">
        <v>25</v>
      </c>
      <c r="M1608" s="26"/>
      <c r="N1608" s="18">
        <f t="shared" si="59"/>
        <v>25</v>
      </c>
      <c r="O1608" s="19">
        <f>IF(VLOOKUP($E1608,КСГ!$A$2:$D$427,4,0)=0,IF($D1608="КС",$C$2*$C1608*$G1608*L1608,$C$3*$C1608*$G1608*L1608),IF($D1608="КС",$C$2*$G1608*L1608,$C$3*$G1608*L1608))</f>
        <v>297148.87125000003</v>
      </c>
      <c r="P1608" s="19">
        <f>IF(VLOOKUP($E1608,КСГ!$A$2:$D$427,4,0)=0,IF($D1608="КС",$C$2*$C1608*$G1608*M1608,$C$3*$C1608*$G1608*M1608),IF($D1608="КС",$C$2*$G1608*M1608,$C$3*$G1608*M1608))</f>
        <v>0</v>
      </c>
      <c r="Q1608" s="20">
        <f t="shared" si="60"/>
        <v>297148.87125000003</v>
      </c>
    </row>
    <row r="1609" spans="1:17" ht="15" customHeight="1">
      <c r="A1609" s="34">
        <v>150112</v>
      </c>
      <c r="B1609" s="22" t="str">
        <f>VLOOKUP(A1609,МО!$A$1:$C$68,2,0)</f>
        <v>ГБУЗ " Моздокская ЦРБ"</v>
      </c>
      <c r="C1609" s="23">
        <f>IF(D1609="КС",VLOOKUP(A1609,МО!$A$1:$C$68,3,0),VLOOKUP(A1609,МО!$A$1:$D$68,4,0))</f>
        <v>0.9</v>
      </c>
      <c r="D1609" s="27" t="s">
        <v>495</v>
      </c>
      <c r="E1609" s="26">
        <v>20161051</v>
      </c>
      <c r="F1609" s="22" t="str">
        <f>VLOOKUP(E1609,КСГ!$A$2:$C$427,2,0)</f>
        <v>Сахарный диабет, дети</v>
      </c>
      <c r="G1609" s="25">
        <f>VLOOKUP(E1609,КСГ!$A$2:$C$427,3,0)</f>
        <v>1.51</v>
      </c>
      <c r="H1609" s="25">
        <f>IF(VLOOKUP($E1609,КСГ!$A$2:$D$427,4,0)=0,IF($D1609="КС",$C$2*$C1609*$G1609,$C$3*$C1609*$G1609),IF($D1609="КС",$C$2*$G1609,$C$3*$G1609))</f>
        <v>23308.82055</v>
      </c>
      <c r="I1609" s="25" t="str">
        <f>VLOOKUP(E1609,КСГ!$A$2:$E$427,5,0)</f>
        <v>Детская эндокринология</v>
      </c>
      <c r="J1609" s="25">
        <f>VLOOKUP(E1609,КСГ!$A$2:$F$427,6,0)</f>
        <v>1.48</v>
      </c>
      <c r="K1609" s="26" t="s">
        <v>499</v>
      </c>
      <c r="L1609" s="26">
        <v>3</v>
      </c>
      <c r="M1609" s="26"/>
      <c r="N1609" s="18">
        <f t="shared" si="59"/>
        <v>3</v>
      </c>
      <c r="O1609" s="19">
        <f>IF(VLOOKUP($E1609,КСГ!$A$2:$D$427,4,0)=0,IF($D1609="КС",$C$2*$C1609*$G1609*L1609,$C$3*$C1609*$G1609*L1609),IF($D1609="КС",$C$2*$G1609*L1609,$C$3*$G1609*L1609))</f>
        <v>69926.461649999997</v>
      </c>
      <c r="P1609" s="19">
        <f>IF(VLOOKUP($E1609,КСГ!$A$2:$D$427,4,0)=0,IF($D1609="КС",$C$2*$C1609*$G1609*M1609,$C$3*$C1609*$G1609*M1609),IF($D1609="КС",$C$2*$G1609*M1609,$C$3*$G1609*M1609))</f>
        <v>0</v>
      </c>
      <c r="Q1609" s="20">
        <f t="shared" si="60"/>
        <v>69926.461649999997</v>
      </c>
    </row>
    <row r="1610" spans="1:17" ht="30">
      <c r="A1610" s="34">
        <v>150112</v>
      </c>
      <c r="B1610" s="22" t="str">
        <f>VLOOKUP(A1610,МО!$A$1:$C$68,2,0)</f>
        <v>ГБУЗ " Моздокская ЦРБ"</v>
      </c>
      <c r="C1610" s="23">
        <f>IF(D1610="КС",VLOOKUP(A1610,МО!$A$1:$C$68,3,0),VLOOKUP(A1610,МО!$A$1:$D$68,4,0))</f>
        <v>0.9</v>
      </c>
      <c r="D1610" s="27" t="s">
        <v>495</v>
      </c>
      <c r="E1610" s="26">
        <v>20161055</v>
      </c>
      <c r="F1610" s="22" t="str">
        <f>VLOOKUP(E1610,КСГ!$A$2:$C$427,2,0)</f>
        <v>Кишечные инфекции, взрослые</v>
      </c>
      <c r="G1610" s="25">
        <f>VLOOKUP(E1610,КСГ!$A$2:$C$427,3,0)</f>
        <v>0.57999999999999996</v>
      </c>
      <c r="H1610" s="25">
        <f>IF(VLOOKUP($E1610,КСГ!$A$2:$D$427,4,0)=0,IF($D1610="КС",$C$2*$C1610*$G1610,$C$3*$C1610*$G1610),IF($D1610="КС",$C$2*$G1610,$C$3*$G1610))</f>
        <v>8953.0568999999996</v>
      </c>
      <c r="I1610" s="25" t="str">
        <f>VLOOKUP(E1610,КСГ!$A$2:$E$427,5,0)</f>
        <v>Инфекционные болезни</v>
      </c>
      <c r="J1610" s="25">
        <f>VLOOKUP(E1610,КСГ!$A$2:$F$427,6,0)</f>
        <v>0.65</v>
      </c>
      <c r="K1610" s="26" t="s">
        <v>509</v>
      </c>
      <c r="L1610" s="26">
        <v>63</v>
      </c>
      <c r="M1610" s="26">
        <v>2</v>
      </c>
      <c r="N1610" s="18">
        <f t="shared" si="59"/>
        <v>65</v>
      </c>
      <c r="O1610" s="19">
        <f>IF(VLOOKUP($E1610,КСГ!$A$2:$D$427,4,0)=0,IF($D1610="КС",$C$2*$C1610*$G1610*L1610,$C$3*$C1610*$G1610*L1610),IF($D1610="КС",$C$2*$G1610*L1610,$C$3*$G1610*L1610))</f>
        <v>564042.58470000001</v>
      </c>
      <c r="P1610" s="19">
        <f>IF(VLOOKUP($E1610,КСГ!$A$2:$D$427,4,0)=0,IF($D1610="КС",$C$2*$C1610*$G1610*M1610,$C$3*$C1610*$G1610*M1610),IF($D1610="КС",$C$2*$G1610*M1610,$C$3*$G1610*M1610))</f>
        <v>17906.113799999999</v>
      </c>
      <c r="Q1610" s="20">
        <f t="shared" si="60"/>
        <v>581948.69850000006</v>
      </c>
    </row>
    <row r="1611" spans="1:17" ht="30">
      <c r="A1611" s="34">
        <v>150112</v>
      </c>
      <c r="B1611" s="22" t="str">
        <f>VLOOKUP(A1611,МО!$A$1:$C$68,2,0)</f>
        <v>ГБУЗ " Моздокская ЦРБ"</v>
      </c>
      <c r="C1611" s="23">
        <f>IF(D1611="КС",VLOOKUP(A1611,МО!$A$1:$C$68,3,0),VLOOKUP(A1611,МО!$A$1:$D$68,4,0))</f>
        <v>0.9</v>
      </c>
      <c r="D1611" s="27" t="s">
        <v>495</v>
      </c>
      <c r="E1611" s="26">
        <v>20161056</v>
      </c>
      <c r="F1611" s="22" t="str">
        <f>VLOOKUP(E1611,КСГ!$A$2:$C$427,2,0)</f>
        <v>Кишечные инфекции, дети</v>
      </c>
      <c r="G1611" s="25">
        <f>VLOOKUP(E1611,КСГ!$A$2:$C$427,3,0)</f>
        <v>0.62</v>
      </c>
      <c r="H1611" s="25">
        <f>IF(VLOOKUP($E1611,КСГ!$A$2:$D$427,4,0)=0,IF($D1611="КС",$C$2*$C1611*$G1611,$C$3*$C1611*$G1611),IF($D1611="КС",$C$2*$G1611,$C$3*$G1611))</f>
        <v>9570.5090999999993</v>
      </c>
      <c r="I1611" s="25" t="str">
        <f>VLOOKUP(E1611,КСГ!$A$2:$E$427,5,0)</f>
        <v>Инфекционные болезни</v>
      </c>
      <c r="J1611" s="25">
        <f>VLOOKUP(E1611,КСГ!$A$2:$F$427,6,0)</f>
        <v>0.65</v>
      </c>
      <c r="K1611" s="26" t="s">
        <v>509</v>
      </c>
      <c r="L1611" s="26">
        <v>67</v>
      </c>
      <c r="M1611" s="26">
        <v>2</v>
      </c>
      <c r="N1611" s="18">
        <f t="shared" si="59"/>
        <v>69</v>
      </c>
      <c r="O1611" s="19">
        <f>IF(VLOOKUP($E1611,КСГ!$A$2:$D$427,4,0)=0,IF($D1611="КС",$C$2*$C1611*$G1611*L1611,$C$3*$C1611*$G1611*L1611),IF($D1611="КС",$C$2*$G1611*L1611,$C$3*$G1611*L1611))</f>
        <v>641224.10969999991</v>
      </c>
      <c r="P1611" s="19">
        <f>IF(VLOOKUP($E1611,КСГ!$A$2:$D$427,4,0)=0,IF($D1611="КС",$C$2*$C1611*$G1611*M1611,$C$3*$C1611*$G1611*M1611),IF($D1611="КС",$C$2*$G1611*M1611,$C$3*$G1611*M1611))</f>
        <v>19141.018199999999</v>
      </c>
      <c r="Q1611" s="20">
        <f t="shared" si="60"/>
        <v>660365.12789999996</v>
      </c>
    </row>
    <row r="1612" spans="1:17" ht="30">
      <c r="A1612" s="34">
        <v>150112</v>
      </c>
      <c r="B1612" s="22" t="str">
        <f>VLOOKUP(A1612,МО!$A$1:$C$68,2,0)</f>
        <v>ГБУЗ " Моздокская ЦРБ"</v>
      </c>
      <c r="C1612" s="23">
        <f>IF(D1612="КС",VLOOKUP(A1612,МО!$A$1:$C$68,3,0),VLOOKUP(A1612,МО!$A$1:$D$68,4,0))</f>
        <v>0.9</v>
      </c>
      <c r="D1612" s="27" t="s">
        <v>495</v>
      </c>
      <c r="E1612" s="26">
        <v>20161056</v>
      </c>
      <c r="F1612" s="22" t="str">
        <f>VLOOKUP(E1612,КСГ!$A$2:$C$427,2,0)</f>
        <v>Кишечные инфекции, дети</v>
      </c>
      <c r="G1612" s="25">
        <f>VLOOKUP(E1612,КСГ!$A$2:$C$427,3,0)</f>
        <v>0.62</v>
      </c>
      <c r="H1612" s="25">
        <f>IF(VLOOKUP($E1612,КСГ!$A$2:$D$427,4,0)=0,IF($D1612="КС",$C$2*$C1612*$G1612,$C$3*$C1612*$G1612),IF($D1612="КС",$C$2*$G1612,$C$3*$G1612))</f>
        <v>9570.5090999999993</v>
      </c>
      <c r="I1612" s="25" t="str">
        <f>VLOOKUP(E1612,КСГ!$A$2:$E$427,5,0)</f>
        <v>Инфекционные болезни</v>
      </c>
      <c r="J1612" s="25">
        <f>VLOOKUP(E1612,КСГ!$A$2:$F$427,6,0)</f>
        <v>0.65</v>
      </c>
      <c r="K1612" s="26" t="s">
        <v>499</v>
      </c>
      <c r="L1612" s="26">
        <v>0</v>
      </c>
      <c r="M1612" s="26"/>
      <c r="N1612" s="18" t="str">
        <f t="shared" si="59"/>
        <v/>
      </c>
      <c r="O1612" s="19">
        <f>IF(VLOOKUP($E1612,КСГ!$A$2:$D$427,4,0)=0,IF($D1612="КС",$C$2*$C1612*$G1612*L1612,$C$3*$C1612*$G1612*L1612),IF($D1612="КС",$C$2*$G1612*L1612,$C$3*$G1612*L1612))</f>
        <v>0</v>
      </c>
      <c r="P1612" s="19">
        <f>IF(VLOOKUP($E1612,КСГ!$A$2:$D$427,4,0)=0,IF($D1612="КС",$C$2*$C1612*$G1612*M1612,$C$3*$C1612*$G1612*M1612),IF($D1612="КС",$C$2*$G1612*M1612,$C$3*$G1612*M1612))</f>
        <v>0</v>
      </c>
      <c r="Q1612" s="20">
        <f t="shared" si="60"/>
        <v>0</v>
      </c>
    </row>
    <row r="1613" spans="1:17" ht="30">
      <c r="A1613" s="34">
        <v>150112</v>
      </c>
      <c r="B1613" s="22" t="str">
        <f>VLOOKUP(A1613,МО!$A$1:$C$68,2,0)</f>
        <v>ГБУЗ " Моздокская ЦРБ"</v>
      </c>
      <c r="C1613" s="23">
        <f>IF(D1613="КС",VLOOKUP(A1613,МО!$A$1:$C$68,3,0),VLOOKUP(A1613,МО!$A$1:$D$68,4,0))</f>
        <v>0.9</v>
      </c>
      <c r="D1613" s="27" t="s">
        <v>495</v>
      </c>
      <c r="E1613" s="26">
        <v>20161057</v>
      </c>
      <c r="F1613" s="22" t="str">
        <f>VLOOKUP(E1613,КСГ!$A$2:$C$427,2,0)</f>
        <v>Вирусный гепатит острый</v>
      </c>
      <c r="G1613" s="25">
        <f>VLOOKUP(E1613,КСГ!$A$2:$C$427,3,0)</f>
        <v>1.4</v>
      </c>
      <c r="H1613" s="25">
        <f>IF(VLOOKUP($E1613,КСГ!$A$2:$D$427,4,0)=0,IF($D1613="КС",$C$2*$C1613*$G1613,$C$3*$C1613*$G1613),IF($D1613="КС",$C$2*$G1613,$C$3*$G1613))</f>
        <v>21610.826999999997</v>
      </c>
      <c r="I1613" s="25" t="str">
        <f>VLOOKUP(E1613,КСГ!$A$2:$E$427,5,0)</f>
        <v>Инфекционные болезни</v>
      </c>
      <c r="J1613" s="25">
        <f>VLOOKUP(E1613,КСГ!$A$2:$F$427,6,0)</f>
        <v>0.65</v>
      </c>
      <c r="K1613" s="26" t="s">
        <v>509</v>
      </c>
      <c r="L1613" s="26">
        <v>1</v>
      </c>
      <c r="M1613" s="26"/>
      <c r="N1613" s="18">
        <f t="shared" si="59"/>
        <v>1</v>
      </c>
      <c r="O1613" s="19">
        <f>IF(VLOOKUP($E1613,КСГ!$A$2:$D$427,4,0)=0,IF($D1613="КС",$C$2*$C1613*$G1613*L1613,$C$3*$C1613*$G1613*L1613),IF($D1613="КС",$C$2*$G1613*L1613,$C$3*$G1613*L1613))</f>
        <v>21610.826999999997</v>
      </c>
      <c r="P1613" s="19">
        <f>IF(VLOOKUP($E1613,КСГ!$A$2:$D$427,4,0)=0,IF($D1613="КС",$C$2*$C1613*$G1613*M1613,$C$3*$C1613*$G1613*M1613),IF($D1613="КС",$C$2*$G1613*M1613,$C$3*$G1613*M1613))</f>
        <v>0</v>
      </c>
      <c r="Q1613" s="20">
        <f t="shared" si="60"/>
        <v>21610.826999999997</v>
      </c>
    </row>
    <row r="1614" spans="1:17" ht="15" customHeight="1">
      <c r="A1614" s="34">
        <v>150112</v>
      </c>
      <c r="B1614" s="22" t="str">
        <f>VLOOKUP(A1614,МО!$A$1:$C$68,2,0)</f>
        <v>ГБУЗ " Моздокская ЦРБ"</v>
      </c>
      <c r="C1614" s="23">
        <f>IF(D1614="КС",VLOOKUP(A1614,МО!$A$1:$C$68,3,0),VLOOKUP(A1614,МО!$A$1:$D$68,4,0))</f>
        <v>0.9</v>
      </c>
      <c r="D1614" s="27" t="s">
        <v>495</v>
      </c>
      <c r="E1614" s="26">
        <v>20161058</v>
      </c>
      <c r="F1614" s="22" t="str">
        <f>VLOOKUP(E1614,КСГ!$A$2:$C$427,2,0)</f>
        <v>Вирусный гепатит хронический</v>
      </c>
      <c r="G1614" s="25">
        <f>VLOOKUP(E1614,КСГ!$A$2:$C$427,3,0)</f>
        <v>1.27</v>
      </c>
      <c r="H1614" s="25">
        <f>IF(VLOOKUP($E1614,КСГ!$A$2:$D$427,4,0)=0,IF($D1614="КС",$C$2*$C1614*$G1614,$C$3*$C1614*$G1614),IF($D1614="КС",$C$2*$G1614,$C$3*$G1614))</f>
        <v>19604.107350000002</v>
      </c>
      <c r="I1614" s="25" t="str">
        <f>VLOOKUP(E1614,КСГ!$A$2:$E$427,5,0)</f>
        <v>Инфекционные болезни</v>
      </c>
      <c r="J1614" s="25">
        <f>VLOOKUP(E1614,КСГ!$A$2:$F$427,6,0)</f>
        <v>0.65</v>
      </c>
      <c r="K1614" s="26" t="s">
        <v>509</v>
      </c>
      <c r="L1614" s="26">
        <v>5</v>
      </c>
      <c r="M1614" s="26"/>
      <c r="N1614" s="18">
        <f t="shared" si="59"/>
        <v>5</v>
      </c>
      <c r="O1614" s="19">
        <f>IF(VLOOKUP($E1614,КСГ!$A$2:$D$427,4,0)=0,IF($D1614="КС",$C$2*$C1614*$G1614*L1614,$C$3*$C1614*$G1614*L1614),IF($D1614="КС",$C$2*$G1614*L1614,$C$3*$G1614*L1614))</f>
        <v>98020.536750000014</v>
      </c>
      <c r="P1614" s="19">
        <f>IF(VLOOKUP($E1614,КСГ!$A$2:$D$427,4,0)=0,IF($D1614="КС",$C$2*$C1614*$G1614*M1614,$C$3*$C1614*$G1614*M1614),IF($D1614="КС",$C$2*$G1614*M1614,$C$3*$G1614*M1614))</f>
        <v>0</v>
      </c>
      <c r="Q1614" s="20">
        <f t="shared" si="60"/>
        <v>98020.536750000014</v>
      </c>
    </row>
    <row r="1615" spans="1:17" ht="30">
      <c r="A1615" s="34">
        <v>150112</v>
      </c>
      <c r="B1615" s="22" t="str">
        <f>VLOOKUP(A1615,МО!$A$1:$C$68,2,0)</f>
        <v>ГБУЗ " Моздокская ЦРБ"</v>
      </c>
      <c r="C1615" s="23">
        <f>IF(D1615="КС",VLOOKUP(A1615,МО!$A$1:$C$68,3,0),VLOOKUP(A1615,МО!$A$1:$D$68,4,0))</f>
        <v>0.9</v>
      </c>
      <c r="D1615" s="27" t="s">
        <v>495</v>
      </c>
      <c r="E1615" s="26">
        <v>20161061</v>
      </c>
      <c r="F1615" s="22" t="str">
        <f>VLOOKUP(E1615,КСГ!$A$2:$C$427,2,0)</f>
        <v>Другие инфекционные и паразитарные болезни, взрослые</v>
      </c>
      <c r="G1615" s="25">
        <f>VLOOKUP(E1615,КСГ!$A$2:$C$427,3,0)</f>
        <v>1.18</v>
      </c>
      <c r="H1615" s="25">
        <f>IF(VLOOKUP($E1615,КСГ!$A$2:$D$427,4,0)=0,IF($D1615="КС",$C$2*$C1615*$G1615,$C$3*$C1615*$G1615),IF($D1615="КС",$C$2*$G1615,$C$3*$G1615))</f>
        <v>18214.839899999999</v>
      </c>
      <c r="I1615" s="25" t="str">
        <f>VLOOKUP(E1615,КСГ!$A$2:$E$427,5,0)</f>
        <v>Инфекционные болезни</v>
      </c>
      <c r="J1615" s="25">
        <f>VLOOKUP(E1615,КСГ!$A$2:$F$427,6,0)</f>
        <v>0.65</v>
      </c>
      <c r="K1615" s="26" t="s">
        <v>509</v>
      </c>
      <c r="L1615" s="26">
        <v>14</v>
      </c>
      <c r="M1615" s="26"/>
      <c r="N1615" s="18">
        <f t="shared" si="59"/>
        <v>14</v>
      </c>
      <c r="O1615" s="19">
        <f>IF(VLOOKUP($E1615,КСГ!$A$2:$D$427,4,0)=0,IF($D1615="КС",$C$2*$C1615*$G1615*L1615,$C$3*$C1615*$G1615*L1615),IF($D1615="КС",$C$2*$G1615*L1615,$C$3*$G1615*L1615))</f>
        <v>255007.7586</v>
      </c>
      <c r="P1615" s="19">
        <f>IF(VLOOKUP($E1615,КСГ!$A$2:$D$427,4,0)=0,IF($D1615="КС",$C$2*$C1615*$G1615*M1615,$C$3*$C1615*$G1615*M1615),IF($D1615="КС",$C$2*$G1615*M1615,$C$3*$G1615*M1615))</f>
        <v>0</v>
      </c>
      <c r="Q1615" s="20">
        <f t="shared" si="60"/>
        <v>255007.7586</v>
      </c>
    </row>
    <row r="1616" spans="1:17" ht="30">
      <c r="A1616" s="34">
        <v>150112</v>
      </c>
      <c r="B1616" s="22" t="str">
        <f>VLOOKUP(A1616,МО!$A$1:$C$68,2,0)</f>
        <v>ГБУЗ " Моздокская ЦРБ"</v>
      </c>
      <c r="C1616" s="23">
        <f>IF(D1616="КС",VLOOKUP(A1616,МО!$A$1:$C$68,3,0),VLOOKUP(A1616,МО!$A$1:$D$68,4,0))</f>
        <v>0.9</v>
      </c>
      <c r="D1616" s="27" t="s">
        <v>495</v>
      </c>
      <c r="E1616" s="26">
        <v>20161062</v>
      </c>
      <c r="F1616" s="22" t="str">
        <f>VLOOKUP(E1616,КСГ!$A$2:$C$427,2,0)</f>
        <v>Другие инфекционные и паразитарные болезни, дети</v>
      </c>
      <c r="G1616" s="25">
        <f>VLOOKUP(E1616,КСГ!$A$2:$C$427,3,0)</f>
        <v>0.98</v>
      </c>
      <c r="H1616" s="25">
        <f>IF(VLOOKUP($E1616,КСГ!$A$2:$D$427,4,0)=0,IF($D1616="КС",$C$2*$C1616*$G1616,$C$3*$C1616*$G1616),IF($D1616="КС",$C$2*$G1616,$C$3*$G1616))</f>
        <v>15127.5789</v>
      </c>
      <c r="I1616" s="25" t="str">
        <f>VLOOKUP(E1616,КСГ!$A$2:$E$427,5,0)</f>
        <v>Инфекционные болезни</v>
      </c>
      <c r="J1616" s="25">
        <f>VLOOKUP(E1616,КСГ!$A$2:$F$427,6,0)</f>
        <v>0.65</v>
      </c>
      <c r="K1616" s="26" t="s">
        <v>509</v>
      </c>
      <c r="L1616" s="26">
        <v>36</v>
      </c>
      <c r="M1616" s="26"/>
      <c r="N1616" s="18">
        <f t="shared" si="59"/>
        <v>36</v>
      </c>
      <c r="O1616" s="19">
        <f>IF(VLOOKUP($E1616,КСГ!$A$2:$D$427,4,0)=0,IF($D1616="КС",$C$2*$C1616*$G1616*L1616,$C$3*$C1616*$G1616*L1616),IF($D1616="КС",$C$2*$G1616*L1616,$C$3*$G1616*L1616))</f>
        <v>544592.84039999999</v>
      </c>
      <c r="P1616" s="19">
        <f>IF(VLOOKUP($E1616,КСГ!$A$2:$D$427,4,0)=0,IF($D1616="КС",$C$2*$C1616*$G1616*M1616,$C$3*$C1616*$G1616*M1616),IF($D1616="КС",$C$2*$G1616*M1616,$C$3*$G1616*M1616))</f>
        <v>0</v>
      </c>
      <c r="Q1616" s="20">
        <f t="shared" si="60"/>
        <v>544592.84039999999</v>
      </c>
    </row>
    <row r="1617" spans="1:17" ht="15" customHeight="1">
      <c r="A1617" s="34">
        <v>150112</v>
      </c>
      <c r="B1617" s="22" t="str">
        <f>VLOOKUP(A1617,МО!$A$1:$C$68,2,0)</f>
        <v>ГБУЗ " Моздокская ЦРБ"</v>
      </c>
      <c r="C1617" s="23">
        <f>IF(D1617="КС",VLOOKUP(A1617,МО!$A$1:$C$68,3,0),VLOOKUP(A1617,МО!$A$1:$D$68,4,0))</f>
        <v>0.9</v>
      </c>
      <c r="D1617" s="27" t="s">
        <v>495</v>
      </c>
      <c r="E1617" s="26">
        <v>20161062</v>
      </c>
      <c r="F1617" s="22" t="str">
        <f>VLOOKUP(E1617,КСГ!$A$2:$C$427,2,0)</f>
        <v>Другие инфекционные и паразитарные болезни, дети</v>
      </c>
      <c r="G1617" s="25">
        <f>VLOOKUP(E1617,КСГ!$A$2:$C$427,3,0)</f>
        <v>0.98</v>
      </c>
      <c r="H1617" s="25">
        <f>IF(VLOOKUP($E1617,КСГ!$A$2:$D$427,4,0)=0,IF($D1617="КС",$C$2*$C1617*$G1617,$C$3*$C1617*$G1617),IF($D1617="КС",$C$2*$G1617,$C$3*$G1617))</f>
        <v>15127.5789</v>
      </c>
      <c r="I1617" s="25" t="str">
        <f>VLOOKUP(E1617,КСГ!$A$2:$E$427,5,0)</f>
        <v>Инфекционные болезни</v>
      </c>
      <c r="J1617" s="25">
        <f>VLOOKUP(E1617,КСГ!$A$2:$F$427,6,0)</f>
        <v>0.65</v>
      </c>
      <c r="K1617" s="26" t="s">
        <v>499</v>
      </c>
      <c r="L1617" s="26">
        <v>0</v>
      </c>
      <c r="M1617" s="26"/>
      <c r="N1617" s="18" t="str">
        <f t="shared" si="59"/>
        <v/>
      </c>
      <c r="O1617" s="19">
        <f>IF(VLOOKUP($E1617,КСГ!$A$2:$D$427,4,0)=0,IF($D1617="КС",$C$2*$C1617*$G1617*L1617,$C$3*$C1617*$G1617*L1617),IF($D1617="КС",$C$2*$G1617*L1617,$C$3*$G1617*L1617))</f>
        <v>0</v>
      </c>
      <c r="P1617" s="19">
        <f>IF(VLOOKUP($E1617,КСГ!$A$2:$D$427,4,0)=0,IF($D1617="КС",$C$2*$C1617*$G1617*M1617,$C$3*$C1617*$G1617*M1617),IF($D1617="КС",$C$2*$G1617*M1617,$C$3*$G1617*M1617))</f>
        <v>0</v>
      </c>
      <c r="Q1617" s="20">
        <f t="shared" si="60"/>
        <v>0</v>
      </c>
    </row>
    <row r="1618" spans="1:17" ht="30">
      <c r="A1618" s="34">
        <v>150112</v>
      </c>
      <c r="B1618" s="22" t="str">
        <f>VLOOKUP(A1618,МО!$A$1:$C$68,2,0)</f>
        <v>ГБУЗ " Моздокская ЦРБ"</v>
      </c>
      <c r="C1618" s="23">
        <f>IF(D1618="КС",VLOOKUP(A1618,МО!$A$1:$C$68,3,0),VLOOKUP(A1618,МО!$A$1:$D$68,4,0))</f>
        <v>0.9</v>
      </c>
      <c r="D1618" s="27" t="s">
        <v>495</v>
      </c>
      <c r="E1618" s="26">
        <v>20161063</v>
      </c>
      <c r="F1618" s="22" t="str">
        <f>VLOOKUP(E1618,КСГ!$A$2:$C$427,2,0)</f>
        <v>Респираторные инфекции верхних дыхательных путей с осложнениями, взрослые</v>
      </c>
      <c r="G1618" s="25">
        <f>VLOOKUP(E1618,КСГ!$A$2:$C$427,3,0)</f>
        <v>0.17499999999999999</v>
      </c>
      <c r="H1618" s="25">
        <f>IF(VLOOKUP($E1618,КСГ!$A$2:$D$427,4,0)=0,IF($D1618="КС",$C$2*$C1618*$G1618,$C$3*$C1618*$G1618),IF($D1618="КС",$C$2*$G1618,$C$3*$G1618))</f>
        <v>2701.3533749999997</v>
      </c>
      <c r="I1618" s="25" t="str">
        <f>VLOOKUP(E1618,КСГ!$A$2:$E$427,5,0)</f>
        <v>Инфекционные болезни</v>
      </c>
      <c r="J1618" s="25">
        <f>VLOOKUP(E1618,КСГ!$A$2:$F$427,6,0)</f>
        <v>0.65</v>
      </c>
      <c r="K1618" s="26" t="s">
        <v>509</v>
      </c>
      <c r="L1618" s="26">
        <v>0</v>
      </c>
      <c r="M1618" s="26">
        <v>0</v>
      </c>
      <c r="N1618" s="18" t="str">
        <f t="shared" si="59"/>
        <v/>
      </c>
      <c r="O1618" s="19">
        <f>IF(VLOOKUP($E1618,КСГ!$A$2:$D$427,4,0)=0,IF($D1618="КС",$C$2*$C1618*$G1618*L1618,$C$3*$C1618*$G1618*L1618),IF($D1618="КС",$C$2*$G1618*L1618,$C$3*$G1618*L1618))</f>
        <v>0</v>
      </c>
      <c r="P1618" s="19">
        <f>IF(VLOOKUP($E1618,КСГ!$A$2:$D$427,4,0)=0,IF($D1618="КС",$C$2*$C1618*$G1618*M1618,$C$3*$C1618*$G1618*M1618),IF($D1618="КС",$C$2*$G1618*M1618,$C$3*$G1618*M1618))</f>
        <v>0</v>
      </c>
      <c r="Q1618" s="20">
        <f t="shared" si="60"/>
        <v>0</v>
      </c>
    </row>
    <row r="1619" spans="1:17" ht="30">
      <c r="A1619" s="34">
        <v>150112</v>
      </c>
      <c r="B1619" s="22" t="str">
        <f>VLOOKUP(A1619,МО!$A$1:$C$68,2,0)</f>
        <v>ГБУЗ " Моздокская ЦРБ"</v>
      </c>
      <c r="C1619" s="23">
        <f>IF(D1619="КС",VLOOKUP(A1619,МО!$A$1:$C$68,3,0),VLOOKUP(A1619,МО!$A$1:$D$68,4,0))</f>
        <v>0.9</v>
      </c>
      <c r="D1619" s="27" t="s">
        <v>495</v>
      </c>
      <c r="E1619" s="26">
        <v>20161063</v>
      </c>
      <c r="F1619" s="22" t="str">
        <f>VLOOKUP(E1619,КСГ!$A$2:$C$427,2,0)</f>
        <v>Респираторные инфекции верхних дыхательных путей с осложнениями, взрослые</v>
      </c>
      <c r="G1619" s="25">
        <f>VLOOKUP(E1619,КСГ!$A$2:$C$427,3,0)</f>
        <v>0.17499999999999999</v>
      </c>
      <c r="H1619" s="25">
        <f>IF(VLOOKUP($E1619,КСГ!$A$2:$D$427,4,0)=0,IF($D1619="КС",$C$2*$C1619*$G1619,$C$3*$C1619*$G1619),IF($D1619="КС",$C$2*$G1619,$C$3*$G1619))</f>
        <v>2701.3533749999997</v>
      </c>
      <c r="I1619" s="25" t="str">
        <f>VLOOKUP(E1619,КСГ!$A$2:$E$427,5,0)</f>
        <v>Инфекционные болезни</v>
      </c>
      <c r="J1619" s="25">
        <f>VLOOKUP(E1619,КСГ!$A$2:$F$427,6,0)</f>
        <v>0.65</v>
      </c>
      <c r="K1619" s="26" t="s">
        <v>475</v>
      </c>
      <c r="L1619" s="26">
        <v>72</v>
      </c>
      <c r="M1619" s="26">
        <v>0</v>
      </c>
      <c r="N1619" s="18">
        <f t="shared" si="59"/>
        <v>72</v>
      </c>
      <c r="O1619" s="19">
        <f>IF(VLOOKUP($E1619,КСГ!$A$2:$D$427,4,0)=0,IF($D1619="КС",$C$2*$C1619*$G1619*L1619,$C$3*$C1619*$G1619*L1619),IF($D1619="КС",$C$2*$G1619*L1619,$C$3*$G1619*L1619))</f>
        <v>194497.44299999997</v>
      </c>
      <c r="P1619" s="19">
        <f>IF(VLOOKUP($E1619,КСГ!$A$2:$D$427,4,0)=0,IF($D1619="КС",$C$2*$C1619*$G1619*M1619,$C$3*$C1619*$G1619*M1619),IF($D1619="КС",$C$2*$G1619*M1619,$C$3*$G1619*M1619))</f>
        <v>0</v>
      </c>
      <c r="Q1619" s="20">
        <f t="shared" si="60"/>
        <v>194497.44299999997</v>
      </c>
    </row>
    <row r="1620" spans="1:17" ht="30">
      <c r="A1620" s="34">
        <v>150112</v>
      </c>
      <c r="B1620" s="22" t="str">
        <f>VLOOKUP(A1620,МО!$A$1:$C$68,2,0)</f>
        <v>ГБУЗ " Моздокская ЦРБ"</v>
      </c>
      <c r="C1620" s="23">
        <f>IF(D1620="КС",VLOOKUP(A1620,МО!$A$1:$C$68,3,0),VLOOKUP(A1620,МО!$A$1:$D$68,4,0))</f>
        <v>0.9</v>
      </c>
      <c r="D1620" s="27" t="s">
        <v>495</v>
      </c>
      <c r="E1620" s="26">
        <v>20161064</v>
      </c>
      <c r="F1620" s="22" t="str">
        <f>VLOOKUP(E1620,КСГ!$A$2:$C$427,2,0)</f>
        <v>Респираторные инфекции верхних дыхательных путей, дети</v>
      </c>
      <c r="G1620" s="25">
        <f>VLOOKUP(E1620,КСГ!$A$2:$C$427,3,0)</f>
        <v>0.5</v>
      </c>
      <c r="H1620" s="25">
        <f>IF(VLOOKUP($E1620,КСГ!$A$2:$D$427,4,0)=0,IF($D1620="КС",$C$2*$C1620*$G1620,$C$3*$C1620*$G1620),IF($D1620="КС",$C$2*$G1620,$C$3*$G1620))</f>
        <v>7718.1525000000001</v>
      </c>
      <c r="I1620" s="25" t="str">
        <f>VLOOKUP(E1620,КСГ!$A$2:$E$427,5,0)</f>
        <v>Инфекционные болезни</v>
      </c>
      <c r="J1620" s="25">
        <f>VLOOKUP(E1620,КСГ!$A$2:$F$427,6,0)</f>
        <v>0.65</v>
      </c>
      <c r="K1620" s="26" t="s">
        <v>499</v>
      </c>
      <c r="L1620" s="26">
        <v>40</v>
      </c>
      <c r="M1620" s="26"/>
      <c r="N1620" s="18">
        <f t="shared" si="59"/>
        <v>40</v>
      </c>
      <c r="O1620" s="19">
        <f>IF(VLOOKUP($E1620,КСГ!$A$2:$D$427,4,0)=0,IF($D1620="КС",$C$2*$C1620*$G1620*L1620,$C$3*$C1620*$G1620*L1620),IF($D1620="КС",$C$2*$G1620*L1620,$C$3*$G1620*L1620))</f>
        <v>308726.09999999998</v>
      </c>
      <c r="P1620" s="19">
        <f>IF(VLOOKUP($E1620,КСГ!$A$2:$D$427,4,0)=0,IF($D1620="КС",$C$2*$C1620*$G1620*M1620,$C$3*$C1620*$G1620*M1620),IF($D1620="КС",$C$2*$G1620*M1620,$C$3*$G1620*M1620))</f>
        <v>0</v>
      </c>
      <c r="Q1620" s="20">
        <f t="shared" si="60"/>
        <v>308726.09999999998</v>
      </c>
    </row>
    <row r="1621" spans="1:17" ht="15" customHeight="1">
      <c r="A1621" s="34">
        <v>150112</v>
      </c>
      <c r="B1621" s="22" t="str">
        <f>VLOOKUP(A1621,МО!$A$1:$C$68,2,0)</f>
        <v>ГБУЗ " Моздокская ЦРБ"</v>
      </c>
      <c r="C1621" s="23">
        <f>IF(D1621="КС",VLOOKUP(A1621,МО!$A$1:$C$68,3,0),VLOOKUP(A1621,МО!$A$1:$D$68,4,0))</f>
        <v>0.9</v>
      </c>
      <c r="D1621" s="27" t="s">
        <v>495</v>
      </c>
      <c r="E1621" s="26">
        <v>20161064</v>
      </c>
      <c r="F1621" s="22" t="str">
        <f>VLOOKUP(E1621,КСГ!$A$2:$C$427,2,0)</f>
        <v>Респираторные инфекции верхних дыхательных путей, дети</v>
      </c>
      <c r="G1621" s="25">
        <f>VLOOKUP(E1621,КСГ!$A$2:$C$427,3,0)</f>
        <v>0.5</v>
      </c>
      <c r="H1621" s="25">
        <f>IF(VLOOKUP($E1621,КСГ!$A$2:$D$427,4,0)=0,IF($D1621="КС",$C$2*$C1621*$G1621,$C$3*$C1621*$G1621),IF($D1621="КС",$C$2*$G1621,$C$3*$G1621))</f>
        <v>7718.1525000000001</v>
      </c>
      <c r="I1621" s="25" t="str">
        <f>VLOOKUP(E1621,КСГ!$A$2:$E$427,5,0)</f>
        <v>Инфекционные болезни</v>
      </c>
      <c r="J1621" s="25">
        <f>VLOOKUP(E1621,КСГ!$A$2:$F$427,6,0)</f>
        <v>0.65</v>
      </c>
      <c r="K1621" s="26" t="s">
        <v>509</v>
      </c>
      <c r="L1621" s="26">
        <v>100</v>
      </c>
      <c r="M1621" s="26"/>
      <c r="N1621" s="18">
        <f t="shared" si="59"/>
        <v>100</v>
      </c>
      <c r="O1621" s="19">
        <f>IF(VLOOKUP($E1621,КСГ!$A$2:$D$427,4,0)=0,IF($D1621="КС",$C$2*$C1621*$G1621*L1621,$C$3*$C1621*$G1621*L1621),IF($D1621="КС",$C$2*$G1621*L1621,$C$3*$G1621*L1621))</f>
        <v>771815.25</v>
      </c>
      <c r="P1621" s="19">
        <f>IF(VLOOKUP($E1621,КСГ!$A$2:$D$427,4,0)=0,IF($D1621="КС",$C$2*$C1621*$G1621*M1621,$C$3*$C1621*$G1621*M1621),IF($D1621="КС",$C$2*$G1621*M1621,$C$3*$G1621*M1621))</f>
        <v>0</v>
      </c>
      <c r="Q1621" s="20">
        <f t="shared" si="60"/>
        <v>771815.25</v>
      </c>
    </row>
    <row r="1622" spans="1:17" ht="15" customHeight="1">
      <c r="A1622" s="34">
        <v>150112</v>
      </c>
      <c r="B1622" s="22" t="str">
        <f>VLOOKUP(A1622,МО!$A$1:$C$68,2,0)</f>
        <v>ГБУЗ " Моздокская ЦРБ"</v>
      </c>
      <c r="C1622" s="23">
        <f>IF(D1622="КС",VLOOKUP(A1622,МО!$A$1:$C$68,3,0),VLOOKUP(A1622,МО!$A$1:$D$68,4,0))</f>
        <v>0.9</v>
      </c>
      <c r="D1622" s="27" t="s">
        <v>495</v>
      </c>
      <c r="E1622" s="26">
        <v>20161064</v>
      </c>
      <c r="F1622" s="22" t="str">
        <f>VLOOKUP(E1622,КСГ!$A$2:$C$427,2,0)</f>
        <v>Респираторные инфекции верхних дыхательных путей, дети</v>
      </c>
      <c r="G1622" s="25">
        <f>VLOOKUP(E1622,КСГ!$A$2:$C$427,3,0)</f>
        <v>0.5</v>
      </c>
      <c r="H1622" s="25">
        <f>IF(VLOOKUP($E1622,КСГ!$A$2:$D$427,4,0)=0,IF($D1622="КС",$C$2*$C1622*$G1622,$C$3*$C1622*$G1622),IF($D1622="КС",$C$2*$G1622,$C$3*$G1622))</f>
        <v>7718.1525000000001</v>
      </c>
      <c r="I1622" s="25" t="str">
        <f>VLOOKUP(E1622,КСГ!$A$2:$E$427,5,0)</f>
        <v>Инфекционные болезни</v>
      </c>
      <c r="J1622" s="25">
        <f>VLOOKUP(E1622,КСГ!$A$2:$F$427,6,0)</f>
        <v>0.65</v>
      </c>
      <c r="K1622" s="26" t="s">
        <v>475</v>
      </c>
      <c r="L1622" s="26">
        <v>9</v>
      </c>
      <c r="M1622" s="26"/>
      <c r="N1622" s="18">
        <f t="shared" si="59"/>
        <v>9</v>
      </c>
      <c r="O1622" s="19">
        <f>IF(VLOOKUP($E1622,КСГ!$A$2:$D$427,4,0)=0,IF($D1622="КС",$C$2*$C1622*$G1622*L1622,$C$3*$C1622*$G1622*L1622),IF($D1622="КС",$C$2*$G1622*L1622,$C$3*$G1622*L1622))</f>
        <v>69463.372499999998</v>
      </c>
      <c r="P1622" s="19">
        <f>IF(VLOOKUP($E1622,КСГ!$A$2:$D$427,4,0)=0,IF($D1622="КС",$C$2*$C1622*$G1622*M1622,$C$3*$C1622*$G1622*M1622),IF($D1622="КС",$C$2*$G1622*M1622,$C$3*$G1622*M1622))</f>
        <v>0</v>
      </c>
      <c r="Q1622" s="20">
        <f t="shared" si="60"/>
        <v>69463.372499999998</v>
      </c>
    </row>
    <row r="1623" spans="1:17">
      <c r="A1623" s="34">
        <v>150112</v>
      </c>
      <c r="B1623" s="22" t="str">
        <f>VLOOKUP(A1623,МО!$A$1:$C$68,2,0)</f>
        <v>ГБУЗ " Моздокская ЦРБ"</v>
      </c>
      <c r="C1623" s="23">
        <f>IF(D1623="КС",VLOOKUP(A1623,МО!$A$1:$C$68,3,0),VLOOKUP(A1623,МО!$A$1:$D$68,4,0))</f>
        <v>0.9</v>
      </c>
      <c r="D1623" s="27" t="s">
        <v>495</v>
      </c>
      <c r="E1623" s="26">
        <v>20161066</v>
      </c>
      <c r="F1623" s="22" t="str">
        <f>VLOOKUP(E1623,КСГ!$A$2:$C$427,2,0)</f>
        <v>Нестабильная стенокардия, инфаркт миокарда, легочная эмболия, уровень 1</v>
      </c>
      <c r="G1623" s="25">
        <f>VLOOKUP(E1623,КСГ!$A$2:$C$427,3,0)</f>
        <v>1.42</v>
      </c>
      <c r="H1623" s="25">
        <f>IF(VLOOKUP($E1623,КСГ!$A$2:$D$427,4,0)=0,IF($D1623="КС",$C$2*$C1623*$G1623,$C$3*$C1623*$G1623),IF($D1623="КС",$C$2*$G1623,$C$3*$G1623))</f>
        <v>21919.553100000001</v>
      </c>
      <c r="I1623" s="25" t="str">
        <f>VLOOKUP(E1623,КСГ!$A$2:$E$427,5,0)</f>
        <v>Кардиология</v>
      </c>
      <c r="J1623" s="25">
        <f>VLOOKUP(E1623,КСГ!$A$2:$F$427,6,0)</f>
        <v>1.49</v>
      </c>
      <c r="K1623" s="26" t="s">
        <v>476</v>
      </c>
      <c r="L1623" s="26">
        <v>65</v>
      </c>
      <c r="M1623" s="26"/>
      <c r="N1623" s="18">
        <f t="shared" si="59"/>
        <v>65</v>
      </c>
      <c r="O1623" s="19">
        <f>IF(VLOOKUP($E1623,КСГ!$A$2:$D$427,4,0)=0,IF($D1623="КС",$C$2*$C1623*$G1623*L1623,$C$3*$C1623*$G1623*L1623),IF($D1623="КС",$C$2*$G1623*L1623,$C$3*$G1623*L1623))</f>
        <v>1424770.9515</v>
      </c>
      <c r="P1623" s="19">
        <f>IF(VLOOKUP($E1623,КСГ!$A$2:$D$427,4,0)=0,IF($D1623="КС",$C$2*$C1623*$G1623*M1623,$C$3*$C1623*$G1623*M1623),IF($D1623="КС",$C$2*$G1623*M1623,$C$3*$G1623*M1623))</f>
        <v>0</v>
      </c>
      <c r="Q1623" s="20">
        <f t="shared" si="60"/>
        <v>1424770.9515</v>
      </c>
    </row>
    <row r="1624" spans="1:17" ht="15" customHeight="1">
      <c r="A1624" s="34">
        <v>150112</v>
      </c>
      <c r="B1624" s="22" t="str">
        <f>VLOOKUP(A1624,МО!$A$1:$C$68,2,0)</f>
        <v>ГБУЗ " Моздокская ЦРБ"</v>
      </c>
      <c r="C1624" s="23">
        <f>IF(D1624="КС",VLOOKUP(A1624,МО!$A$1:$C$68,3,0),VLOOKUP(A1624,МО!$A$1:$D$68,4,0))</f>
        <v>0.9</v>
      </c>
      <c r="D1624" s="27" t="s">
        <v>495</v>
      </c>
      <c r="E1624" s="26">
        <v>20161069</v>
      </c>
      <c r="F1624" s="22" t="str">
        <f>VLOOKUP(E1624,КСГ!$A$2:$C$427,2,0)</f>
        <v>Нарушения ритма и проводимости, уровень 1</v>
      </c>
      <c r="G1624" s="25">
        <f>VLOOKUP(E1624,КСГ!$A$2:$C$427,3,0)</f>
        <v>1.1200000000000001</v>
      </c>
      <c r="H1624" s="25">
        <f>IF(VLOOKUP($E1624,КСГ!$A$2:$D$427,4,0)=0,IF($D1624="КС",$C$2*$C1624*$G1624,$C$3*$C1624*$G1624),IF($D1624="КС",$C$2*$G1624,$C$3*$G1624))</f>
        <v>17288.661600000003</v>
      </c>
      <c r="I1624" s="25" t="str">
        <f>VLOOKUP(E1624,КСГ!$A$2:$E$427,5,0)</f>
        <v>Кардиология</v>
      </c>
      <c r="J1624" s="25">
        <f>VLOOKUP(E1624,КСГ!$A$2:$F$427,6,0)</f>
        <v>1.49</v>
      </c>
      <c r="K1624" s="26" t="s">
        <v>476</v>
      </c>
      <c r="L1624" s="26">
        <v>2</v>
      </c>
      <c r="M1624" s="26"/>
      <c r="N1624" s="18">
        <f t="shared" si="59"/>
        <v>2</v>
      </c>
      <c r="O1624" s="19">
        <f>IF(VLOOKUP($E1624,КСГ!$A$2:$D$427,4,0)=0,IF($D1624="КС",$C$2*$C1624*$G1624*L1624,$C$3*$C1624*$G1624*L1624),IF($D1624="КС",$C$2*$G1624*L1624,$C$3*$G1624*L1624))</f>
        <v>34577.323200000006</v>
      </c>
      <c r="P1624" s="19">
        <f>IF(VLOOKUP($E1624,КСГ!$A$2:$D$427,4,0)=0,IF($D1624="КС",$C$2*$C1624*$G1624*M1624,$C$3*$C1624*$G1624*M1624),IF($D1624="КС",$C$2*$G1624*M1624,$C$3*$G1624*M1624))</f>
        <v>0</v>
      </c>
      <c r="Q1624" s="20">
        <f t="shared" si="60"/>
        <v>34577.323200000006</v>
      </c>
    </row>
    <row r="1625" spans="1:17" ht="15" customHeight="1">
      <c r="A1625" s="34">
        <v>150112</v>
      </c>
      <c r="B1625" s="22" t="str">
        <f>VLOOKUP(A1625,МО!$A$1:$C$68,2,0)</f>
        <v>ГБУЗ " Моздокская ЦРБ"</v>
      </c>
      <c r="C1625" s="23">
        <f>IF(D1625="КС",VLOOKUP(A1625,МО!$A$1:$C$68,3,0),VLOOKUP(A1625,МО!$A$1:$D$68,4,0))</f>
        <v>0.9</v>
      </c>
      <c r="D1625" s="27" t="s">
        <v>495</v>
      </c>
      <c r="E1625" s="26">
        <v>20161071</v>
      </c>
      <c r="F1625" s="22" t="str">
        <f>VLOOKUP(E1625,КСГ!$A$2:$C$427,2,0)</f>
        <v>Эндокардит, миокардит, перикардит, кардиомиопатии, уровень 1</v>
      </c>
      <c r="G1625" s="25">
        <f>VLOOKUP(E1625,КСГ!$A$2:$C$427,3,0)</f>
        <v>1.42</v>
      </c>
      <c r="H1625" s="25">
        <f>IF(VLOOKUP($E1625,КСГ!$A$2:$D$427,4,0)=0,IF($D1625="КС",$C$2*$C1625*$G1625,$C$3*$C1625*$G1625),IF($D1625="КС",$C$2*$G1625,$C$3*$G1625))</f>
        <v>21919.553100000001</v>
      </c>
      <c r="I1625" s="25" t="str">
        <f>VLOOKUP(E1625,КСГ!$A$2:$E$427,5,0)</f>
        <v>Кардиология</v>
      </c>
      <c r="J1625" s="25">
        <f>VLOOKUP(E1625,КСГ!$A$2:$F$427,6,0)</f>
        <v>1.49</v>
      </c>
      <c r="K1625" s="26" t="s">
        <v>476</v>
      </c>
      <c r="L1625" s="26">
        <v>30</v>
      </c>
      <c r="M1625" s="26"/>
      <c r="N1625" s="18">
        <f t="shared" si="59"/>
        <v>30</v>
      </c>
      <c r="O1625" s="19">
        <f>IF(VLOOKUP($E1625,КСГ!$A$2:$D$427,4,0)=0,IF($D1625="КС",$C$2*$C1625*$G1625*L1625,$C$3*$C1625*$G1625*L1625),IF($D1625="КС",$C$2*$G1625*L1625,$C$3*$G1625*L1625))</f>
        <v>657586.59299999999</v>
      </c>
      <c r="P1625" s="19">
        <f>IF(VLOOKUP($E1625,КСГ!$A$2:$D$427,4,0)=0,IF($D1625="КС",$C$2*$C1625*$G1625*M1625,$C$3*$C1625*$G1625*M1625),IF($D1625="КС",$C$2*$G1625*M1625,$C$3*$G1625*M1625))</f>
        <v>0</v>
      </c>
      <c r="Q1625" s="20">
        <f t="shared" si="60"/>
        <v>657586.59299999999</v>
      </c>
    </row>
    <row r="1626" spans="1:17">
      <c r="A1626" s="34">
        <v>150112</v>
      </c>
      <c r="B1626" s="22" t="str">
        <f>VLOOKUP(A1626,МО!$A$1:$C$68,2,0)</f>
        <v>ГБУЗ " Моздокская ЦРБ"</v>
      </c>
      <c r="C1626" s="23">
        <f>IF(D1626="КС",VLOOKUP(A1626,МО!$A$1:$C$68,3,0),VLOOKUP(A1626,МО!$A$1:$D$68,4,0))</f>
        <v>0.9</v>
      </c>
      <c r="D1626" s="27" t="s">
        <v>495</v>
      </c>
      <c r="E1626" s="26">
        <v>20161073</v>
      </c>
      <c r="F1626" s="22" t="str">
        <f>VLOOKUP(E1626,КСГ!$A$2:$C$427,2,0)</f>
        <v>Операции на кишечнике и анальной области (уровень 1)</v>
      </c>
      <c r="G1626" s="25">
        <f>VLOOKUP(E1626,КСГ!$A$2:$C$427,3,0)</f>
        <v>0.84</v>
      </c>
      <c r="H1626" s="25">
        <f>IF(VLOOKUP($E1626,КСГ!$A$2:$D$427,4,0)=0,IF($D1626="КС",$C$2*$C1626*$G1626,$C$3*$C1626*$G1626),IF($D1626="КС",$C$2*$G1626,$C$3*$G1626))</f>
        <v>12966.4962</v>
      </c>
      <c r="I1626" s="25" t="str">
        <f>VLOOKUP(E1626,КСГ!$A$2:$E$427,5,0)</f>
        <v>Колопроктология</v>
      </c>
      <c r="J1626" s="25">
        <f>VLOOKUP(E1626,КСГ!$A$2:$F$427,6,0)</f>
        <v>1.36</v>
      </c>
      <c r="K1626" s="26" t="s">
        <v>474</v>
      </c>
      <c r="L1626" s="26">
        <v>20</v>
      </c>
      <c r="M1626" s="26"/>
      <c r="N1626" s="18">
        <f t="shared" si="59"/>
        <v>20</v>
      </c>
      <c r="O1626" s="19">
        <f>IF(VLOOKUP($E1626,КСГ!$A$2:$D$427,4,0)=0,IF($D1626="КС",$C$2*$C1626*$G1626*L1626,$C$3*$C1626*$G1626*L1626),IF($D1626="КС",$C$2*$G1626*L1626,$C$3*$G1626*L1626))</f>
        <v>259329.924</v>
      </c>
      <c r="P1626" s="19">
        <f>IF(VLOOKUP($E1626,КСГ!$A$2:$D$427,4,0)=0,IF($D1626="КС",$C$2*$C1626*$G1626*M1626,$C$3*$C1626*$G1626*M1626),IF($D1626="КС",$C$2*$G1626*M1626,$C$3*$G1626*M1626))</f>
        <v>0</v>
      </c>
      <c r="Q1626" s="20">
        <f t="shared" si="60"/>
        <v>259329.924</v>
      </c>
    </row>
    <row r="1627" spans="1:17">
      <c r="A1627" s="34">
        <v>150112</v>
      </c>
      <c r="B1627" s="22" t="str">
        <f>VLOOKUP(A1627,МО!$A$1:$C$68,2,0)</f>
        <v>ГБУЗ " Моздокская ЦРБ"</v>
      </c>
      <c r="C1627" s="23">
        <f>IF(D1627="КС",VLOOKUP(A1627,МО!$A$1:$C$68,3,0),VLOOKUP(A1627,МО!$A$1:$D$68,4,0))</f>
        <v>0.9</v>
      </c>
      <c r="D1627" s="27" t="s">
        <v>495</v>
      </c>
      <c r="E1627" s="26">
        <v>20161078</v>
      </c>
      <c r="F1627" s="22" t="str">
        <f>VLOOKUP(E1627,КСГ!$A$2:$C$427,2,0)</f>
        <v>Дегенеративные болезни нервной системы</v>
      </c>
      <c r="G1627" s="25">
        <f>VLOOKUP(E1627,КСГ!$A$2:$C$427,3,0)</f>
        <v>0.84</v>
      </c>
      <c r="H1627" s="25">
        <f>IF(VLOOKUP($E1627,КСГ!$A$2:$D$427,4,0)=0,IF($D1627="КС",$C$2*$C1627*$G1627,$C$3*$C1627*$G1627),IF($D1627="КС",$C$2*$G1627,$C$3*$G1627))</f>
        <v>12966.4962</v>
      </c>
      <c r="I1627" s="25" t="str">
        <f>VLOOKUP(E1627,КСГ!$A$2:$E$427,5,0)</f>
        <v>Неврология</v>
      </c>
      <c r="J1627" s="25">
        <f>VLOOKUP(E1627,КСГ!$A$2:$F$427,6,0)</f>
        <v>1.1200000000000001</v>
      </c>
      <c r="K1627" s="26" t="s">
        <v>478</v>
      </c>
      <c r="L1627" s="26">
        <v>5</v>
      </c>
      <c r="M1627" s="26"/>
      <c r="N1627" s="18">
        <f t="shared" si="59"/>
        <v>5</v>
      </c>
      <c r="O1627" s="19">
        <f>IF(VLOOKUP($E1627,КСГ!$A$2:$D$427,4,0)=0,IF($D1627="КС",$C$2*$C1627*$G1627*L1627,$C$3*$C1627*$G1627*L1627),IF($D1627="КС",$C$2*$G1627*L1627,$C$3*$G1627*L1627))</f>
        <v>64832.481</v>
      </c>
      <c r="P1627" s="19">
        <f>IF(VLOOKUP($E1627,КСГ!$A$2:$D$427,4,0)=0,IF($D1627="КС",$C$2*$C1627*$G1627*M1627,$C$3*$C1627*$G1627*M1627),IF($D1627="КС",$C$2*$G1627*M1627,$C$3*$G1627*M1627))</f>
        <v>0</v>
      </c>
      <c r="Q1627" s="20">
        <f t="shared" si="60"/>
        <v>64832.481</v>
      </c>
    </row>
    <row r="1628" spans="1:17">
      <c r="A1628" s="34">
        <v>150112</v>
      </c>
      <c r="B1628" s="22" t="str">
        <f>VLOOKUP(A1628,МО!$A$1:$C$68,2,0)</f>
        <v>ГБУЗ " Моздокская ЦРБ"</v>
      </c>
      <c r="C1628" s="23">
        <f>IF(D1628="КС",VLOOKUP(A1628,МО!$A$1:$C$68,3,0),VLOOKUP(A1628,МО!$A$1:$D$68,4,0))</f>
        <v>0.9</v>
      </c>
      <c r="D1628" s="27" t="s">
        <v>495</v>
      </c>
      <c r="E1628" s="26">
        <v>20161079</v>
      </c>
      <c r="F1628" s="22" t="str">
        <f>VLOOKUP(E1628,КСГ!$A$2:$C$427,2,0)</f>
        <v>Демиелинизирующие болезни нервной системы</v>
      </c>
      <c r="G1628" s="25">
        <f>VLOOKUP(E1628,КСГ!$A$2:$C$427,3,0)</f>
        <v>1.33</v>
      </c>
      <c r="H1628" s="25">
        <f>IF(VLOOKUP($E1628,КСГ!$A$2:$D$427,4,0)=0,IF($D1628="КС",$C$2*$C1628*$G1628,$C$3*$C1628*$G1628),IF($D1628="КС",$C$2*$G1628,$C$3*$G1628))</f>
        <v>20530.285650000002</v>
      </c>
      <c r="I1628" s="25" t="str">
        <f>VLOOKUP(E1628,КСГ!$A$2:$E$427,5,0)</f>
        <v>Неврология</v>
      </c>
      <c r="J1628" s="25">
        <f>VLOOKUP(E1628,КСГ!$A$2:$F$427,6,0)</f>
        <v>1.1200000000000001</v>
      </c>
      <c r="K1628" s="26" t="s">
        <v>478</v>
      </c>
      <c r="L1628" s="26">
        <v>10</v>
      </c>
      <c r="M1628" s="26"/>
      <c r="N1628" s="18">
        <f t="shared" si="59"/>
        <v>10</v>
      </c>
      <c r="O1628" s="19">
        <f>IF(VLOOKUP($E1628,КСГ!$A$2:$D$427,4,0)=0,IF($D1628="КС",$C$2*$C1628*$G1628*L1628,$C$3*$C1628*$G1628*L1628),IF($D1628="КС",$C$2*$G1628*L1628,$C$3*$G1628*L1628))</f>
        <v>205302.85650000002</v>
      </c>
      <c r="P1628" s="19">
        <f>IF(VLOOKUP($E1628,КСГ!$A$2:$D$427,4,0)=0,IF($D1628="КС",$C$2*$C1628*$G1628*M1628,$C$3*$C1628*$G1628*M1628),IF($D1628="КС",$C$2*$G1628*M1628,$C$3*$G1628*M1628))</f>
        <v>0</v>
      </c>
      <c r="Q1628" s="20">
        <f t="shared" si="60"/>
        <v>205302.85650000002</v>
      </c>
    </row>
    <row r="1629" spans="1:17">
      <c r="A1629" s="34">
        <v>150112</v>
      </c>
      <c r="B1629" s="22" t="str">
        <f>VLOOKUP(A1629,МО!$A$1:$C$68,2,0)</f>
        <v>ГБУЗ " Моздокская ЦРБ"</v>
      </c>
      <c r="C1629" s="23">
        <f>IF(D1629="КС",VLOOKUP(A1629,МО!$A$1:$C$68,3,0),VLOOKUP(A1629,МО!$A$1:$D$68,4,0))</f>
        <v>0.9</v>
      </c>
      <c r="D1629" s="27" t="s">
        <v>495</v>
      </c>
      <c r="E1629" s="26">
        <v>20161080</v>
      </c>
      <c r="F1629" s="22" t="str">
        <f>VLOOKUP(E1629,КСГ!$A$2:$C$427,2,0)</f>
        <v>Эпилепсия, судороги,  уровень 1</v>
      </c>
      <c r="G1629" s="25">
        <f>VLOOKUP(E1629,КСГ!$A$2:$C$427,3,0)</f>
        <v>0.96</v>
      </c>
      <c r="H1629" s="25">
        <f>IF(VLOOKUP($E1629,КСГ!$A$2:$D$427,4,0)=0,IF($D1629="КС",$C$2*$C1629*$G1629,$C$3*$C1629*$G1629),IF($D1629="КС",$C$2*$G1629,$C$3*$G1629))</f>
        <v>14818.852800000001</v>
      </c>
      <c r="I1629" s="25" t="str">
        <f>VLOOKUP(E1629,КСГ!$A$2:$E$427,5,0)</f>
        <v>Неврология</v>
      </c>
      <c r="J1629" s="25">
        <f>VLOOKUP(E1629,КСГ!$A$2:$F$427,6,0)</f>
        <v>1.1200000000000001</v>
      </c>
      <c r="K1629" s="26" t="s">
        <v>478</v>
      </c>
      <c r="L1629" s="26">
        <v>8</v>
      </c>
      <c r="M1629" s="26"/>
      <c r="N1629" s="18">
        <f t="shared" si="59"/>
        <v>8</v>
      </c>
      <c r="O1629" s="19">
        <f>IF(VLOOKUP($E1629,КСГ!$A$2:$D$427,4,0)=0,IF($D1629="КС",$C$2*$C1629*$G1629*L1629,$C$3*$C1629*$G1629*L1629),IF($D1629="КС",$C$2*$G1629*L1629,$C$3*$G1629*L1629))</f>
        <v>118550.8224</v>
      </c>
      <c r="P1629" s="19">
        <f>IF(VLOOKUP($E1629,КСГ!$A$2:$D$427,4,0)=0,IF($D1629="КС",$C$2*$C1629*$G1629*M1629,$C$3*$C1629*$G1629*M1629),IF($D1629="КС",$C$2*$G1629*M1629,$C$3*$G1629*M1629))</f>
        <v>0</v>
      </c>
      <c r="Q1629" s="20">
        <f t="shared" si="60"/>
        <v>118550.8224</v>
      </c>
    </row>
    <row r="1630" spans="1:17">
      <c r="A1630" s="34">
        <v>150112</v>
      </c>
      <c r="B1630" s="22" t="str">
        <f>VLOOKUP(A1630,МО!$A$1:$C$68,2,0)</f>
        <v>ГБУЗ " Моздокская ЦРБ"</v>
      </c>
      <c r="C1630" s="23">
        <f>IF(D1630="КС",VLOOKUP(A1630,МО!$A$1:$C$68,3,0),VLOOKUP(A1630,МО!$A$1:$D$68,4,0))</f>
        <v>0.9</v>
      </c>
      <c r="D1630" s="27" t="s">
        <v>495</v>
      </c>
      <c r="E1630" s="26">
        <v>20161080</v>
      </c>
      <c r="F1630" s="22" t="str">
        <f>VLOOKUP(E1630,КСГ!$A$2:$C$427,2,0)</f>
        <v>Эпилепсия, судороги,  уровень 1</v>
      </c>
      <c r="G1630" s="25">
        <f>VLOOKUP(E1630,КСГ!$A$2:$C$427,3,0)</f>
        <v>0.96</v>
      </c>
      <c r="H1630" s="25">
        <f>IF(VLOOKUP($E1630,КСГ!$A$2:$D$427,4,0)=0,IF($D1630="КС",$C$2*$C1630*$G1630,$C$3*$C1630*$G1630),IF($D1630="КС",$C$2*$G1630,$C$3*$G1630))</f>
        <v>14818.852800000001</v>
      </c>
      <c r="I1630" s="25" t="str">
        <f>VLOOKUP(E1630,КСГ!$A$2:$E$427,5,0)</f>
        <v>Неврология</v>
      </c>
      <c r="J1630" s="25">
        <f>VLOOKUP(E1630,КСГ!$A$2:$F$427,6,0)</f>
        <v>1.1200000000000001</v>
      </c>
      <c r="K1630" s="26" t="s">
        <v>499</v>
      </c>
      <c r="L1630" s="26">
        <v>7</v>
      </c>
      <c r="M1630" s="26"/>
      <c r="N1630" s="18">
        <f t="shared" si="59"/>
        <v>7</v>
      </c>
      <c r="O1630" s="19">
        <f>IF(VLOOKUP($E1630,КСГ!$A$2:$D$427,4,0)=0,IF($D1630="КС",$C$2*$C1630*$G1630*L1630,$C$3*$C1630*$G1630*L1630),IF($D1630="КС",$C$2*$G1630*L1630,$C$3*$G1630*L1630))</f>
        <v>103731.96960000001</v>
      </c>
      <c r="P1630" s="19">
        <f>IF(VLOOKUP($E1630,КСГ!$A$2:$D$427,4,0)=0,IF($D1630="КС",$C$2*$C1630*$G1630*M1630,$C$3*$C1630*$G1630*M1630),IF($D1630="КС",$C$2*$G1630*M1630,$C$3*$G1630*M1630))</f>
        <v>0</v>
      </c>
      <c r="Q1630" s="20">
        <f t="shared" si="60"/>
        <v>103731.96960000001</v>
      </c>
    </row>
    <row r="1631" spans="1:17">
      <c r="A1631" s="34">
        <v>150112</v>
      </c>
      <c r="B1631" s="22" t="str">
        <f>VLOOKUP(A1631,МО!$A$1:$C$68,2,0)</f>
        <v>ГБУЗ " Моздокская ЦРБ"</v>
      </c>
      <c r="C1631" s="23">
        <f>IF(D1631="КС",VLOOKUP(A1631,МО!$A$1:$C$68,3,0),VLOOKUP(A1631,МО!$A$1:$D$68,4,0))</f>
        <v>0.9</v>
      </c>
      <c r="D1631" s="27" t="s">
        <v>495</v>
      </c>
      <c r="E1631" s="26">
        <v>20161082</v>
      </c>
      <c r="F1631" s="22" t="str">
        <f>VLOOKUP(E1631,КСГ!$A$2:$C$427,2,0)</f>
        <v>Расстройства периферической нервной системы</v>
      </c>
      <c r="G1631" s="25">
        <f>VLOOKUP(E1631,КСГ!$A$2:$C$427,3,0)</f>
        <v>1.02</v>
      </c>
      <c r="H1631" s="25">
        <f>IF(VLOOKUP($E1631,КСГ!$A$2:$D$427,4,0)=0,IF($D1631="КС",$C$2*$C1631*$G1631,$C$3*$C1631*$G1631),IF($D1631="КС",$C$2*$G1631,$C$3*$G1631))</f>
        <v>15745.0311</v>
      </c>
      <c r="I1631" s="25" t="str">
        <f>VLOOKUP(E1631,КСГ!$A$2:$E$427,5,0)</f>
        <v>Неврология</v>
      </c>
      <c r="J1631" s="25">
        <f>VLOOKUP(E1631,КСГ!$A$2:$F$427,6,0)</f>
        <v>1.1200000000000001</v>
      </c>
      <c r="K1631" s="26" t="s">
        <v>478</v>
      </c>
      <c r="L1631" s="26">
        <v>10</v>
      </c>
      <c r="M1631" s="26"/>
      <c r="N1631" s="18">
        <f t="shared" si="59"/>
        <v>10</v>
      </c>
      <c r="O1631" s="19">
        <f>IF(VLOOKUP($E1631,КСГ!$A$2:$D$427,4,0)=0,IF($D1631="КС",$C$2*$C1631*$G1631*L1631,$C$3*$C1631*$G1631*L1631),IF($D1631="КС",$C$2*$G1631*L1631,$C$3*$G1631*L1631))</f>
        <v>157450.31099999999</v>
      </c>
      <c r="P1631" s="19">
        <f>IF(VLOOKUP($E1631,КСГ!$A$2:$D$427,4,0)=0,IF($D1631="КС",$C$2*$C1631*$G1631*M1631,$C$3*$C1631*$G1631*M1631),IF($D1631="КС",$C$2*$G1631*M1631,$C$3*$G1631*M1631))</f>
        <v>0</v>
      </c>
      <c r="Q1631" s="20">
        <f t="shared" si="60"/>
        <v>157450.31099999999</v>
      </c>
    </row>
    <row r="1632" spans="1:17">
      <c r="A1632" s="34">
        <v>150112</v>
      </c>
      <c r="B1632" s="22" t="str">
        <f>VLOOKUP(A1632,МО!$A$1:$C$68,2,0)</f>
        <v>ГБУЗ " Моздокская ЦРБ"</v>
      </c>
      <c r="C1632" s="23">
        <f>IF(D1632="КС",VLOOKUP(A1632,МО!$A$1:$C$68,3,0),VLOOKUP(A1632,МО!$A$1:$D$68,4,0))</f>
        <v>0.9</v>
      </c>
      <c r="D1632" s="27" t="s">
        <v>495</v>
      </c>
      <c r="E1632" s="26">
        <v>20161082</v>
      </c>
      <c r="F1632" s="22" t="str">
        <f>VLOOKUP(E1632,КСГ!$A$2:$C$427,2,0)</f>
        <v>Расстройства периферической нервной системы</v>
      </c>
      <c r="G1632" s="25">
        <f>VLOOKUP(E1632,КСГ!$A$2:$C$427,3,0)</f>
        <v>1.02</v>
      </c>
      <c r="H1632" s="25">
        <f>IF(VLOOKUP($E1632,КСГ!$A$2:$D$427,4,0)=0,IF($D1632="КС",$C$2*$C1632*$G1632,$C$3*$C1632*$G1632),IF($D1632="КС",$C$2*$G1632,$C$3*$G1632))</f>
        <v>15745.0311</v>
      </c>
      <c r="I1632" s="25" t="str">
        <f>VLOOKUP(E1632,КСГ!$A$2:$E$427,5,0)</f>
        <v>Неврология</v>
      </c>
      <c r="J1632" s="25">
        <f>VLOOKUP(E1632,КСГ!$A$2:$F$427,6,0)</f>
        <v>1.1200000000000001</v>
      </c>
      <c r="K1632" s="26" t="s">
        <v>499</v>
      </c>
      <c r="L1632" s="26">
        <v>3</v>
      </c>
      <c r="M1632" s="26"/>
      <c r="N1632" s="18">
        <f t="shared" si="59"/>
        <v>3</v>
      </c>
      <c r="O1632" s="19">
        <f>IF(VLOOKUP($E1632,КСГ!$A$2:$D$427,4,0)=0,IF($D1632="КС",$C$2*$C1632*$G1632*L1632,$C$3*$C1632*$G1632*L1632),IF($D1632="КС",$C$2*$G1632*L1632,$C$3*$G1632*L1632))</f>
        <v>47235.0933</v>
      </c>
      <c r="P1632" s="19">
        <f>IF(VLOOKUP($E1632,КСГ!$A$2:$D$427,4,0)=0,IF($D1632="КС",$C$2*$C1632*$G1632*M1632,$C$3*$C1632*$G1632*M1632),IF($D1632="КС",$C$2*$G1632*M1632,$C$3*$G1632*M1632))</f>
        <v>0</v>
      </c>
      <c r="Q1632" s="20">
        <f t="shared" si="60"/>
        <v>47235.0933</v>
      </c>
    </row>
    <row r="1633" spans="1:17">
      <c r="A1633" s="34">
        <v>150112</v>
      </c>
      <c r="B1633" s="22" t="str">
        <f>VLOOKUP(A1633,МО!$A$1:$C$68,2,0)</f>
        <v>ГБУЗ " Моздокская ЦРБ"</v>
      </c>
      <c r="C1633" s="23">
        <f>IF(D1633="КС",VLOOKUP(A1633,МО!$A$1:$C$68,3,0),VLOOKUP(A1633,МО!$A$1:$D$68,4,0))</f>
        <v>0.9</v>
      </c>
      <c r="D1633" s="27" t="s">
        <v>495</v>
      </c>
      <c r="E1633" s="26">
        <v>20161085</v>
      </c>
      <c r="F1633" s="22" t="str">
        <f>VLOOKUP(E1633,КСГ!$A$2:$C$427,2,0)</f>
        <v>Другие нарушения нервной системы (уровень 1)</v>
      </c>
      <c r="G1633" s="25">
        <f>VLOOKUP(E1633,КСГ!$A$2:$C$427,3,0)</f>
        <v>0.74</v>
      </c>
      <c r="H1633" s="25">
        <f>IF(VLOOKUP($E1633,КСГ!$A$2:$D$427,4,0)=0,IF($D1633="КС",$C$2*$C1633*$G1633,$C$3*$C1633*$G1633),IF($D1633="КС",$C$2*$G1633,$C$3*$G1633))</f>
        <v>11422.8657</v>
      </c>
      <c r="I1633" s="25" t="str">
        <f>VLOOKUP(E1633,КСГ!$A$2:$E$427,5,0)</f>
        <v>Неврология</v>
      </c>
      <c r="J1633" s="25">
        <f>VLOOKUP(E1633,КСГ!$A$2:$F$427,6,0)</f>
        <v>1.1200000000000001</v>
      </c>
      <c r="K1633" s="26" t="s">
        <v>478</v>
      </c>
      <c r="L1633" s="26">
        <v>60</v>
      </c>
      <c r="M1633" s="26"/>
      <c r="N1633" s="18">
        <f t="shared" si="59"/>
        <v>60</v>
      </c>
      <c r="O1633" s="19">
        <f>IF(VLOOKUP($E1633,КСГ!$A$2:$D$427,4,0)=0,IF($D1633="КС",$C$2*$C1633*$G1633*L1633,$C$3*$C1633*$G1633*L1633),IF($D1633="КС",$C$2*$G1633*L1633,$C$3*$G1633*L1633))</f>
        <v>685371.94200000004</v>
      </c>
      <c r="P1633" s="19">
        <f>IF(VLOOKUP($E1633,КСГ!$A$2:$D$427,4,0)=0,IF($D1633="КС",$C$2*$C1633*$G1633*M1633,$C$3*$C1633*$G1633*M1633),IF($D1633="КС",$C$2*$G1633*M1633,$C$3*$G1633*M1633))</f>
        <v>0</v>
      </c>
      <c r="Q1633" s="20">
        <f t="shared" si="60"/>
        <v>685371.94200000004</v>
      </c>
    </row>
    <row r="1634" spans="1:17" ht="15" customHeight="1">
      <c r="A1634" s="34">
        <v>150112</v>
      </c>
      <c r="B1634" s="22" t="str">
        <f>VLOOKUP(A1634,МО!$A$1:$C$68,2,0)</f>
        <v>ГБУЗ " Моздокская ЦРБ"</v>
      </c>
      <c r="C1634" s="23">
        <f>IF(D1634="КС",VLOOKUP(A1634,МО!$A$1:$C$68,3,0),VLOOKUP(A1634,МО!$A$1:$D$68,4,0))</f>
        <v>0.9</v>
      </c>
      <c r="D1634" s="27" t="s">
        <v>495</v>
      </c>
      <c r="E1634" s="26">
        <v>20161085</v>
      </c>
      <c r="F1634" s="22" t="str">
        <f>VLOOKUP(E1634,КСГ!$A$2:$C$427,2,0)</f>
        <v>Другие нарушения нервной системы (уровень 1)</v>
      </c>
      <c r="G1634" s="25">
        <f>VLOOKUP(E1634,КСГ!$A$2:$C$427,3,0)</f>
        <v>0.74</v>
      </c>
      <c r="H1634" s="25">
        <f>IF(VLOOKUP($E1634,КСГ!$A$2:$D$427,4,0)=0,IF($D1634="КС",$C$2*$C1634*$G1634,$C$3*$C1634*$G1634),IF($D1634="КС",$C$2*$G1634,$C$3*$G1634))</f>
        <v>11422.8657</v>
      </c>
      <c r="I1634" s="25" t="str">
        <f>VLOOKUP(E1634,КСГ!$A$2:$E$427,5,0)</f>
        <v>Неврология</v>
      </c>
      <c r="J1634" s="25">
        <f>VLOOKUP(E1634,КСГ!$A$2:$F$427,6,0)</f>
        <v>1.1200000000000001</v>
      </c>
      <c r="K1634" s="26" t="s">
        <v>499</v>
      </c>
      <c r="L1634" s="26">
        <v>20</v>
      </c>
      <c r="M1634" s="26"/>
      <c r="N1634" s="18">
        <f t="shared" si="59"/>
        <v>20</v>
      </c>
      <c r="O1634" s="19">
        <f>IF(VLOOKUP($E1634,КСГ!$A$2:$D$427,4,0)=0,IF($D1634="КС",$C$2*$C1634*$G1634*L1634,$C$3*$C1634*$G1634*L1634),IF($D1634="КС",$C$2*$G1634*L1634,$C$3*$G1634*L1634))</f>
        <v>228457.31400000001</v>
      </c>
      <c r="P1634" s="19">
        <f>IF(VLOOKUP($E1634,КСГ!$A$2:$D$427,4,0)=0,IF($D1634="КС",$C$2*$C1634*$G1634*M1634,$C$3*$C1634*$G1634*M1634),IF($D1634="КС",$C$2*$G1634*M1634,$C$3*$G1634*M1634))</f>
        <v>0</v>
      </c>
      <c r="Q1634" s="20">
        <f t="shared" si="60"/>
        <v>228457.31400000001</v>
      </c>
    </row>
    <row r="1635" spans="1:17" ht="15" customHeight="1">
      <c r="A1635" s="34">
        <v>150112</v>
      </c>
      <c r="B1635" s="22" t="str">
        <f>VLOOKUP(A1635,МО!$A$1:$C$68,2,0)</f>
        <v>ГБУЗ " Моздокская ЦРБ"</v>
      </c>
      <c r="C1635" s="23">
        <f>IF(D1635="КС",VLOOKUP(A1635,МО!$A$1:$C$68,3,0),VLOOKUP(A1635,МО!$A$1:$D$68,4,0))</f>
        <v>0.9</v>
      </c>
      <c r="D1635" s="27" t="s">
        <v>495</v>
      </c>
      <c r="E1635" s="26">
        <v>20161087</v>
      </c>
      <c r="F1635" s="22" t="str">
        <f>VLOOKUP(E1635,КСГ!$A$2:$C$427,2,0)</f>
        <v>Транзиторные ишемические приступы, сосудистые мозговые синдромы</v>
      </c>
      <c r="G1635" s="25">
        <f>VLOOKUP(E1635,КСГ!$A$2:$C$427,3,0)</f>
        <v>1.1499999999999999</v>
      </c>
      <c r="H1635" s="25">
        <f>IF(VLOOKUP($E1635,КСГ!$A$2:$D$427,4,0)=0,IF($D1635="КС",$C$2*$C1635*$G1635,$C$3*$C1635*$G1635),IF($D1635="КС",$C$2*$G1635,$C$3*$G1635))</f>
        <v>17751.750749999999</v>
      </c>
      <c r="I1635" s="25" t="str">
        <f>VLOOKUP(E1635,КСГ!$A$2:$E$427,5,0)</f>
        <v>Неврология</v>
      </c>
      <c r="J1635" s="25">
        <f>VLOOKUP(E1635,КСГ!$A$2:$F$427,6,0)</f>
        <v>1.1200000000000001</v>
      </c>
      <c r="K1635" s="26" t="s">
        <v>478</v>
      </c>
      <c r="L1635" s="26">
        <v>39</v>
      </c>
      <c r="M1635" s="26">
        <v>1</v>
      </c>
      <c r="N1635" s="18">
        <f t="shared" si="59"/>
        <v>40</v>
      </c>
      <c r="O1635" s="19">
        <f>IF(VLOOKUP($E1635,КСГ!$A$2:$D$427,4,0)=0,IF($D1635="КС",$C$2*$C1635*$G1635*L1635,$C$3*$C1635*$G1635*L1635),IF($D1635="КС",$C$2*$G1635*L1635,$C$3*$G1635*L1635))</f>
        <v>692318.27925000002</v>
      </c>
      <c r="P1635" s="19">
        <f>IF(VLOOKUP($E1635,КСГ!$A$2:$D$427,4,0)=0,IF($D1635="КС",$C$2*$C1635*$G1635*M1635,$C$3*$C1635*$G1635*M1635),IF($D1635="КС",$C$2*$G1635*M1635,$C$3*$G1635*M1635))</f>
        <v>17751.750749999999</v>
      </c>
      <c r="Q1635" s="20">
        <f t="shared" si="60"/>
        <v>710070.03</v>
      </c>
    </row>
    <row r="1636" spans="1:17" ht="15" customHeight="1">
      <c r="A1636" s="34">
        <v>150112</v>
      </c>
      <c r="B1636" s="22" t="str">
        <f>VLOOKUP(A1636,МО!$A$1:$C$68,2,0)</f>
        <v>ГБУЗ " Моздокская ЦРБ"</v>
      </c>
      <c r="C1636" s="23">
        <f>IF(D1636="КС",VLOOKUP(A1636,МО!$A$1:$C$68,3,0),VLOOKUP(A1636,МО!$A$1:$D$68,4,0))</f>
        <v>0.9</v>
      </c>
      <c r="D1636" s="27" t="s">
        <v>495</v>
      </c>
      <c r="E1636" s="26">
        <v>20161088</v>
      </c>
      <c r="F1636" s="22" t="str">
        <f>VLOOKUP(E1636,КСГ!$A$2:$C$427,2,0)</f>
        <v>Кровоизлияние в мозг</v>
      </c>
      <c r="G1636" s="25">
        <f>VLOOKUP(E1636,КСГ!$A$2:$C$427,3,0)</f>
        <v>2.82</v>
      </c>
      <c r="H1636" s="25">
        <f>IF(VLOOKUP($E1636,КСГ!$A$2:$D$427,4,0)=0,IF($D1636="КС",$C$2*$C1636*$G1636,$C$3*$C1636*$G1636),IF($D1636="КС",$C$2*$G1636,$C$3*$G1636))</f>
        <v>43530.380099999995</v>
      </c>
      <c r="I1636" s="25" t="str">
        <f>VLOOKUP(E1636,КСГ!$A$2:$E$427,5,0)</f>
        <v>Неврология</v>
      </c>
      <c r="J1636" s="25">
        <f>VLOOKUP(E1636,КСГ!$A$2:$F$427,6,0)</f>
        <v>1.1200000000000001</v>
      </c>
      <c r="K1636" s="26" t="s">
        <v>478</v>
      </c>
      <c r="L1636" s="26">
        <v>10</v>
      </c>
      <c r="M1636" s="26"/>
      <c r="N1636" s="18">
        <f t="shared" si="59"/>
        <v>10</v>
      </c>
      <c r="O1636" s="19">
        <f>IF(VLOOKUP($E1636,КСГ!$A$2:$D$427,4,0)=0,IF($D1636="КС",$C$2*$C1636*$G1636*L1636,$C$3*$C1636*$G1636*L1636),IF($D1636="КС",$C$2*$G1636*L1636,$C$3*$G1636*L1636))</f>
        <v>435303.80099999998</v>
      </c>
      <c r="P1636" s="19">
        <f>IF(VLOOKUP($E1636,КСГ!$A$2:$D$427,4,0)=0,IF($D1636="КС",$C$2*$C1636*$G1636*M1636,$C$3*$C1636*$G1636*M1636),IF($D1636="КС",$C$2*$G1636*M1636,$C$3*$G1636*M1636))</f>
        <v>0</v>
      </c>
      <c r="Q1636" s="20">
        <f t="shared" si="60"/>
        <v>435303.80099999998</v>
      </c>
    </row>
    <row r="1637" spans="1:17">
      <c r="A1637" s="34">
        <v>150112</v>
      </c>
      <c r="B1637" s="22" t="str">
        <f>VLOOKUP(A1637,МО!$A$1:$C$68,2,0)</f>
        <v>ГБУЗ " Моздокская ЦРБ"</v>
      </c>
      <c r="C1637" s="23">
        <f>IF(D1637="КС",VLOOKUP(A1637,МО!$A$1:$C$68,3,0),VLOOKUP(A1637,МО!$A$1:$D$68,4,0))</f>
        <v>0.9</v>
      </c>
      <c r="D1637" s="27" t="s">
        <v>495</v>
      </c>
      <c r="E1637" s="26">
        <v>20161089</v>
      </c>
      <c r="F1637" s="22" t="str">
        <f>VLOOKUP(E1637,КСГ!$A$2:$C$427,2,0)</f>
        <v>Инфаркт мозга, уровень 1</v>
      </c>
      <c r="G1637" s="25">
        <f>VLOOKUP(E1637,КСГ!$A$2:$C$427,3,0)</f>
        <v>2.52</v>
      </c>
      <c r="H1637" s="25">
        <f>IF(VLOOKUP($E1637,КСГ!$A$2:$D$427,4,0)=0,IF($D1637="КС",$C$2*$C1637*$G1637,$C$3*$C1637*$G1637),IF($D1637="КС",$C$2*$G1637,$C$3*$G1637))</f>
        <v>38899.488600000004</v>
      </c>
      <c r="I1637" s="25" t="str">
        <f>VLOOKUP(E1637,КСГ!$A$2:$E$427,5,0)</f>
        <v>Неврология</v>
      </c>
      <c r="J1637" s="25">
        <f>VLOOKUP(E1637,КСГ!$A$2:$F$427,6,0)</f>
        <v>1.1200000000000001</v>
      </c>
      <c r="K1637" s="26" t="s">
        <v>478</v>
      </c>
      <c r="L1637" s="26">
        <v>100</v>
      </c>
      <c r="M1637" s="26"/>
      <c r="N1637" s="18">
        <f t="shared" si="59"/>
        <v>100</v>
      </c>
      <c r="O1637" s="19">
        <f>IF(VLOOKUP($E1637,КСГ!$A$2:$D$427,4,0)=0,IF($D1637="КС",$C$2*$C1637*$G1637*L1637,$C$3*$C1637*$G1637*L1637),IF($D1637="КС",$C$2*$G1637*L1637,$C$3*$G1637*L1637))</f>
        <v>3889948.8600000003</v>
      </c>
      <c r="P1637" s="19">
        <f>IF(VLOOKUP($E1637,КСГ!$A$2:$D$427,4,0)=0,IF($D1637="КС",$C$2*$C1637*$G1637*M1637,$C$3*$C1637*$G1637*M1637),IF($D1637="КС",$C$2*$G1637*M1637,$C$3*$G1637*M1637))</f>
        <v>0</v>
      </c>
      <c r="Q1637" s="20">
        <f t="shared" si="60"/>
        <v>3889948.8600000003</v>
      </c>
    </row>
    <row r="1638" spans="1:17" ht="15" customHeight="1">
      <c r="A1638" s="34">
        <v>150112</v>
      </c>
      <c r="B1638" s="22" t="str">
        <f>VLOOKUP(A1638,МО!$A$1:$C$68,2,0)</f>
        <v>ГБУЗ " Моздокская ЦРБ"</v>
      </c>
      <c r="C1638" s="23">
        <f>IF(D1638="КС",VLOOKUP(A1638,МО!$A$1:$C$68,3,0),VLOOKUP(A1638,МО!$A$1:$D$68,4,0))</f>
        <v>0.9</v>
      </c>
      <c r="D1638" s="27" t="s">
        <v>495</v>
      </c>
      <c r="E1638" s="26">
        <v>20161092</v>
      </c>
      <c r="F1638" s="22" t="str">
        <f>VLOOKUP(E1638,КСГ!$A$2:$C$427,2,0)</f>
        <v>Другие цереброваскулярные болезни</v>
      </c>
      <c r="G1638" s="25">
        <f>VLOOKUP(E1638,КСГ!$A$2:$C$427,3,0)</f>
        <v>0.82</v>
      </c>
      <c r="H1638" s="25">
        <f>IF(VLOOKUP($E1638,КСГ!$A$2:$D$427,4,0)=0,IF($D1638="КС",$C$2*$C1638*$G1638,$C$3*$C1638*$G1638),IF($D1638="КС",$C$2*$G1638,$C$3*$G1638))</f>
        <v>12657.7701</v>
      </c>
      <c r="I1638" s="25" t="str">
        <f>VLOOKUP(E1638,КСГ!$A$2:$E$427,5,0)</f>
        <v>Неврология</v>
      </c>
      <c r="J1638" s="25">
        <f>VLOOKUP(E1638,КСГ!$A$2:$F$427,6,0)</f>
        <v>1.1200000000000001</v>
      </c>
      <c r="K1638" s="26" t="s">
        <v>478</v>
      </c>
      <c r="L1638" s="26">
        <v>84</v>
      </c>
      <c r="M1638" s="26">
        <v>1</v>
      </c>
      <c r="N1638" s="18">
        <f t="shared" si="59"/>
        <v>85</v>
      </c>
      <c r="O1638" s="19">
        <f>IF(VLOOKUP($E1638,КСГ!$A$2:$D$427,4,0)=0,IF($D1638="КС",$C$2*$C1638*$G1638*L1638,$C$3*$C1638*$G1638*L1638),IF($D1638="КС",$C$2*$G1638*L1638,$C$3*$G1638*L1638))</f>
        <v>1063252.6883999999</v>
      </c>
      <c r="P1638" s="19">
        <f>IF(VLOOKUP($E1638,КСГ!$A$2:$D$427,4,0)=0,IF($D1638="КС",$C$2*$C1638*$G1638*M1638,$C$3*$C1638*$G1638*M1638),IF($D1638="КС",$C$2*$G1638*M1638,$C$3*$G1638*M1638))</f>
        <v>12657.7701</v>
      </c>
      <c r="Q1638" s="20">
        <f t="shared" si="60"/>
        <v>1075910.4584999999</v>
      </c>
    </row>
    <row r="1639" spans="1:17">
      <c r="A1639" s="34">
        <v>150112</v>
      </c>
      <c r="B1639" s="22" t="str">
        <f>VLOOKUP(A1639,МО!$A$1:$C$68,2,0)</f>
        <v>ГБУЗ " Моздокская ЦРБ"</v>
      </c>
      <c r="C1639" s="23">
        <f>IF(D1639="КС",VLOOKUP(A1639,МО!$A$1:$C$68,3,0),VLOOKUP(A1639,МО!$A$1:$D$68,4,0))</f>
        <v>0.9</v>
      </c>
      <c r="D1639" s="27" t="s">
        <v>495</v>
      </c>
      <c r="E1639" s="26">
        <v>20161093</v>
      </c>
      <c r="F1639" s="22" t="str">
        <f>VLOOKUP(E1639,КСГ!$A$2:$C$427,2,0)</f>
        <v>Паралитические синдромы, травма спинного мозга (уровень 1)</v>
      </c>
      <c r="G1639" s="25">
        <f>VLOOKUP(E1639,КСГ!$A$2:$C$427,3,0)</f>
        <v>0.98</v>
      </c>
      <c r="H1639" s="25">
        <f>IF(VLOOKUP($E1639,КСГ!$A$2:$D$427,4,0)=0,IF($D1639="КС",$C$2*$C1639*$G1639,$C$3*$C1639*$G1639),IF($D1639="КС",$C$2*$G1639,$C$3*$G1639))</f>
        <v>15127.5789</v>
      </c>
      <c r="I1639" s="25" t="str">
        <f>VLOOKUP(E1639,КСГ!$A$2:$E$427,5,0)</f>
        <v>Нейрохирургия</v>
      </c>
      <c r="J1639" s="25">
        <f>VLOOKUP(E1639,КСГ!$A$2:$F$427,6,0)</f>
        <v>1.2</v>
      </c>
      <c r="K1639" s="26" t="s">
        <v>499</v>
      </c>
      <c r="L1639" s="26">
        <v>14</v>
      </c>
      <c r="M1639" s="26"/>
      <c r="N1639" s="18">
        <f t="shared" si="59"/>
        <v>14</v>
      </c>
      <c r="O1639" s="19">
        <f>IF(VLOOKUP($E1639,КСГ!$A$2:$D$427,4,0)=0,IF($D1639="КС",$C$2*$C1639*$G1639*L1639,$C$3*$C1639*$G1639*L1639),IF($D1639="КС",$C$2*$G1639*L1639,$C$3*$G1639*L1639))</f>
        <v>211786.10460000002</v>
      </c>
      <c r="P1639" s="19">
        <f>IF(VLOOKUP($E1639,КСГ!$A$2:$D$427,4,0)=0,IF($D1639="КС",$C$2*$C1639*$G1639*M1639,$C$3*$C1639*$G1639*M1639),IF($D1639="КС",$C$2*$G1639*M1639,$C$3*$G1639*M1639))</f>
        <v>0</v>
      </c>
      <c r="Q1639" s="20">
        <f t="shared" si="60"/>
        <v>211786.10460000002</v>
      </c>
    </row>
    <row r="1640" spans="1:17">
      <c r="A1640" s="34">
        <v>150112</v>
      </c>
      <c r="B1640" s="22" t="str">
        <f>VLOOKUP(A1640,МО!$A$1:$C$68,2,0)</f>
        <v>ГБУЗ " Моздокская ЦРБ"</v>
      </c>
      <c r="C1640" s="23">
        <f>IF(D1640="КС",VLOOKUP(A1640,МО!$A$1:$C$68,3,0),VLOOKUP(A1640,МО!$A$1:$D$68,4,0))</f>
        <v>0.9</v>
      </c>
      <c r="D1640" s="27" t="s">
        <v>495</v>
      </c>
      <c r="E1640" s="26">
        <v>20161093</v>
      </c>
      <c r="F1640" s="22" t="str">
        <f>VLOOKUP(E1640,КСГ!$A$2:$C$427,2,0)</f>
        <v>Паралитические синдромы, травма спинного мозга (уровень 1)</v>
      </c>
      <c r="G1640" s="25">
        <f>VLOOKUP(E1640,КСГ!$A$2:$C$427,3,0)</f>
        <v>0.98</v>
      </c>
      <c r="H1640" s="25">
        <f>IF(VLOOKUP($E1640,КСГ!$A$2:$D$427,4,0)=0,IF($D1640="КС",$C$2*$C1640*$G1640,$C$3*$C1640*$G1640),IF($D1640="КС",$C$2*$G1640,$C$3*$G1640))</f>
        <v>15127.5789</v>
      </c>
      <c r="I1640" s="25" t="str">
        <f>VLOOKUP(E1640,КСГ!$A$2:$E$427,5,0)</f>
        <v>Нейрохирургия</v>
      </c>
      <c r="J1640" s="25">
        <f>VLOOKUP(E1640,КСГ!$A$2:$F$427,6,0)</f>
        <v>1.2</v>
      </c>
      <c r="K1640" s="26" t="s">
        <v>478</v>
      </c>
      <c r="L1640" s="26">
        <v>9</v>
      </c>
      <c r="M1640" s="26"/>
      <c r="N1640" s="18">
        <f t="shared" si="59"/>
        <v>9</v>
      </c>
      <c r="O1640" s="19">
        <f>IF(VLOOKUP($E1640,КСГ!$A$2:$D$427,4,0)=0,IF($D1640="КС",$C$2*$C1640*$G1640*L1640,$C$3*$C1640*$G1640*L1640),IF($D1640="КС",$C$2*$G1640*L1640,$C$3*$G1640*L1640))</f>
        <v>136148.2101</v>
      </c>
      <c r="P1640" s="19">
        <f>IF(VLOOKUP($E1640,КСГ!$A$2:$D$427,4,0)=0,IF($D1640="КС",$C$2*$C1640*$G1640*M1640,$C$3*$C1640*$G1640*M1640),IF($D1640="КС",$C$2*$G1640*M1640,$C$3*$G1640*M1640))</f>
        <v>0</v>
      </c>
      <c r="Q1640" s="20">
        <f t="shared" si="60"/>
        <v>136148.2101</v>
      </c>
    </row>
    <row r="1641" spans="1:17">
      <c r="A1641" s="34">
        <v>150112</v>
      </c>
      <c r="B1641" s="22" t="str">
        <f>VLOOKUP(A1641,МО!$A$1:$C$68,2,0)</f>
        <v>ГБУЗ " Моздокская ЦРБ"</v>
      </c>
      <c r="C1641" s="23">
        <f>IF(D1641="КС",VLOOKUP(A1641,МО!$A$1:$C$68,3,0),VLOOKUP(A1641,МО!$A$1:$D$68,4,0))</f>
        <v>0.9</v>
      </c>
      <c r="D1641" s="27" t="s">
        <v>495</v>
      </c>
      <c r="E1641" s="26">
        <v>20161095</v>
      </c>
      <c r="F1641" s="22" t="str">
        <f>VLOOKUP(E1641,КСГ!$A$2:$C$427,2,0)</f>
        <v>Дорсопатии, спондилопатии, остеопатии</v>
      </c>
      <c r="G1641" s="25">
        <f>VLOOKUP(E1641,КСГ!$A$2:$C$427,3,0)</f>
        <v>0.68</v>
      </c>
      <c r="H1641" s="25">
        <f>IF(VLOOKUP($E1641,КСГ!$A$2:$D$427,4,0)=0,IF($D1641="КС",$C$2*$C1641*$G1641,$C$3*$C1641*$G1641),IF($D1641="КС",$C$2*$G1641,$C$3*$G1641))</f>
        <v>10496.687400000001</v>
      </c>
      <c r="I1641" s="25" t="str">
        <f>VLOOKUP(E1641,КСГ!$A$2:$E$427,5,0)</f>
        <v>Нейрохирургия</v>
      </c>
      <c r="J1641" s="25">
        <f>VLOOKUP(E1641,КСГ!$A$2:$F$427,6,0)</f>
        <v>1.2</v>
      </c>
      <c r="K1641" s="26" t="s">
        <v>478</v>
      </c>
      <c r="L1641" s="26">
        <v>65</v>
      </c>
      <c r="M1641" s="26"/>
      <c r="N1641" s="18">
        <f t="shared" si="59"/>
        <v>65</v>
      </c>
      <c r="O1641" s="19">
        <f>IF(VLOOKUP($E1641,КСГ!$A$2:$D$427,4,0)=0,IF($D1641="КС",$C$2*$C1641*$G1641*L1641,$C$3*$C1641*$G1641*L1641),IF($D1641="КС",$C$2*$G1641*L1641,$C$3*$G1641*L1641))</f>
        <v>682284.6810000001</v>
      </c>
      <c r="P1641" s="19">
        <f>IF(VLOOKUP($E1641,КСГ!$A$2:$D$427,4,0)=0,IF($D1641="КС",$C$2*$C1641*$G1641*M1641,$C$3*$C1641*$G1641*M1641),IF($D1641="КС",$C$2*$G1641*M1641,$C$3*$G1641*M1641))</f>
        <v>0</v>
      </c>
      <c r="Q1641" s="20">
        <f t="shared" si="60"/>
        <v>682284.6810000001</v>
      </c>
    </row>
    <row r="1642" spans="1:17">
      <c r="A1642" s="34">
        <v>150112</v>
      </c>
      <c r="B1642" s="22" t="str">
        <f>VLOOKUP(A1642,МО!$A$1:$C$68,2,0)</f>
        <v>ГБУЗ " Моздокская ЦРБ"</v>
      </c>
      <c r="C1642" s="23">
        <f>IF(D1642="КС",VLOOKUP(A1642,МО!$A$1:$C$68,3,0),VLOOKUP(A1642,МО!$A$1:$D$68,4,0))</f>
        <v>0.9</v>
      </c>
      <c r="D1642" s="27" t="s">
        <v>495</v>
      </c>
      <c r="E1642" s="26">
        <v>20161095</v>
      </c>
      <c r="F1642" s="22" t="str">
        <f>VLOOKUP(E1642,КСГ!$A$2:$C$427,2,0)</f>
        <v>Дорсопатии, спондилопатии, остеопатии</v>
      </c>
      <c r="G1642" s="25">
        <f>VLOOKUP(E1642,КСГ!$A$2:$C$427,3,0)</f>
        <v>0.68</v>
      </c>
      <c r="H1642" s="25">
        <f>IF(VLOOKUP($E1642,КСГ!$A$2:$D$427,4,0)=0,IF($D1642="КС",$C$2*$C1642*$G1642,$C$3*$C1642*$G1642),IF($D1642="КС",$C$2*$G1642,$C$3*$G1642))</f>
        <v>10496.687400000001</v>
      </c>
      <c r="I1642" s="25" t="str">
        <f>VLOOKUP(E1642,КСГ!$A$2:$E$427,5,0)</f>
        <v>Нейрохирургия</v>
      </c>
      <c r="J1642" s="25">
        <f>VLOOKUP(E1642,КСГ!$A$2:$F$427,6,0)</f>
        <v>1.2</v>
      </c>
      <c r="K1642" s="26" t="s">
        <v>493</v>
      </c>
      <c r="L1642" s="26">
        <v>33</v>
      </c>
      <c r="M1642" s="26"/>
      <c r="N1642" s="18">
        <f t="shared" si="59"/>
        <v>33</v>
      </c>
      <c r="O1642" s="19">
        <f>IF(VLOOKUP($E1642,КСГ!$A$2:$D$427,4,0)=0,IF($D1642="КС",$C$2*$C1642*$G1642*L1642,$C$3*$C1642*$G1642*L1642),IF($D1642="КС",$C$2*$G1642*L1642,$C$3*$G1642*L1642))</f>
        <v>346390.68420000002</v>
      </c>
      <c r="P1642" s="19">
        <f>IF(VLOOKUP($E1642,КСГ!$A$2:$D$427,4,0)=0,IF($D1642="КС",$C$2*$C1642*$G1642*M1642,$C$3*$C1642*$G1642*M1642),IF($D1642="КС",$C$2*$G1642*M1642,$C$3*$G1642*M1642))</f>
        <v>0</v>
      </c>
      <c r="Q1642" s="20">
        <f t="shared" si="60"/>
        <v>346390.68420000002</v>
      </c>
    </row>
    <row r="1643" spans="1:17">
      <c r="A1643" s="34">
        <v>150112</v>
      </c>
      <c r="B1643" s="22" t="str">
        <f>VLOOKUP(A1643,МО!$A$1:$C$68,2,0)</f>
        <v>ГБУЗ " Моздокская ЦРБ"</v>
      </c>
      <c r="C1643" s="23">
        <f>IF(D1643="КС",VLOOKUP(A1643,МО!$A$1:$C$68,3,0),VLOOKUP(A1643,МО!$A$1:$D$68,4,0))</f>
        <v>0.9</v>
      </c>
      <c r="D1643" s="27" t="s">
        <v>495</v>
      </c>
      <c r="E1643" s="26">
        <v>20161095</v>
      </c>
      <c r="F1643" s="22" t="str">
        <f>VLOOKUP(E1643,КСГ!$A$2:$C$427,2,0)</f>
        <v>Дорсопатии, спондилопатии, остеопатии</v>
      </c>
      <c r="G1643" s="25">
        <f>VLOOKUP(E1643,КСГ!$A$2:$C$427,3,0)</f>
        <v>0.68</v>
      </c>
      <c r="H1643" s="25">
        <f>IF(VLOOKUP($E1643,КСГ!$A$2:$D$427,4,0)=0,IF($D1643="КС",$C$2*$C1643*$G1643,$C$3*$C1643*$G1643),IF($D1643="КС",$C$2*$G1643,$C$3*$G1643))</f>
        <v>10496.687400000001</v>
      </c>
      <c r="I1643" s="25" t="str">
        <f>VLOOKUP(E1643,КСГ!$A$2:$E$427,5,0)</f>
        <v>Нейрохирургия</v>
      </c>
      <c r="J1643" s="25">
        <f>VLOOKUP(E1643,КСГ!$A$2:$F$427,6,0)</f>
        <v>1.2</v>
      </c>
      <c r="K1643" s="26" t="s">
        <v>480</v>
      </c>
      <c r="L1643" s="26">
        <v>0</v>
      </c>
      <c r="M1643" s="26"/>
      <c r="N1643" s="18" t="str">
        <f t="shared" si="59"/>
        <v/>
      </c>
      <c r="O1643" s="19">
        <f>IF(VLOOKUP($E1643,КСГ!$A$2:$D$427,4,0)=0,IF($D1643="КС",$C$2*$C1643*$G1643*L1643,$C$3*$C1643*$G1643*L1643),IF($D1643="КС",$C$2*$G1643*L1643,$C$3*$G1643*L1643))</f>
        <v>0</v>
      </c>
      <c r="P1643" s="19">
        <f>IF(VLOOKUP($E1643,КСГ!$A$2:$D$427,4,0)=0,IF($D1643="КС",$C$2*$C1643*$G1643*M1643,$C$3*$C1643*$G1643*M1643),IF($D1643="КС",$C$2*$G1643*M1643,$C$3*$G1643*M1643))</f>
        <v>0</v>
      </c>
      <c r="Q1643" s="20">
        <f t="shared" si="60"/>
        <v>0</v>
      </c>
    </row>
    <row r="1644" spans="1:17">
      <c r="A1644" s="34">
        <v>150112</v>
      </c>
      <c r="B1644" s="22" t="str">
        <f>VLOOKUP(A1644,МО!$A$1:$C$68,2,0)</f>
        <v>ГБУЗ " Моздокская ЦРБ"</v>
      </c>
      <c r="C1644" s="23">
        <f>IF(D1644="КС",VLOOKUP(A1644,МО!$A$1:$C$68,3,0),VLOOKUP(A1644,МО!$A$1:$D$68,4,0))</f>
        <v>0.9</v>
      </c>
      <c r="D1644" s="27" t="s">
        <v>495</v>
      </c>
      <c r="E1644" s="26">
        <v>20161097</v>
      </c>
      <c r="F1644" s="22" t="str">
        <f>VLOOKUP(E1644,КСГ!$A$2:$C$427,2,0)</f>
        <v>Сотрясение головного мозга</v>
      </c>
      <c r="G1644" s="25">
        <f>VLOOKUP(E1644,КСГ!$A$2:$C$427,3,0)</f>
        <v>0.4</v>
      </c>
      <c r="H1644" s="25">
        <f>IF(VLOOKUP($E1644,КСГ!$A$2:$D$427,4,0)=0,IF($D1644="КС",$C$2*$C1644*$G1644,$C$3*$C1644*$G1644),IF($D1644="КС",$C$2*$G1644,$C$3*$G1644))</f>
        <v>6174.5220000000008</v>
      </c>
      <c r="I1644" s="25" t="str">
        <f>VLOOKUP(E1644,КСГ!$A$2:$E$427,5,0)</f>
        <v>Нейрохирургия</v>
      </c>
      <c r="J1644" s="25">
        <f>VLOOKUP(E1644,КСГ!$A$2:$F$427,6,0)</f>
        <v>1.2</v>
      </c>
      <c r="K1644" s="26" t="s">
        <v>480</v>
      </c>
      <c r="L1644" s="26">
        <v>40</v>
      </c>
      <c r="M1644" s="26"/>
      <c r="N1644" s="18">
        <f t="shared" si="59"/>
        <v>40</v>
      </c>
      <c r="O1644" s="19">
        <f>IF(VLOOKUP($E1644,КСГ!$A$2:$D$427,4,0)=0,IF($D1644="КС",$C$2*$C1644*$G1644*L1644,$C$3*$C1644*$G1644*L1644),IF($D1644="КС",$C$2*$G1644*L1644,$C$3*$G1644*L1644))</f>
        <v>246980.88000000003</v>
      </c>
      <c r="P1644" s="19">
        <f>IF(VLOOKUP($E1644,КСГ!$A$2:$D$427,4,0)=0,IF($D1644="КС",$C$2*$C1644*$G1644*M1644,$C$3*$C1644*$G1644*M1644),IF($D1644="КС",$C$2*$G1644*M1644,$C$3*$G1644*M1644))</f>
        <v>0</v>
      </c>
      <c r="Q1644" s="20">
        <f t="shared" si="60"/>
        <v>246980.88000000003</v>
      </c>
    </row>
    <row r="1645" spans="1:17" ht="15" customHeight="1">
      <c r="A1645" s="34">
        <v>150112</v>
      </c>
      <c r="B1645" s="22" t="str">
        <f>VLOOKUP(A1645,МО!$A$1:$C$68,2,0)</f>
        <v>ГБУЗ " Моздокская ЦРБ"</v>
      </c>
      <c r="C1645" s="23">
        <f>IF(D1645="КС",VLOOKUP(A1645,МО!$A$1:$C$68,3,0),VLOOKUP(A1645,МО!$A$1:$D$68,4,0))</f>
        <v>0.9</v>
      </c>
      <c r="D1645" s="27" t="s">
        <v>495</v>
      </c>
      <c r="E1645" s="26">
        <v>20161097</v>
      </c>
      <c r="F1645" s="22" t="str">
        <f>VLOOKUP(E1645,КСГ!$A$2:$C$427,2,0)</f>
        <v>Сотрясение головного мозга</v>
      </c>
      <c r="G1645" s="25">
        <f>VLOOKUP(E1645,КСГ!$A$2:$C$427,3,0)</f>
        <v>0.4</v>
      </c>
      <c r="H1645" s="25">
        <f>IF(VLOOKUP($E1645,КСГ!$A$2:$D$427,4,0)=0,IF($D1645="КС",$C$2*$C1645*$G1645,$C$3*$C1645*$G1645),IF($D1645="КС",$C$2*$G1645,$C$3*$G1645))</f>
        <v>6174.5220000000008</v>
      </c>
      <c r="I1645" s="25" t="str">
        <f>VLOOKUP(E1645,КСГ!$A$2:$E$427,5,0)</f>
        <v>Нейрохирургия</v>
      </c>
      <c r="J1645" s="25">
        <f>VLOOKUP(E1645,КСГ!$A$2:$F$427,6,0)</f>
        <v>1.2</v>
      </c>
      <c r="K1645" s="26" t="s">
        <v>499</v>
      </c>
      <c r="L1645" s="26">
        <v>21</v>
      </c>
      <c r="M1645" s="26"/>
      <c r="N1645" s="18">
        <f t="shared" si="59"/>
        <v>21</v>
      </c>
      <c r="O1645" s="19">
        <f>IF(VLOOKUP($E1645,КСГ!$A$2:$D$427,4,0)=0,IF($D1645="КС",$C$2*$C1645*$G1645*L1645,$C$3*$C1645*$G1645*L1645),IF($D1645="КС",$C$2*$G1645*L1645,$C$3*$G1645*L1645))</f>
        <v>129664.96200000001</v>
      </c>
      <c r="P1645" s="19">
        <f>IF(VLOOKUP($E1645,КСГ!$A$2:$D$427,4,0)=0,IF($D1645="КС",$C$2*$C1645*$G1645*M1645,$C$3*$C1645*$G1645*M1645),IF($D1645="КС",$C$2*$G1645*M1645,$C$3*$G1645*M1645))</f>
        <v>0</v>
      </c>
      <c r="Q1645" s="20">
        <f t="shared" si="60"/>
        <v>129664.96200000001</v>
      </c>
    </row>
    <row r="1646" spans="1:17">
      <c r="A1646" s="34">
        <v>150112</v>
      </c>
      <c r="B1646" s="22" t="str">
        <f>VLOOKUP(A1646,МО!$A$1:$C$68,2,0)</f>
        <v>ГБУЗ " Моздокская ЦРБ"</v>
      </c>
      <c r="C1646" s="23">
        <f>IF(D1646="КС",VLOOKUP(A1646,МО!$A$1:$C$68,3,0),VLOOKUP(A1646,МО!$A$1:$D$68,4,0))</f>
        <v>0.9</v>
      </c>
      <c r="D1646" s="27" t="s">
        <v>495</v>
      </c>
      <c r="E1646" s="26">
        <v>20161098</v>
      </c>
      <c r="F1646" s="22" t="str">
        <f>VLOOKUP(E1646,КСГ!$A$2:$C$427,2,0)</f>
        <v>Переломы черепа, внутричерепная травма</v>
      </c>
      <c r="G1646" s="25">
        <f>VLOOKUP(E1646,КСГ!$A$2:$C$427,3,0)</f>
        <v>1.54</v>
      </c>
      <c r="H1646" s="25">
        <f>IF(VLOOKUP($E1646,КСГ!$A$2:$D$427,4,0)=0,IF($D1646="КС",$C$2*$C1646*$G1646,$C$3*$C1646*$G1646),IF($D1646="КС",$C$2*$G1646,$C$3*$G1646))</f>
        <v>23771.9097</v>
      </c>
      <c r="I1646" s="25" t="str">
        <f>VLOOKUP(E1646,КСГ!$A$2:$E$427,5,0)</f>
        <v>Нейрохирургия</v>
      </c>
      <c r="J1646" s="25">
        <f>VLOOKUP(E1646,КСГ!$A$2:$F$427,6,0)</f>
        <v>1.2</v>
      </c>
      <c r="K1646" s="26" t="s">
        <v>480</v>
      </c>
      <c r="L1646" s="26">
        <v>5</v>
      </c>
      <c r="M1646" s="26"/>
      <c r="N1646" s="18">
        <f t="shared" si="59"/>
        <v>5</v>
      </c>
      <c r="O1646" s="19">
        <f>IF(VLOOKUP($E1646,КСГ!$A$2:$D$427,4,0)=0,IF($D1646="КС",$C$2*$C1646*$G1646*L1646,$C$3*$C1646*$G1646*L1646),IF($D1646="КС",$C$2*$G1646*L1646,$C$3*$G1646*L1646))</f>
        <v>118859.5485</v>
      </c>
      <c r="P1646" s="19">
        <f>IF(VLOOKUP($E1646,КСГ!$A$2:$D$427,4,0)=0,IF($D1646="КС",$C$2*$C1646*$G1646*M1646,$C$3*$C1646*$G1646*M1646),IF($D1646="КС",$C$2*$G1646*M1646,$C$3*$G1646*M1646))</f>
        <v>0</v>
      </c>
      <c r="Q1646" s="20">
        <f t="shared" si="60"/>
        <v>118859.5485</v>
      </c>
    </row>
    <row r="1647" spans="1:17">
      <c r="A1647" s="34">
        <v>150112</v>
      </c>
      <c r="B1647" s="22" t="str">
        <f>VLOOKUP(A1647,МО!$A$1:$C$68,2,0)</f>
        <v>ГБУЗ " Моздокская ЦРБ"</v>
      </c>
      <c r="C1647" s="23">
        <f>IF(D1647="КС",VLOOKUP(A1647,МО!$A$1:$C$68,3,0),VLOOKUP(A1647,МО!$A$1:$D$68,4,0))</f>
        <v>0.9</v>
      </c>
      <c r="D1647" s="27" t="s">
        <v>495</v>
      </c>
      <c r="E1647" s="26">
        <v>20161098</v>
      </c>
      <c r="F1647" s="22" t="str">
        <f>VLOOKUP(E1647,КСГ!$A$2:$C$427,2,0)</f>
        <v>Переломы черепа, внутричерепная травма</v>
      </c>
      <c r="G1647" s="25">
        <f>VLOOKUP(E1647,КСГ!$A$2:$C$427,3,0)</f>
        <v>1.54</v>
      </c>
      <c r="H1647" s="25">
        <f>IF(VLOOKUP($E1647,КСГ!$A$2:$D$427,4,0)=0,IF($D1647="КС",$C$2*$C1647*$G1647,$C$3*$C1647*$G1647),IF($D1647="КС",$C$2*$G1647,$C$3*$G1647))</f>
        <v>23771.9097</v>
      </c>
      <c r="I1647" s="25" t="str">
        <f>VLOOKUP(E1647,КСГ!$A$2:$E$427,5,0)</f>
        <v>Нейрохирургия</v>
      </c>
      <c r="J1647" s="25">
        <f>VLOOKUP(E1647,КСГ!$A$2:$F$427,6,0)</f>
        <v>1.2</v>
      </c>
      <c r="K1647" s="26" t="s">
        <v>499</v>
      </c>
      <c r="L1647" s="26">
        <v>2</v>
      </c>
      <c r="M1647" s="26"/>
      <c r="N1647" s="18">
        <f t="shared" si="59"/>
        <v>2</v>
      </c>
      <c r="O1647" s="19">
        <f>IF(VLOOKUP($E1647,КСГ!$A$2:$D$427,4,0)=0,IF($D1647="КС",$C$2*$C1647*$G1647*L1647,$C$3*$C1647*$G1647*L1647),IF($D1647="КС",$C$2*$G1647*L1647,$C$3*$G1647*L1647))</f>
        <v>47543.8194</v>
      </c>
      <c r="P1647" s="19">
        <f>IF(VLOOKUP($E1647,КСГ!$A$2:$D$427,4,0)=0,IF($D1647="КС",$C$2*$C1647*$G1647*M1647,$C$3*$C1647*$G1647*M1647),IF($D1647="КС",$C$2*$G1647*M1647,$C$3*$G1647*M1647))</f>
        <v>0</v>
      </c>
      <c r="Q1647" s="20">
        <f t="shared" si="60"/>
        <v>47543.8194</v>
      </c>
    </row>
    <row r="1648" spans="1:17" ht="15" customHeight="1">
      <c r="A1648" s="34">
        <v>150112</v>
      </c>
      <c r="B1648" s="22" t="str">
        <f>VLOOKUP(A1648,МО!$A$1:$C$68,2,0)</f>
        <v>ГБУЗ " Моздокская ЦРБ"</v>
      </c>
      <c r="C1648" s="23">
        <f>IF(D1648="КС",VLOOKUP(A1648,МО!$A$1:$C$68,3,0),VLOOKUP(A1648,МО!$A$1:$D$68,4,0))</f>
        <v>0.9</v>
      </c>
      <c r="D1648" s="27" t="s">
        <v>495</v>
      </c>
      <c r="E1648" s="26">
        <v>20161104</v>
      </c>
      <c r="F1648" s="22" t="str">
        <f>VLOOKUP(E1648,КСГ!$A$2:$C$427,2,0)</f>
        <v>Доброкачественные новообразования нервной системы</v>
      </c>
      <c r="G1648" s="25">
        <f>VLOOKUP(E1648,КСГ!$A$2:$C$427,3,0)</f>
        <v>1.02</v>
      </c>
      <c r="H1648" s="25">
        <f>IF(VLOOKUP($E1648,КСГ!$A$2:$D$427,4,0)=0,IF($D1648="КС",$C$2*$C1648*$G1648,$C$3*$C1648*$G1648),IF($D1648="КС",$C$2*$G1648,$C$3*$G1648))</f>
        <v>15745.0311</v>
      </c>
      <c r="I1648" s="25" t="str">
        <f>VLOOKUP(E1648,КСГ!$A$2:$E$427,5,0)</f>
        <v>Нейрохирургия</v>
      </c>
      <c r="J1648" s="25">
        <f>VLOOKUP(E1648,КСГ!$A$2:$F$427,6,0)</f>
        <v>1.2</v>
      </c>
      <c r="K1648" s="26" t="s">
        <v>478</v>
      </c>
      <c r="L1648" s="26">
        <v>19</v>
      </c>
      <c r="M1648" s="26"/>
      <c r="N1648" s="18">
        <f t="shared" si="59"/>
        <v>19</v>
      </c>
      <c r="O1648" s="19">
        <f>IF(VLOOKUP($E1648,КСГ!$A$2:$D$427,4,0)=0,IF($D1648="КС",$C$2*$C1648*$G1648*L1648,$C$3*$C1648*$G1648*L1648),IF($D1648="КС",$C$2*$G1648*L1648,$C$3*$G1648*L1648))</f>
        <v>299155.59090000001</v>
      </c>
      <c r="P1648" s="19">
        <f>IF(VLOOKUP($E1648,КСГ!$A$2:$D$427,4,0)=0,IF($D1648="КС",$C$2*$C1648*$G1648*M1648,$C$3*$C1648*$G1648*M1648),IF($D1648="КС",$C$2*$G1648*M1648,$C$3*$G1648*M1648))</f>
        <v>0</v>
      </c>
      <c r="Q1648" s="20">
        <f t="shared" si="60"/>
        <v>299155.59090000001</v>
      </c>
    </row>
    <row r="1649" spans="1:17" ht="15" customHeight="1">
      <c r="A1649" s="34">
        <v>150112</v>
      </c>
      <c r="B1649" s="22" t="str">
        <f>VLOOKUP(A1649,МО!$A$1:$C$68,2,0)</f>
        <v>ГБУЗ " Моздокская ЦРБ"</v>
      </c>
      <c r="C1649" s="23">
        <f>IF(D1649="КС",VLOOKUP(A1649,МО!$A$1:$C$68,3,0),VLOOKUP(A1649,МО!$A$1:$D$68,4,0))</f>
        <v>0.9</v>
      </c>
      <c r="D1649" s="27" t="s">
        <v>495</v>
      </c>
      <c r="E1649" s="26">
        <v>20161105</v>
      </c>
      <c r="F1649" s="22" t="str">
        <f>VLOOKUP(E1649,КСГ!$A$2:$C$427,2,0)</f>
        <v>Малая масса тела при рождении, недоношенность</v>
      </c>
      <c r="G1649" s="25">
        <f>VLOOKUP(E1649,КСГ!$A$2:$C$427,3,0)</f>
        <v>4.21</v>
      </c>
      <c r="H1649" s="25">
        <f>IF(VLOOKUP($E1649,КСГ!$A$2:$D$427,4,0)=0,IF($D1649="КС",$C$2*$C1649*$G1649,$C$3*$C1649*$G1649),IF($D1649="КС",$C$2*$G1649,$C$3*$G1649))</f>
        <v>64986.84405</v>
      </c>
      <c r="I1649" s="25" t="str">
        <f>VLOOKUP(E1649,КСГ!$A$2:$E$427,5,0)</f>
        <v>Неонатология</v>
      </c>
      <c r="J1649" s="25">
        <f>VLOOKUP(E1649,КСГ!$A$2:$F$427,6,0)</f>
        <v>2.96</v>
      </c>
      <c r="K1649" s="26" t="s">
        <v>481</v>
      </c>
      <c r="L1649" s="26">
        <v>2</v>
      </c>
      <c r="M1649" s="26"/>
      <c r="N1649" s="18">
        <f t="shared" si="59"/>
        <v>2</v>
      </c>
      <c r="O1649" s="19">
        <f>IF(VLOOKUP($E1649,КСГ!$A$2:$D$427,4,0)=0,IF($D1649="КС",$C$2*$C1649*$G1649*L1649,$C$3*$C1649*$G1649*L1649),IF($D1649="КС",$C$2*$G1649*L1649,$C$3*$G1649*L1649))</f>
        <v>129973.6881</v>
      </c>
      <c r="P1649" s="19">
        <f>IF(VLOOKUP($E1649,КСГ!$A$2:$D$427,4,0)=0,IF($D1649="КС",$C$2*$C1649*$G1649*M1649,$C$3*$C1649*$G1649*M1649),IF($D1649="КС",$C$2*$G1649*M1649,$C$3*$G1649*M1649))</f>
        <v>0</v>
      </c>
      <c r="Q1649" s="20">
        <f t="shared" si="60"/>
        <v>129973.6881</v>
      </c>
    </row>
    <row r="1650" spans="1:17">
      <c r="A1650" s="34">
        <v>150112</v>
      </c>
      <c r="B1650" s="22" t="str">
        <f>VLOOKUP(A1650,МО!$A$1:$C$68,2,0)</f>
        <v>ГБУЗ " Моздокская ЦРБ"</v>
      </c>
      <c r="C1650" s="23">
        <f>IF(D1650="КС",VLOOKUP(A1650,МО!$A$1:$C$68,3,0),VLOOKUP(A1650,МО!$A$1:$D$68,4,0))</f>
        <v>0.9</v>
      </c>
      <c r="D1650" s="27" t="s">
        <v>495</v>
      </c>
      <c r="E1650" s="26">
        <v>20161108</v>
      </c>
      <c r="F1650" s="22" t="str">
        <f>VLOOKUP(E1650,КСГ!$A$2:$C$427,2,0)</f>
        <v>Геморрагические и гемолитические нарушения у новорожденных</v>
      </c>
      <c r="G1650" s="25">
        <f>VLOOKUP(E1650,КСГ!$A$2:$C$427,3,0)</f>
        <v>1.92</v>
      </c>
      <c r="H1650" s="25">
        <f>IF(VLOOKUP($E1650,КСГ!$A$2:$D$427,4,0)=0,IF($D1650="КС",$C$2*$C1650*$G1650,$C$3*$C1650*$G1650),IF($D1650="КС",$C$2*$G1650,$C$3*$G1650))</f>
        <v>29637.705600000001</v>
      </c>
      <c r="I1650" s="25" t="str">
        <f>VLOOKUP(E1650,КСГ!$A$2:$E$427,5,0)</f>
        <v>Неонатология</v>
      </c>
      <c r="J1650" s="25">
        <f>VLOOKUP(E1650,КСГ!$A$2:$F$427,6,0)</f>
        <v>2.96</v>
      </c>
      <c r="K1650" s="26" t="s">
        <v>481</v>
      </c>
      <c r="L1650" s="26">
        <v>15</v>
      </c>
      <c r="M1650" s="26"/>
      <c r="N1650" s="18">
        <f t="shared" si="59"/>
        <v>15</v>
      </c>
      <c r="O1650" s="19">
        <f>IF(VLOOKUP($E1650,КСГ!$A$2:$D$427,4,0)=0,IF($D1650="КС",$C$2*$C1650*$G1650*L1650,$C$3*$C1650*$G1650*L1650),IF($D1650="КС",$C$2*$G1650*L1650,$C$3*$G1650*L1650))</f>
        <v>444565.58400000003</v>
      </c>
      <c r="P1650" s="19">
        <f>IF(VLOOKUP($E1650,КСГ!$A$2:$D$427,4,0)=0,IF($D1650="КС",$C$2*$C1650*$G1650*M1650,$C$3*$C1650*$G1650*M1650),IF($D1650="КС",$C$2*$G1650*M1650,$C$3*$G1650*M1650))</f>
        <v>0</v>
      </c>
      <c r="Q1650" s="20">
        <f t="shared" si="60"/>
        <v>444565.58400000003</v>
      </c>
    </row>
    <row r="1651" spans="1:17">
      <c r="A1651" s="34">
        <v>150112</v>
      </c>
      <c r="B1651" s="22" t="str">
        <f>VLOOKUP(A1651,МО!$A$1:$C$68,2,0)</f>
        <v>ГБУЗ " Моздокская ЦРБ"</v>
      </c>
      <c r="C1651" s="23">
        <f>IF(D1651="КС",VLOOKUP(A1651,МО!$A$1:$C$68,3,0),VLOOKUP(A1651,МО!$A$1:$D$68,4,0))</f>
        <v>0.9</v>
      </c>
      <c r="D1651" s="27" t="s">
        <v>495</v>
      </c>
      <c r="E1651" s="26">
        <v>20161109</v>
      </c>
      <c r="F1651" s="22" t="str">
        <f>VLOOKUP(E1651,КСГ!$A$2:$C$427,2,0)</f>
        <v>Другие нарушения, возникшие в перинатальном периоде (уровень 1)</v>
      </c>
      <c r="G1651" s="25">
        <f>VLOOKUP(E1651,КСГ!$A$2:$C$427,3,0)</f>
        <v>1.39</v>
      </c>
      <c r="H1651" s="25">
        <f>IF(VLOOKUP($E1651,КСГ!$A$2:$D$427,4,0)=0,IF($D1651="КС",$C$2*$C1651*$G1651,$C$3*$C1651*$G1651),IF($D1651="КС",$C$2*$G1651,$C$3*$G1651))</f>
        <v>21456.463949999998</v>
      </c>
      <c r="I1651" s="25" t="str">
        <f>VLOOKUP(E1651,КСГ!$A$2:$E$427,5,0)</f>
        <v>Неонатология</v>
      </c>
      <c r="J1651" s="25">
        <f>VLOOKUP(E1651,КСГ!$A$2:$F$427,6,0)</f>
        <v>2.96</v>
      </c>
      <c r="K1651" s="26" t="s">
        <v>481</v>
      </c>
      <c r="L1651" s="26">
        <v>2</v>
      </c>
      <c r="M1651" s="26"/>
      <c r="N1651" s="18">
        <f t="shared" si="59"/>
        <v>2</v>
      </c>
      <c r="O1651" s="19">
        <f>IF(VLOOKUP($E1651,КСГ!$A$2:$D$427,4,0)=0,IF($D1651="КС",$C$2*$C1651*$G1651*L1651,$C$3*$C1651*$G1651*L1651),IF($D1651="КС",$C$2*$G1651*L1651,$C$3*$G1651*L1651))</f>
        <v>42912.927899999995</v>
      </c>
      <c r="P1651" s="19">
        <f>IF(VLOOKUP($E1651,КСГ!$A$2:$D$427,4,0)=0,IF($D1651="КС",$C$2*$C1651*$G1651*M1651,$C$3*$C1651*$G1651*M1651),IF($D1651="КС",$C$2*$G1651*M1651,$C$3*$G1651*M1651))</f>
        <v>0</v>
      </c>
      <c r="Q1651" s="20">
        <f t="shared" si="60"/>
        <v>42912.927899999995</v>
      </c>
    </row>
    <row r="1652" spans="1:17">
      <c r="A1652" s="34">
        <v>150112</v>
      </c>
      <c r="B1652" s="22" t="str">
        <f>VLOOKUP(A1652,МО!$A$1:$C$68,2,0)</f>
        <v>ГБУЗ " Моздокская ЦРБ"</v>
      </c>
      <c r="C1652" s="23">
        <f>IF(D1652="КС",VLOOKUP(A1652,МО!$A$1:$C$68,3,0),VLOOKUP(A1652,МО!$A$1:$D$68,4,0))</f>
        <v>0.9</v>
      </c>
      <c r="D1652" s="27" t="s">
        <v>495</v>
      </c>
      <c r="E1652" s="26">
        <v>20161110</v>
      </c>
      <c r="F1652" s="22" t="str">
        <f>VLOOKUP(E1652,КСГ!$A$2:$C$427,2,0)</f>
        <v>Другие нарушения, возникшие в перинатальном периоде (уровень 2)</v>
      </c>
      <c r="G1652" s="25">
        <f>VLOOKUP(E1652,КСГ!$A$2:$C$427,3,0)</f>
        <v>1.89</v>
      </c>
      <c r="H1652" s="25">
        <f>IF(VLOOKUP($E1652,КСГ!$A$2:$D$427,4,0)=0,IF($D1652="КС",$C$2*$C1652*$G1652,$C$3*$C1652*$G1652),IF($D1652="КС",$C$2*$G1652,$C$3*$G1652))</f>
        <v>29174.616449999998</v>
      </c>
      <c r="I1652" s="25" t="str">
        <f>VLOOKUP(E1652,КСГ!$A$2:$E$427,5,0)</f>
        <v>Неонатология</v>
      </c>
      <c r="J1652" s="25">
        <f>VLOOKUP(E1652,КСГ!$A$2:$F$427,6,0)</f>
        <v>2.96</v>
      </c>
      <c r="K1652" s="26" t="s">
        <v>481</v>
      </c>
      <c r="L1652" s="26">
        <v>0</v>
      </c>
      <c r="M1652" s="26"/>
      <c r="N1652" s="18" t="str">
        <f t="shared" si="59"/>
        <v/>
      </c>
      <c r="O1652" s="19">
        <f>IF(VLOOKUP($E1652,КСГ!$A$2:$D$427,4,0)=0,IF($D1652="КС",$C$2*$C1652*$G1652*L1652,$C$3*$C1652*$G1652*L1652),IF($D1652="КС",$C$2*$G1652*L1652,$C$3*$G1652*L1652))</f>
        <v>0</v>
      </c>
      <c r="P1652" s="19">
        <f>IF(VLOOKUP($E1652,КСГ!$A$2:$D$427,4,0)=0,IF($D1652="КС",$C$2*$C1652*$G1652*M1652,$C$3*$C1652*$G1652*M1652),IF($D1652="КС",$C$2*$G1652*M1652,$C$3*$G1652*M1652))</f>
        <v>0</v>
      </c>
      <c r="Q1652" s="20">
        <f t="shared" si="60"/>
        <v>0</v>
      </c>
    </row>
    <row r="1653" spans="1:17">
      <c r="A1653" s="34">
        <v>150112</v>
      </c>
      <c r="B1653" s="22" t="str">
        <f>VLOOKUP(A1653,МО!$A$1:$C$68,2,0)</f>
        <v>ГБУЗ " Моздокская ЦРБ"</v>
      </c>
      <c r="C1653" s="23">
        <f>IF(D1653="КС",VLOOKUP(A1653,МО!$A$1:$C$68,3,0),VLOOKUP(A1653,МО!$A$1:$D$68,4,0))</f>
        <v>0.9</v>
      </c>
      <c r="D1653" s="27" t="s">
        <v>495</v>
      </c>
      <c r="E1653" s="26">
        <v>20161111</v>
      </c>
      <c r="F1653" s="22" t="str">
        <f>VLOOKUP(E1653,КСГ!$A$2:$C$427,2,0)</f>
        <v>Другие нарушения, возникшие в перинатальном периоде (уровень 3)</v>
      </c>
      <c r="G1653" s="25">
        <f>VLOOKUP(E1653,КСГ!$A$2:$C$427,3,0)</f>
        <v>2.56</v>
      </c>
      <c r="H1653" s="25">
        <f>IF(VLOOKUP($E1653,КСГ!$A$2:$D$427,4,0)=0,IF($D1653="КС",$C$2*$C1653*$G1653,$C$3*$C1653*$G1653),IF($D1653="КС",$C$2*$G1653,$C$3*$G1653))</f>
        <v>39516.940800000004</v>
      </c>
      <c r="I1653" s="25" t="str">
        <f>VLOOKUP(E1653,КСГ!$A$2:$E$427,5,0)</f>
        <v>Неонатология</v>
      </c>
      <c r="J1653" s="25">
        <f>VLOOKUP(E1653,КСГ!$A$2:$F$427,6,0)</f>
        <v>2.96</v>
      </c>
      <c r="K1653" s="26" t="s">
        <v>481</v>
      </c>
      <c r="L1653" s="26">
        <v>1</v>
      </c>
      <c r="M1653" s="26"/>
      <c r="N1653" s="18">
        <f t="shared" si="59"/>
        <v>1</v>
      </c>
      <c r="O1653" s="19">
        <f>IF(VLOOKUP($E1653,КСГ!$A$2:$D$427,4,0)=0,IF($D1653="КС",$C$2*$C1653*$G1653*L1653,$C$3*$C1653*$G1653*L1653),IF($D1653="КС",$C$2*$G1653*L1653,$C$3*$G1653*L1653))</f>
        <v>39516.940800000004</v>
      </c>
      <c r="P1653" s="19">
        <f>IF(VLOOKUP($E1653,КСГ!$A$2:$D$427,4,0)=0,IF($D1653="КС",$C$2*$C1653*$G1653*M1653,$C$3*$C1653*$G1653*M1653),IF($D1653="КС",$C$2*$G1653*M1653,$C$3*$G1653*M1653))</f>
        <v>0</v>
      </c>
      <c r="Q1653" s="20">
        <f t="shared" si="60"/>
        <v>39516.940800000004</v>
      </c>
    </row>
    <row r="1654" spans="1:17" ht="30">
      <c r="A1654" s="34">
        <v>150112</v>
      </c>
      <c r="B1654" s="22" t="str">
        <f>VLOOKUP(A1654,МО!$A$1:$C$68,2,0)</f>
        <v>ГБУЗ " Моздокская ЦРБ"</v>
      </c>
      <c r="C1654" s="23">
        <f>IF(D1654="КС",VLOOKUP(A1654,МО!$A$1:$C$68,3,0),VLOOKUP(A1654,МО!$A$1:$D$68,4,0))</f>
        <v>0.9</v>
      </c>
      <c r="D1654" s="27" t="s">
        <v>495</v>
      </c>
      <c r="E1654" s="26">
        <v>20161114</v>
      </c>
      <c r="F1654" s="22" t="str">
        <f>VLOOKUP(E1654,КСГ!$A$2:$C$427,2,0)</f>
        <v>Гломерулярные болезни</v>
      </c>
      <c r="G1654" s="25">
        <f>VLOOKUP(E1654,КСГ!$A$2:$C$427,3,0)</f>
        <v>1.71</v>
      </c>
      <c r="H1654" s="25">
        <f>IF(VLOOKUP($E1654,КСГ!$A$2:$D$427,4,0)=0,IF($D1654="КС",$C$2*$C1654*$G1654,$C$3*$C1654*$G1654),IF($D1654="КС",$C$2*$G1654,$C$3*$G1654))</f>
        <v>26396.081549999999</v>
      </c>
      <c r="I1654" s="25" t="str">
        <f>VLOOKUP(E1654,КСГ!$A$2:$E$427,5,0)</f>
        <v>Нефрология (без  диализа)</v>
      </c>
      <c r="J1654" s="25">
        <f>VLOOKUP(E1654,КСГ!$A$2:$F$427,6,0)</f>
        <v>1.69</v>
      </c>
      <c r="K1654" s="26" t="s">
        <v>493</v>
      </c>
      <c r="L1654" s="26">
        <v>2</v>
      </c>
      <c r="M1654" s="26"/>
      <c r="N1654" s="18">
        <f t="shared" si="59"/>
        <v>2</v>
      </c>
      <c r="O1654" s="19">
        <f>IF(VLOOKUP($E1654,КСГ!$A$2:$D$427,4,0)=0,IF($D1654="КС",$C$2*$C1654*$G1654*L1654,$C$3*$C1654*$G1654*L1654),IF($D1654="КС",$C$2*$G1654*L1654,$C$3*$G1654*L1654))</f>
        <v>52792.163099999998</v>
      </c>
      <c r="P1654" s="19">
        <f>IF(VLOOKUP($E1654,КСГ!$A$2:$D$427,4,0)=0,IF($D1654="КС",$C$2*$C1654*$G1654*M1654,$C$3*$C1654*$G1654*M1654),IF($D1654="КС",$C$2*$G1654*M1654,$C$3*$G1654*M1654))</f>
        <v>0</v>
      </c>
      <c r="Q1654" s="20">
        <f t="shared" si="60"/>
        <v>52792.163099999998</v>
      </c>
    </row>
    <row r="1655" spans="1:17" ht="15" customHeight="1">
      <c r="A1655" s="34">
        <v>150112</v>
      </c>
      <c r="B1655" s="22" t="str">
        <f>VLOOKUP(A1655,МО!$A$1:$C$68,2,0)</f>
        <v>ГБУЗ " Моздокская ЦРБ"</v>
      </c>
      <c r="C1655" s="23">
        <f>IF(D1655="КС",VLOOKUP(A1655,МО!$A$1:$C$68,3,0),VLOOKUP(A1655,МО!$A$1:$D$68,4,0))</f>
        <v>0.9</v>
      </c>
      <c r="D1655" s="27" t="s">
        <v>495</v>
      </c>
      <c r="E1655" s="26">
        <v>20161130</v>
      </c>
      <c r="F1655" s="22" t="str">
        <f>VLOOKUP(E1655,КСГ!$A$2:$C$427,2,0)</f>
        <v>Злокачественное новообразование без специального противоопухолевого лечения</v>
      </c>
      <c r="G1655" s="25">
        <f>VLOOKUP(E1655,КСГ!$A$2:$C$427,3,0)</f>
        <v>0.5</v>
      </c>
      <c r="H1655" s="25">
        <f>IF(VLOOKUP($E1655,КСГ!$A$2:$D$427,4,0)=0,IF($D1655="КС",$C$2*$C1655*$G1655,$C$3*$C1655*$G1655),IF($D1655="КС",$C$2*$G1655,$C$3*$G1655))</f>
        <v>7718.1525000000001</v>
      </c>
      <c r="I1655" s="25" t="str">
        <f>VLOOKUP(E1655,КСГ!$A$2:$E$427,5,0)</f>
        <v>Онкология</v>
      </c>
      <c r="J1655" s="25">
        <f>VLOOKUP(E1655,КСГ!$A$2:$F$427,6,0)</f>
        <v>2.2400000000000002</v>
      </c>
      <c r="K1655" s="26" t="s">
        <v>474</v>
      </c>
      <c r="L1655" s="26">
        <v>11</v>
      </c>
      <c r="M1655" s="26"/>
      <c r="N1655" s="18">
        <f t="shared" si="59"/>
        <v>11</v>
      </c>
      <c r="O1655" s="19">
        <f>IF(VLOOKUP($E1655,КСГ!$A$2:$D$427,4,0)=0,IF($D1655="КС",$C$2*$C1655*$G1655*L1655,$C$3*$C1655*$G1655*L1655),IF($D1655="КС",$C$2*$G1655*L1655,$C$3*$G1655*L1655))</f>
        <v>84899.677500000005</v>
      </c>
      <c r="P1655" s="19">
        <f>IF(VLOOKUP($E1655,КСГ!$A$2:$D$427,4,0)=0,IF($D1655="КС",$C$2*$C1655*$G1655*M1655,$C$3*$C1655*$G1655*M1655),IF($D1655="КС",$C$2*$G1655*M1655,$C$3*$G1655*M1655))</f>
        <v>0</v>
      </c>
      <c r="Q1655" s="20">
        <f t="shared" si="60"/>
        <v>84899.677500000005</v>
      </c>
    </row>
    <row r="1656" spans="1:17">
      <c r="A1656" s="34">
        <v>150112</v>
      </c>
      <c r="B1656" s="22" t="str">
        <f>VLOOKUP(A1656,МО!$A$1:$C$68,2,0)</f>
        <v>ГБУЗ " Моздокская ЦРБ"</v>
      </c>
      <c r="C1656" s="23">
        <f>IF(D1656="КС",VLOOKUP(A1656,МО!$A$1:$C$68,3,0),VLOOKUP(A1656,МО!$A$1:$D$68,4,0))</f>
        <v>0.9</v>
      </c>
      <c r="D1656" s="27" t="s">
        <v>495</v>
      </c>
      <c r="E1656" s="26">
        <v>20161130</v>
      </c>
      <c r="F1656" s="22" t="str">
        <f>VLOOKUP(E1656,КСГ!$A$2:$C$427,2,0)</f>
        <v>Злокачественное новообразование без специального противоопухолевого лечения</v>
      </c>
      <c r="G1656" s="25">
        <f>VLOOKUP(E1656,КСГ!$A$2:$C$427,3,0)</f>
        <v>0.5</v>
      </c>
      <c r="H1656" s="25">
        <f>IF(VLOOKUP($E1656,КСГ!$A$2:$D$427,4,0)=0,IF($D1656="КС",$C$2*$C1656*$G1656,$C$3*$C1656*$G1656),IF($D1656="КС",$C$2*$G1656,$C$3*$G1656))</f>
        <v>7718.1525000000001</v>
      </c>
      <c r="I1656" s="25" t="str">
        <f>VLOOKUP(E1656,КСГ!$A$2:$E$427,5,0)</f>
        <v>Онкология</v>
      </c>
      <c r="J1656" s="25">
        <f>VLOOKUP(E1656,КСГ!$A$2:$F$427,6,0)</f>
        <v>2.2400000000000002</v>
      </c>
      <c r="K1656" s="26" t="s">
        <v>493</v>
      </c>
      <c r="L1656" s="26">
        <v>6</v>
      </c>
      <c r="M1656" s="26"/>
      <c r="N1656" s="18">
        <f t="shared" si="59"/>
        <v>6</v>
      </c>
      <c r="O1656" s="19">
        <f>IF(VLOOKUP($E1656,КСГ!$A$2:$D$427,4,0)=0,IF($D1656="КС",$C$2*$C1656*$G1656*L1656,$C$3*$C1656*$G1656*L1656),IF($D1656="КС",$C$2*$G1656*L1656,$C$3*$G1656*L1656))</f>
        <v>46308.915000000001</v>
      </c>
      <c r="P1656" s="19">
        <f>IF(VLOOKUP($E1656,КСГ!$A$2:$D$427,4,0)=0,IF($D1656="КС",$C$2*$C1656*$G1656*M1656,$C$3*$C1656*$G1656*M1656),IF($D1656="КС",$C$2*$G1656*M1656,$C$3*$G1656*M1656))</f>
        <v>0</v>
      </c>
      <c r="Q1656" s="20">
        <f t="shared" si="60"/>
        <v>46308.915000000001</v>
      </c>
    </row>
    <row r="1657" spans="1:17">
      <c r="A1657" s="34">
        <v>150112</v>
      </c>
      <c r="B1657" s="22" t="str">
        <f>VLOOKUP(A1657,МО!$A$1:$C$68,2,0)</f>
        <v>ГБУЗ " Моздокская ЦРБ"</v>
      </c>
      <c r="C1657" s="23">
        <f>IF(D1657="КС",VLOOKUP(A1657,МО!$A$1:$C$68,3,0),VLOOKUP(A1657,МО!$A$1:$D$68,4,0))</f>
        <v>0.9</v>
      </c>
      <c r="D1657" s="27" t="s">
        <v>495</v>
      </c>
      <c r="E1657" s="26">
        <v>20161130</v>
      </c>
      <c r="F1657" s="22" t="str">
        <f>VLOOKUP(E1657,КСГ!$A$2:$C$427,2,0)</f>
        <v>Злокачественное новообразование без специального противоопухолевого лечения</v>
      </c>
      <c r="G1657" s="25">
        <f>VLOOKUP(E1657,КСГ!$A$2:$C$427,3,0)</f>
        <v>0.5</v>
      </c>
      <c r="H1657" s="25">
        <f>IF(VLOOKUP($E1657,КСГ!$A$2:$D$427,4,0)=0,IF($D1657="КС",$C$2*$C1657*$G1657,$C$3*$C1657*$G1657),IF($D1657="КС",$C$2*$G1657,$C$3*$G1657))</f>
        <v>7718.1525000000001</v>
      </c>
      <c r="I1657" s="25" t="str">
        <f>VLOOKUP(E1657,КСГ!$A$2:$E$427,5,0)</f>
        <v>Онкология</v>
      </c>
      <c r="J1657" s="25">
        <f>VLOOKUP(E1657,КСГ!$A$2:$F$427,6,0)</f>
        <v>2.2400000000000002</v>
      </c>
      <c r="K1657" s="26" t="s">
        <v>470</v>
      </c>
      <c r="L1657" s="26">
        <v>4</v>
      </c>
      <c r="M1657" s="26"/>
      <c r="N1657" s="18">
        <f t="shared" si="59"/>
        <v>4</v>
      </c>
      <c r="O1657" s="19">
        <f>IF(VLOOKUP($E1657,КСГ!$A$2:$D$427,4,0)=0,IF($D1657="КС",$C$2*$C1657*$G1657*L1657,$C$3*$C1657*$G1657*L1657),IF($D1657="КС",$C$2*$G1657*L1657,$C$3*$G1657*L1657))</f>
        <v>30872.61</v>
      </c>
      <c r="P1657" s="19">
        <f>IF(VLOOKUP($E1657,КСГ!$A$2:$D$427,4,0)=0,IF($D1657="КС",$C$2*$C1657*$G1657*M1657,$C$3*$C1657*$G1657*M1657),IF($D1657="КС",$C$2*$G1657*M1657,$C$3*$G1657*M1657))</f>
        <v>0</v>
      </c>
      <c r="Q1657" s="20">
        <f t="shared" si="60"/>
        <v>30872.61</v>
      </c>
    </row>
    <row r="1658" spans="1:17" ht="15" customHeight="1">
      <c r="A1658" s="34">
        <v>150112</v>
      </c>
      <c r="B1658" s="22" t="str">
        <f>VLOOKUP(A1658,МО!$A$1:$C$68,2,0)</f>
        <v>ГБУЗ " Моздокская ЦРБ"</v>
      </c>
      <c r="C1658" s="23">
        <f>IF(D1658="КС",VLOOKUP(A1658,МО!$A$1:$C$68,3,0),VLOOKUP(A1658,МО!$A$1:$D$68,4,0))</f>
        <v>0.9</v>
      </c>
      <c r="D1658" s="27" t="s">
        <v>495</v>
      </c>
      <c r="E1658" s="26">
        <v>20161145</v>
      </c>
      <c r="F1658" s="22" t="str">
        <f>VLOOKUP(E1658,КСГ!$A$2:$C$427,2,0)</f>
        <v>Средний отит, мастоидит, нарушения вестибулярной функции</v>
      </c>
      <c r="G1658" s="25">
        <f>VLOOKUP(E1658,КСГ!$A$2:$C$427,3,0)</f>
        <v>0.47</v>
      </c>
      <c r="H1658" s="25">
        <f>IF(VLOOKUP($E1658,КСГ!$A$2:$D$427,4,0)=0,IF($D1658="КС",$C$2*$C1658*$G1658,$C$3*$C1658*$G1658),IF($D1658="КС",$C$2*$G1658,$C$3*$G1658))</f>
        <v>7255.0633499999994</v>
      </c>
      <c r="I1658" s="25" t="str">
        <f>VLOOKUP(E1658,КСГ!$A$2:$E$427,5,0)</f>
        <v>Оториноларингология</v>
      </c>
      <c r="J1658" s="25">
        <f>VLOOKUP(E1658,КСГ!$A$2:$F$427,6,0)</f>
        <v>0.87</v>
      </c>
      <c r="K1658" s="26" t="s">
        <v>475</v>
      </c>
      <c r="L1658" s="26">
        <v>13</v>
      </c>
      <c r="M1658" s="26">
        <v>1</v>
      </c>
      <c r="N1658" s="18">
        <f t="shared" si="59"/>
        <v>14</v>
      </c>
      <c r="O1658" s="19">
        <f>IF(VLOOKUP($E1658,КСГ!$A$2:$D$427,4,0)=0,IF($D1658="КС",$C$2*$C1658*$G1658*L1658,$C$3*$C1658*$G1658*L1658),IF($D1658="КС",$C$2*$G1658*L1658,$C$3*$G1658*L1658))</f>
        <v>94315.823549999986</v>
      </c>
      <c r="P1658" s="19">
        <f>IF(VLOOKUP($E1658,КСГ!$A$2:$D$427,4,0)=0,IF($D1658="КС",$C$2*$C1658*$G1658*M1658,$C$3*$C1658*$G1658*M1658),IF($D1658="КС",$C$2*$G1658*M1658,$C$3*$G1658*M1658))</f>
        <v>7255.0633499999994</v>
      </c>
      <c r="Q1658" s="20">
        <f t="shared" si="60"/>
        <v>101570.88689999998</v>
      </c>
    </row>
    <row r="1659" spans="1:17" ht="15" customHeight="1">
      <c r="A1659" s="34">
        <v>150112</v>
      </c>
      <c r="B1659" s="22" t="str">
        <f>VLOOKUP(A1659,МО!$A$1:$C$68,2,0)</f>
        <v>ГБУЗ " Моздокская ЦРБ"</v>
      </c>
      <c r="C1659" s="23">
        <f>IF(D1659="КС",VLOOKUP(A1659,МО!$A$1:$C$68,3,0),VLOOKUP(A1659,МО!$A$1:$D$68,4,0))</f>
        <v>0.9</v>
      </c>
      <c r="D1659" s="27" t="s">
        <v>495</v>
      </c>
      <c r="E1659" s="26">
        <v>20161145</v>
      </c>
      <c r="F1659" s="22" t="str">
        <f>VLOOKUP(E1659,КСГ!$A$2:$C$427,2,0)</f>
        <v>Средний отит, мастоидит, нарушения вестибулярной функции</v>
      </c>
      <c r="G1659" s="25">
        <f>VLOOKUP(E1659,КСГ!$A$2:$C$427,3,0)</f>
        <v>0.47</v>
      </c>
      <c r="H1659" s="25">
        <f>IF(VLOOKUP($E1659,КСГ!$A$2:$D$427,4,0)=0,IF($D1659="КС",$C$2*$C1659*$G1659,$C$3*$C1659*$G1659),IF($D1659="КС",$C$2*$G1659,$C$3*$G1659))</f>
        <v>7255.0633499999994</v>
      </c>
      <c r="I1659" s="25" t="str">
        <f>VLOOKUP(E1659,КСГ!$A$2:$E$427,5,0)</f>
        <v>Оториноларингология</v>
      </c>
      <c r="J1659" s="25">
        <f>VLOOKUP(E1659,КСГ!$A$2:$F$427,6,0)</f>
        <v>0.87</v>
      </c>
      <c r="K1659" s="26" t="s">
        <v>499</v>
      </c>
      <c r="L1659" s="26">
        <v>1</v>
      </c>
      <c r="M1659" s="26"/>
      <c r="N1659" s="18">
        <f t="shared" si="59"/>
        <v>1</v>
      </c>
      <c r="O1659" s="19">
        <f>IF(VLOOKUP($E1659,КСГ!$A$2:$D$427,4,0)=0,IF($D1659="КС",$C$2*$C1659*$G1659*L1659,$C$3*$C1659*$G1659*L1659),IF($D1659="КС",$C$2*$G1659*L1659,$C$3*$G1659*L1659))</f>
        <v>7255.0633499999994</v>
      </c>
      <c r="P1659" s="19">
        <f>IF(VLOOKUP($E1659,КСГ!$A$2:$D$427,4,0)=0,IF($D1659="КС",$C$2*$C1659*$G1659*M1659,$C$3*$C1659*$G1659*M1659),IF($D1659="КС",$C$2*$G1659*M1659,$C$3*$G1659*M1659))</f>
        <v>0</v>
      </c>
      <c r="Q1659" s="20">
        <f t="shared" si="60"/>
        <v>7255.0633499999994</v>
      </c>
    </row>
    <row r="1660" spans="1:17" ht="30">
      <c r="A1660" s="34">
        <v>150112</v>
      </c>
      <c r="B1660" s="22" t="str">
        <f>VLOOKUP(A1660,МО!$A$1:$C$68,2,0)</f>
        <v>ГБУЗ " Моздокская ЦРБ"</v>
      </c>
      <c r="C1660" s="23">
        <f>IF(D1660="КС",VLOOKUP(A1660,МО!$A$1:$C$68,3,0),VLOOKUP(A1660,МО!$A$1:$D$68,4,0))</f>
        <v>0.9</v>
      </c>
      <c r="D1660" s="27" t="s">
        <v>495</v>
      </c>
      <c r="E1660" s="26">
        <v>20161146</v>
      </c>
      <c r="F1660" s="22" t="str">
        <f>VLOOKUP(E1660,КСГ!$A$2:$C$427,2,0)</f>
        <v>Другие болезни уха</v>
      </c>
      <c r="G1660" s="25">
        <f>VLOOKUP(E1660,КСГ!$A$2:$C$427,3,0)</f>
        <v>0.61</v>
      </c>
      <c r="H1660" s="25">
        <f>IF(VLOOKUP($E1660,КСГ!$A$2:$D$427,4,0)=0,IF($D1660="КС",$C$2*$C1660*$G1660,$C$3*$C1660*$G1660),IF($D1660="КС",$C$2*$G1660,$C$3*$G1660))</f>
        <v>9416.1460499999994</v>
      </c>
      <c r="I1660" s="25" t="str">
        <f>VLOOKUP(E1660,КСГ!$A$2:$E$427,5,0)</f>
        <v>Оториноларингология</v>
      </c>
      <c r="J1660" s="25">
        <f>VLOOKUP(E1660,КСГ!$A$2:$F$427,6,0)</f>
        <v>0.87</v>
      </c>
      <c r="K1660" s="26" t="s">
        <v>475</v>
      </c>
      <c r="L1660" s="26">
        <v>10</v>
      </c>
      <c r="M1660" s="26"/>
      <c r="N1660" s="18">
        <f t="shared" si="59"/>
        <v>10</v>
      </c>
      <c r="O1660" s="19">
        <f>IF(VLOOKUP($E1660,КСГ!$A$2:$D$427,4,0)=0,IF($D1660="КС",$C$2*$C1660*$G1660*L1660,$C$3*$C1660*$G1660*L1660),IF($D1660="КС",$C$2*$G1660*L1660,$C$3*$G1660*L1660))</f>
        <v>94161.460499999986</v>
      </c>
      <c r="P1660" s="19">
        <f>IF(VLOOKUP($E1660,КСГ!$A$2:$D$427,4,0)=0,IF($D1660="КС",$C$2*$C1660*$G1660*M1660,$C$3*$C1660*$G1660*M1660),IF($D1660="КС",$C$2*$G1660*M1660,$C$3*$G1660*M1660))</f>
        <v>0</v>
      </c>
      <c r="Q1660" s="20">
        <f t="shared" si="60"/>
        <v>94161.460499999986</v>
      </c>
    </row>
    <row r="1661" spans="1:17" ht="15" customHeight="1">
      <c r="A1661" s="34">
        <v>150112</v>
      </c>
      <c r="B1661" s="22" t="str">
        <f>VLOOKUP(A1661,МО!$A$1:$C$68,2,0)</f>
        <v>ГБУЗ " Моздокская ЦРБ"</v>
      </c>
      <c r="C1661" s="23">
        <f>IF(D1661="КС",VLOOKUP(A1661,МО!$A$1:$C$68,3,0),VLOOKUP(A1661,МО!$A$1:$D$68,4,0))</f>
        <v>0.9</v>
      </c>
      <c r="D1661" s="27" t="s">
        <v>495</v>
      </c>
      <c r="E1661" s="26">
        <v>20161146</v>
      </c>
      <c r="F1661" s="22" t="str">
        <f>VLOOKUP(E1661,КСГ!$A$2:$C$427,2,0)</f>
        <v>Другие болезни уха</v>
      </c>
      <c r="G1661" s="25">
        <f>VLOOKUP(E1661,КСГ!$A$2:$C$427,3,0)</f>
        <v>0.61</v>
      </c>
      <c r="H1661" s="25">
        <f>IF(VLOOKUP($E1661,КСГ!$A$2:$D$427,4,0)=0,IF($D1661="КС",$C$2*$C1661*$G1661,$C$3*$C1661*$G1661),IF($D1661="КС",$C$2*$G1661,$C$3*$G1661))</f>
        <v>9416.1460499999994</v>
      </c>
      <c r="I1661" s="25" t="str">
        <f>VLOOKUP(E1661,КСГ!$A$2:$E$427,5,0)</f>
        <v>Оториноларингология</v>
      </c>
      <c r="J1661" s="25">
        <f>VLOOKUP(E1661,КСГ!$A$2:$F$427,6,0)</f>
        <v>0.87</v>
      </c>
      <c r="K1661" s="26" t="s">
        <v>499</v>
      </c>
      <c r="L1661" s="26">
        <v>4</v>
      </c>
      <c r="M1661" s="26"/>
      <c r="N1661" s="18">
        <f t="shared" si="59"/>
        <v>4</v>
      </c>
      <c r="O1661" s="19">
        <f>IF(VLOOKUP($E1661,КСГ!$A$2:$D$427,4,0)=0,IF($D1661="КС",$C$2*$C1661*$G1661*L1661,$C$3*$C1661*$G1661*L1661),IF($D1661="КС",$C$2*$G1661*L1661,$C$3*$G1661*L1661))</f>
        <v>37664.584199999998</v>
      </c>
      <c r="P1661" s="19">
        <f>IF(VLOOKUP($E1661,КСГ!$A$2:$D$427,4,0)=0,IF($D1661="КС",$C$2*$C1661*$G1661*M1661,$C$3*$C1661*$G1661*M1661),IF($D1661="КС",$C$2*$G1661*M1661,$C$3*$G1661*M1661))</f>
        <v>0</v>
      </c>
      <c r="Q1661" s="20">
        <f t="shared" si="60"/>
        <v>37664.584199999998</v>
      </c>
    </row>
    <row r="1662" spans="1:17" ht="15" customHeight="1">
      <c r="A1662" s="34">
        <v>150112</v>
      </c>
      <c r="B1662" s="22" t="str">
        <f>VLOOKUP(A1662,МО!$A$1:$C$68,2,0)</f>
        <v>ГБУЗ " Моздокская ЦРБ"</v>
      </c>
      <c r="C1662" s="23">
        <f>IF(D1662="КС",VLOOKUP(A1662,МО!$A$1:$C$68,3,0),VLOOKUP(A1662,МО!$A$1:$D$68,4,0))</f>
        <v>0.9</v>
      </c>
      <c r="D1662" s="27" t="s">
        <v>495</v>
      </c>
      <c r="E1662" s="26">
        <v>20161147</v>
      </c>
      <c r="F1662" s="22" t="str">
        <f>VLOOKUP(E1662,КСГ!$A$2:$C$427,2,0)</f>
        <v>Другие болезни и врожденные аномалии верхних дыхательных путей, симптомы и признаки, относящиеся к органам дыхания, нарушения речи</v>
      </c>
      <c r="G1662" s="25">
        <f>VLOOKUP(E1662,КСГ!$A$2:$C$427,3,0)</f>
        <v>0.35499999999999998</v>
      </c>
      <c r="H1662" s="25">
        <f>IF(VLOOKUP($E1662,КСГ!$A$2:$D$427,4,0)=0,IF($D1662="КС",$C$2*$C1662*$G1662,$C$3*$C1662*$G1662),IF($D1662="КС",$C$2*$G1662,$C$3*$G1662))</f>
        <v>5479.8882750000002</v>
      </c>
      <c r="I1662" s="25" t="str">
        <f>VLOOKUP(E1662,КСГ!$A$2:$E$427,5,0)</f>
        <v>Оториноларингология</v>
      </c>
      <c r="J1662" s="25">
        <f>VLOOKUP(E1662,КСГ!$A$2:$F$427,6,0)</f>
        <v>0.87</v>
      </c>
      <c r="K1662" s="26" t="s">
        <v>475</v>
      </c>
      <c r="L1662" s="26">
        <v>15</v>
      </c>
      <c r="M1662" s="26"/>
      <c r="N1662" s="18">
        <f t="shared" si="59"/>
        <v>15</v>
      </c>
      <c r="O1662" s="19">
        <f>IF(VLOOKUP($E1662,КСГ!$A$2:$D$427,4,0)=0,IF($D1662="КС",$C$2*$C1662*$G1662*L1662,$C$3*$C1662*$G1662*L1662),IF($D1662="КС",$C$2*$G1662*L1662,$C$3*$G1662*L1662))</f>
        <v>82198.324124999999</v>
      </c>
      <c r="P1662" s="19">
        <f>IF(VLOOKUP($E1662,КСГ!$A$2:$D$427,4,0)=0,IF($D1662="КС",$C$2*$C1662*$G1662*M1662,$C$3*$C1662*$G1662*M1662),IF($D1662="КС",$C$2*$G1662*M1662,$C$3*$G1662*M1662))</f>
        <v>0</v>
      </c>
      <c r="Q1662" s="20">
        <f t="shared" si="60"/>
        <v>82198.324124999999</v>
      </c>
    </row>
    <row r="1663" spans="1:17" ht="30">
      <c r="A1663" s="34">
        <v>150112</v>
      </c>
      <c r="B1663" s="22" t="str">
        <f>VLOOKUP(A1663,МО!$A$1:$C$68,2,0)</f>
        <v>ГБУЗ " Моздокская ЦРБ"</v>
      </c>
      <c r="C1663" s="23">
        <f>IF(D1663="КС",VLOOKUP(A1663,МО!$A$1:$C$68,3,0),VLOOKUP(A1663,МО!$A$1:$D$68,4,0))</f>
        <v>0.9</v>
      </c>
      <c r="D1663" s="27" t="s">
        <v>495</v>
      </c>
      <c r="E1663" s="26">
        <v>20161149</v>
      </c>
      <c r="F1663" s="22" t="str">
        <f>VLOOKUP(E1663,КСГ!$A$2:$C$427,2,0)</f>
        <v>Операции на органе слуха, придаточных пазухах носа  и верхних дыхательных путях (уровень 2)</v>
      </c>
      <c r="G1663" s="25">
        <f>VLOOKUP(E1663,КСГ!$A$2:$C$427,3,0)</f>
        <v>0.91</v>
      </c>
      <c r="H1663" s="25">
        <f>IF(VLOOKUP($E1663,КСГ!$A$2:$D$427,4,0)=0,IF($D1663="КС",$C$2*$C1663*$G1663,$C$3*$C1663*$G1663),IF($D1663="КС",$C$2*$G1663,$C$3*$G1663))</f>
        <v>14047.037550000001</v>
      </c>
      <c r="I1663" s="25" t="str">
        <f>VLOOKUP(E1663,КСГ!$A$2:$E$427,5,0)</f>
        <v>Оториноларингология</v>
      </c>
      <c r="J1663" s="25">
        <f>VLOOKUP(E1663,КСГ!$A$2:$F$427,6,0)</f>
        <v>0.87</v>
      </c>
      <c r="K1663" s="26" t="s">
        <v>475</v>
      </c>
      <c r="L1663" s="26">
        <v>30</v>
      </c>
      <c r="M1663" s="26"/>
      <c r="N1663" s="18">
        <f t="shared" si="59"/>
        <v>30</v>
      </c>
      <c r="O1663" s="19">
        <f>IF(VLOOKUP($E1663,КСГ!$A$2:$D$427,4,0)=0,IF($D1663="КС",$C$2*$C1663*$G1663*L1663,$C$3*$C1663*$G1663*L1663),IF($D1663="КС",$C$2*$G1663*L1663,$C$3*$G1663*L1663))</f>
        <v>421411.12650000001</v>
      </c>
      <c r="P1663" s="19">
        <f>IF(VLOOKUP($E1663,КСГ!$A$2:$D$427,4,0)=0,IF($D1663="КС",$C$2*$C1663*$G1663*M1663,$C$3*$C1663*$G1663*M1663),IF($D1663="КС",$C$2*$G1663*M1663,$C$3*$G1663*M1663))</f>
        <v>0</v>
      </c>
      <c r="Q1663" s="20">
        <f t="shared" si="60"/>
        <v>421411.12650000001</v>
      </c>
    </row>
    <row r="1664" spans="1:17" ht="15" customHeight="1">
      <c r="A1664" s="34">
        <v>150112</v>
      </c>
      <c r="B1664" s="22" t="str">
        <f>VLOOKUP(A1664,МО!$A$1:$C$68,2,0)</f>
        <v>ГБУЗ " Моздокская ЦРБ"</v>
      </c>
      <c r="C1664" s="23">
        <f>IF(D1664="КС",VLOOKUP(A1664,МО!$A$1:$C$68,3,0),VLOOKUP(A1664,МО!$A$1:$D$68,4,0))</f>
        <v>0.9</v>
      </c>
      <c r="D1664" s="27" t="s">
        <v>495</v>
      </c>
      <c r="E1664" s="26">
        <v>20161163</v>
      </c>
      <c r="F1664" s="22" t="str">
        <f>VLOOKUP(E1664,КСГ!$A$2:$C$427,2,0)</f>
        <v>Другие болезни органов пищеварения, дети</v>
      </c>
      <c r="G1664" s="25">
        <f>VLOOKUP(E1664,КСГ!$A$2:$C$427,3,0)</f>
        <v>0.39</v>
      </c>
      <c r="H1664" s="25">
        <f>IF(VLOOKUP($E1664,КСГ!$A$2:$D$427,4,0)=0,IF($D1664="КС",$C$2*$C1664*$G1664,$C$3*$C1664*$G1664),IF($D1664="КС",$C$2*$G1664,$C$3*$G1664))</f>
        <v>6020.15895</v>
      </c>
      <c r="I1664" s="25" t="str">
        <f>VLOOKUP(E1664,КСГ!$A$2:$E$427,5,0)</f>
        <v>Педиатрия</v>
      </c>
      <c r="J1664" s="25">
        <f>VLOOKUP(E1664,КСГ!$A$2:$F$427,6,0)</f>
        <v>0.8</v>
      </c>
      <c r="K1664" s="26" t="s">
        <v>474</v>
      </c>
      <c r="L1664" s="26">
        <v>7</v>
      </c>
      <c r="M1664" s="26"/>
      <c r="N1664" s="18">
        <f t="shared" ref="N1664:N1727" si="61">IF(L1664+M1664&gt;0,L1664+M1664,"")</f>
        <v>7</v>
      </c>
      <c r="O1664" s="19">
        <f>IF(VLOOKUP($E1664,КСГ!$A$2:$D$427,4,0)=0,IF($D1664="КС",$C$2*$C1664*$G1664*L1664,$C$3*$C1664*$G1664*L1664),IF($D1664="КС",$C$2*$G1664*L1664,$C$3*$G1664*L1664))</f>
        <v>42141.112650000003</v>
      </c>
      <c r="P1664" s="19">
        <f>IF(VLOOKUP($E1664,КСГ!$A$2:$D$427,4,0)=0,IF($D1664="КС",$C$2*$C1664*$G1664*M1664,$C$3*$C1664*$G1664*M1664),IF($D1664="КС",$C$2*$G1664*M1664,$C$3*$G1664*M1664))</f>
        <v>0</v>
      </c>
      <c r="Q1664" s="20">
        <f t="shared" ref="Q1664:Q1727" si="62">O1664+P1664</f>
        <v>42141.112650000003</v>
      </c>
    </row>
    <row r="1665" spans="1:17" ht="15" customHeight="1">
      <c r="A1665" s="34">
        <v>150112</v>
      </c>
      <c r="B1665" s="22" t="str">
        <f>VLOOKUP(A1665,МО!$A$1:$C$68,2,0)</f>
        <v>ГБУЗ " Моздокская ЦРБ"</v>
      </c>
      <c r="C1665" s="23">
        <f>IF(D1665="КС",VLOOKUP(A1665,МО!$A$1:$C$68,3,0),VLOOKUP(A1665,МО!$A$1:$D$68,4,0))</f>
        <v>0.9</v>
      </c>
      <c r="D1665" s="27" t="s">
        <v>495</v>
      </c>
      <c r="E1665" s="26">
        <v>20161163</v>
      </c>
      <c r="F1665" s="22" t="str">
        <f>VLOOKUP(E1665,КСГ!$A$2:$C$427,2,0)</f>
        <v>Другие болезни органов пищеварения, дети</v>
      </c>
      <c r="G1665" s="25">
        <f>VLOOKUP(E1665,КСГ!$A$2:$C$427,3,0)</f>
        <v>0.39</v>
      </c>
      <c r="H1665" s="25">
        <f>IF(VLOOKUP($E1665,КСГ!$A$2:$D$427,4,0)=0,IF($D1665="КС",$C$2*$C1665*$G1665,$C$3*$C1665*$G1665),IF($D1665="КС",$C$2*$G1665,$C$3*$G1665))</f>
        <v>6020.15895</v>
      </c>
      <c r="I1665" s="25" t="str">
        <f>VLOOKUP(E1665,КСГ!$A$2:$E$427,5,0)</f>
        <v>Педиатрия</v>
      </c>
      <c r="J1665" s="25">
        <f>VLOOKUP(E1665,КСГ!$A$2:$F$427,6,0)</f>
        <v>0.8</v>
      </c>
      <c r="K1665" s="26" t="s">
        <v>499</v>
      </c>
      <c r="L1665" s="26">
        <v>0</v>
      </c>
      <c r="M1665" s="26"/>
      <c r="N1665" s="18" t="str">
        <f t="shared" si="61"/>
        <v/>
      </c>
      <c r="O1665" s="19">
        <f>IF(VLOOKUP($E1665,КСГ!$A$2:$D$427,4,0)=0,IF($D1665="КС",$C$2*$C1665*$G1665*L1665,$C$3*$C1665*$G1665*L1665),IF($D1665="КС",$C$2*$G1665*L1665,$C$3*$G1665*L1665))</f>
        <v>0</v>
      </c>
      <c r="P1665" s="19">
        <f>IF(VLOOKUP($E1665,КСГ!$A$2:$D$427,4,0)=0,IF($D1665="КС",$C$2*$C1665*$G1665*M1665,$C$3*$C1665*$G1665*M1665),IF($D1665="КС",$C$2*$G1665*M1665,$C$3*$G1665*M1665))</f>
        <v>0</v>
      </c>
      <c r="Q1665" s="20">
        <f t="shared" si="62"/>
        <v>0</v>
      </c>
    </row>
    <row r="1666" spans="1:17">
      <c r="A1666" s="34">
        <v>150112</v>
      </c>
      <c r="B1666" s="22" t="str">
        <f>VLOOKUP(A1666,МО!$A$1:$C$68,2,0)</f>
        <v>ГБУЗ " Моздокская ЦРБ"</v>
      </c>
      <c r="C1666" s="23">
        <f>IF(D1666="КС",VLOOKUP(A1666,МО!$A$1:$C$68,3,0),VLOOKUP(A1666,МО!$A$1:$D$68,4,0))</f>
        <v>0.9</v>
      </c>
      <c r="D1666" s="27" t="s">
        <v>495</v>
      </c>
      <c r="E1666" s="26">
        <v>20161169</v>
      </c>
      <c r="F1666" s="22" t="str">
        <f>VLOOKUP(E1666,КСГ!$A$2:$C$427,2,0)</f>
        <v>Пневмония, плеврит, другие болезни плевры</v>
      </c>
      <c r="G1666" s="25">
        <f>VLOOKUP(E1666,КСГ!$A$2:$C$427,3,0)</f>
        <v>1.8059999999999998</v>
      </c>
      <c r="H1666" s="25">
        <f>IF(VLOOKUP($E1666,КСГ!$A$2:$D$427,4,0)=0,IF($D1666="КС",$C$2*$C1666*$G1666,$C$3*$C1666*$G1666),IF($D1666="КС",$C$2*$G1666,$C$3*$G1666))</f>
        <v>27877.966829999998</v>
      </c>
      <c r="I1666" s="25" t="str">
        <f>VLOOKUP(E1666,КСГ!$A$2:$E$427,5,0)</f>
        <v>Пульмонология</v>
      </c>
      <c r="J1666" s="25">
        <f>VLOOKUP(E1666,КСГ!$A$2:$F$427,6,0)</f>
        <v>1.31</v>
      </c>
      <c r="K1666" s="26" t="s">
        <v>493</v>
      </c>
      <c r="L1666" s="26">
        <v>62</v>
      </c>
      <c r="M1666" s="26">
        <v>4</v>
      </c>
      <c r="N1666" s="18">
        <f t="shared" si="61"/>
        <v>66</v>
      </c>
      <c r="O1666" s="19">
        <f>IF(VLOOKUP($E1666,КСГ!$A$2:$D$427,4,0)=0,IF($D1666="КС",$C$2*$C1666*$G1666*L1666,$C$3*$C1666*$G1666*L1666),IF($D1666="КС",$C$2*$G1666*L1666,$C$3*$G1666*L1666))</f>
        <v>1728433.9434599997</v>
      </c>
      <c r="P1666" s="19">
        <f>IF(VLOOKUP($E1666,КСГ!$A$2:$D$427,4,0)=0,IF($D1666="КС",$C$2*$C1666*$G1666*M1666,$C$3*$C1666*$G1666*M1666),IF($D1666="КС",$C$2*$G1666*M1666,$C$3*$G1666*M1666))</f>
        <v>111511.86731999999</v>
      </c>
      <c r="Q1666" s="20">
        <f t="shared" si="62"/>
        <v>1839945.8107799997</v>
      </c>
    </row>
    <row r="1667" spans="1:17" ht="15" customHeight="1">
      <c r="A1667" s="34">
        <v>150112</v>
      </c>
      <c r="B1667" s="22" t="str">
        <f>VLOOKUP(A1667,МО!$A$1:$C$68,2,0)</f>
        <v>ГБУЗ " Моздокская ЦРБ"</v>
      </c>
      <c r="C1667" s="23">
        <f>IF(D1667="КС",VLOOKUP(A1667,МО!$A$1:$C$68,3,0),VLOOKUP(A1667,МО!$A$1:$D$68,4,0))</f>
        <v>0.9</v>
      </c>
      <c r="D1667" s="27" t="s">
        <v>495</v>
      </c>
      <c r="E1667" s="26">
        <v>20161169</v>
      </c>
      <c r="F1667" s="22" t="str">
        <f>VLOOKUP(E1667,КСГ!$A$2:$C$427,2,0)</f>
        <v>Пневмония, плеврит, другие болезни плевры</v>
      </c>
      <c r="G1667" s="25">
        <f>VLOOKUP(E1667,КСГ!$A$2:$C$427,3,0)</f>
        <v>1.8059999999999998</v>
      </c>
      <c r="H1667" s="25">
        <f>IF(VLOOKUP($E1667,КСГ!$A$2:$D$427,4,0)=0,IF($D1667="КС",$C$2*$C1667*$G1667,$C$3*$C1667*$G1667),IF($D1667="КС",$C$2*$G1667,$C$3*$G1667))</f>
        <v>27877.966829999998</v>
      </c>
      <c r="I1667" s="25" t="str">
        <f>VLOOKUP(E1667,КСГ!$A$2:$E$427,5,0)</f>
        <v>Пульмонология</v>
      </c>
      <c r="J1667" s="25">
        <f>VLOOKUP(E1667,КСГ!$A$2:$F$427,6,0)</f>
        <v>1.31</v>
      </c>
      <c r="K1667" s="26" t="s">
        <v>499</v>
      </c>
      <c r="L1667" s="26">
        <v>80</v>
      </c>
      <c r="M1667" s="26"/>
      <c r="N1667" s="18">
        <f t="shared" si="61"/>
        <v>80</v>
      </c>
      <c r="O1667" s="19">
        <f>IF(VLOOKUP($E1667,КСГ!$A$2:$D$427,4,0)=0,IF($D1667="КС",$C$2*$C1667*$G1667*L1667,$C$3*$C1667*$G1667*L1667),IF($D1667="КС",$C$2*$G1667*L1667,$C$3*$G1667*L1667))</f>
        <v>2230237.3463999997</v>
      </c>
      <c r="P1667" s="19">
        <f>IF(VLOOKUP($E1667,КСГ!$A$2:$D$427,4,0)=0,IF($D1667="КС",$C$2*$C1667*$G1667*M1667,$C$3*$C1667*$G1667*M1667),IF($D1667="КС",$C$2*$G1667*M1667,$C$3*$G1667*M1667))</f>
        <v>0</v>
      </c>
      <c r="Q1667" s="20">
        <f t="shared" si="62"/>
        <v>2230237.3463999997</v>
      </c>
    </row>
    <row r="1668" spans="1:17">
      <c r="A1668" s="34">
        <v>150112</v>
      </c>
      <c r="B1668" s="22" t="str">
        <f>VLOOKUP(A1668,МО!$A$1:$C$68,2,0)</f>
        <v>ГБУЗ " Моздокская ЦРБ"</v>
      </c>
      <c r="C1668" s="23">
        <f>IF(D1668="КС",VLOOKUP(A1668,МО!$A$1:$C$68,3,0),VLOOKUP(A1668,МО!$A$1:$D$68,4,0))</f>
        <v>0.9</v>
      </c>
      <c r="D1668" s="27" t="s">
        <v>495</v>
      </c>
      <c r="E1668" s="26">
        <v>20161169</v>
      </c>
      <c r="F1668" s="22" t="str">
        <f>VLOOKUP(E1668,КСГ!$A$2:$C$427,2,0)</f>
        <v>Пневмония, плеврит, другие болезни плевры</v>
      </c>
      <c r="G1668" s="25">
        <f>VLOOKUP(E1668,КСГ!$A$2:$C$427,3,0)</f>
        <v>1.8059999999999998</v>
      </c>
      <c r="H1668" s="25">
        <f>IF(VLOOKUP($E1668,КСГ!$A$2:$D$427,4,0)=0,IF($D1668="КС",$C$2*$C1668*$G1668,$C$3*$C1668*$G1668),IF($D1668="КС",$C$2*$G1668,$C$3*$G1668))</f>
        <v>27877.966829999998</v>
      </c>
      <c r="I1668" s="25" t="str">
        <f>VLOOKUP(E1668,КСГ!$A$2:$E$427,5,0)</f>
        <v>Пульмонология</v>
      </c>
      <c r="J1668" s="25">
        <f>VLOOKUP(E1668,КСГ!$A$2:$F$427,6,0)</f>
        <v>1.31</v>
      </c>
      <c r="K1668" s="26" t="s">
        <v>509</v>
      </c>
      <c r="L1668" s="26">
        <v>5</v>
      </c>
      <c r="M1668" s="26"/>
      <c r="N1668" s="18">
        <f t="shared" si="61"/>
        <v>5</v>
      </c>
      <c r="O1668" s="19">
        <f>IF(VLOOKUP($E1668,КСГ!$A$2:$D$427,4,0)=0,IF($D1668="КС",$C$2*$C1668*$G1668*L1668,$C$3*$C1668*$G1668*L1668),IF($D1668="КС",$C$2*$G1668*L1668,$C$3*$G1668*L1668))</f>
        <v>139389.83414999998</v>
      </c>
      <c r="P1668" s="19">
        <f>IF(VLOOKUP($E1668,КСГ!$A$2:$D$427,4,0)=0,IF($D1668="КС",$C$2*$C1668*$G1668*M1668,$C$3*$C1668*$G1668*M1668),IF($D1668="КС",$C$2*$G1668*M1668,$C$3*$G1668*M1668))</f>
        <v>0</v>
      </c>
      <c r="Q1668" s="20">
        <f t="shared" si="62"/>
        <v>139389.83414999998</v>
      </c>
    </row>
    <row r="1669" spans="1:17" ht="15" customHeight="1">
      <c r="A1669" s="34">
        <v>150112</v>
      </c>
      <c r="B1669" s="22" t="str">
        <f>VLOOKUP(A1669,МО!$A$1:$C$68,2,0)</f>
        <v>ГБУЗ " Моздокская ЦРБ"</v>
      </c>
      <c r="C1669" s="23">
        <f>IF(D1669="КС",VLOOKUP(A1669,МО!$A$1:$C$68,3,0),VLOOKUP(A1669,МО!$A$1:$D$68,4,0))</f>
        <v>0.9</v>
      </c>
      <c r="D1669" s="27" t="s">
        <v>495</v>
      </c>
      <c r="E1669" s="26">
        <v>20161170</v>
      </c>
      <c r="F1669" s="22" t="str">
        <f>VLOOKUP(E1669,КСГ!$A$2:$C$427,2,0)</f>
        <v>Астма, взрослые</v>
      </c>
      <c r="G1669" s="25">
        <f>VLOOKUP(E1669,КСГ!$A$2:$C$427,3,0)</f>
        <v>1.554</v>
      </c>
      <c r="H1669" s="25">
        <f>IF(VLOOKUP($E1669,КСГ!$A$2:$D$427,4,0)=0,IF($D1669="КС",$C$2*$C1669*$G1669,$C$3*$C1669*$G1669),IF($D1669="КС",$C$2*$G1669,$C$3*$G1669))</f>
        <v>23988.017970000001</v>
      </c>
      <c r="I1669" s="25" t="str">
        <f>VLOOKUP(E1669,КСГ!$A$2:$E$427,5,0)</f>
        <v>Пульмонология</v>
      </c>
      <c r="J1669" s="25">
        <f>VLOOKUP(E1669,КСГ!$A$2:$F$427,6,0)</f>
        <v>1.31</v>
      </c>
      <c r="K1669" s="26" t="s">
        <v>493</v>
      </c>
      <c r="L1669" s="26">
        <v>21</v>
      </c>
      <c r="M1669" s="26">
        <v>1</v>
      </c>
      <c r="N1669" s="18">
        <f t="shared" si="61"/>
        <v>22</v>
      </c>
      <c r="O1669" s="19">
        <f>IF(VLOOKUP($E1669,КСГ!$A$2:$D$427,4,0)=0,IF($D1669="КС",$C$2*$C1669*$G1669*L1669,$C$3*$C1669*$G1669*L1669),IF($D1669="КС",$C$2*$G1669*L1669,$C$3*$G1669*L1669))</f>
        <v>503748.37737</v>
      </c>
      <c r="P1669" s="19">
        <f>IF(VLOOKUP($E1669,КСГ!$A$2:$D$427,4,0)=0,IF($D1669="КС",$C$2*$C1669*$G1669*M1669,$C$3*$C1669*$G1669*M1669),IF($D1669="КС",$C$2*$G1669*M1669,$C$3*$G1669*M1669))</f>
        <v>23988.017970000001</v>
      </c>
      <c r="Q1669" s="20">
        <f t="shared" si="62"/>
        <v>527736.39534000005</v>
      </c>
    </row>
    <row r="1670" spans="1:17">
      <c r="A1670" s="34">
        <v>150112</v>
      </c>
      <c r="B1670" s="22" t="str">
        <f>VLOOKUP(A1670,МО!$A$1:$C$68,2,0)</f>
        <v>ГБУЗ " Моздокская ЦРБ"</v>
      </c>
      <c r="C1670" s="23">
        <f>IF(D1670="КС",VLOOKUP(A1670,МО!$A$1:$C$68,3,0),VLOOKUP(A1670,МО!$A$1:$D$68,4,0))</f>
        <v>0.9</v>
      </c>
      <c r="D1670" s="27" t="s">
        <v>495</v>
      </c>
      <c r="E1670" s="26">
        <v>20161171</v>
      </c>
      <c r="F1670" s="22" t="str">
        <f>VLOOKUP(E1670,КСГ!$A$2:$C$427,2,0)</f>
        <v>Астма, дети</v>
      </c>
      <c r="G1670" s="25">
        <f>VLOOKUP(E1670,КСГ!$A$2:$C$427,3,0)</f>
        <v>1.75</v>
      </c>
      <c r="H1670" s="25">
        <f>IF(VLOOKUP($E1670,КСГ!$A$2:$D$427,4,0)=0,IF($D1670="КС",$C$2*$C1670*$G1670,$C$3*$C1670*$G1670),IF($D1670="КС",$C$2*$G1670,$C$3*$G1670))</f>
        <v>27013.533750000002</v>
      </c>
      <c r="I1670" s="25" t="str">
        <f>VLOOKUP(E1670,КСГ!$A$2:$E$427,5,0)</f>
        <v>Пульмонология</v>
      </c>
      <c r="J1670" s="25">
        <f>VLOOKUP(E1670,КСГ!$A$2:$F$427,6,0)</f>
        <v>1.31</v>
      </c>
      <c r="K1670" s="26" t="s">
        <v>499</v>
      </c>
      <c r="L1670" s="26">
        <v>6</v>
      </c>
      <c r="M1670" s="26"/>
      <c r="N1670" s="18">
        <f t="shared" si="61"/>
        <v>6</v>
      </c>
      <c r="O1670" s="19">
        <f>IF(VLOOKUP($E1670,КСГ!$A$2:$D$427,4,0)=0,IF($D1670="КС",$C$2*$C1670*$G1670*L1670,$C$3*$C1670*$G1670*L1670),IF($D1670="КС",$C$2*$G1670*L1670,$C$3*$G1670*L1670))</f>
        <v>162081.20250000001</v>
      </c>
      <c r="P1670" s="19">
        <f>IF(VLOOKUP($E1670,КСГ!$A$2:$D$427,4,0)=0,IF($D1670="КС",$C$2*$C1670*$G1670*M1670,$C$3*$C1670*$G1670*M1670),IF($D1670="КС",$C$2*$G1670*M1670,$C$3*$G1670*M1670))</f>
        <v>0</v>
      </c>
      <c r="Q1670" s="20">
        <f t="shared" si="62"/>
        <v>162081.20250000001</v>
      </c>
    </row>
    <row r="1671" spans="1:17" ht="15" customHeight="1">
      <c r="A1671" s="34">
        <v>150112</v>
      </c>
      <c r="B1671" s="22" t="str">
        <f>VLOOKUP(A1671,МО!$A$1:$C$68,2,0)</f>
        <v>ГБУЗ " Моздокская ЦРБ"</v>
      </c>
      <c r="C1671" s="23">
        <f>IF(D1671="КС",VLOOKUP(A1671,МО!$A$1:$C$68,3,0),VLOOKUP(A1671,МО!$A$1:$D$68,4,0))</f>
        <v>0.9</v>
      </c>
      <c r="D1671" s="27" t="s">
        <v>495</v>
      </c>
      <c r="E1671" s="26">
        <v>20161172</v>
      </c>
      <c r="F1671" s="22" t="str">
        <f>VLOOKUP(E1671,КСГ!$A$2:$C$427,2,0)</f>
        <v>Системные поражения соединительной ткани</v>
      </c>
      <c r="G1671" s="25">
        <f>VLOOKUP(E1671,КСГ!$A$2:$C$427,3,0)</f>
        <v>1.78</v>
      </c>
      <c r="H1671" s="25">
        <f>IF(VLOOKUP($E1671,КСГ!$A$2:$D$427,4,0)=0,IF($D1671="КС",$C$2*$C1671*$G1671,$C$3*$C1671*$G1671),IF($D1671="КС",$C$2*$G1671,$C$3*$G1671))</f>
        <v>27476.622900000002</v>
      </c>
      <c r="I1671" s="25" t="str">
        <f>VLOOKUP(E1671,КСГ!$A$2:$E$427,5,0)</f>
        <v>Ревматология</v>
      </c>
      <c r="J1671" s="25">
        <f>VLOOKUP(E1671,КСГ!$A$2:$F$427,6,0)</f>
        <v>1.44</v>
      </c>
      <c r="K1671" s="26" t="s">
        <v>493</v>
      </c>
      <c r="L1671" s="26">
        <v>50</v>
      </c>
      <c r="M1671" s="26"/>
      <c r="N1671" s="18">
        <f t="shared" si="61"/>
        <v>50</v>
      </c>
      <c r="O1671" s="19">
        <f>IF(VLOOKUP($E1671,КСГ!$A$2:$D$427,4,0)=0,IF($D1671="КС",$C$2*$C1671*$G1671*L1671,$C$3*$C1671*$G1671*L1671),IF($D1671="КС",$C$2*$G1671*L1671,$C$3*$G1671*L1671))</f>
        <v>1373831.145</v>
      </c>
      <c r="P1671" s="19">
        <f>IF(VLOOKUP($E1671,КСГ!$A$2:$D$427,4,0)=0,IF($D1671="КС",$C$2*$C1671*$G1671*M1671,$C$3*$C1671*$G1671*M1671),IF($D1671="КС",$C$2*$G1671*M1671,$C$3*$G1671*M1671))</f>
        <v>0</v>
      </c>
      <c r="Q1671" s="20">
        <f t="shared" si="62"/>
        <v>1373831.145</v>
      </c>
    </row>
    <row r="1672" spans="1:17">
      <c r="A1672" s="34">
        <v>150112</v>
      </c>
      <c r="B1672" s="22" t="str">
        <f>VLOOKUP(A1672,МО!$A$1:$C$68,2,0)</f>
        <v>ГБУЗ " Моздокская ЦРБ"</v>
      </c>
      <c r="C1672" s="23">
        <f>IF(D1672="КС",VLOOKUP(A1672,МО!$A$1:$C$68,3,0),VLOOKUP(A1672,МО!$A$1:$D$68,4,0))</f>
        <v>0.9</v>
      </c>
      <c r="D1672" s="27" t="s">
        <v>495</v>
      </c>
      <c r="E1672" s="26">
        <v>20161174</v>
      </c>
      <c r="F1672" s="22" t="str">
        <f>VLOOKUP(E1672,КСГ!$A$2:$C$427,2,0)</f>
        <v>Ревматические болезни сердца (уровень 1)</v>
      </c>
      <c r="G1672" s="25">
        <f>VLOOKUP(E1672,КСГ!$A$2:$C$427,3,0)</f>
        <v>0.87</v>
      </c>
      <c r="H1672" s="25">
        <f>IF(VLOOKUP($E1672,КСГ!$A$2:$D$427,4,0)=0,IF($D1672="КС",$C$2*$C1672*$G1672,$C$3*$C1672*$G1672),IF($D1672="КС",$C$2*$G1672,$C$3*$G1672))</f>
        <v>13429.585349999999</v>
      </c>
      <c r="I1672" s="25" t="str">
        <f>VLOOKUP(E1672,КСГ!$A$2:$E$427,5,0)</f>
        <v>Ревматология</v>
      </c>
      <c r="J1672" s="25">
        <f>VLOOKUP(E1672,КСГ!$A$2:$F$427,6,0)</f>
        <v>1.44</v>
      </c>
      <c r="K1672" s="26" t="s">
        <v>476</v>
      </c>
      <c r="L1672" s="26">
        <v>3</v>
      </c>
      <c r="M1672" s="26"/>
      <c r="N1672" s="18">
        <f t="shared" si="61"/>
        <v>3</v>
      </c>
      <c r="O1672" s="19">
        <f>IF(VLOOKUP($E1672,КСГ!$A$2:$D$427,4,0)=0,IF($D1672="КС",$C$2*$C1672*$G1672*L1672,$C$3*$C1672*$G1672*L1672),IF($D1672="КС",$C$2*$G1672*L1672,$C$3*$G1672*L1672))</f>
        <v>40288.756049999996</v>
      </c>
      <c r="P1672" s="19">
        <f>IF(VLOOKUP($E1672,КСГ!$A$2:$D$427,4,0)=0,IF($D1672="КС",$C$2*$C1672*$G1672*M1672,$C$3*$C1672*$G1672*M1672),IF($D1672="КС",$C$2*$G1672*M1672,$C$3*$G1672*M1672))</f>
        <v>0</v>
      </c>
      <c r="Q1672" s="20">
        <f t="shared" si="62"/>
        <v>40288.756049999996</v>
      </c>
    </row>
    <row r="1673" spans="1:17" ht="15" customHeight="1">
      <c r="A1673" s="34">
        <v>150112</v>
      </c>
      <c r="B1673" s="22" t="str">
        <f>VLOOKUP(A1673,МО!$A$1:$C$68,2,0)</f>
        <v>ГБУЗ " Моздокская ЦРБ"</v>
      </c>
      <c r="C1673" s="23">
        <f>IF(D1673="КС",VLOOKUP(A1673,МО!$A$1:$C$68,3,0),VLOOKUP(A1673,МО!$A$1:$D$68,4,0))</f>
        <v>0.9</v>
      </c>
      <c r="D1673" s="27" t="s">
        <v>495</v>
      </c>
      <c r="E1673" s="26">
        <v>20161176</v>
      </c>
      <c r="F1673" s="22" t="str">
        <f>VLOOKUP(E1673,КСГ!$A$2:$C$427,2,0)</f>
        <v>Флебит и тромбофлебит, варикозное расширение вен нижних конечностей</v>
      </c>
      <c r="G1673" s="25">
        <f>VLOOKUP(E1673,КСГ!$A$2:$C$427,3,0)</f>
        <v>0.85</v>
      </c>
      <c r="H1673" s="25">
        <f>IF(VLOOKUP($E1673,КСГ!$A$2:$D$427,4,0)=0,IF($D1673="КС",$C$2*$C1673*$G1673,$C$3*$C1673*$G1673),IF($D1673="КС",$C$2*$G1673,$C$3*$G1673))</f>
        <v>13120.85925</v>
      </c>
      <c r="I1673" s="25" t="str">
        <f>VLOOKUP(E1673,КСГ!$A$2:$E$427,5,0)</f>
        <v>Сердечно-сосудистая хирургия</v>
      </c>
      <c r="J1673" s="25">
        <f>VLOOKUP(E1673,КСГ!$A$2:$F$427,6,0)</f>
        <v>1.18</v>
      </c>
      <c r="K1673" s="26" t="s">
        <v>474</v>
      </c>
      <c r="L1673" s="26">
        <v>56</v>
      </c>
      <c r="M1673" s="26"/>
      <c r="N1673" s="18">
        <f t="shared" si="61"/>
        <v>56</v>
      </c>
      <c r="O1673" s="19">
        <f>IF(VLOOKUP($E1673,КСГ!$A$2:$D$427,4,0)=0,IF($D1673="КС",$C$2*$C1673*$G1673*L1673,$C$3*$C1673*$G1673*L1673),IF($D1673="КС",$C$2*$G1673*L1673,$C$3*$G1673*L1673))</f>
        <v>734768.11800000002</v>
      </c>
      <c r="P1673" s="19">
        <f>IF(VLOOKUP($E1673,КСГ!$A$2:$D$427,4,0)=0,IF($D1673="КС",$C$2*$C1673*$G1673*M1673,$C$3*$C1673*$G1673*M1673),IF($D1673="КС",$C$2*$G1673*M1673,$C$3*$G1673*M1673))</f>
        <v>0</v>
      </c>
      <c r="Q1673" s="20">
        <f t="shared" si="62"/>
        <v>734768.11800000002</v>
      </c>
    </row>
    <row r="1674" spans="1:17" ht="30">
      <c r="A1674" s="34">
        <v>150112</v>
      </c>
      <c r="B1674" s="22" t="str">
        <f>VLOOKUP(A1674,МО!$A$1:$C$68,2,0)</f>
        <v>ГБУЗ " Моздокская ЦРБ"</v>
      </c>
      <c r="C1674" s="23">
        <f>IF(D1674="КС",VLOOKUP(A1674,МО!$A$1:$C$68,3,0),VLOOKUP(A1674,МО!$A$1:$D$68,4,0))</f>
        <v>0.9</v>
      </c>
      <c r="D1674" s="27" t="s">
        <v>495</v>
      </c>
      <c r="E1674" s="26">
        <v>20161178</v>
      </c>
      <c r="F1674" s="22" t="str">
        <f>VLOOKUP(E1674,КСГ!$A$2:$C$427,2,0)</f>
        <v>Болезни артерий, артериол и капилляров</v>
      </c>
      <c r="G1674" s="25">
        <f>VLOOKUP(E1674,КСГ!$A$2:$C$427,3,0)</f>
        <v>1.05</v>
      </c>
      <c r="H1674" s="25">
        <f>IF(VLOOKUP($E1674,КСГ!$A$2:$D$427,4,0)=0,IF($D1674="КС",$C$2*$C1674*$G1674,$C$3*$C1674*$G1674),IF($D1674="КС",$C$2*$G1674,$C$3*$G1674))</f>
        <v>16208.120250000002</v>
      </c>
      <c r="I1674" s="25" t="str">
        <f>VLOOKUP(E1674,КСГ!$A$2:$E$427,5,0)</f>
        <v>Сердечно-сосудистая хирургия</v>
      </c>
      <c r="J1674" s="25">
        <f>VLOOKUP(E1674,КСГ!$A$2:$F$427,6,0)</f>
        <v>1.18</v>
      </c>
      <c r="K1674" s="26" t="s">
        <v>474</v>
      </c>
      <c r="L1674" s="26">
        <v>5</v>
      </c>
      <c r="M1674" s="26"/>
      <c r="N1674" s="18">
        <f t="shared" si="61"/>
        <v>5</v>
      </c>
      <c r="O1674" s="19">
        <f>IF(VLOOKUP($E1674,КСГ!$A$2:$D$427,4,0)=0,IF($D1674="КС",$C$2*$C1674*$G1674*L1674,$C$3*$C1674*$G1674*L1674),IF($D1674="КС",$C$2*$G1674*L1674,$C$3*$G1674*L1674))</f>
        <v>81040.601250000007</v>
      </c>
      <c r="P1674" s="19">
        <f>IF(VLOOKUP($E1674,КСГ!$A$2:$D$427,4,0)=0,IF($D1674="КС",$C$2*$C1674*$G1674*M1674,$C$3*$C1674*$G1674*M1674),IF($D1674="КС",$C$2*$G1674*M1674,$C$3*$G1674*M1674))</f>
        <v>0</v>
      </c>
      <c r="Q1674" s="20">
        <f t="shared" si="62"/>
        <v>81040.601250000007</v>
      </c>
    </row>
    <row r="1675" spans="1:17" ht="15" customHeight="1">
      <c r="A1675" s="34">
        <v>150112</v>
      </c>
      <c r="B1675" s="22" t="str">
        <f>VLOOKUP(A1675,МО!$A$1:$C$68,2,0)</f>
        <v>ГБУЗ " Моздокская ЦРБ"</v>
      </c>
      <c r="C1675" s="23">
        <f>IF(D1675="КС",VLOOKUP(A1675,МО!$A$1:$C$68,3,0),VLOOKUP(A1675,МО!$A$1:$D$68,4,0))</f>
        <v>0.9</v>
      </c>
      <c r="D1675" s="27" t="s">
        <v>495</v>
      </c>
      <c r="E1675" s="26">
        <v>20161189</v>
      </c>
      <c r="F1675" s="22" t="str">
        <f>VLOOKUP(E1675,КСГ!$A$2:$C$427,2,0)</f>
        <v>Болезни пищевода, гастрит, дуоденит, другие болезни желудка и двенадцатиперстной кишки</v>
      </c>
      <c r="G1675" s="25">
        <f>VLOOKUP(E1675,КСГ!$A$2:$C$427,3,0)</f>
        <v>0.37</v>
      </c>
      <c r="H1675" s="25">
        <f>IF(VLOOKUP($E1675,КСГ!$A$2:$D$427,4,0)=0,IF($D1675="КС",$C$2*$C1675*$G1675,$C$3*$C1675*$G1675),IF($D1675="КС",$C$2*$G1675,$C$3*$G1675))</f>
        <v>5711.4328500000001</v>
      </c>
      <c r="I1675" s="25" t="str">
        <f>VLOOKUP(E1675,КСГ!$A$2:$E$427,5,0)</f>
        <v>Терапия</v>
      </c>
      <c r="J1675" s="25">
        <f>VLOOKUP(E1675,КСГ!$A$2:$F$427,6,0)</f>
        <v>0.77</v>
      </c>
      <c r="K1675" s="26" t="s">
        <v>493</v>
      </c>
      <c r="L1675" s="26">
        <v>10</v>
      </c>
      <c r="M1675" s="26"/>
      <c r="N1675" s="18">
        <f t="shared" si="61"/>
        <v>10</v>
      </c>
      <c r="O1675" s="19">
        <f>IF(VLOOKUP($E1675,КСГ!$A$2:$D$427,4,0)=0,IF($D1675="КС",$C$2*$C1675*$G1675*L1675,$C$3*$C1675*$G1675*L1675),IF($D1675="КС",$C$2*$G1675*L1675,$C$3*$G1675*L1675))</f>
        <v>57114.328500000003</v>
      </c>
      <c r="P1675" s="19">
        <f>IF(VLOOKUP($E1675,КСГ!$A$2:$D$427,4,0)=0,IF($D1675="КС",$C$2*$C1675*$G1675*M1675,$C$3*$C1675*$G1675*M1675),IF($D1675="КС",$C$2*$G1675*M1675,$C$3*$G1675*M1675))</f>
        <v>0</v>
      </c>
      <c r="Q1675" s="20">
        <f t="shared" si="62"/>
        <v>57114.328500000003</v>
      </c>
    </row>
    <row r="1676" spans="1:17">
      <c r="A1676" s="34">
        <v>150112</v>
      </c>
      <c r="B1676" s="22" t="str">
        <f>VLOOKUP(A1676,МО!$A$1:$C$68,2,0)</f>
        <v>ГБУЗ " Моздокская ЦРБ"</v>
      </c>
      <c r="C1676" s="23">
        <f>IF(D1676="КС",VLOOKUP(A1676,МО!$A$1:$C$68,3,0),VLOOKUP(A1676,МО!$A$1:$D$68,4,0))</f>
        <v>0.9</v>
      </c>
      <c r="D1676" s="27" t="s">
        <v>495</v>
      </c>
      <c r="E1676" s="26">
        <v>20161189</v>
      </c>
      <c r="F1676" s="22" t="str">
        <f>VLOOKUP(E1676,КСГ!$A$2:$C$427,2,0)</f>
        <v>Болезни пищевода, гастрит, дуоденит, другие болезни желудка и двенадцатиперстной кишки</v>
      </c>
      <c r="G1676" s="25">
        <f>VLOOKUP(E1676,КСГ!$A$2:$C$427,3,0)</f>
        <v>0.37</v>
      </c>
      <c r="H1676" s="25">
        <f>IF(VLOOKUP($E1676,КСГ!$A$2:$D$427,4,0)=0,IF($D1676="КС",$C$2*$C1676*$G1676,$C$3*$C1676*$G1676),IF($D1676="КС",$C$2*$G1676,$C$3*$G1676))</f>
        <v>5711.4328500000001</v>
      </c>
      <c r="I1676" s="25" t="str">
        <f>VLOOKUP(E1676,КСГ!$A$2:$E$427,5,0)</f>
        <v>Терапия</v>
      </c>
      <c r="J1676" s="25">
        <f>VLOOKUP(E1676,КСГ!$A$2:$F$427,6,0)</f>
        <v>0.77</v>
      </c>
      <c r="K1676" s="26" t="s">
        <v>499</v>
      </c>
      <c r="L1676" s="26">
        <v>10</v>
      </c>
      <c r="M1676" s="26"/>
      <c r="N1676" s="18">
        <f t="shared" si="61"/>
        <v>10</v>
      </c>
      <c r="O1676" s="19">
        <f>IF(VLOOKUP($E1676,КСГ!$A$2:$D$427,4,0)=0,IF($D1676="КС",$C$2*$C1676*$G1676*L1676,$C$3*$C1676*$G1676*L1676),IF($D1676="КС",$C$2*$G1676*L1676,$C$3*$G1676*L1676))</f>
        <v>57114.328500000003</v>
      </c>
      <c r="P1676" s="19">
        <f>IF(VLOOKUP($E1676,КСГ!$A$2:$D$427,4,0)=0,IF($D1676="КС",$C$2*$C1676*$G1676*M1676,$C$3*$C1676*$G1676*M1676),IF($D1676="КС",$C$2*$G1676*M1676,$C$3*$G1676*M1676))</f>
        <v>0</v>
      </c>
      <c r="Q1676" s="20">
        <f t="shared" si="62"/>
        <v>57114.328500000003</v>
      </c>
    </row>
    <row r="1677" spans="1:17">
      <c r="A1677" s="34">
        <v>150112</v>
      </c>
      <c r="B1677" s="22" t="str">
        <f>VLOOKUP(A1677,МО!$A$1:$C$68,2,0)</f>
        <v>ГБУЗ " Моздокская ЦРБ"</v>
      </c>
      <c r="C1677" s="23">
        <f>IF(D1677="КС",VLOOKUP(A1677,МО!$A$1:$C$68,3,0),VLOOKUP(A1677,МО!$A$1:$D$68,4,0))</f>
        <v>0.9</v>
      </c>
      <c r="D1677" s="27" t="s">
        <v>495</v>
      </c>
      <c r="E1677" s="26">
        <v>20161189</v>
      </c>
      <c r="F1677" s="22" t="str">
        <f>VLOOKUP(E1677,КСГ!$A$2:$C$427,2,0)</f>
        <v>Болезни пищевода, гастрит, дуоденит, другие болезни желудка и двенадцатиперстной кишки</v>
      </c>
      <c r="G1677" s="25">
        <f>VLOOKUP(E1677,КСГ!$A$2:$C$427,3,0)</f>
        <v>0.37</v>
      </c>
      <c r="H1677" s="25">
        <f>IF(VLOOKUP($E1677,КСГ!$A$2:$D$427,4,0)=0,IF($D1677="КС",$C$2*$C1677*$G1677,$C$3*$C1677*$G1677),IF($D1677="КС",$C$2*$G1677,$C$3*$G1677))</f>
        <v>5711.4328500000001</v>
      </c>
      <c r="I1677" s="25" t="str">
        <f>VLOOKUP(E1677,КСГ!$A$2:$E$427,5,0)</f>
        <v>Терапия</v>
      </c>
      <c r="J1677" s="25">
        <f>VLOOKUP(E1677,КСГ!$A$2:$F$427,6,0)</f>
        <v>0.77</v>
      </c>
      <c r="K1677" s="26" t="s">
        <v>473</v>
      </c>
      <c r="L1677" s="26">
        <v>0</v>
      </c>
      <c r="M1677" s="26">
        <v>0</v>
      </c>
      <c r="N1677" s="18" t="str">
        <f t="shared" si="61"/>
        <v/>
      </c>
      <c r="O1677" s="19">
        <f>IF(VLOOKUP($E1677,КСГ!$A$2:$D$427,4,0)=0,IF($D1677="КС",$C$2*$C1677*$G1677*L1677,$C$3*$C1677*$G1677*L1677),IF($D1677="КС",$C$2*$G1677*L1677,$C$3*$G1677*L1677))</f>
        <v>0</v>
      </c>
      <c r="P1677" s="19">
        <f>IF(VLOOKUP($E1677,КСГ!$A$2:$D$427,4,0)=0,IF($D1677="КС",$C$2*$C1677*$G1677*M1677,$C$3*$C1677*$G1677*M1677),IF($D1677="КС",$C$2*$G1677*M1677,$C$3*$G1677*M1677))</f>
        <v>0</v>
      </c>
      <c r="Q1677" s="20">
        <f t="shared" si="62"/>
        <v>0</v>
      </c>
    </row>
    <row r="1678" spans="1:17">
      <c r="A1678" s="34">
        <v>150112</v>
      </c>
      <c r="B1678" s="22" t="str">
        <f>VLOOKUP(A1678,МО!$A$1:$C$68,2,0)</f>
        <v>ГБУЗ " Моздокская ЦРБ"</v>
      </c>
      <c r="C1678" s="23">
        <f>IF(D1678="КС",VLOOKUP(A1678,МО!$A$1:$C$68,3,0),VLOOKUP(A1678,МО!$A$1:$D$68,4,0))</f>
        <v>0.9</v>
      </c>
      <c r="D1678" s="27" t="s">
        <v>495</v>
      </c>
      <c r="E1678" s="26">
        <v>20161191</v>
      </c>
      <c r="F1678" s="22" t="str">
        <f>VLOOKUP(E1678,КСГ!$A$2:$C$427,2,0)</f>
        <v>Болезни желчного пузыря</v>
      </c>
      <c r="G1678" s="25">
        <f>VLOOKUP(E1678,КСГ!$A$2:$C$427,3,0)</f>
        <v>0.72</v>
      </c>
      <c r="H1678" s="25">
        <f>IF(VLOOKUP($E1678,КСГ!$A$2:$D$427,4,0)=0,IF($D1678="КС",$C$2*$C1678*$G1678,$C$3*$C1678*$G1678),IF($D1678="КС",$C$2*$G1678,$C$3*$G1678))</f>
        <v>11114.1396</v>
      </c>
      <c r="I1678" s="25" t="str">
        <f>VLOOKUP(E1678,КСГ!$A$2:$E$427,5,0)</f>
        <v>Терапия</v>
      </c>
      <c r="J1678" s="25">
        <f>VLOOKUP(E1678,КСГ!$A$2:$F$427,6,0)</f>
        <v>0.77</v>
      </c>
      <c r="K1678" s="26" t="s">
        <v>474</v>
      </c>
      <c r="L1678" s="26">
        <v>29</v>
      </c>
      <c r="M1678" s="26">
        <v>1</v>
      </c>
      <c r="N1678" s="18">
        <f t="shared" si="61"/>
        <v>30</v>
      </c>
      <c r="O1678" s="19">
        <f>IF(VLOOKUP($E1678,КСГ!$A$2:$D$427,4,0)=0,IF($D1678="КС",$C$2*$C1678*$G1678*L1678,$C$3*$C1678*$G1678*L1678),IF($D1678="КС",$C$2*$G1678*L1678,$C$3*$G1678*L1678))</f>
        <v>322310.04840000003</v>
      </c>
      <c r="P1678" s="19">
        <f>IF(VLOOKUP($E1678,КСГ!$A$2:$D$427,4,0)=0,IF($D1678="КС",$C$2*$C1678*$G1678*M1678,$C$3*$C1678*$G1678*M1678),IF($D1678="КС",$C$2*$G1678*M1678,$C$3*$G1678*M1678))</f>
        <v>11114.1396</v>
      </c>
      <c r="Q1678" s="20">
        <f t="shared" si="62"/>
        <v>333424.18800000002</v>
      </c>
    </row>
    <row r="1679" spans="1:17" ht="15" customHeight="1">
      <c r="A1679" s="34">
        <v>150112</v>
      </c>
      <c r="B1679" s="22" t="str">
        <f>VLOOKUP(A1679,МО!$A$1:$C$68,2,0)</f>
        <v>ГБУЗ " Моздокская ЦРБ"</v>
      </c>
      <c r="C1679" s="23">
        <f>IF(D1679="КС",VLOOKUP(A1679,МО!$A$1:$C$68,3,0),VLOOKUP(A1679,МО!$A$1:$D$68,4,0))</f>
        <v>0.9</v>
      </c>
      <c r="D1679" s="27" t="s">
        <v>495</v>
      </c>
      <c r="E1679" s="26">
        <v>20161192</v>
      </c>
      <c r="F1679" s="22" t="str">
        <f>VLOOKUP(E1679,КСГ!$A$2:$C$427,2,0)</f>
        <v>Другие болезни органов пищеварения, взрослые</v>
      </c>
      <c r="G1679" s="25">
        <f>VLOOKUP(E1679,КСГ!$A$2:$C$427,3,0)</f>
        <v>0.59</v>
      </c>
      <c r="H1679" s="25">
        <f>IF(VLOOKUP($E1679,КСГ!$A$2:$D$427,4,0)=0,IF($D1679="КС",$C$2*$C1679*$G1679,$C$3*$C1679*$G1679),IF($D1679="КС",$C$2*$G1679,$C$3*$G1679))</f>
        <v>9107.4199499999995</v>
      </c>
      <c r="I1679" s="25" t="str">
        <f>VLOOKUP(E1679,КСГ!$A$2:$E$427,5,0)</f>
        <v>Терапия</v>
      </c>
      <c r="J1679" s="25">
        <f>VLOOKUP(E1679,КСГ!$A$2:$F$427,6,0)</f>
        <v>0.77</v>
      </c>
      <c r="K1679" s="26" t="s">
        <v>474</v>
      </c>
      <c r="L1679" s="26">
        <v>0</v>
      </c>
      <c r="M1679" s="26">
        <v>0</v>
      </c>
      <c r="N1679" s="18" t="str">
        <f t="shared" si="61"/>
        <v/>
      </c>
      <c r="O1679" s="19">
        <f>IF(VLOOKUP($E1679,КСГ!$A$2:$D$427,4,0)=0,IF($D1679="КС",$C$2*$C1679*$G1679*L1679,$C$3*$C1679*$G1679*L1679),IF($D1679="КС",$C$2*$G1679*L1679,$C$3*$G1679*L1679))</f>
        <v>0</v>
      </c>
      <c r="P1679" s="19">
        <f>IF(VLOOKUP($E1679,КСГ!$A$2:$D$427,4,0)=0,IF($D1679="КС",$C$2*$C1679*$G1679*M1679,$C$3*$C1679*$G1679*M1679),IF($D1679="КС",$C$2*$G1679*M1679,$C$3*$G1679*M1679))</f>
        <v>0</v>
      </c>
      <c r="Q1679" s="20">
        <f t="shared" si="62"/>
        <v>0</v>
      </c>
    </row>
    <row r="1680" spans="1:17" ht="15" customHeight="1">
      <c r="A1680" s="34">
        <v>150112</v>
      </c>
      <c r="B1680" s="22" t="str">
        <f>VLOOKUP(A1680,МО!$A$1:$C$68,2,0)</f>
        <v>ГБУЗ " Моздокская ЦРБ"</v>
      </c>
      <c r="C1680" s="23">
        <f>IF(D1680="КС",VLOOKUP(A1680,МО!$A$1:$C$68,3,0),VLOOKUP(A1680,МО!$A$1:$D$68,4,0))</f>
        <v>0.9</v>
      </c>
      <c r="D1680" s="27" t="s">
        <v>495</v>
      </c>
      <c r="E1680" s="26">
        <v>20161193</v>
      </c>
      <c r="F1680" s="22" t="str">
        <f>VLOOKUP(E1680,КСГ!$A$2:$C$427,2,0)</f>
        <v>Гипертоническая болезнь в стадии обострения</v>
      </c>
      <c r="G1680" s="25">
        <f>VLOOKUP(E1680,КСГ!$A$2:$C$427,3,0)</f>
        <v>0.7</v>
      </c>
      <c r="H1680" s="25">
        <f>IF(VLOOKUP($E1680,КСГ!$A$2:$D$427,4,0)=0,IF($D1680="КС",$C$2*$C1680*$G1680,$C$3*$C1680*$G1680),IF($D1680="КС",$C$2*$G1680,$C$3*$G1680))</f>
        <v>10805.413499999999</v>
      </c>
      <c r="I1680" s="25" t="str">
        <f>VLOOKUP(E1680,КСГ!$A$2:$E$427,5,0)</f>
        <v>Терапия</v>
      </c>
      <c r="J1680" s="25">
        <f>VLOOKUP(E1680,КСГ!$A$2:$F$427,6,0)</f>
        <v>0.77</v>
      </c>
      <c r="K1680" s="26" t="s">
        <v>493</v>
      </c>
      <c r="L1680" s="26">
        <v>66</v>
      </c>
      <c r="M1680" s="26">
        <v>4</v>
      </c>
      <c r="N1680" s="18">
        <f t="shared" si="61"/>
        <v>70</v>
      </c>
      <c r="O1680" s="19">
        <f>IF(VLOOKUP($E1680,КСГ!$A$2:$D$427,4,0)=0,IF($D1680="КС",$C$2*$C1680*$G1680*L1680,$C$3*$C1680*$G1680*L1680),IF($D1680="КС",$C$2*$G1680*L1680,$C$3*$G1680*L1680))</f>
        <v>713157.29099999997</v>
      </c>
      <c r="P1680" s="19">
        <f>IF(VLOOKUP($E1680,КСГ!$A$2:$D$427,4,0)=0,IF($D1680="КС",$C$2*$C1680*$G1680*M1680,$C$3*$C1680*$G1680*M1680),IF($D1680="КС",$C$2*$G1680*M1680,$C$3*$G1680*M1680))</f>
        <v>43221.653999999995</v>
      </c>
      <c r="Q1680" s="20">
        <f t="shared" si="62"/>
        <v>756378.94499999995</v>
      </c>
    </row>
    <row r="1681" spans="1:17">
      <c r="A1681" s="34">
        <v>150112</v>
      </c>
      <c r="B1681" s="22" t="str">
        <f>VLOOKUP(A1681,МО!$A$1:$C$68,2,0)</f>
        <v>ГБУЗ " Моздокская ЦРБ"</v>
      </c>
      <c r="C1681" s="23">
        <f>IF(D1681="КС",VLOOKUP(A1681,МО!$A$1:$C$68,3,0),VLOOKUP(A1681,МО!$A$1:$D$68,4,0))</f>
        <v>0.9</v>
      </c>
      <c r="D1681" s="27" t="s">
        <v>495</v>
      </c>
      <c r="E1681" s="26">
        <v>20161193</v>
      </c>
      <c r="F1681" s="22" t="str">
        <f>VLOOKUP(E1681,КСГ!$A$2:$C$427,2,0)</f>
        <v>Гипертоническая болезнь в стадии обострения</v>
      </c>
      <c r="G1681" s="25">
        <f>VLOOKUP(E1681,КСГ!$A$2:$C$427,3,0)</f>
        <v>0.7</v>
      </c>
      <c r="H1681" s="25">
        <f>IF(VLOOKUP($E1681,КСГ!$A$2:$D$427,4,0)=0,IF($D1681="КС",$C$2*$C1681*$G1681,$C$3*$C1681*$G1681),IF($D1681="КС",$C$2*$G1681,$C$3*$G1681))</f>
        <v>10805.413499999999</v>
      </c>
      <c r="I1681" s="25" t="str">
        <f>VLOOKUP(E1681,КСГ!$A$2:$E$427,5,0)</f>
        <v>Терапия</v>
      </c>
      <c r="J1681" s="25">
        <f>VLOOKUP(E1681,КСГ!$A$2:$F$427,6,0)</f>
        <v>0.77</v>
      </c>
      <c r="K1681" s="26" t="s">
        <v>476</v>
      </c>
      <c r="L1681" s="26">
        <v>17</v>
      </c>
      <c r="M1681" s="26"/>
      <c r="N1681" s="18">
        <f t="shared" si="61"/>
        <v>17</v>
      </c>
      <c r="O1681" s="19">
        <f>IF(VLOOKUP($E1681,КСГ!$A$2:$D$427,4,0)=0,IF($D1681="КС",$C$2*$C1681*$G1681*L1681,$C$3*$C1681*$G1681*L1681),IF($D1681="КС",$C$2*$G1681*L1681,$C$3*$G1681*L1681))</f>
        <v>183692.02949999998</v>
      </c>
      <c r="P1681" s="19">
        <f>IF(VLOOKUP($E1681,КСГ!$A$2:$D$427,4,0)=0,IF($D1681="КС",$C$2*$C1681*$G1681*M1681,$C$3*$C1681*$G1681*M1681),IF($D1681="КС",$C$2*$G1681*M1681,$C$3*$G1681*M1681))</f>
        <v>0</v>
      </c>
      <c r="Q1681" s="20">
        <f t="shared" si="62"/>
        <v>183692.02949999998</v>
      </c>
    </row>
    <row r="1682" spans="1:17">
      <c r="A1682" s="34">
        <v>150112</v>
      </c>
      <c r="B1682" s="22" t="str">
        <f>VLOOKUP(A1682,МО!$A$1:$C$68,2,0)</f>
        <v>ГБУЗ " Моздокская ЦРБ"</v>
      </c>
      <c r="C1682" s="23">
        <f>IF(D1682="КС",VLOOKUP(A1682,МО!$A$1:$C$68,3,0),VLOOKUP(A1682,МО!$A$1:$D$68,4,0))</f>
        <v>0.9</v>
      </c>
      <c r="D1682" s="27" t="s">
        <v>495</v>
      </c>
      <c r="E1682" s="26">
        <v>20161194</v>
      </c>
      <c r="F1682" s="22" t="str">
        <f>VLOOKUP(E1682,КСГ!$A$2:$C$427,2,0)</f>
        <v>Стенокардия (кроме нестабильной),  хроническая ишемическая болезнь сердца,  уровень 1</v>
      </c>
      <c r="G1682" s="25">
        <f>VLOOKUP(E1682,КСГ!$A$2:$C$427,3,0)</f>
        <v>0.78</v>
      </c>
      <c r="H1682" s="25">
        <f>IF(VLOOKUP($E1682,КСГ!$A$2:$D$427,4,0)=0,IF($D1682="КС",$C$2*$C1682*$G1682,$C$3*$C1682*$G1682),IF($D1682="КС",$C$2*$G1682,$C$3*$G1682))</f>
        <v>12040.3179</v>
      </c>
      <c r="I1682" s="25" t="str">
        <f>VLOOKUP(E1682,КСГ!$A$2:$E$427,5,0)</f>
        <v>Терапия</v>
      </c>
      <c r="J1682" s="25">
        <f>VLOOKUP(E1682,КСГ!$A$2:$F$427,6,0)</f>
        <v>0.77</v>
      </c>
      <c r="K1682" s="26" t="s">
        <v>476</v>
      </c>
      <c r="L1682" s="26">
        <v>225</v>
      </c>
      <c r="M1682" s="26">
        <v>5</v>
      </c>
      <c r="N1682" s="18">
        <f t="shared" si="61"/>
        <v>230</v>
      </c>
      <c r="O1682" s="19">
        <f>IF(VLOOKUP($E1682,КСГ!$A$2:$D$427,4,0)=0,IF($D1682="КС",$C$2*$C1682*$G1682*L1682,$C$3*$C1682*$G1682*L1682),IF($D1682="КС",$C$2*$G1682*L1682,$C$3*$G1682*L1682))</f>
        <v>2709071.5274999999</v>
      </c>
      <c r="P1682" s="19">
        <f>IF(VLOOKUP($E1682,КСГ!$A$2:$D$427,4,0)=0,IF($D1682="КС",$C$2*$C1682*$G1682*M1682,$C$3*$C1682*$G1682*M1682),IF($D1682="КС",$C$2*$G1682*M1682,$C$3*$G1682*M1682))</f>
        <v>60201.589500000002</v>
      </c>
      <c r="Q1682" s="20">
        <f t="shared" si="62"/>
        <v>2769273.1169999996</v>
      </c>
    </row>
    <row r="1683" spans="1:17" ht="15" customHeight="1">
      <c r="A1683" s="34">
        <v>150112</v>
      </c>
      <c r="B1683" s="22" t="str">
        <f>VLOOKUP(A1683,МО!$A$1:$C$68,2,0)</f>
        <v>ГБУЗ " Моздокская ЦРБ"</v>
      </c>
      <c r="C1683" s="23">
        <f>IF(D1683="КС",VLOOKUP(A1683,МО!$A$1:$C$68,3,0),VLOOKUP(A1683,МО!$A$1:$D$68,4,0))</f>
        <v>0.9</v>
      </c>
      <c r="D1683" s="27" t="s">
        <v>495</v>
      </c>
      <c r="E1683" s="26">
        <v>20161194</v>
      </c>
      <c r="F1683" s="22" t="str">
        <f>VLOOKUP(E1683,КСГ!$A$2:$C$427,2,0)</f>
        <v>Стенокардия (кроме нестабильной),  хроническая ишемическая болезнь сердца,  уровень 1</v>
      </c>
      <c r="G1683" s="25">
        <f>VLOOKUP(E1683,КСГ!$A$2:$C$427,3,0)</f>
        <v>0.78</v>
      </c>
      <c r="H1683" s="25">
        <f>IF(VLOOKUP($E1683,КСГ!$A$2:$D$427,4,0)=0,IF($D1683="КС",$C$2*$C1683*$G1683,$C$3*$C1683*$G1683),IF($D1683="КС",$C$2*$G1683,$C$3*$G1683))</f>
        <v>12040.3179</v>
      </c>
      <c r="I1683" s="25" t="str">
        <f>VLOOKUP(E1683,КСГ!$A$2:$E$427,5,0)</f>
        <v>Терапия</v>
      </c>
      <c r="J1683" s="25">
        <f>VLOOKUP(E1683,КСГ!$A$2:$F$427,6,0)</f>
        <v>0.77</v>
      </c>
      <c r="K1683" s="26" t="s">
        <v>493</v>
      </c>
      <c r="L1683" s="26">
        <v>38</v>
      </c>
      <c r="M1683" s="26">
        <v>2</v>
      </c>
      <c r="N1683" s="18">
        <f t="shared" si="61"/>
        <v>40</v>
      </c>
      <c r="O1683" s="19">
        <f>IF(VLOOKUP($E1683,КСГ!$A$2:$D$427,4,0)=0,IF($D1683="КС",$C$2*$C1683*$G1683*L1683,$C$3*$C1683*$G1683*L1683),IF($D1683="КС",$C$2*$G1683*L1683,$C$3*$G1683*L1683))</f>
        <v>457532.08020000003</v>
      </c>
      <c r="P1683" s="19">
        <f>IF(VLOOKUP($E1683,КСГ!$A$2:$D$427,4,0)=0,IF($D1683="КС",$C$2*$C1683*$G1683*M1683,$C$3*$C1683*$G1683*M1683),IF($D1683="КС",$C$2*$G1683*M1683,$C$3*$G1683*M1683))</f>
        <v>24080.6358</v>
      </c>
      <c r="Q1683" s="20">
        <f t="shared" si="62"/>
        <v>481612.71600000001</v>
      </c>
    </row>
    <row r="1684" spans="1:17">
      <c r="A1684" s="34">
        <v>150112</v>
      </c>
      <c r="B1684" s="22" t="str">
        <f>VLOOKUP(A1684,МО!$A$1:$C$68,2,0)</f>
        <v>ГБУЗ " Моздокская ЦРБ"</v>
      </c>
      <c r="C1684" s="23">
        <f>IF(D1684="КС",VLOOKUP(A1684,МО!$A$1:$C$68,3,0),VLOOKUP(A1684,МО!$A$1:$D$68,4,0))</f>
        <v>0.9</v>
      </c>
      <c r="D1684" s="27" t="s">
        <v>495</v>
      </c>
      <c r="E1684" s="26">
        <v>20161196</v>
      </c>
      <c r="F1684" s="22" t="str">
        <f>VLOOKUP(E1684,КСГ!$A$2:$C$427,2,0)</f>
        <v>Другие болезни сердца, уровень 1</v>
      </c>
      <c r="G1684" s="25">
        <f>VLOOKUP(E1684,КСГ!$A$2:$C$427,3,0)</f>
        <v>0.78</v>
      </c>
      <c r="H1684" s="25">
        <f>IF(VLOOKUP($E1684,КСГ!$A$2:$D$427,4,0)=0,IF($D1684="КС",$C$2*$C1684*$G1684,$C$3*$C1684*$G1684),IF($D1684="КС",$C$2*$G1684,$C$3*$G1684))</f>
        <v>12040.3179</v>
      </c>
      <c r="I1684" s="25" t="str">
        <f>VLOOKUP(E1684,КСГ!$A$2:$E$427,5,0)</f>
        <v>Терапия</v>
      </c>
      <c r="J1684" s="25">
        <f>VLOOKUP(E1684,КСГ!$A$2:$F$427,6,0)</f>
        <v>0.77</v>
      </c>
      <c r="K1684" s="26" t="s">
        <v>476</v>
      </c>
      <c r="L1684" s="26">
        <v>10</v>
      </c>
      <c r="M1684" s="26"/>
      <c r="N1684" s="18">
        <f t="shared" si="61"/>
        <v>10</v>
      </c>
      <c r="O1684" s="19">
        <f>IF(VLOOKUP($E1684,КСГ!$A$2:$D$427,4,0)=0,IF($D1684="КС",$C$2*$C1684*$G1684*L1684,$C$3*$C1684*$G1684*L1684),IF($D1684="КС",$C$2*$G1684*L1684,$C$3*$G1684*L1684))</f>
        <v>120403.179</v>
      </c>
      <c r="P1684" s="19">
        <f>IF(VLOOKUP($E1684,КСГ!$A$2:$D$427,4,0)=0,IF($D1684="КС",$C$2*$C1684*$G1684*M1684,$C$3*$C1684*$G1684*M1684),IF($D1684="КС",$C$2*$G1684*M1684,$C$3*$G1684*M1684))</f>
        <v>0</v>
      </c>
      <c r="Q1684" s="20">
        <f t="shared" si="62"/>
        <v>120403.179</v>
      </c>
    </row>
    <row r="1685" spans="1:17" ht="15" customHeight="1">
      <c r="A1685" s="34">
        <v>150112</v>
      </c>
      <c r="B1685" s="22" t="str">
        <f>VLOOKUP(A1685,МО!$A$1:$C$68,2,0)</f>
        <v>ГБУЗ " Моздокская ЦРБ"</v>
      </c>
      <c r="C1685" s="23">
        <f>IF(D1685="КС",VLOOKUP(A1685,МО!$A$1:$C$68,3,0),VLOOKUP(A1685,МО!$A$1:$D$68,4,0))</f>
        <v>0.9</v>
      </c>
      <c r="D1685" s="27" t="s">
        <v>495</v>
      </c>
      <c r="E1685" s="26">
        <v>20161198</v>
      </c>
      <c r="F1685" s="22" t="str">
        <f>VLOOKUP(E1685,КСГ!$A$2:$C$427,2,0)</f>
        <v>Бронхит необструктивный, симптомы и признаки, относящиеся к органам дыхания</v>
      </c>
      <c r="G1685" s="25">
        <f>VLOOKUP(E1685,КСГ!$A$2:$C$427,3,0)</f>
        <v>0.75</v>
      </c>
      <c r="H1685" s="25">
        <f>IF(VLOOKUP($E1685,КСГ!$A$2:$D$427,4,0)=0,IF($D1685="КС",$C$2*$C1685*$G1685,$C$3*$C1685*$G1685),IF($D1685="КС",$C$2*$G1685,$C$3*$G1685))</f>
        <v>11577.22875</v>
      </c>
      <c r="I1685" s="25" t="str">
        <f>VLOOKUP(E1685,КСГ!$A$2:$E$427,5,0)</f>
        <v>Терапия</v>
      </c>
      <c r="J1685" s="25">
        <f>VLOOKUP(E1685,КСГ!$A$2:$F$427,6,0)</f>
        <v>0.77</v>
      </c>
      <c r="K1685" s="26" t="s">
        <v>499</v>
      </c>
      <c r="L1685" s="26">
        <v>197</v>
      </c>
      <c r="M1685" s="26"/>
      <c r="N1685" s="18">
        <f t="shared" si="61"/>
        <v>197</v>
      </c>
      <c r="O1685" s="19">
        <f>IF(VLOOKUP($E1685,КСГ!$A$2:$D$427,4,0)=0,IF($D1685="КС",$C$2*$C1685*$G1685*L1685,$C$3*$C1685*$G1685*L1685),IF($D1685="КС",$C$2*$G1685*L1685,$C$3*$G1685*L1685))</f>
        <v>2280714.0637500002</v>
      </c>
      <c r="P1685" s="19">
        <f>IF(VLOOKUP($E1685,КСГ!$A$2:$D$427,4,0)=0,IF($D1685="КС",$C$2*$C1685*$G1685*M1685,$C$3*$C1685*$G1685*M1685),IF($D1685="КС",$C$2*$G1685*M1685,$C$3*$G1685*M1685))</f>
        <v>0</v>
      </c>
      <c r="Q1685" s="20">
        <f t="shared" si="62"/>
        <v>2280714.0637500002</v>
      </c>
    </row>
    <row r="1686" spans="1:17">
      <c r="A1686" s="34">
        <v>150112</v>
      </c>
      <c r="B1686" s="22" t="str">
        <f>VLOOKUP(A1686,МО!$A$1:$C$68,2,0)</f>
        <v>ГБУЗ " Моздокская ЦРБ"</v>
      </c>
      <c r="C1686" s="23">
        <f>IF(D1686="КС",VLOOKUP(A1686,МО!$A$1:$C$68,3,0),VLOOKUP(A1686,МО!$A$1:$D$68,4,0))</f>
        <v>0.9</v>
      </c>
      <c r="D1686" s="27" t="s">
        <v>495</v>
      </c>
      <c r="E1686" s="26">
        <v>20161198</v>
      </c>
      <c r="F1686" s="22" t="str">
        <f>VLOOKUP(E1686,КСГ!$A$2:$C$427,2,0)</f>
        <v>Бронхит необструктивный, симптомы и признаки, относящиеся к органам дыхания</v>
      </c>
      <c r="G1686" s="25">
        <f>VLOOKUP(E1686,КСГ!$A$2:$C$427,3,0)</f>
        <v>0.75</v>
      </c>
      <c r="H1686" s="25">
        <f>IF(VLOOKUP($E1686,КСГ!$A$2:$D$427,4,0)=0,IF($D1686="КС",$C$2*$C1686*$G1686,$C$3*$C1686*$G1686),IF($D1686="КС",$C$2*$G1686,$C$3*$G1686))</f>
        <v>11577.22875</v>
      </c>
      <c r="I1686" s="25" t="str">
        <f>VLOOKUP(E1686,КСГ!$A$2:$E$427,5,0)</f>
        <v>Терапия</v>
      </c>
      <c r="J1686" s="25">
        <f>VLOOKUP(E1686,КСГ!$A$2:$F$427,6,0)</f>
        <v>0.77</v>
      </c>
      <c r="K1686" s="26" t="s">
        <v>493</v>
      </c>
      <c r="L1686" s="26">
        <v>15</v>
      </c>
      <c r="M1686" s="26"/>
      <c r="N1686" s="18">
        <f t="shared" si="61"/>
        <v>15</v>
      </c>
      <c r="O1686" s="19">
        <f>IF(VLOOKUP($E1686,КСГ!$A$2:$D$427,4,0)=0,IF($D1686="КС",$C$2*$C1686*$G1686*L1686,$C$3*$C1686*$G1686*L1686),IF($D1686="КС",$C$2*$G1686*L1686,$C$3*$G1686*L1686))</f>
        <v>173658.43124999999</v>
      </c>
      <c r="P1686" s="19">
        <f>IF(VLOOKUP($E1686,КСГ!$A$2:$D$427,4,0)=0,IF($D1686="КС",$C$2*$C1686*$G1686*M1686,$C$3*$C1686*$G1686*M1686),IF($D1686="КС",$C$2*$G1686*M1686,$C$3*$G1686*M1686))</f>
        <v>0</v>
      </c>
      <c r="Q1686" s="20">
        <f t="shared" si="62"/>
        <v>173658.43124999999</v>
      </c>
    </row>
    <row r="1687" spans="1:17" ht="15" customHeight="1">
      <c r="A1687" s="34">
        <v>150112</v>
      </c>
      <c r="B1687" s="22" t="str">
        <f>VLOOKUP(A1687,МО!$A$1:$C$68,2,0)</f>
        <v>ГБУЗ " Моздокская ЦРБ"</v>
      </c>
      <c r="C1687" s="23">
        <f>IF(D1687="КС",VLOOKUP(A1687,МО!$A$1:$C$68,3,0),VLOOKUP(A1687,МО!$A$1:$D$68,4,0))</f>
        <v>0.9</v>
      </c>
      <c r="D1687" s="27" t="s">
        <v>495</v>
      </c>
      <c r="E1687" s="26">
        <v>20161199</v>
      </c>
      <c r="F1687" s="22" t="str">
        <f>VLOOKUP(E1687,КСГ!$A$2:$C$427,2,0)</f>
        <v>ХОБЛ, эмфизема, бронхоэктатическая болезнь</v>
      </c>
      <c r="G1687" s="25">
        <f>VLOOKUP(E1687,КСГ!$A$2:$C$427,3,0)</f>
        <v>1.246</v>
      </c>
      <c r="H1687" s="25">
        <f>IF(VLOOKUP($E1687,КСГ!$A$2:$D$427,4,0)=0,IF($D1687="КС",$C$2*$C1687*$G1687,$C$3*$C1687*$G1687),IF($D1687="КС",$C$2*$G1687,$C$3*$G1687))</f>
        <v>19233.636030000001</v>
      </c>
      <c r="I1687" s="25" t="str">
        <f>VLOOKUP(E1687,КСГ!$A$2:$E$427,5,0)</f>
        <v>Терапия</v>
      </c>
      <c r="J1687" s="25">
        <f>VLOOKUP(E1687,КСГ!$A$2:$F$427,6,0)</f>
        <v>0.77</v>
      </c>
      <c r="K1687" s="26" t="s">
        <v>493</v>
      </c>
      <c r="L1687" s="26">
        <v>57</v>
      </c>
      <c r="M1687" s="26"/>
      <c r="N1687" s="18">
        <f t="shared" si="61"/>
        <v>57</v>
      </c>
      <c r="O1687" s="19">
        <f>IF(VLOOKUP($E1687,КСГ!$A$2:$D$427,4,0)=0,IF($D1687="КС",$C$2*$C1687*$G1687*L1687,$C$3*$C1687*$G1687*L1687),IF($D1687="КС",$C$2*$G1687*L1687,$C$3*$G1687*L1687))</f>
        <v>1096317.2537100001</v>
      </c>
      <c r="P1687" s="19">
        <f>IF(VLOOKUP($E1687,КСГ!$A$2:$D$427,4,0)=0,IF($D1687="КС",$C$2*$C1687*$G1687*M1687,$C$3*$C1687*$G1687*M1687),IF($D1687="КС",$C$2*$G1687*M1687,$C$3*$G1687*M1687))</f>
        <v>0</v>
      </c>
      <c r="Q1687" s="20">
        <f t="shared" si="62"/>
        <v>1096317.2537100001</v>
      </c>
    </row>
    <row r="1688" spans="1:17">
      <c r="A1688" s="34">
        <v>150112</v>
      </c>
      <c r="B1688" s="22" t="str">
        <f>VLOOKUP(A1688,МО!$A$1:$C$68,2,0)</f>
        <v>ГБУЗ " Моздокская ЦРБ"</v>
      </c>
      <c r="C1688" s="23">
        <f>IF(D1688="КС",VLOOKUP(A1688,МО!$A$1:$C$68,3,0),VLOOKUP(A1688,МО!$A$1:$D$68,4,0))</f>
        <v>0.9</v>
      </c>
      <c r="D1688" s="27" t="s">
        <v>495</v>
      </c>
      <c r="E1688" s="26">
        <v>20161199</v>
      </c>
      <c r="F1688" s="22" t="str">
        <f>VLOOKUP(E1688,КСГ!$A$2:$C$427,2,0)</f>
        <v>ХОБЛ, эмфизема, бронхоэктатическая болезнь</v>
      </c>
      <c r="G1688" s="25">
        <f>VLOOKUP(E1688,КСГ!$A$2:$C$427,3,0)</f>
        <v>1.246</v>
      </c>
      <c r="H1688" s="25">
        <f>IF(VLOOKUP($E1688,КСГ!$A$2:$D$427,4,0)=0,IF($D1688="КС",$C$2*$C1688*$G1688,$C$3*$C1688*$G1688),IF($D1688="КС",$C$2*$G1688,$C$3*$G1688))</f>
        <v>19233.636030000001</v>
      </c>
      <c r="I1688" s="25" t="str">
        <f>VLOOKUP(E1688,КСГ!$A$2:$E$427,5,0)</f>
        <v>Терапия</v>
      </c>
      <c r="J1688" s="25">
        <f>VLOOKUP(E1688,КСГ!$A$2:$F$427,6,0)</f>
        <v>0.77</v>
      </c>
      <c r="K1688" s="26" t="s">
        <v>499</v>
      </c>
      <c r="L1688" s="26">
        <v>0</v>
      </c>
      <c r="M1688" s="26"/>
      <c r="N1688" s="18" t="str">
        <f t="shared" si="61"/>
        <v/>
      </c>
      <c r="O1688" s="19">
        <f>IF(VLOOKUP($E1688,КСГ!$A$2:$D$427,4,0)=0,IF($D1688="КС",$C$2*$C1688*$G1688*L1688,$C$3*$C1688*$G1688*L1688),IF($D1688="КС",$C$2*$G1688*L1688,$C$3*$G1688*L1688))</f>
        <v>0</v>
      </c>
      <c r="P1688" s="19">
        <f>IF(VLOOKUP($E1688,КСГ!$A$2:$D$427,4,0)=0,IF($D1688="КС",$C$2*$C1688*$G1688*M1688,$C$3*$C1688*$G1688*M1688),IF($D1688="КС",$C$2*$G1688*M1688,$C$3*$G1688*M1688))</f>
        <v>0</v>
      </c>
      <c r="Q1688" s="20">
        <f t="shared" si="62"/>
        <v>0</v>
      </c>
    </row>
    <row r="1689" spans="1:17">
      <c r="A1689" s="34">
        <v>150112</v>
      </c>
      <c r="B1689" s="22" t="str">
        <f>VLOOKUP(A1689,МО!$A$1:$C$68,2,0)</f>
        <v>ГБУЗ " Моздокская ЦРБ"</v>
      </c>
      <c r="C1689" s="23">
        <f>IF(D1689="КС",VLOOKUP(A1689,МО!$A$1:$C$68,3,0),VLOOKUP(A1689,МО!$A$1:$D$68,4,0))</f>
        <v>0.9</v>
      </c>
      <c r="D1689" s="27" t="s">
        <v>495</v>
      </c>
      <c r="E1689" s="26">
        <v>20161202</v>
      </c>
      <c r="F1689" s="22" t="str">
        <f>VLOOKUP(E1689,КСГ!$A$2:$C$427,2,0)</f>
        <v>Тубулоинтерстициальные болезни почек, другие болезни мочевой системы</v>
      </c>
      <c r="G1689" s="25">
        <f>VLOOKUP(E1689,КСГ!$A$2:$C$427,3,0)</f>
        <v>0.86</v>
      </c>
      <c r="H1689" s="25">
        <f>IF(VLOOKUP($E1689,КСГ!$A$2:$D$427,4,0)=0,IF($D1689="КС",$C$2*$C1689*$G1689,$C$3*$C1689*$G1689),IF($D1689="КС",$C$2*$G1689,$C$3*$G1689))</f>
        <v>13275.222299999999</v>
      </c>
      <c r="I1689" s="25" t="str">
        <f>VLOOKUP(E1689,КСГ!$A$2:$E$427,5,0)</f>
        <v>Терапия</v>
      </c>
      <c r="J1689" s="25">
        <f>VLOOKUP(E1689,КСГ!$A$2:$F$427,6,0)</f>
        <v>0.77</v>
      </c>
      <c r="K1689" s="26" t="s">
        <v>483</v>
      </c>
      <c r="L1689" s="26">
        <v>24</v>
      </c>
      <c r="M1689" s="26">
        <v>1</v>
      </c>
      <c r="N1689" s="18">
        <f t="shared" si="61"/>
        <v>25</v>
      </c>
      <c r="O1689" s="19">
        <f>IF(VLOOKUP($E1689,КСГ!$A$2:$D$427,4,0)=0,IF($D1689="КС",$C$2*$C1689*$G1689*L1689,$C$3*$C1689*$G1689*L1689),IF($D1689="КС",$C$2*$G1689*L1689,$C$3*$G1689*L1689))</f>
        <v>318605.33519999997</v>
      </c>
      <c r="P1689" s="19">
        <f>IF(VLOOKUP($E1689,КСГ!$A$2:$D$427,4,0)=0,IF($D1689="КС",$C$2*$C1689*$G1689*M1689,$C$3*$C1689*$G1689*M1689),IF($D1689="КС",$C$2*$G1689*M1689,$C$3*$G1689*M1689))</f>
        <v>13275.222299999999</v>
      </c>
      <c r="Q1689" s="20">
        <f t="shared" si="62"/>
        <v>331880.5575</v>
      </c>
    </row>
    <row r="1690" spans="1:17">
      <c r="A1690" s="34">
        <v>150112</v>
      </c>
      <c r="B1690" s="22" t="str">
        <f>VLOOKUP(A1690,МО!$A$1:$C$68,2,0)</f>
        <v>ГБУЗ " Моздокская ЦРБ"</v>
      </c>
      <c r="C1690" s="23">
        <f>IF(D1690="КС",VLOOKUP(A1690,МО!$A$1:$C$68,3,0),VLOOKUP(A1690,МО!$A$1:$D$68,4,0))</f>
        <v>0.9</v>
      </c>
      <c r="D1690" s="27" t="s">
        <v>495</v>
      </c>
      <c r="E1690" s="26">
        <v>20161202</v>
      </c>
      <c r="F1690" s="22" t="str">
        <f>VLOOKUP(E1690,КСГ!$A$2:$C$427,2,0)</f>
        <v>Тубулоинтерстициальные болезни почек, другие болезни мочевой системы</v>
      </c>
      <c r="G1690" s="25">
        <f>VLOOKUP(E1690,КСГ!$A$2:$C$427,3,0)</f>
        <v>0.86</v>
      </c>
      <c r="H1690" s="25">
        <f>IF(VLOOKUP($E1690,КСГ!$A$2:$D$427,4,0)=0,IF($D1690="КС",$C$2*$C1690*$G1690,$C$3*$C1690*$G1690),IF($D1690="КС",$C$2*$G1690,$C$3*$G1690))</f>
        <v>13275.222299999999</v>
      </c>
      <c r="I1690" s="25" t="str">
        <f>VLOOKUP(E1690,КСГ!$A$2:$E$427,5,0)</f>
        <v>Терапия</v>
      </c>
      <c r="J1690" s="25">
        <f>VLOOKUP(E1690,КСГ!$A$2:$F$427,6,0)</f>
        <v>0.77</v>
      </c>
      <c r="K1690" s="26" t="s">
        <v>499</v>
      </c>
      <c r="L1690" s="26">
        <v>20</v>
      </c>
      <c r="M1690" s="26"/>
      <c r="N1690" s="18">
        <f t="shared" si="61"/>
        <v>20</v>
      </c>
      <c r="O1690" s="19">
        <f>IF(VLOOKUP($E1690,КСГ!$A$2:$D$427,4,0)=0,IF($D1690="КС",$C$2*$C1690*$G1690*L1690,$C$3*$C1690*$G1690*L1690),IF($D1690="КС",$C$2*$G1690*L1690,$C$3*$G1690*L1690))</f>
        <v>265504.446</v>
      </c>
      <c r="P1690" s="19">
        <f>IF(VLOOKUP($E1690,КСГ!$A$2:$D$427,4,0)=0,IF($D1690="КС",$C$2*$C1690*$G1690*M1690,$C$3*$C1690*$G1690*M1690),IF($D1690="КС",$C$2*$G1690*M1690,$C$3*$G1690*M1690))</f>
        <v>0</v>
      </c>
      <c r="Q1690" s="20">
        <f t="shared" si="62"/>
        <v>265504.446</v>
      </c>
    </row>
    <row r="1691" spans="1:17">
      <c r="A1691" s="34">
        <v>150112</v>
      </c>
      <c r="B1691" s="22" t="str">
        <f>VLOOKUP(A1691,МО!$A$1:$C$68,2,0)</f>
        <v>ГБУЗ " Моздокская ЦРБ"</v>
      </c>
      <c r="C1691" s="23">
        <f>IF(D1691="КС",VLOOKUP(A1691,МО!$A$1:$C$68,3,0),VLOOKUP(A1691,МО!$A$1:$D$68,4,0))</f>
        <v>0.9</v>
      </c>
      <c r="D1691" s="27" t="s">
        <v>495</v>
      </c>
      <c r="E1691" s="26">
        <v>20161203</v>
      </c>
      <c r="F1691" s="22" t="str">
        <f>VLOOKUP(E1691,КСГ!$A$2:$C$427,2,0)</f>
        <v>Камни мочевой системы; симптомы, относящиеся к мочевой системе, взрослые</v>
      </c>
      <c r="G1691" s="25">
        <f>VLOOKUP(E1691,КСГ!$A$2:$C$427,3,0)</f>
        <v>0.49</v>
      </c>
      <c r="H1691" s="25">
        <f>IF(VLOOKUP($E1691,КСГ!$A$2:$D$427,4,0)=0,IF($D1691="КС",$C$2*$C1691*$G1691,$C$3*$C1691*$G1691),IF($D1691="КС",$C$2*$G1691,$C$3*$G1691))</f>
        <v>7563.7894500000002</v>
      </c>
      <c r="I1691" s="25" t="str">
        <f>VLOOKUP(E1691,КСГ!$A$2:$E$427,5,0)</f>
        <v>Терапия</v>
      </c>
      <c r="J1691" s="25">
        <f>VLOOKUP(E1691,КСГ!$A$2:$F$427,6,0)</f>
        <v>0.77</v>
      </c>
      <c r="K1691" s="26" t="s">
        <v>483</v>
      </c>
      <c r="L1691" s="26">
        <v>89</v>
      </c>
      <c r="M1691" s="26"/>
      <c r="N1691" s="18">
        <f t="shared" si="61"/>
        <v>89</v>
      </c>
      <c r="O1691" s="19">
        <f>IF(VLOOKUP($E1691,КСГ!$A$2:$D$427,4,0)=0,IF($D1691="КС",$C$2*$C1691*$G1691*L1691,$C$3*$C1691*$G1691*L1691),IF($D1691="КС",$C$2*$G1691*L1691,$C$3*$G1691*L1691))</f>
        <v>673177.26104999997</v>
      </c>
      <c r="P1691" s="19">
        <f>IF(VLOOKUP($E1691,КСГ!$A$2:$D$427,4,0)=0,IF($D1691="КС",$C$2*$C1691*$G1691*M1691,$C$3*$C1691*$G1691*M1691),IF($D1691="КС",$C$2*$G1691*M1691,$C$3*$G1691*M1691))</f>
        <v>0</v>
      </c>
      <c r="Q1691" s="20">
        <f t="shared" si="62"/>
        <v>673177.26104999997</v>
      </c>
    </row>
    <row r="1692" spans="1:17" ht="15" customHeight="1">
      <c r="A1692" s="34">
        <v>150112</v>
      </c>
      <c r="B1692" s="22" t="str">
        <f>VLOOKUP(A1692,МО!$A$1:$C$68,2,0)</f>
        <v>ГБУЗ " Моздокская ЦРБ"</v>
      </c>
      <c r="C1692" s="23">
        <f>IF(D1692="КС",VLOOKUP(A1692,МО!$A$1:$C$68,3,0),VLOOKUP(A1692,МО!$A$1:$D$68,4,0))</f>
        <v>0.9</v>
      </c>
      <c r="D1692" s="27" t="s">
        <v>495</v>
      </c>
      <c r="E1692" s="26">
        <v>20161203</v>
      </c>
      <c r="F1692" s="22" t="str">
        <f>VLOOKUP(E1692,КСГ!$A$2:$C$427,2,0)</f>
        <v>Камни мочевой системы; симптомы, относящиеся к мочевой системе, взрослые</v>
      </c>
      <c r="G1692" s="25">
        <f>VLOOKUP(E1692,КСГ!$A$2:$C$427,3,0)</f>
        <v>0.49</v>
      </c>
      <c r="H1692" s="25">
        <f>IF(VLOOKUP($E1692,КСГ!$A$2:$D$427,4,0)=0,IF($D1692="КС",$C$2*$C1692*$G1692,$C$3*$C1692*$G1692),IF($D1692="КС",$C$2*$G1692,$C$3*$G1692))</f>
        <v>7563.7894500000002</v>
      </c>
      <c r="I1692" s="25" t="str">
        <f>VLOOKUP(E1692,КСГ!$A$2:$E$427,5,0)</f>
        <v>Терапия</v>
      </c>
      <c r="J1692" s="25">
        <f>VLOOKUP(E1692,КСГ!$A$2:$F$427,6,0)</f>
        <v>0.77</v>
      </c>
      <c r="K1692" s="26" t="s">
        <v>499</v>
      </c>
      <c r="L1692" s="26">
        <v>0</v>
      </c>
      <c r="M1692" s="26"/>
      <c r="N1692" s="18" t="str">
        <f t="shared" si="61"/>
        <v/>
      </c>
      <c r="O1692" s="19">
        <f>IF(VLOOKUP($E1692,КСГ!$A$2:$D$427,4,0)=0,IF($D1692="КС",$C$2*$C1692*$G1692*L1692,$C$3*$C1692*$G1692*L1692),IF($D1692="КС",$C$2*$G1692*L1692,$C$3*$G1692*L1692))</f>
        <v>0</v>
      </c>
      <c r="P1692" s="19">
        <f>IF(VLOOKUP($E1692,КСГ!$A$2:$D$427,4,0)=0,IF($D1692="КС",$C$2*$C1692*$G1692*M1692,$C$3*$C1692*$G1692*M1692),IF($D1692="КС",$C$2*$G1692*M1692,$C$3*$G1692*M1692))</f>
        <v>0</v>
      </c>
      <c r="Q1692" s="20">
        <f t="shared" si="62"/>
        <v>0</v>
      </c>
    </row>
    <row r="1693" spans="1:17" ht="15" customHeight="1">
      <c r="A1693" s="34">
        <v>150112</v>
      </c>
      <c r="B1693" s="22" t="str">
        <f>VLOOKUP(A1693,МО!$A$1:$C$68,2,0)</f>
        <v>ГБУЗ " Моздокская ЦРБ"</v>
      </c>
      <c r="C1693" s="23">
        <f>IF(D1693="КС",VLOOKUP(A1693,МО!$A$1:$C$68,3,0),VLOOKUP(A1693,МО!$A$1:$D$68,4,0))</f>
        <v>0.9</v>
      </c>
      <c r="D1693" s="27" t="s">
        <v>495</v>
      </c>
      <c r="E1693" s="26">
        <v>20161207</v>
      </c>
      <c r="F1693" s="22" t="str">
        <f>VLOOKUP(E1693,КСГ!$A$2:$C$427,2,0)</f>
        <v>Операции на нижних дыхательных путях и легочной ткани, органах средостения (уровень 2)</v>
      </c>
      <c r="G1693" s="25">
        <f>VLOOKUP(E1693,КСГ!$A$2:$C$427,3,0)</f>
        <v>1.92</v>
      </c>
      <c r="H1693" s="25">
        <f>IF(VLOOKUP($E1693,КСГ!$A$2:$D$427,4,0)=0,IF($D1693="КС",$C$2*$C1693*$G1693,$C$3*$C1693*$G1693),IF($D1693="КС",$C$2*$G1693,$C$3*$G1693))</f>
        <v>29637.705600000001</v>
      </c>
      <c r="I1693" s="25" t="str">
        <f>VLOOKUP(E1693,КСГ!$A$2:$E$427,5,0)</f>
        <v>Торакальная хирургия</v>
      </c>
      <c r="J1693" s="25">
        <f>VLOOKUP(E1693,КСГ!$A$2:$F$427,6,0)</f>
        <v>2.09</v>
      </c>
      <c r="K1693" s="26" t="s">
        <v>474</v>
      </c>
      <c r="L1693" s="26">
        <v>0</v>
      </c>
      <c r="M1693" s="26"/>
      <c r="N1693" s="18" t="str">
        <f t="shared" si="61"/>
        <v/>
      </c>
      <c r="O1693" s="19">
        <f>IF(VLOOKUP($E1693,КСГ!$A$2:$D$427,4,0)=0,IF($D1693="КС",$C$2*$C1693*$G1693*L1693,$C$3*$C1693*$G1693*L1693),IF($D1693="КС",$C$2*$G1693*L1693,$C$3*$G1693*L1693))</f>
        <v>0</v>
      </c>
      <c r="P1693" s="19">
        <f>IF(VLOOKUP($E1693,КСГ!$A$2:$D$427,4,0)=0,IF($D1693="КС",$C$2*$C1693*$G1693*M1693,$C$3*$C1693*$G1693*M1693),IF($D1693="КС",$C$2*$G1693*M1693,$C$3*$G1693*M1693))</f>
        <v>0</v>
      </c>
      <c r="Q1693" s="20">
        <f t="shared" si="62"/>
        <v>0</v>
      </c>
    </row>
    <row r="1694" spans="1:17" ht="30">
      <c r="A1694" s="34">
        <v>150112</v>
      </c>
      <c r="B1694" s="22" t="str">
        <f>VLOOKUP(A1694,МО!$A$1:$C$68,2,0)</f>
        <v>ГБУЗ " Моздокская ЦРБ"</v>
      </c>
      <c r="C1694" s="23">
        <f>IF(D1694="КС",VLOOKUP(A1694,МО!$A$1:$C$68,3,0),VLOOKUP(A1694,МО!$A$1:$D$68,4,0))</f>
        <v>0.9</v>
      </c>
      <c r="D1694" s="27" t="s">
        <v>495</v>
      </c>
      <c r="E1694" s="26">
        <v>20161212</v>
      </c>
      <c r="F1694" s="22" t="str">
        <f>VLOOKUP(E1694,КСГ!$A$2:$C$427,2,0)</f>
        <v>Переломы бедренной кости, другие травмы области бедра и тазобедренного сустава</v>
      </c>
      <c r="G1694" s="25">
        <f>VLOOKUP(E1694,КСГ!$A$2:$C$427,3,0)</f>
        <v>0.69</v>
      </c>
      <c r="H1694" s="25">
        <f>IF(VLOOKUP($E1694,КСГ!$A$2:$D$427,4,0)=0,IF($D1694="КС",$C$2*$C1694*$G1694,$C$3*$C1694*$G1694),IF($D1694="КС",$C$2*$G1694,$C$3*$G1694))</f>
        <v>10651.050449999999</v>
      </c>
      <c r="I1694" s="25" t="str">
        <f>VLOOKUP(E1694,КСГ!$A$2:$E$427,5,0)</f>
        <v>Травматология и ортопедия</v>
      </c>
      <c r="J1694" s="25">
        <f>VLOOKUP(E1694,КСГ!$A$2:$F$427,6,0)</f>
        <v>1.37</v>
      </c>
      <c r="K1694" s="26" t="s">
        <v>480</v>
      </c>
      <c r="L1694" s="26">
        <v>5</v>
      </c>
      <c r="M1694" s="26"/>
      <c r="N1694" s="18">
        <f t="shared" si="61"/>
        <v>5</v>
      </c>
      <c r="O1694" s="19">
        <f>IF(VLOOKUP($E1694,КСГ!$A$2:$D$427,4,0)=0,IF($D1694="КС",$C$2*$C1694*$G1694*L1694,$C$3*$C1694*$G1694*L1694),IF($D1694="КС",$C$2*$G1694*L1694,$C$3*$G1694*L1694))</f>
        <v>53255.25224999999</v>
      </c>
      <c r="P1694" s="19">
        <f>IF(VLOOKUP($E1694,КСГ!$A$2:$D$427,4,0)=0,IF($D1694="КС",$C$2*$C1694*$G1694*M1694,$C$3*$C1694*$G1694*M1694),IF($D1694="КС",$C$2*$G1694*M1694,$C$3*$G1694*M1694))</f>
        <v>0</v>
      </c>
      <c r="Q1694" s="20">
        <f t="shared" si="62"/>
        <v>53255.25224999999</v>
      </c>
    </row>
    <row r="1695" spans="1:17" ht="15" customHeight="1">
      <c r="A1695" s="34">
        <v>150112</v>
      </c>
      <c r="B1695" s="22" t="str">
        <f>VLOOKUP(A1695,МО!$A$1:$C$68,2,0)</f>
        <v>ГБУЗ " Моздокская ЦРБ"</v>
      </c>
      <c r="C1695" s="23">
        <f>IF(D1695="КС",VLOOKUP(A1695,МО!$A$1:$C$68,3,0),VLOOKUP(A1695,МО!$A$1:$D$68,4,0))</f>
        <v>0.9</v>
      </c>
      <c r="D1695" s="27" t="s">
        <v>495</v>
      </c>
      <c r="E1695" s="26">
        <v>20161213</v>
      </c>
      <c r="F1695" s="22" t="str">
        <f>VLOOKUP(E1695,КСГ!$A$2:$C$427,2,0)</f>
        <v>Переломы, вывихи, растяжения области грудной клетки, верхней конечности и стопы</v>
      </c>
      <c r="G1695" s="25">
        <f>VLOOKUP(E1695,КСГ!$A$2:$C$427,3,0)</f>
        <v>0.56000000000000005</v>
      </c>
      <c r="H1695" s="25">
        <f>IF(VLOOKUP($E1695,КСГ!$A$2:$D$427,4,0)=0,IF($D1695="КС",$C$2*$C1695*$G1695,$C$3*$C1695*$G1695),IF($D1695="КС",$C$2*$G1695,$C$3*$G1695))</f>
        <v>8644.3308000000015</v>
      </c>
      <c r="I1695" s="25" t="str">
        <f>VLOOKUP(E1695,КСГ!$A$2:$E$427,5,0)</f>
        <v>Травматология и ортопедия</v>
      </c>
      <c r="J1695" s="25">
        <f>VLOOKUP(E1695,КСГ!$A$2:$F$427,6,0)</f>
        <v>1.37</v>
      </c>
      <c r="K1695" s="26" t="s">
        <v>480</v>
      </c>
      <c r="L1695" s="26">
        <v>20</v>
      </c>
      <c r="M1695" s="26"/>
      <c r="N1695" s="18">
        <f t="shared" si="61"/>
        <v>20</v>
      </c>
      <c r="O1695" s="19">
        <f>IF(VLOOKUP($E1695,КСГ!$A$2:$D$427,4,0)=0,IF($D1695="КС",$C$2*$C1695*$G1695*L1695,$C$3*$C1695*$G1695*L1695),IF($D1695="КС",$C$2*$G1695*L1695,$C$3*$G1695*L1695))</f>
        <v>172886.61600000004</v>
      </c>
      <c r="P1695" s="19">
        <f>IF(VLOOKUP($E1695,КСГ!$A$2:$D$427,4,0)=0,IF($D1695="КС",$C$2*$C1695*$G1695*M1695,$C$3*$C1695*$G1695*M1695),IF($D1695="КС",$C$2*$G1695*M1695,$C$3*$G1695*M1695))</f>
        <v>0</v>
      </c>
      <c r="Q1695" s="20">
        <f t="shared" si="62"/>
        <v>172886.61600000004</v>
      </c>
    </row>
    <row r="1696" spans="1:17" ht="30">
      <c r="A1696" s="34">
        <v>150112</v>
      </c>
      <c r="B1696" s="22" t="str">
        <f>VLOOKUP(A1696,МО!$A$1:$C$68,2,0)</f>
        <v>ГБУЗ " Моздокская ЦРБ"</v>
      </c>
      <c r="C1696" s="23">
        <f>IF(D1696="КС",VLOOKUP(A1696,МО!$A$1:$C$68,3,0),VLOOKUP(A1696,МО!$A$1:$D$68,4,0))</f>
        <v>0.9</v>
      </c>
      <c r="D1696" s="27" t="s">
        <v>495</v>
      </c>
      <c r="E1696" s="26">
        <v>20161214</v>
      </c>
      <c r="F1696" s="22" t="str">
        <f>VLOOKUP(E1696,КСГ!$A$2:$C$427,2,0)</f>
        <v>Переломы, вывихи, растяжения области колена и голени</v>
      </c>
      <c r="G1696" s="25">
        <f>VLOOKUP(E1696,КСГ!$A$2:$C$427,3,0)</f>
        <v>0.74</v>
      </c>
      <c r="H1696" s="25">
        <f>IF(VLOOKUP($E1696,КСГ!$A$2:$D$427,4,0)=0,IF($D1696="КС",$C$2*$C1696*$G1696,$C$3*$C1696*$G1696),IF($D1696="КС",$C$2*$G1696,$C$3*$G1696))</f>
        <v>11422.8657</v>
      </c>
      <c r="I1696" s="25" t="str">
        <f>VLOOKUP(E1696,КСГ!$A$2:$E$427,5,0)</f>
        <v>Травматология и ортопедия</v>
      </c>
      <c r="J1696" s="25">
        <f>VLOOKUP(E1696,КСГ!$A$2:$F$427,6,0)</f>
        <v>1.37</v>
      </c>
      <c r="K1696" s="26" t="s">
        <v>480</v>
      </c>
      <c r="L1696" s="26">
        <v>9</v>
      </c>
      <c r="M1696" s="26"/>
      <c r="N1696" s="18">
        <f t="shared" si="61"/>
        <v>9</v>
      </c>
      <c r="O1696" s="19">
        <f>IF(VLOOKUP($E1696,КСГ!$A$2:$D$427,4,0)=0,IF($D1696="КС",$C$2*$C1696*$G1696*L1696,$C$3*$C1696*$G1696*L1696),IF($D1696="КС",$C$2*$G1696*L1696,$C$3*$G1696*L1696))</f>
        <v>102805.7913</v>
      </c>
      <c r="P1696" s="19">
        <f>IF(VLOOKUP($E1696,КСГ!$A$2:$D$427,4,0)=0,IF($D1696="КС",$C$2*$C1696*$G1696*M1696,$C$3*$C1696*$G1696*M1696),IF($D1696="КС",$C$2*$G1696*M1696,$C$3*$G1696*M1696))</f>
        <v>0</v>
      </c>
      <c r="Q1696" s="20">
        <f t="shared" si="62"/>
        <v>102805.7913</v>
      </c>
    </row>
    <row r="1697" spans="1:17" ht="30">
      <c r="A1697" s="34">
        <v>150112</v>
      </c>
      <c r="B1697" s="22" t="str">
        <f>VLOOKUP(A1697,МО!$A$1:$C$68,2,0)</f>
        <v>ГБУЗ " Моздокская ЦРБ"</v>
      </c>
      <c r="C1697" s="23">
        <f>IF(D1697="КС",VLOOKUP(A1697,МО!$A$1:$C$68,3,0),VLOOKUP(A1697,МО!$A$1:$D$68,4,0))</f>
        <v>0.9</v>
      </c>
      <c r="D1697" s="27" t="s">
        <v>495</v>
      </c>
      <c r="E1697" s="26">
        <v>20161215</v>
      </c>
      <c r="F1697" s="22" t="str">
        <f>VLOOKUP(E1697,КСГ!$A$2:$C$427,2,0)</f>
        <v>Множественные переломы, травматические ампутации, размозжения и последствия травм</v>
      </c>
      <c r="G1697" s="25">
        <f>VLOOKUP(E1697,КСГ!$A$2:$C$427,3,0)</f>
        <v>1.44</v>
      </c>
      <c r="H1697" s="25">
        <f>IF(VLOOKUP($E1697,КСГ!$A$2:$D$427,4,0)=0,IF($D1697="КС",$C$2*$C1697*$G1697,$C$3*$C1697*$G1697),IF($D1697="КС",$C$2*$G1697,$C$3*$G1697))</f>
        <v>22228.279200000001</v>
      </c>
      <c r="I1697" s="25" t="str">
        <f>VLOOKUP(E1697,КСГ!$A$2:$E$427,5,0)</f>
        <v>Травматология и ортопедия</v>
      </c>
      <c r="J1697" s="25">
        <f>VLOOKUP(E1697,КСГ!$A$2:$F$427,6,0)</f>
        <v>1.37</v>
      </c>
      <c r="K1697" s="26" t="s">
        <v>480</v>
      </c>
      <c r="L1697" s="26">
        <v>0</v>
      </c>
      <c r="M1697" s="26"/>
      <c r="N1697" s="18" t="str">
        <f t="shared" si="61"/>
        <v/>
      </c>
      <c r="O1697" s="19">
        <f>IF(VLOOKUP($E1697,КСГ!$A$2:$D$427,4,0)=0,IF($D1697="КС",$C$2*$C1697*$G1697*L1697,$C$3*$C1697*$G1697*L1697),IF($D1697="КС",$C$2*$G1697*L1697,$C$3*$G1697*L1697))</f>
        <v>0</v>
      </c>
      <c r="P1697" s="19">
        <f>IF(VLOOKUP($E1697,КСГ!$A$2:$D$427,4,0)=0,IF($D1697="КС",$C$2*$C1697*$G1697*M1697,$C$3*$C1697*$G1697*M1697),IF($D1697="КС",$C$2*$G1697*M1697,$C$3*$G1697*M1697))</f>
        <v>0</v>
      </c>
      <c r="Q1697" s="20">
        <f t="shared" si="62"/>
        <v>0</v>
      </c>
    </row>
    <row r="1698" spans="1:17" ht="15" customHeight="1">
      <c r="A1698" s="34">
        <v>150112</v>
      </c>
      <c r="B1698" s="22" t="str">
        <f>VLOOKUP(A1698,МО!$A$1:$C$68,2,0)</f>
        <v>ГБУЗ " Моздокская ЦРБ"</v>
      </c>
      <c r="C1698" s="23">
        <f>IF(D1698="КС",VLOOKUP(A1698,МО!$A$1:$C$68,3,0),VLOOKUP(A1698,МО!$A$1:$D$68,4,0))</f>
        <v>0.9</v>
      </c>
      <c r="D1698" s="27" t="s">
        <v>495</v>
      </c>
      <c r="E1698" s="26">
        <v>20161218</v>
      </c>
      <c r="F1698" s="22" t="str">
        <f>VLOOKUP(E1698,КСГ!$A$2:$C$427,2,0)</f>
        <v>Операции на костно-мышечной системе и суставах (уровень 1)</v>
      </c>
      <c r="G1698" s="25">
        <f>VLOOKUP(E1698,КСГ!$A$2:$C$427,3,0)</f>
        <v>0.79</v>
      </c>
      <c r="H1698" s="25">
        <f>IF(VLOOKUP($E1698,КСГ!$A$2:$D$427,4,0)=0,IF($D1698="КС",$C$2*$C1698*$G1698,$C$3*$C1698*$G1698),IF($D1698="КС",$C$2*$G1698,$C$3*$G1698))</f>
        <v>12194.68095</v>
      </c>
      <c r="I1698" s="25" t="str">
        <f>VLOOKUP(E1698,КСГ!$A$2:$E$427,5,0)</f>
        <v>Травматология и ортопедия</v>
      </c>
      <c r="J1698" s="25">
        <f>VLOOKUP(E1698,КСГ!$A$2:$F$427,6,0)</f>
        <v>1.37</v>
      </c>
      <c r="K1698" s="26" t="s">
        <v>480</v>
      </c>
      <c r="L1698" s="26">
        <v>6</v>
      </c>
      <c r="M1698" s="26"/>
      <c r="N1698" s="18">
        <f t="shared" si="61"/>
        <v>6</v>
      </c>
      <c r="O1698" s="19">
        <f>IF(VLOOKUP($E1698,КСГ!$A$2:$D$427,4,0)=0,IF($D1698="КС",$C$2*$C1698*$G1698*L1698,$C$3*$C1698*$G1698*L1698),IF($D1698="КС",$C$2*$G1698*L1698,$C$3*$G1698*L1698))</f>
        <v>73168.085699999996</v>
      </c>
      <c r="P1698" s="19">
        <f>IF(VLOOKUP($E1698,КСГ!$A$2:$D$427,4,0)=0,IF($D1698="КС",$C$2*$C1698*$G1698*M1698,$C$3*$C1698*$G1698*M1698),IF($D1698="КС",$C$2*$G1698*M1698,$C$3*$G1698*M1698))</f>
        <v>0</v>
      </c>
      <c r="Q1698" s="20">
        <f t="shared" si="62"/>
        <v>73168.085699999996</v>
      </c>
    </row>
    <row r="1699" spans="1:17" ht="15" customHeight="1">
      <c r="A1699" s="34">
        <v>150112</v>
      </c>
      <c r="B1699" s="22" t="str">
        <f>VLOOKUP(A1699,МО!$A$1:$C$68,2,0)</f>
        <v>ГБУЗ " Моздокская ЦРБ"</v>
      </c>
      <c r="C1699" s="23">
        <f>IF(D1699="КС",VLOOKUP(A1699,МО!$A$1:$C$68,3,0),VLOOKUP(A1699,МО!$A$1:$D$68,4,0))</f>
        <v>0.9</v>
      </c>
      <c r="D1699" s="27" t="s">
        <v>495</v>
      </c>
      <c r="E1699" s="26">
        <v>20161219</v>
      </c>
      <c r="F1699" s="22" t="str">
        <f>VLOOKUP(E1699,КСГ!$A$2:$C$427,2,0)</f>
        <v>Операции на костно-мышечной системе и суставах (уровень 2)</v>
      </c>
      <c r="G1699" s="25">
        <f>VLOOKUP(E1699,КСГ!$A$2:$C$427,3,0)</f>
        <v>0.93</v>
      </c>
      <c r="H1699" s="25">
        <f>IF(VLOOKUP($E1699,КСГ!$A$2:$D$427,4,0)=0,IF($D1699="КС",$C$2*$C1699*$G1699,$C$3*$C1699*$G1699),IF($D1699="КС",$C$2*$G1699,$C$3*$G1699))</f>
        <v>14355.763650000001</v>
      </c>
      <c r="I1699" s="25" t="str">
        <f>VLOOKUP(E1699,КСГ!$A$2:$E$427,5,0)</f>
        <v>Травматология и ортопедия</v>
      </c>
      <c r="J1699" s="25">
        <f>VLOOKUP(E1699,КСГ!$A$2:$F$427,6,0)</f>
        <v>1.37</v>
      </c>
      <c r="K1699" s="26" t="s">
        <v>480</v>
      </c>
      <c r="L1699" s="26">
        <v>0</v>
      </c>
      <c r="M1699" s="26"/>
      <c r="N1699" s="18" t="str">
        <f t="shared" si="61"/>
        <v/>
      </c>
      <c r="O1699" s="19">
        <f>IF(VLOOKUP($E1699,КСГ!$A$2:$D$427,4,0)=0,IF($D1699="КС",$C$2*$C1699*$G1699*L1699,$C$3*$C1699*$G1699*L1699),IF($D1699="КС",$C$2*$G1699*L1699,$C$3*$G1699*L1699))</f>
        <v>0</v>
      </c>
      <c r="P1699" s="19">
        <f>IF(VLOOKUP($E1699,КСГ!$A$2:$D$427,4,0)=0,IF($D1699="КС",$C$2*$C1699*$G1699*M1699,$C$3*$C1699*$G1699*M1699),IF($D1699="КС",$C$2*$G1699*M1699,$C$3*$G1699*M1699))</f>
        <v>0</v>
      </c>
      <c r="Q1699" s="20">
        <f t="shared" si="62"/>
        <v>0</v>
      </c>
    </row>
    <row r="1700" spans="1:17" ht="15" customHeight="1">
      <c r="A1700" s="34">
        <v>150112</v>
      </c>
      <c r="B1700" s="22" t="str">
        <f>VLOOKUP(A1700,МО!$A$1:$C$68,2,0)</f>
        <v>ГБУЗ " Моздокская ЦРБ"</v>
      </c>
      <c r="C1700" s="23">
        <f>IF(D1700="КС",VLOOKUP(A1700,МО!$A$1:$C$68,3,0),VLOOKUP(A1700,МО!$A$1:$D$68,4,0))</f>
        <v>0.9</v>
      </c>
      <c r="D1700" s="27" t="s">
        <v>495</v>
      </c>
      <c r="E1700" s="26">
        <v>20161220</v>
      </c>
      <c r="F1700" s="22" t="str">
        <f>VLOOKUP(E1700,КСГ!$A$2:$C$427,2,0)</f>
        <v>Операции на костно-мышечной системе и суставах (уровень 3)</v>
      </c>
      <c r="G1700" s="25">
        <f>VLOOKUP(E1700,КСГ!$A$2:$C$427,3,0)</f>
        <v>1.37</v>
      </c>
      <c r="H1700" s="25">
        <f>IF(VLOOKUP($E1700,КСГ!$A$2:$D$427,4,0)=0,IF($D1700="КС",$C$2*$C1700*$G1700,$C$3*$C1700*$G1700),IF($D1700="КС",$C$2*$G1700,$C$3*$G1700))</f>
        <v>21147.737850000001</v>
      </c>
      <c r="I1700" s="25" t="str">
        <f>VLOOKUP(E1700,КСГ!$A$2:$E$427,5,0)</f>
        <v>Травматология и ортопедия</v>
      </c>
      <c r="J1700" s="25">
        <f>VLOOKUP(E1700,КСГ!$A$2:$F$427,6,0)</f>
        <v>1.37</v>
      </c>
      <c r="K1700" s="26" t="s">
        <v>480</v>
      </c>
      <c r="L1700" s="26">
        <v>1</v>
      </c>
      <c r="M1700" s="26"/>
      <c r="N1700" s="18">
        <f t="shared" si="61"/>
        <v>1</v>
      </c>
      <c r="O1700" s="19">
        <f>IF(VLOOKUP($E1700,КСГ!$A$2:$D$427,4,0)=0,IF($D1700="КС",$C$2*$C1700*$G1700*L1700,$C$3*$C1700*$G1700*L1700),IF($D1700="КС",$C$2*$G1700*L1700,$C$3*$G1700*L1700))</f>
        <v>21147.737850000001</v>
      </c>
      <c r="P1700" s="19">
        <f>IF(VLOOKUP($E1700,КСГ!$A$2:$D$427,4,0)=0,IF($D1700="КС",$C$2*$C1700*$G1700*M1700,$C$3*$C1700*$G1700*M1700),IF($D1700="КС",$C$2*$G1700*M1700,$C$3*$G1700*M1700))</f>
        <v>0</v>
      </c>
      <c r="Q1700" s="20">
        <f t="shared" si="62"/>
        <v>21147.737850000001</v>
      </c>
    </row>
    <row r="1701" spans="1:17">
      <c r="A1701" s="34">
        <v>150112</v>
      </c>
      <c r="B1701" s="22" t="str">
        <f>VLOOKUP(A1701,МО!$A$1:$C$68,2,0)</f>
        <v>ГБУЗ " Моздокская ЦРБ"</v>
      </c>
      <c r="C1701" s="23">
        <f>IF(D1701="КС",VLOOKUP(A1701,МО!$A$1:$C$68,3,0),VLOOKUP(A1701,МО!$A$1:$D$68,4,0))</f>
        <v>0.9</v>
      </c>
      <c r="D1701" s="27" t="s">
        <v>495</v>
      </c>
      <c r="E1701" s="26">
        <v>20161223</v>
      </c>
      <c r="F1701" s="22" t="str">
        <f>VLOOKUP(E1701,КСГ!$A$2:$C$427,2,0)</f>
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</c>
      <c r="G1701" s="25">
        <f>VLOOKUP(E1701,КСГ!$A$2:$C$427,3,0)</f>
        <v>0.64</v>
      </c>
      <c r="H1701" s="25">
        <f>IF(VLOOKUP($E1701,КСГ!$A$2:$D$427,4,0)=0,IF($D1701="КС",$C$2*$C1701*$G1701,$C$3*$C1701*$G1701),IF($D1701="КС",$C$2*$G1701,$C$3*$G1701))</f>
        <v>9879.235200000001</v>
      </c>
      <c r="I1701" s="25" t="str">
        <f>VLOOKUP(E1701,КСГ!$A$2:$E$427,5,0)</f>
        <v>Урология</v>
      </c>
      <c r="J1701" s="25">
        <f>VLOOKUP(E1701,КСГ!$A$2:$F$427,6,0)</f>
        <v>1.2</v>
      </c>
      <c r="K1701" s="26" t="s">
        <v>474</v>
      </c>
      <c r="L1701" s="26">
        <v>0</v>
      </c>
      <c r="M1701" s="26"/>
      <c r="N1701" s="18" t="str">
        <f t="shared" si="61"/>
        <v/>
      </c>
      <c r="O1701" s="19">
        <f>IF(VLOOKUP($E1701,КСГ!$A$2:$D$427,4,0)=0,IF($D1701="КС",$C$2*$C1701*$G1701*L1701,$C$3*$C1701*$G1701*L1701),IF($D1701="КС",$C$2*$G1701*L1701,$C$3*$G1701*L1701))</f>
        <v>0</v>
      </c>
      <c r="P1701" s="19">
        <f>IF(VLOOKUP($E1701,КСГ!$A$2:$D$427,4,0)=0,IF($D1701="КС",$C$2*$C1701*$G1701*M1701,$C$3*$C1701*$G1701*M1701),IF($D1701="КС",$C$2*$G1701*M1701,$C$3*$G1701*M1701))</f>
        <v>0</v>
      </c>
      <c r="Q1701" s="20">
        <f t="shared" si="62"/>
        <v>0</v>
      </c>
    </row>
    <row r="1702" spans="1:17" ht="15" customHeight="1">
      <c r="A1702" s="34">
        <v>150112</v>
      </c>
      <c r="B1702" s="22" t="str">
        <f>VLOOKUP(A1702,МО!$A$1:$C$68,2,0)</f>
        <v>ГБУЗ " Моздокская ЦРБ"</v>
      </c>
      <c r="C1702" s="23">
        <f>IF(D1702="КС",VLOOKUP(A1702,МО!$A$1:$C$68,3,0),VLOOKUP(A1702,МО!$A$1:$D$68,4,0))</f>
        <v>0.9</v>
      </c>
      <c r="D1702" s="27" t="s">
        <v>495</v>
      </c>
      <c r="E1702" s="26">
        <v>20161224</v>
      </c>
      <c r="F1702" s="22" t="str">
        <f>VLOOKUP(E1702,КСГ!$A$2:$C$427,2,0)</f>
        <v>Болезни предстательной железы</v>
      </c>
      <c r="G1702" s="25">
        <f>VLOOKUP(E1702,КСГ!$A$2:$C$427,3,0)</f>
        <v>0.73</v>
      </c>
      <c r="H1702" s="25">
        <f>IF(VLOOKUP($E1702,КСГ!$A$2:$D$427,4,0)=0,IF($D1702="КС",$C$2*$C1702*$G1702,$C$3*$C1702*$G1702),IF($D1702="КС",$C$2*$G1702,$C$3*$G1702))</f>
        <v>11268.50265</v>
      </c>
      <c r="I1702" s="25" t="str">
        <f>VLOOKUP(E1702,КСГ!$A$2:$E$427,5,0)</f>
        <v>Урология</v>
      </c>
      <c r="J1702" s="25">
        <f>VLOOKUP(E1702,КСГ!$A$2:$F$427,6,0)</f>
        <v>1.2</v>
      </c>
      <c r="K1702" s="26" t="s">
        <v>483</v>
      </c>
      <c r="L1702" s="26">
        <v>17</v>
      </c>
      <c r="M1702" s="26"/>
      <c r="N1702" s="18">
        <f t="shared" si="61"/>
        <v>17</v>
      </c>
      <c r="O1702" s="19">
        <f>IF(VLOOKUP($E1702,КСГ!$A$2:$D$427,4,0)=0,IF($D1702="КС",$C$2*$C1702*$G1702*L1702,$C$3*$C1702*$G1702*L1702),IF($D1702="КС",$C$2*$G1702*L1702,$C$3*$G1702*L1702))</f>
        <v>191564.54505000002</v>
      </c>
      <c r="P1702" s="19">
        <f>IF(VLOOKUP($E1702,КСГ!$A$2:$D$427,4,0)=0,IF($D1702="КС",$C$2*$C1702*$G1702*M1702,$C$3*$C1702*$G1702*M1702),IF($D1702="КС",$C$2*$G1702*M1702,$C$3*$G1702*M1702))</f>
        <v>0</v>
      </c>
      <c r="Q1702" s="20">
        <f t="shared" si="62"/>
        <v>191564.54505000002</v>
      </c>
    </row>
    <row r="1703" spans="1:17" ht="15.75" customHeight="1">
      <c r="A1703" s="34">
        <v>150112</v>
      </c>
      <c r="B1703" s="22" t="str">
        <f>VLOOKUP(A1703,МО!$A$1:$C$68,2,0)</f>
        <v>ГБУЗ " Моздокская ЦРБ"</v>
      </c>
      <c r="C1703" s="23">
        <f>IF(D1703="КС",VLOOKUP(A1703,МО!$A$1:$C$68,3,0),VLOOKUP(A1703,МО!$A$1:$D$68,4,0))</f>
        <v>0.9</v>
      </c>
      <c r="D1703" s="27" t="s">
        <v>495</v>
      </c>
      <c r="E1703" s="26">
        <v>20161225</v>
      </c>
      <c r="F1703" s="22" t="str">
        <f>VLOOKUP(E1703,КСГ!$A$2:$C$427,2,0)</f>
        <v>Другие болезни, врожденные аномалии, повреждения мочевой системы и мужских половых органов</v>
      </c>
      <c r="G1703" s="25">
        <f>VLOOKUP(E1703,КСГ!$A$2:$C$427,3,0)</f>
        <v>0.67</v>
      </c>
      <c r="H1703" s="25">
        <f>IF(VLOOKUP($E1703,КСГ!$A$2:$D$427,4,0)=0,IF($D1703="КС",$C$2*$C1703*$G1703,$C$3*$C1703*$G1703),IF($D1703="КС",$C$2*$G1703,$C$3*$G1703))</f>
        <v>10342.324350000001</v>
      </c>
      <c r="I1703" s="25" t="str">
        <f>VLOOKUP(E1703,КСГ!$A$2:$E$427,5,0)</f>
        <v>Урология</v>
      </c>
      <c r="J1703" s="25">
        <f>VLOOKUP(E1703,КСГ!$A$2:$F$427,6,0)</f>
        <v>1.2</v>
      </c>
      <c r="K1703" s="26" t="s">
        <v>483</v>
      </c>
      <c r="L1703" s="26">
        <v>10</v>
      </c>
      <c r="M1703" s="26"/>
      <c r="N1703" s="18">
        <f t="shared" si="61"/>
        <v>10</v>
      </c>
      <c r="O1703" s="19">
        <f>IF(VLOOKUP($E1703,КСГ!$A$2:$D$427,4,0)=0,IF($D1703="КС",$C$2*$C1703*$G1703*L1703,$C$3*$C1703*$G1703*L1703),IF($D1703="КС",$C$2*$G1703*L1703,$C$3*$G1703*L1703))</f>
        <v>103423.24350000001</v>
      </c>
      <c r="P1703" s="19">
        <f>IF(VLOOKUP($E1703,КСГ!$A$2:$D$427,4,0)=0,IF($D1703="КС",$C$2*$C1703*$G1703*M1703,$C$3*$C1703*$G1703*M1703),IF($D1703="КС",$C$2*$G1703*M1703,$C$3*$G1703*M1703))</f>
        <v>0</v>
      </c>
      <c r="Q1703" s="20">
        <f t="shared" si="62"/>
        <v>103423.24350000001</v>
      </c>
    </row>
    <row r="1704" spans="1:17">
      <c r="A1704" s="34">
        <v>150112</v>
      </c>
      <c r="B1704" s="22" t="str">
        <f>VLOOKUP(A1704,МО!$A$1:$C$68,2,0)</f>
        <v>ГБУЗ " Моздокская ЦРБ"</v>
      </c>
      <c r="C1704" s="23">
        <f>IF(D1704="КС",VLOOKUP(A1704,МО!$A$1:$C$68,3,0),VLOOKUP(A1704,МО!$A$1:$D$68,4,0))</f>
        <v>0.9</v>
      </c>
      <c r="D1704" s="27" t="s">
        <v>495</v>
      </c>
      <c r="E1704" s="26">
        <v>20161226</v>
      </c>
      <c r="F1704" s="22" t="str">
        <f>VLOOKUP(E1704,КСГ!$A$2:$C$427,2,0)</f>
        <v>Операции на мужских половых органах, взрослые (уровень  1)</v>
      </c>
      <c r="G1704" s="25">
        <f>VLOOKUP(E1704,КСГ!$A$2:$C$427,3,0)</f>
        <v>1.2</v>
      </c>
      <c r="H1704" s="25">
        <f>IF(VLOOKUP($E1704,КСГ!$A$2:$D$427,4,0)=0,IF($D1704="КС",$C$2*$C1704*$G1704,$C$3*$C1704*$G1704),IF($D1704="КС",$C$2*$G1704,$C$3*$G1704))</f>
        <v>18523.565999999999</v>
      </c>
      <c r="I1704" s="25" t="str">
        <f>VLOOKUP(E1704,КСГ!$A$2:$E$427,5,0)</f>
        <v>Урология</v>
      </c>
      <c r="J1704" s="25">
        <f>VLOOKUP(E1704,КСГ!$A$2:$F$427,6,0)</f>
        <v>1.2</v>
      </c>
      <c r="K1704" s="26" t="s">
        <v>483</v>
      </c>
      <c r="L1704" s="26">
        <v>6</v>
      </c>
      <c r="M1704" s="26"/>
      <c r="N1704" s="18">
        <f t="shared" si="61"/>
        <v>6</v>
      </c>
      <c r="O1704" s="19">
        <f>IF(VLOOKUP($E1704,КСГ!$A$2:$D$427,4,0)=0,IF($D1704="КС",$C$2*$C1704*$G1704*L1704,$C$3*$C1704*$G1704*L1704),IF($D1704="КС",$C$2*$G1704*L1704,$C$3*$G1704*L1704))</f>
        <v>111141.39599999999</v>
      </c>
      <c r="P1704" s="19">
        <f>IF(VLOOKUP($E1704,КСГ!$A$2:$D$427,4,0)=0,IF($D1704="КС",$C$2*$C1704*$G1704*M1704,$C$3*$C1704*$G1704*M1704),IF($D1704="КС",$C$2*$G1704*M1704,$C$3*$G1704*M1704))</f>
        <v>0</v>
      </c>
      <c r="Q1704" s="20">
        <f t="shared" si="62"/>
        <v>111141.39599999999</v>
      </c>
    </row>
    <row r="1705" spans="1:17" ht="15" customHeight="1">
      <c r="A1705" s="34">
        <v>150112</v>
      </c>
      <c r="B1705" s="22" t="str">
        <f>VLOOKUP(A1705,МО!$A$1:$C$68,2,0)</f>
        <v>ГБУЗ " Моздокская ЦРБ"</v>
      </c>
      <c r="C1705" s="23">
        <f>IF(D1705="КС",VLOOKUP(A1705,МО!$A$1:$C$68,3,0),VLOOKUP(A1705,МО!$A$1:$D$68,4,0))</f>
        <v>0.9</v>
      </c>
      <c r="D1705" s="27" t="s">
        <v>495</v>
      </c>
      <c r="E1705" s="26">
        <v>20161236</v>
      </c>
      <c r="F1705" s="22" t="str">
        <f>VLOOKUP(E1705,КСГ!$A$2:$C$427,2,0)</f>
        <v>Болезни лимфатических сосудов и лимфатических узлов</v>
      </c>
      <c r="G1705" s="25">
        <f>VLOOKUP(E1705,КСГ!$A$2:$C$427,3,0)</f>
        <v>0.61</v>
      </c>
      <c r="H1705" s="25">
        <f>IF(VLOOKUP($E1705,КСГ!$A$2:$D$427,4,0)=0,IF($D1705="КС",$C$2*$C1705*$G1705,$C$3*$C1705*$G1705),IF($D1705="КС",$C$2*$G1705,$C$3*$G1705))</f>
        <v>9416.1460499999994</v>
      </c>
      <c r="I1705" s="25" t="str">
        <f>VLOOKUP(E1705,КСГ!$A$2:$E$427,5,0)</f>
        <v>Хирургия</v>
      </c>
      <c r="J1705" s="25">
        <f>VLOOKUP(E1705,КСГ!$A$2:$F$427,6,0)</f>
        <v>0.9</v>
      </c>
      <c r="K1705" s="26" t="s">
        <v>474</v>
      </c>
      <c r="L1705" s="26">
        <v>5</v>
      </c>
      <c r="M1705" s="26"/>
      <c r="N1705" s="18">
        <f t="shared" si="61"/>
        <v>5</v>
      </c>
      <c r="O1705" s="19">
        <f>IF(VLOOKUP($E1705,КСГ!$A$2:$D$427,4,0)=0,IF($D1705="КС",$C$2*$C1705*$G1705*L1705,$C$3*$C1705*$G1705*L1705),IF($D1705="КС",$C$2*$G1705*L1705,$C$3*$G1705*L1705))</f>
        <v>47080.730249999993</v>
      </c>
      <c r="P1705" s="19">
        <f>IF(VLOOKUP($E1705,КСГ!$A$2:$D$427,4,0)=0,IF($D1705="КС",$C$2*$C1705*$G1705*M1705,$C$3*$C1705*$G1705*M1705),IF($D1705="КС",$C$2*$G1705*M1705,$C$3*$G1705*M1705))</f>
        <v>0</v>
      </c>
      <c r="Q1705" s="20">
        <f t="shared" si="62"/>
        <v>47080.730249999993</v>
      </c>
    </row>
    <row r="1706" spans="1:17">
      <c r="A1706" s="34">
        <v>150112</v>
      </c>
      <c r="B1706" s="22" t="str">
        <f>VLOOKUP(A1706,МО!$A$1:$C$68,2,0)</f>
        <v>ГБУЗ " Моздокская ЦРБ"</v>
      </c>
      <c r="C1706" s="23">
        <f>IF(D1706="КС",VLOOKUP(A1706,МО!$A$1:$C$68,3,0),VLOOKUP(A1706,МО!$A$1:$D$68,4,0))</f>
        <v>0.9</v>
      </c>
      <c r="D1706" s="27" t="s">
        <v>495</v>
      </c>
      <c r="E1706" s="26">
        <v>20161236</v>
      </c>
      <c r="F1706" s="22" t="str">
        <f>VLOOKUP(E1706,КСГ!$A$2:$C$427,2,0)</f>
        <v>Болезни лимфатических сосудов и лимфатических узлов</v>
      </c>
      <c r="G1706" s="25">
        <f>VLOOKUP(E1706,КСГ!$A$2:$C$427,3,0)</f>
        <v>0.61</v>
      </c>
      <c r="H1706" s="25">
        <f>IF(VLOOKUP($E1706,КСГ!$A$2:$D$427,4,0)=0,IF($D1706="КС",$C$2*$C1706*$G1706,$C$3*$C1706*$G1706),IF($D1706="КС",$C$2*$G1706,$C$3*$G1706))</f>
        <v>9416.1460499999994</v>
      </c>
      <c r="I1706" s="25" t="str">
        <f>VLOOKUP(E1706,КСГ!$A$2:$E$427,5,0)</f>
        <v>Хирургия</v>
      </c>
      <c r="J1706" s="25">
        <f>VLOOKUP(E1706,КСГ!$A$2:$F$427,6,0)</f>
        <v>0.9</v>
      </c>
      <c r="K1706" s="26" t="s">
        <v>499</v>
      </c>
      <c r="L1706" s="26">
        <v>5</v>
      </c>
      <c r="M1706" s="26"/>
      <c r="N1706" s="18">
        <f t="shared" si="61"/>
        <v>5</v>
      </c>
      <c r="O1706" s="19">
        <f>IF(VLOOKUP($E1706,КСГ!$A$2:$D$427,4,0)=0,IF($D1706="КС",$C$2*$C1706*$G1706*L1706,$C$3*$C1706*$G1706*L1706),IF($D1706="КС",$C$2*$G1706*L1706,$C$3*$G1706*L1706))</f>
        <v>47080.730249999993</v>
      </c>
      <c r="P1706" s="19">
        <f>IF(VLOOKUP($E1706,КСГ!$A$2:$D$427,4,0)=0,IF($D1706="КС",$C$2*$C1706*$G1706*M1706,$C$3*$C1706*$G1706*M1706),IF($D1706="КС",$C$2*$G1706*M1706,$C$3*$G1706*M1706))</f>
        <v>0</v>
      </c>
      <c r="Q1706" s="20">
        <f t="shared" si="62"/>
        <v>47080.730249999993</v>
      </c>
    </row>
    <row r="1707" spans="1:17" ht="15.75" customHeight="1">
      <c r="A1707" s="34">
        <v>150112</v>
      </c>
      <c r="B1707" s="22" t="str">
        <f>VLOOKUP(A1707,МО!$A$1:$C$68,2,0)</f>
        <v>ГБУЗ " Моздокская ЦРБ"</v>
      </c>
      <c r="C1707" s="23">
        <f>IF(D1707="КС",VLOOKUP(A1707,МО!$A$1:$C$68,3,0),VLOOKUP(A1707,МО!$A$1:$D$68,4,0))</f>
        <v>0.9</v>
      </c>
      <c r="D1707" s="27" t="s">
        <v>495</v>
      </c>
      <c r="E1707" s="26">
        <v>20161237</v>
      </c>
      <c r="F1707" s="22" t="str">
        <f>VLOOKUP(E1707,КСГ!$A$2:$C$427,2,0)</f>
        <v>Операции на коже, подкожной клетчатке, придатках кожи (уровень 1)</v>
      </c>
      <c r="G1707" s="25">
        <f>VLOOKUP(E1707,КСГ!$A$2:$C$427,3,0)</f>
        <v>0.27500000000000002</v>
      </c>
      <c r="H1707" s="25">
        <f>IF(VLOOKUP($E1707,КСГ!$A$2:$D$427,4,0)=0,IF($D1707="КС",$C$2*$C1707*$G1707,$C$3*$C1707*$G1707),IF($D1707="КС",$C$2*$G1707,$C$3*$G1707))</f>
        <v>4244.9838750000008</v>
      </c>
      <c r="I1707" s="25" t="str">
        <f>VLOOKUP(E1707,КСГ!$A$2:$E$427,5,0)</f>
        <v>Хирургия</v>
      </c>
      <c r="J1707" s="25">
        <f>VLOOKUP(E1707,КСГ!$A$2:$F$427,6,0)</f>
        <v>0.9</v>
      </c>
      <c r="K1707" s="26" t="s">
        <v>474</v>
      </c>
      <c r="L1707" s="26">
        <v>5</v>
      </c>
      <c r="M1707" s="26"/>
      <c r="N1707" s="18">
        <f t="shared" si="61"/>
        <v>5</v>
      </c>
      <c r="O1707" s="19">
        <f>IF(VLOOKUP($E1707,КСГ!$A$2:$D$427,4,0)=0,IF($D1707="КС",$C$2*$C1707*$G1707*L1707,$C$3*$C1707*$G1707*L1707),IF($D1707="КС",$C$2*$G1707*L1707,$C$3*$G1707*L1707))</f>
        <v>21224.919375000005</v>
      </c>
      <c r="P1707" s="19">
        <f>IF(VLOOKUP($E1707,КСГ!$A$2:$D$427,4,0)=0,IF($D1707="КС",$C$2*$C1707*$G1707*M1707,$C$3*$C1707*$G1707*M1707),IF($D1707="КС",$C$2*$G1707*M1707,$C$3*$G1707*M1707))</f>
        <v>0</v>
      </c>
      <c r="Q1707" s="20">
        <f t="shared" si="62"/>
        <v>21224.919375000005</v>
      </c>
    </row>
    <row r="1708" spans="1:17">
      <c r="A1708" s="34">
        <v>150112</v>
      </c>
      <c r="B1708" s="22" t="str">
        <f>VLOOKUP(A1708,МО!$A$1:$C$68,2,0)</f>
        <v>ГБУЗ " Моздокская ЦРБ"</v>
      </c>
      <c r="C1708" s="23">
        <f>IF(D1708="КС",VLOOKUP(A1708,МО!$A$1:$C$68,3,0),VLOOKUP(A1708,МО!$A$1:$D$68,4,0))</f>
        <v>0.9</v>
      </c>
      <c r="D1708" s="27" t="s">
        <v>495</v>
      </c>
      <c r="E1708" s="26">
        <v>20161238</v>
      </c>
      <c r="F1708" s="22" t="str">
        <f>VLOOKUP(E1708,КСГ!$A$2:$C$427,2,0)</f>
        <v>Операции на коже, подкожной клетчатке, придатках кожи (уровень 2)</v>
      </c>
      <c r="G1708" s="25">
        <f>VLOOKUP(E1708,КСГ!$A$2:$C$427,3,0)</f>
        <v>0.71</v>
      </c>
      <c r="H1708" s="25">
        <f>IF(VLOOKUP($E1708,КСГ!$A$2:$D$427,4,0)=0,IF($D1708="КС",$C$2*$C1708*$G1708,$C$3*$C1708*$G1708),IF($D1708="КС",$C$2*$G1708,$C$3*$G1708))</f>
        <v>10959.77655</v>
      </c>
      <c r="I1708" s="25" t="str">
        <f>VLOOKUP(E1708,КСГ!$A$2:$E$427,5,0)</f>
        <v>Хирургия</v>
      </c>
      <c r="J1708" s="25">
        <f>VLOOKUP(E1708,КСГ!$A$2:$F$427,6,0)</f>
        <v>0.9</v>
      </c>
      <c r="K1708" s="26" t="s">
        <v>474</v>
      </c>
      <c r="L1708" s="26">
        <v>10</v>
      </c>
      <c r="M1708" s="26"/>
      <c r="N1708" s="18">
        <f t="shared" si="61"/>
        <v>10</v>
      </c>
      <c r="O1708" s="19">
        <f>IF(VLOOKUP($E1708,КСГ!$A$2:$D$427,4,0)=0,IF($D1708="КС",$C$2*$C1708*$G1708*L1708,$C$3*$C1708*$G1708*L1708),IF($D1708="КС",$C$2*$G1708*L1708,$C$3*$G1708*L1708))</f>
        <v>109597.76550000001</v>
      </c>
      <c r="P1708" s="19">
        <f>IF(VLOOKUP($E1708,КСГ!$A$2:$D$427,4,0)=0,IF($D1708="КС",$C$2*$C1708*$G1708*M1708,$C$3*$C1708*$G1708*M1708),IF($D1708="КС",$C$2*$G1708*M1708,$C$3*$G1708*M1708))</f>
        <v>0</v>
      </c>
      <c r="Q1708" s="20">
        <f t="shared" si="62"/>
        <v>109597.76550000001</v>
      </c>
    </row>
    <row r="1709" spans="1:17" ht="15" customHeight="1">
      <c r="A1709" s="34">
        <v>150112</v>
      </c>
      <c r="B1709" s="22" t="str">
        <f>VLOOKUP(A1709,МО!$A$1:$C$68,2,0)</f>
        <v>ГБУЗ " Моздокская ЦРБ"</v>
      </c>
      <c r="C1709" s="23">
        <f>IF(D1709="КС",VLOOKUP(A1709,МО!$A$1:$C$68,3,0),VLOOKUP(A1709,МО!$A$1:$D$68,4,0))</f>
        <v>0.9</v>
      </c>
      <c r="D1709" s="27" t="s">
        <v>495</v>
      </c>
      <c r="E1709" s="26">
        <v>20161238</v>
      </c>
      <c r="F1709" s="22" t="str">
        <f>VLOOKUP(E1709,КСГ!$A$2:$C$427,2,0)</f>
        <v>Операции на коже, подкожной клетчатке, придатках кожи (уровень 2)</v>
      </c>
      <c r="G1709" s="25">
        <f>VLOOKUP(E1709,КСГ!$A$2:$C$427,3,0)</f>
        <v>0.71</v>
      </c>
      <c r="H1709" s="25">
        <f>IF(VLOOKUP($E1709,КСГ!$A$2:$D$427,4,0)=0,IF($D1709="КС",$C$2*$C1709*$G1709,$C$3*$C1709*$G1709),IF($D1709="КС",$C$2*$G1709,$C$3*$G1709))</f>
        <v>10959.77655</v>
      </c>
      <c r="I1709" s="25" t="str">
        <f>VLOOKUP(E1709,КСГ!$A$2:$E$427,5,0)</f>
        <v>Хирургия</v>
      </c>
      <c r="J1709" s="25">
        <f>VLOOKUP(E1709,КСГ!$A$2:$F$427,6,0)</f>
        <v>0.9</v>
      </c>
      <c r="K1709" s="26" t="s">
        <v>480</v>
      </c>
      <c r="L1709" s="26">
        <v>20</v>
      </c>
      <c r="M1709" s="26"/>
      <c r="N1709" s="18">
        <f t="shared" si="61"/>
        <v>20</v>
      </c>
      <c r="O1709" s="19">
        <f>IF(VLOOKUP($E1709,КСГ!$A$2:$D$427,4,0)=0,IF($D1709="КС",$C$2*$C1709*$G1709*L1709,$C$3*$C1709*$G1709*L1709),IF($D1709="КС",$C$2*$G1709*L1709,$C$3*$G1709*L1709))</f>
        <v>219195.53100000002</v>
      </c>
      <c r="P1709" s="19">
        <f>IF(VLOOKUP($E1709,КСГ!$A$2:$D$427,4,0)=0,IF($D1709="КС",$C$2*$C1709*$G1709*M1709,$C$3*$C1709*$G1709*M1709),IF($D1709="КС",$C$2*$G1709*M1709,$C$3*$G1709*M1709))</f>
        <v>0</v>
      </c>
      <c r="Q1709" s="20">
        <f t="shared" si="62"/>
        <v>219195.53100000002</v>
      </c>
    </row>
    <row r="1710" spans="1:17" ht="15" customHeight="1">
      <c r="A1710" s="34">
        <v>150112</v>
      </c>
      <c r="B1710" s="22" t="str">
        <f>VLOOKUP(A1710,МО!$A$1:$C$68,2,0)</f>
        <v>ГБУЗ " Моздокская ЦРБ"</v>
      </c>
      <c r="C1710" s="23">
        <f>IF(D1710="КС",VLOOKUP(A1710,МО!$A$1:$C$68,3,0),VLOOKUP(A1710,МО!$A$1:$D$68,4,0))</f>
        <v>0.9</v>
      </c>
      <c r="D1710" s="27" t="s">
        <v>495</v>
      </c>
      <c r="E1710" s="26">
        <v>20161246</v>
      </c>
      <c r="F1710" s="22" t="str">
        <f>VLOOKUP(E1710,КСГ!$A$2:$C$427,2,0)</f>
        <v>Болезни молочной железы, новообразования молочной железы доброкачественные,  in situ, неопределенного и неизвестного характера</v>
      </c>
      <c r="G1710" s="25">
        <f>VLOOKUP(E1710,КСГ!$A$2:$C$427,3,0)</f>
        <v>0.73</v>
      </c>
      <c r="H1710" s="25">
        <f>IF(VLOOKUP($E1710,КСГ!$A$2:$D$427,4,0)=0,IF($D1710="КС",$C$2*$C1710*$G1710,$C$3*$C1710*$G1710),IF($D1710="КС",$C$2*$G1710,$C$3*$G1710))</f>
        <v>11268.50265</v>
      </c>
      <c r="I1710" s="25" t="str">
        <f>VLOOKUP(E1710,КСГ!$A$2:$E$427,5,0)</f>
        <v>Хирургия</v>
      </c>
      <c r="J1710" s="25">
        <f>VLOOKUP(E1710,КСГ!$A$2:$F$427,6,0)</f>
        <v>0.9</v>
      </c>
      <c r="K1710" s="26" t="s">
        <v>474</v>
      </c>
      <c r="L1710" s="26">
        <v>4</v>
      </c>
      <c r="M1710" s="26"/>
      <c r="N1710" s="18">
        <f t="shared" si="61"/>
        <v>4</v>
      </c>
      <c r="O1710" s="19">
        <f>IF(VLOOKUP($E1710,КСГ!$A$2:$D$427,4,0)=0,IF($D1710="КС",$C$2*$C1710*$G1710*L1710,$C$3*$C1710*$G1710*L1710),IF($D1710="КС",$C$2*$G1710*L1710,$C$3*$G1710*L1710))</f>
        <v>45074.010600000001</v>
      </c>
      <c r="P1710" s="19">
        <f>IF(VLOOKUP($E1710,КСГ!$A$2:$D$427,4,0)=0,IF($D1710="КС",$C$2*$C1710*$G1710*M1710,$C$3*$C1710*$G1710*M1710),IF($D1710="КС",$C$2*$G1710*M1710,$C$3*$G1710*M1710))</f>
        <v>0</v>
      </c>
      <c r="Q1710" s="20">
        <f t="shared" si="62"/>
        <v>45074.010600000001</v>
      </c>
    </row>
    <row r="1711" spans="1:17" ht="30">
      <c r="A1711" s="34">
        <v>150113</v>
      </c>
      <c r="B1711" s="22" t="str">
        <f>VLOOKUP(A1711,МО!$A$1:$C$68,2,0)</f>
        <v>ФГКУ "412 ВГ" Минобороны России"</v>
      </c>
      <c r="C1711" s="23">
        <f>IF(D1711="КС",VLOOKUP(A1711,МО!$A$1:$C$68,3,0),VLOOKUP(A1711,МО!$A$1:$D$68,4,0))</f>
        <v>0.8</v>
      </c>
      <c r="D1711" s="27" t="s">
        <v>495</v>
      </c>
      <c r="E1711" s="26">
        <v>20161002</v>
      </c>
      <c r="F1711" s="22" t="str">
        <f>VLOOKUP(E1711,КСГ!$A$2:$C$427,2,0)</f>
        <v>Осложнения, связанные с беременностью</v>
      </c>
      <c r="G1711" s="25">
        <f>VLOOKUP(E1711,КСГ!$A$2:$C$427,3,0)</f>
        <v>0.93</v>
      </c>
      <c r="H1711" s="25">
        <f>IF(VLOOKUP($E1711,КСГ!$A$2:$D$427,4,0)=0,IF($D1711="КС",$C$2*$C1711*$G1711,$C$3*$C1711*$G1711),IF($D1711="КС",$C$2*$G1711,$C$3*$G1711))</f>
        <v>12760.678800000002</v>
      </c>
      <c r="I1711" s="25" t="str">
        <f>VLOOKUP(E1711,КСГ!$A$2:$E$427,5,0)</f>
        <v>Акушерство и гинекология</v>
      </c>
      <c r="J1711" s="25">
        <f>VLOOKUP(E1711,КСГ!$A$2:$F$427,6,0)</f>
        <v>0.8</v>
      </c>
      <c r="K1711" s="26" t="s">
        <v>470</v>
      </c>
      <c r="L1711" s="26">
        <v>1</v>
      </c>
      <c r="M1711" s="26">
        <v>1</v>
      </c>
      <c r="N1711" s="18">
        <f t="shared" si="61"/>
        <v>2</v>
      </c>
      <c r="O1711" s="19">
        <f>IF(VLOOKUP($E1711,КСГ!$A$2:$D$427,4,0)=0,IF($D1711="КС",$C$2*$C1711*$G1711*L1711,$C$3*$C1711*$G1711*L1711),IF($D1711="КС",$C$2*$G1711*L1711,$C$3*$G1711*L1711))</f>
        <v>12760.678800000002</v>
      </c>
      <c r="P1711" s="19">
        <f>IF(VLOOKUP($E1711,КСГ!$A$2:$D$427,4,0)=0,IF($D1711="КС",$C$2*$C1711*$G1711*M1711,$C$3*$C1711*$G1711*M1711),IF($D1711="КС",$C$2*$G1711*M1711,$C$3*$G1711*M1711))</f>
        <v>12760.678800000002</v>
      </c>
      <c r="Q1711" s="20">
        <f t="shared" si="62"/>
        <v>25521.357600000003</v>
      </c>
    </row>
    <row r="1712" spans="1:17" ht="30">
      <c r="A1712" s="34">
        <v>150113</v>
      </c>
      <c r="B1712" s="22" t="str">
        <f>VLOOKUP(A1712,МО!$A$1:$C$68,2,0)</f>
        <v>ФГКУ "412 ВГ" Минобороны России"</v>
      </c>
      <c r="C1712" s="23">
        <f>IF(D1712="КС",VLOOKUP(A1712,МО!$A$1:$C$68,3,0),VLOOKUP(A1712,МО!$A$1:$D$68,4,0))</f>
        <v>0.8</v>
      </c>
      <c r="D1712" s="27" t="s">
        <v>495</v>
      </c>
      <c r="E1712" s="26">
        <v>20161003</v>
      </c>
      <c r="F1712" s="22" t="str">
        <f>VLOOKUP(E1712,КСГ!$A$2:$C$427,2,0)</f>
        <v>Беременность, закончившаяся абортивным исходом</v>
      </c>
      <c r="G1712" s="25">
        <f>VLOOKUP(E1712,КСГ!$A$2:$C$427,3,0)</f>
        <v>0.28000000000000003</v>
      </c>
      <c r="H1712" s="25">
        <f>IF(VLOOKUP($E1712,КСГ!$A$2:$D$427,4,0)=0,IF($D1712="КС",$C$2*$C1712*$G1712,$C$3*$C1712*$G1712),IF($D1712="КС",$C$2*$G1712,$C$3*$G1712))</f>
        <v>3841.9248000000007</v>
      </c>
      <c r="I1712" s="25" t="str">
        <f>VLOOKUP(E1712,КСГ!$A$2:$E$427,5,0)</f>
        <v>Акушерство и гинекология</v>
      </c>
      <c r="J1712" s="25">
        <f>VLOOKUP(E1712,КСГ!$A$2:$F$427,6,0)</f>
        <v>0.8</v>
      </c>
      <c r="K1712" s="26" t="s">
        <v>470</v>
      </c>
      <c r="L1712" s="26">
        <v>0</v>
      </c>
      <c r="M1712" s="26">
        <v>0</v>
      </c>
      <c r="N1712" s="18" t="str">
        <f t="shared" si="61"/>
        <v/>
      </c>
      <c r="O1712" s="19">
        <f>IF(VLOOKUP($E1712,КСГ!$A$2:$D$427,4,0)=0,IF($D1712="КС",$C$2*$C1712*$G1712*L1712,$C$3*$C1712*$G1712*L1712),IF($D1712="КС",$C$2*$G1712*L1712,$C$3*$G1712*L1712))</f>
        <v>0</v>
      </c>
      <c r="P1712" s="19">
        <f>IF(VLOOKUP($E1712,КСГ!$A$2:$D$427,4,0)=0,IF($D1712="КС",$C$2*$C1712*$G1712*M1712,$C$3*$C1712*$G1712*M1712),IF($D1712="КС",$C$2*$G1712*M1712,$C$3*$G1712*M1712))</f>
        <v>0</v>
      </c>
      <c r="Q1712" s="20">
        <f t="shared" si="62"/>
        <v>0</v>
      </c>
    </row>
    <row r="1713" spans="1:17" ht="30">
      <c r="A1713" s="34">
        <v>150113</v>
      </c>
      <c r="B1713" s="22" t="str">
        <f>VLOOKUP(A1713,МО!$A$1:$C$68,2,0)</f>
        <v>ФГКУ "412 ВГ" Минобороны России"</v>
      </c>
      <c r="C1713" s="23">
        <f>IF(D1713="КС",VLOOKUP(A1713,МО!$A$1:$C$68,3,0),VLOOKUP(A1713,МО!$A$1:$D$68,4,0))</f>
        <v>0.8</v>
      </c>
      <c r="D1713" s="27" t="s">
        <v>495</v>
      </c>
      <c r="E1713" s="26">
        <v>20161006</v>
      </c>
      <c r="F1713" s="22" t="str">
        <f>VLOOKUP(E1713,КСГ!$A$2:$C$427,2,0)</f>
        <v>Осложнения послеродового периода</v>
      </c>
      <c r="G1713" s="25">
        <f>VLOOKUP(E1713,КСГ!$A$2:$C$427,3,0)</f>
        <v>0.74</v>
      </c>
      <c r="H1713" s="25">
        <f>IF(VLOOKUP($E1713,КСГ!$A$2:$D$427,4,0)=0,IF($D1713="КС",$C$2*$C1713*$G1713,$C$3*$C1713*$G1713),IF($D1713="КС",$C$2*$G1713,$C$3*$G1713))</f>
        <v>10153.6584</v>
      </c>
      <c r="I1713" s="25" t="str">
        <f>VLOOKUP(E1713,КСГ!$A$2:$E$427,5,0)</f>
        <v>Акушерство и гинекология</v>
      </c>
      <c r="J1713" s="25">
        <f>VLOOKUP(E1713,КСГ!$A$2:$F$427,6,0)</f>
        <v>0.8</v>
      </c>
      <c r="K1713" s="26" t="s">
        <v>470</v>
      </c>
      <c r="L1713" s="26">
        <v>0</v>
      </c>
      <c r="M1713" s="26">
        <v>0</v>
      </c>
      <c r="N1713" s="18" t="str">
        <f t="shared" si="61"/>
        <v/>
      </c>
      <c r="O1713" s="19">
        <f>IF(VLOOKUP($E1713,КСГ!$A$2:$D$427,4,0)=0,IF($D1713="КС",$C$2*$C1713*$G1713*L1713,$C$3*$C1713*$G1713*L1713),IF($D1713="КС",$C$2*$G1713*L1713,$C$3*$G1713*L1713))</f>
        <v>0</v>
      </c>
      <c r="P1713" s="19">
        <f>IF(VLOOKUP($E1713,КСГ!$A$2:$D$427,4,0)=0,IF($D1713="КС",$C$2*$C1713*$G1713*M1713,$C$3*$C1713*$G1713*M1713),IF($D1713="КС",$C$2*$G1713*M1713,$C$3*$G1713*M1713))</f>
        <v>0</v>
      </c>
      <c r="Q1713" s="20">
        <f t="shared" si="62"/>
        <v>0</v>
      </c>
    </row>
    <row r="1714" spans="1:17" ht="30">
      <c r="A1714" s="34">
        <v>150113</v>
      </c>
      <c r="B1714" s="22" t="str">
        <f>VLOOKUP(A1714,МО!$A$1:$C$68,2,0)</f>
        <v>ФГКУ "412 ВГ" Минобороны России"</v>
      </c>
      <c r="C1714" s="23">
        <f>IF(D1714="КС",VLOOKUP(A1714,МО!$A$1:$C$68,3,0),VLOOKUP(A1714,МО!$A$1:$D$68,4,0))</f>
        <v>0.8</v>
      </c>
      <c r="D1714" s="27" t="s">
        <v>495</v>
      </c>
      <c r="E1714" s="26">
        <v>20161008</v>
      </c>
      <c r="F1714" s="22" t="str">
        <f>VLOOKUP(E1714,КСГ!$A$2:$C$427,2,0)</f>
        <v>Воспалительные болезни женских половых органов</v>
      </c>
      <c r="G1714" s="25">
        <f>VLOOKUP(E1714,КСГ!$A$2:$C$427,3,0)</f>
        <v>0.71</v>
      </c>
      <c r="H1714" s="25">
        <f>IF(VLOOKUP($E1714,КСГ!$A$2:$D$427,4,0)=0,IF($D1714="КС",$C$2*$C1714*$G1714,$C$3*$C1714*$G1714),IF($D1714="КС",$C$2*$G1714,$C$3*$G1714))</f>
        <v>9742.0236000000004</v>
      </c>
      <c r="I1714" s="25" t="str">
        <f>VLOOKUP(E1714,КСГ!$A$2:$E$427,5,0)</f>
        <v>Акушерство и гинекология</v>
      </c>
      <c r="J1714" s="25">
        <f>VLOOKUP(E1714,КСГ!$A$2:$F$427,6,0)</f>
        <v>0.8</v>
      </c>
      <c r="K1714" s="26" t="s">
        <v>470</v>
      </c>
      <c r="L1714" s="26">
        <v>1</v>
      </c>
      <c r="M1714" s="26">
        <v>1</v>
      </c>
      <c r="N1714" s="18">
        <f t="shared" si="61"/>
        <v>2</v>
      </c>
      <c r="O1714" s="19">
        <f>IF(VLOOKUP($E1714,КСГ!$A$2:$D$427,4,0)=0,IF($D1714="КС",$C$2*$C1714*$G1714*L1714,$C$3*$C1714*$G1714*L1714),IF($D1714="КС",$C$2*$G1714*L1714,$C$3*$G1714*L1714))</f>
        <v>9742.0236000000004</v>
      </c>
      <c r="P1714" s="19">
        <f>IF(VLOOKUP($E1714,КСГ!$A$2:$D$427,4,0)=0,IF($D1714="КС",$C$2*$C1714*$G1714*M1714,$C$3*$C1714*$G1714*M1714),IF($D1714="КС",$C$2*$G1714*M1714,$C$3*$G1714*M1714))</f>
        <v>9742.0236000000004</v>
      </c>
      <c r="Q1714" s="20">
        <f t="shared" si="62"/>
        <v>19484.047200000001</v>
      </c>
    </row>
    <row r="1715" spans="1:17" ht="30">
      <c r="A1715" s="34">
        <v>150113</v>
      </c>
      <c r="B1715" s="22" t="str">
        <f>VLOOKUP(A1715,МО!$A$1:$C$68,2,0)</f>
        <v>ФГКУ "412 ВГ" Минобороны России"</v>
      </c>
      <c r="C1715" s="23">
        <f>IF(D1715="КС",VLOOKUP(A1715,МО!$A$1:$C$68,3,0),VLOOKUP(A1715,МО!$A$1:$D$68,4,0))</f>
        <v>0.8</v>
      </c>
      <c r="D1715" s="27" t="s">
        <v>495</v>
      </c>
      <c r="E1715" s="26">
        <v>20161009</v>
      </c>
      <c r="F1715" s="22" t="str">
        <f>VLOOKUP(E1715,КСГ!$A$2:$C$427,2,0)</f>
        <v>Доброкачественные новообразования, новообразования in situ, неопределенного и неизвестного характера женских половых органов</v>
      </c>
      <c r="G1715" s="25">
        <f>VLOOKUP(E1715,КСГ!$A$2:$C$427,3,0)</f>
        <v>0.89</v>
      </c>
      <c r="H1715" s="25">
        <f>IF(VLOOKUP($E1715,КСГ!$A$2:$D$427,4,0)=0,IF($D1715="КС",$C$2*$C1715*$G1715,$C$3*$C1715*$G1715),IF($D1715="КС",$C$2*$G1715,$C$3*$G1715))</f>
        <v>12211.832400000001</v>
      </c>
      <c r="I1715" s="25" t="str">
        <f>VLOOKUP(E1715,КСГ!$A$2:$E$427,5,0)</f>
        <v>Акушерство и гинекология</v>
      </c>
      <c r="J1715" s="25">
        <f>VLOOKUP(E1715,КСГ!$A$2:$F$427,6,0)</f>
        <v>0.8</v>
      </c>
      <c r="K1715" s="26" t="s">
        <v>470</v>
      </c>
      <c r="L1715" s="26">
        <v>0</v>
      </c>
      <c r="M1715" s="26">
        <v>0</v>
      </c>
      <c r="N1715" s="18" t="str">
        <f t="shared" si="61"/>
        <v/>
      </c>
      <c r="O1715" s="19">
        <f>IF(VLOOKUP($E1715,КСГ!$A$2:$D$427,4,0)=0,IF($D1715="КС",$C$2*$C1715*$G1715*L1715,$C$3*$C1715*$G1715*L1715),IF($D1715="КС",$C$2*$G1715*L1715,$C$3*$G1715*L1715))</f>
        <v>0</v>
      </c>
      <c r="P1715" s="19">
        <f>IF(VLOOKUP($E1715,КСГ!$A$2:$D$427,4,0)=0,IF($D1715="КС",$C$2*$C1715*$G1715*M1715,$C$3*$C1715*$G1715*M1715),IF($D1715="КС",$C$2*$G1715*M1715,$C$3*$G1715*M1715))</f>
        <v>0</v>
      </c>
      <c r="Q1715" s="20">
        <f t="shared" si="62"/>
        <v>0</v>
      </c>
    </row>
    <row r="1716" spans="1:17" ht="30">
      <c r="A1716" s="34">
        <v>150113</v>
      </c>
      <c r="B1716" s="22" t="str">
        <f>VLOOKUP(A1716,МО!$A$1:$C$68,2,0)</f>
        <v>ФГКУ "412 ВГ" Минобороны России"</v>
      </c>
      <c r="C1716" s="23">
        <f>IF(D1716="КС",VLOOKUP(A1716,МО!$A$1:$C$68,3,0),VLOOKUP(A1716,МО!$A$1:$D$68,4,0))</f>
        <v>0.8</v>
      </c>
      <c r="D1716" s="27" t="s">
        <v>495</v>
      </c>
      <c r="E1716" s="26">
        <v>20161010</v>
      </c>
      <c r="F1716" s="22" t="str">
        <f>VLOOKUP(E1716,КСГ!$A$2:$C$427,2,0)</f>
        <v>Другие болезни, врожденные аномалии, повреждения женских половых органов</v>
      </c>
      <c r="G1716" s="25">
        <f>VLOOKUP(E1716,КСГ!$A$2:$C$427,3,0)</f>
        <v>0.46</v>
      </c>
      <c r="H1716" s="25">
        <f>IF(VLOOKUP($E1716,КСГ!$A$2:$D$427,4,0)=0,IF($D1716="КС",$C$2*$C1716*$G1716,$C$3*$C1716*$G1716),IF($D1716="КС",$C$2*$G1716,$C$3*$G1716))</f>
        <v>6311.7336000000014</v>
      </c>
      <c r="I1716" s="25" t="str">
        <f>VLOOKUP(E1716,КСГ!$A$2:$E$427,5,0)</f>
        <v>Акушерство и гинекология</v>
      </c>
      <c r="J1716" s="25">
        <f>VLOOKUP(E1716,КСГ!$A$2:$F$427,6,0)</f>
        <v>0.8</v>
      </c>
      <c r="K1716" s="26" t="s">
        <v>470</v>
      </c>
      <c r="L1716" s="26">
        <v>1</v>
      </c>
      <c r="M1716" s="26">
        <v>0</v>
      </c>
      <c r="N1716" s="18">
        <f t="shared" si="61"/>
        <v>1</v>
      </c>
      <c r="O1716" s="19">
        <f>IF(VLOOKUP($E1716,КСГ!$A$2:$D$427,4,0)=0,IF($D1716="КС",$C$2*$C1716*$G1716*L1716,$C$3*$C1716*$G1716*L1716),IF($D1716="КС",$C$2*$G1716*L1716,$C$3*$G1716*L1716))</f>
        <v>6311.7336000000014</v>
      </c>
      <c r="P1716" s="19">
        <f>IF(VLOOKUP($E1716,КСГ!$A$2:$D$427,4,0)=0,IF($D1716="КС",$C$2*$C1716*$G1716*M1716,$C$3*$C1716*$G1716*M1716),IF($D1716="КС",$C$2*$G1716*M1716,$C$3*$G1716*M1716))</f>
        <v>0</v>
      </c>
      <c r="Q1716" s="20">
        <f t="shared" si="62"/>
        <v>6311.7336000000014</v>
      </c>
    </row>
    <row r="1717" spans="1:17" ht="30">
      <c r="A1717" s="34">
        <v>150113</v>
      </c>
      <c r="B1717" s="22" t="str">
        <f>VLOOKUP(A1717,МО!$A$1:$C$68,2,0)</f>
        <v>ФГКУ "412 ВГ" Минобороны России"</v>
      </c>
      <c r="C1717" s="23">
        <f>IF(D1717="КС",VLOOKUP(A1717,МО!$A$1:$C$68,3,0),VLOOKUP(A1717,МО!$A$1:$D$68,4,0))</f>
        <v>0.8</v>
      </c>
      <c r="D1717" s="27" t="s">
        <v>495</v>
      </c>
      <c r="E1717" s="26">
        <v>20161012</v>
      </c>
      <c r="F1717" s="22" t="str">
        <f>VLOOKUP(E1717,КСГ!$A$2:$C$427,2,0)</f>
        <v>Операции на женских половых органах (уровень 2)</v>
      </c>
      <c r="G1717" s="25">
        <f>VLOOKUP(E1717,КСГ!$A$2:$C$427,3,0)</f>
        <v>0.57999999999999996</v>
      </c>
      <c r="H1717" s="25">
        <f>IF(VLOOKUP($E1717,КСГ!$A$2:$D$427,4,0)=0,IF($D1717="КС",$C$2*$C1717*$G1717,$C$3*$C1717*$G1717),IF($D1717="КС",$C$2*$G1717,$C$3*$G1717))</f>
        <v>7958.2728000000006</v>
      </c>
      <c r="I1717" s="25" t="str">
        <f>VLOOKUP(E1717,КСГ!$A$2:$E$427,5,0)</f>
        <v>Акушерство и гинекология</v>
      </c>
      <c r="J1717" s="25">
        <f>VLOOKUP(E1717,КСГ!$A$2:$F$427,6,0)</f>
        <v>0.8</v>
      </c>
      <c r="K1717" s="26" t="s">
        <v>470</v>
      </c>
      <c r="L1717" s="26">
        <v>1</v>
      </c>
      <c r="M1717" s="26">
        <v>0</v>
      </c>
      <c r="N1717" s="18">
        <f t="shared" si="61"/>
        <v>1</v>
      </c>
      <c r="O1717" s="19">
        <f>IF(VLOOKUP($E1717,КСГ!$A$2:$D$427,4,0)=0,IF($D1717="КС",$C$2*$C1717*$G1717*L1717,$C$3*$C1717*$G1717*L1717),IF($D1717="КС",$C$2*$G1717*L1717,$C$3*$G1717*L1717))</f>
        <v>7958.2728000000006</v>
      </c>
      <c r="P1717" s="19">
        <f>IF(VLOOKUP($E1717,КСГ!$A$2:$D$427,4,0)=0,IF($D1717="КС",$C$2*$C1717*$G1717*M1717,$C$3*$C1717*$G1717*M1717),IF($D1717="КС",$C$2*$G1717*M1717,$C$3*$G1717*M1717))</f>
        <v>0</v>
      </c>
      <c r="Q1717" s="20">
        <f t="shared" si="62"/>
        <v>7958.2728000000006</v>
      </c>
    </row>
    <row r="1718" spans="1:17">
      <c r="A1718" s="34">
        <v>150113</v>
      </c>
      <c r="B1718" s="22" t="str">
        <f>VLOOKUP(A1718,МО!$A$1:$C$68,2,0)</f>
        <v>ФГКУ "412 ВГ" Минобороны России"</v>
      </c>
      <c r="C1718" s="23">
        <f>IF(D1718="КС",VLOOKUP(A1718,МО!$A$1:$C$68,3,0),VLOOKUP(A1718,МО!$A$1:$D$68,4,0))</f>
        <v>0.8</v>
      </c>
      <c r="D1718" s="27" t="s">
        <v>495</v>
      </c>
      <c r="E1718" s="26">
        <v>20161079</v>
      </c>
      <c r="F1718" s="22" t="str">
        <f>VLOOKUP(E1718,КСГ!$A$2:$C$427,2,0)</f>
        <v>Демиелинизирующие болезни нервной системы</v>
      </c>
      <c r="G1718" s="25">
        <f>VLOOKUP(E1718,КСГ!$A$2:$C$427,3,0)</f>
        <v>1.33</v>
      </c>
      <c r="H1718" s="25">
        <f>IF(VLOOKUP($E1718,КСГ!$A$2:$D$427,4,0)=0,IF($D1718="КС",$C$2*$C1718*$G1718,$C$3*$C1718*$G1718),IF($D1718="КС",$C$2*$G1718,$C$3*$G1718))</f>
        <v>18249.142800000001</v>
      </c>
      <c r="I1718" s="25" t="str">
        <f>VLOOKUP(E1718,КСГ!$A$2:$E$427,5,0)</f>
        <v>Неврология</v>
      </c>
      <c r="J1718" s="25">
        <f>VLOOKUP(E1718,КСГ!$A$2:$F$427,6,0)</f>
        <v>1.1200000000000001</v>
      </c>
      <c r="K1718" s="26" t="s">
        <v>478</v>
      </c>
      <c r="L1718" s="26">
        <v>1</v>
      </c>
      <c r="M1718" s="26"/>
      <c r="N1718" s="18">
        <f t="shared" si="61"/>
        <v>1</v>
      </c>
      <c r="O1718" s="19">
        <f>IF(VLOOKUP($E1718,КСГ!$A$2:$D$427,4,0)=0,IF($D1718="КС",$C$2*$C1718*$G1718*L1718,$C$3*$C1718*$G1718*L1718),IF($D1718="КС",$C$2*$G1718*L1718,$C$3*$G1718*L1718))</f>
        <v>18249.142800000001</v>
      </c>
      <c r="P1718" s="19">
        <f>IF(VLOOKUP($E1718,КСГ!$A$2:$D$427,4,0)=0,IF($D1718="КС",$C$2*$C1718*$G1718*M1718,$C$3*$C1718*$G1718*M1718),IF($D1718="КС",$C$2*$G1718*M1718,$C$3*$G1718*M1718))</f>
        <v>0</v>
      </c>
      <c r="Q1718" s="20">
        <f t="shared" si="62"/>
        <v>18249.142800000001</v>
      </c>
    </row>
    <row r="1719" spans="1:17">
      <c r="A1719" s="34">
        <v>150113</v>
      </c>
      <c r="B1719" s="22" t="str">
        <f>VLOOKUP(A1719,МО!$A$1:$C$68,2,0)</f>
        <v>ФГКУ "412 ВГ" Минобороны России"</v>
      </c>
      <c r="C1719" s="23">
        <f>IF(D1719="КС",VLOOKUP(A1719,МО!$A$1:$C$68,3,0),VLOOKUP(A1719,МО!$A$1:$D$68,4,0))</f>
        <v>0.8</v>
      </c>
      <c r="D1719" s="27" t="s">
        <v>495</v>
      </c>
      <c r="E1719" s="26">
        <v>20161080</v>
      </c>
      <c r="F1719" s="22" t="str">
        <f>VLOOKUP(E1719,КСГ!$A$2:$C$427,2,0)</f>
        <v>Эпилепсия, судороги,  уровень 1</v>
      </c>
      <c r="G1719" s="25">
        <f>VLOOKUP(E1719,КСГ!$A$2:$C$427,3,0)</f>
        <v>0.96</v>
      </c>
      <c r="H1719" s="25">
        <f>IF(VLOOKUP($E1719,КСГ!$A$2:$D$427,4,0)=0,IF($D1719="КС",$C$2*$C1719*$G1719,$C$3*$C1719*$G1719),IF($D1719="КС",$C$2*$G1719,$C$3*$G1719))</f>
        <v>13172.313600000001</v>
      </c>
      <c r="I1719" s="25" t="str">
        <f>VLOOKUP(E1719,КСГ!$A$2:$E$427,5,0)</f>
        <v>Неврология</v>
      </c>
      <c r="J1719" s="25">
        <f>VLOOKUP(E1719,КСГ!$A$2:$F$427,6,0)</f>
        <v>1.1200000000000001</v>
      </c>
      <c r="K1719" s="26" t="s">
        <v>478</v>
      </c>
      <c r="L1719" s="26">
        <v>1</v>
      </c>
      <c r="M1719" s="26"/>
      <c r="N1719" s="18">
        <f t="shared" si="61"/>
        <v>1</v>
      </c>
      <c r="O1719" s="19">
        <f>IF(VLOOKUP($E1719,КСГ!$A$2:$D$427,4,0)=0,IF($D1719="КС",$C$2*$C1719*$G1719*L1719,$C$3*$C1719*$G1719*L1719),IF($D1719="КС",$C$2*$G1719*L1719,$C$3*$G1719*L1719))</f>
        <v>13172.313600000001</v>
      </c>
      <c r="P1719" s="19">
        <f>IF(VLOOKUP($E1719,КСГ!$A$2:$D$427,4,0)=0,IF($D1719="КС",$C$2*$C1719*$G1719*M1719,$C$3*$C1719*$G1719*M1719),IF($D1719="КС",$C$2*$G1719*M1719,$C$3*$G1719*M1719))</f>
        <v>0</v>
      </c>
      <c r="Q1719" s="20">
        <f t="shared" si="62"/>
        <v>13172.313600000001</v>
      </c>
    </row>
    <row r="1720" spans="1:17">
      <c r="A1720" s="34">
        <v>150113</v>
      </c>
      <c r="B1720" s="22" t="str">
        <f>VLOOKUP(A1720,МО!$A$1:$C$68,2,0)</f>
        <v>ФГКУ "412 ВГ" Минобороны России"</v>
      </c>
      <c r="C1720" s="23">
        <f>IF(D1720="КС",VLOOKUP(A1720,МО!$A$1:$C$68,3,0),VLOOKUP(A1720,МО!$A$1:$D$68,4,0))</f>
        <v>0.8</v>
      </c>
      <c r="D1720" s="27" t="s">
        <v>495</v>
      </c>
      <c r="E1720" s="26">
        <v>20161082</v>
      </c>
      <c r="F1720" s="22" t="str">
        <f>VLOOKUP(E1720,КСГ!$A$2:$C$427,2,0)</f>
        <v>Расстройства периферической нервной системы</v>
      </c>
      <c r="G1720" s="25">
        <f>VLOOKUP(E1720,КСГ!$A$2:$C$427,3,0)</f>
        <v>1.02</v>
      </c>
      <c r="H1720" s="25">
        <f>IF(VLOOKUP($E1720,КСГ!$A$2:$D$427,4,0)=0,IF($D1720="КС",$C$2*$C1720*$G1720,$C$3*$C1720*$G1720),IF($D1720="КС",$C$2*$G1720,$C$3*$G1720))</f>
        <v>13995.583200000003</v>
      </c>
      <c r="I1720" s="25" t="str">
        <f>VLOOKUP(E1720,КСГ!$A$2:$E$427,5,0)</f>
        <v>Неврология</v>
      </c>
      <c r="J1720" s="25">
        <f>VLOOKUP(E1720,КСГ!$A$2:$F$427,6,0)</f>
        <v>1.1200000000000001</v>
      </c>
      <c r="K1720" s="26" t="s">
        <v>478</v>
      </c>
      <c r="L1720" s="26">
        <v>3</v>
      </c>
      <c r="M1720" s="26">
        <v>1</v>
      </c>
      <c r="N1720" s="18">
        <f t="shared" si="61"/>
        <v>4</v>
      </c>
      <c r="O1720" s="19">
        <f>IF(VLOOKUP($E1720,КСГ!$A$2:$D$427,4,0)=0,IF($D1720="КС",$C$2*$C1720*$G1720*L1720,$C$3*$C1720*$G1720*L1720),IF($D1720="КС",$C$2*$G1720*L1720,$C$3*$G1720*L1720))</f>
        <v>41986.74960000001</v>
      </c>
      <c r="P1720" s="19">
        <f>IF(VLOOKUP($E1720,КСГ!$A$2:$D$427,4,0)=0,IF($D1720="КС",$C$2*$C1720*$G1720*M1720,$C$3*$C1720*$G1720*M1720),IF($D1720="КС",$C$2*$G1720*M1720,$C$3*$G1720*M1720))</f>
        <v>13995.583200000003</v>
      </c>
      <c r="Q1720" s="20">
        <f t="shared" si="62"/>
        <v>55982.332800000011</v>
      </c>
    </row>
    <row r="1721" spans="1:17">
      <c r="A1721" s="34">
        <v>150113</v>
      </c>
      <c r="B1721" s="22" t="str">
        <f>VLOOKUP(A1721,МО!$A$1:$C$68,2,0)</f>
        <v>ФГКУ "412 ВГ" Минобороны России"</v>
      </c>
      <c r="C1721" s="23">
        <f>IF(D1721="КС",VLOOKUP(A1721,МО!$A$1:$C$68,3,0),VLOOKUP(A1721,МО!$A$1:$D$68,4,0))</f>
        <v>0.8</v>
      </c>
      <c r="D1721" s="27" t="s">
        <v>495</v>
      </c>
      <c r="E1721" s="26">
        <v>20161088</v>
      </c>
      <c r="F1721" s="22" t="str">
        <f>VLOOKUP(E1721,КСГ!$A$2:$C$427,2,0)</f>
        <v>Кровоизлияние в мозг</v>
      </c>
      <c r="G1721" s="25">
        <f>VLOOKUP(E1721,КСГ!$A$2:$C$427,3,0)</f>
        <v>2.82</v>
      </c>
      <c r="H1721" s="25">
        <f>IF(VLOOKUP($E1721,КСГ!$A$2:$D$427,4,0)=0,IF($D1721="КС",$C$2*$C1721*$G1721,$C$3*$C1721*$G1721),IF($D1721="КС",$C$2*$G1721,$C$3*$G1721))</f>
        <v>38693.671200000004</v>
      </c>
      <c r="I1721" s="25" t="str">
        <f>VLOOKUP(E1721,КСГ!$A$2:$E$427,5,0)</f>
        <v>Неврология</v>
      </c>
      <c r="J1721" s="25">
        <f>VLOOKUP(E1721,КСГ!$A$2:$F$427,6,0)</f>
        <v>1.1200000000000001</v>
      </c>
      <c r="K1721" s="26" t="s">
        <v>478</v>
      </c>
      <c r="L1721" s="26">
        <v>1</v>
      </c>
      <c r="M1721" s="26">
        <v>1</v>
      </c>
      <c r="N1721" s="18">
        <f t="shared" si="61"/>
        <v>2</v>
      </c>
      <c r="O1721" s="19">
        <f>IF(VLOOKUP($E1721,КСГ!$A$2:$D$427,4,0)=0,IF($D1721="КС",$C$2*$C1721*$G1721*L1721,$C$3*$C1721*$G1721*L1721),IF($D1721="КС",$C$2*$G1721*L1721,$C$3*$G1721*L1721))</f>
        <v>38693.671200000004</v>
      </c>
      <c r="P1721" s="19">
        <f>IF(VLOOKUP($E1721,КСГ!$A$2:$D$427,4,0)=0,IF($D1721="КС",$C$2*$C1721*$G1721*M1721,$C$3*$C1721*$G1721*M1721),IF($D1721="КС",$C$2*$G1721*M1721,$C$3*$G1721*M1721))</f>
        <v>38693.671200000004</v>
      </c>
      <c r="Q1721" s="20">
        <f t="shared" si="62"/>
        <v>77387.342400000009</v>
      </c>
    </row>
    <row r="1722" spans="1:17">
      <c r="A1722" s="34">
        <v>150113</v>
      </c>
      <c r="B1722" s="22" t="str">
        <f>VLOOKUP(A1722,МО!$A$1:$C$68,2,0)</f>
        <v>ФГКУ "412 ВГ" Минобороны России"</v>
      </c>
      <c r="C1722" s="23">
        <f>IF(D1722="КС",VLOOKUP(A1722,МО!$A$1:$C$68,3,0),VLOOKUP(A1722,МО!$A$1:$D$68,4,0))</f>
        <v>0.8</v>
      </c>
      <c r="D1722" s="27" t="s">
        <v>495</v>
      </c>
      <c r="E1722" s="26">
        <v>20161089</v>
      </c>
      <c r="F1722" s="22" t="str">
        <f>VLOOKUP(E1722,КСГ!$A$2:$C$427,2,0)</f>
        <v>Инфаркт мозга, уровень 1</v>
      </c>
      <c r="G1722" s="25">
        <f>VLOOKUP(E1722,КСГ!$A$2:$C$427,3,0)</f>
        <v>2.52</v>
      </c>
      <c r="H1722" s="25">
        <f>IF(VLOOKUP($E1722,КСГ!$A$2:$D$427,4,0)=0,IF($D1722="КС",$C$2*$C1722*$G1722,$C$3*$C1722*$G1722),IF($D1722="КС",$C$2*$G1722,$C$3*$G1722))</f>
        <v>34577.323200000006</v>
      </c>
      <c r="I1722" s="25" t="str">
        <f>VLOOKUP(E1722,КСГ!$A$2:$E$427,5,0)</f>
        <v>Неврология</v>
      </c>
      <c r="J1722" s="25">
        <f>VLOOKUP(E1722,КСГ!$A$2:$F$427,6,0)</f>
        <v>1.1200000000000001</v>
      </c>
      <c r="K1722" s="26" t="s">
        <v>478</v>
      </c>
      <c r="L1722" s="26">
        <v>1</v>
      </c>
      <c r="M1722" s="26">
        <v>1</v>
      </c>
      <c r="N1722" s="18">
        <f t="shared" si="61"/>
        <v>2</v>
      </c>
      <c r="O1722" s="19">
        <f>IF(VLOOKUP($E1722,КСГ!$A$2:$D$427,4,0)=0,IF($D1722="КС",$C$2*$C1722*$G1722*L1722,$C$3*$C1722*$G1722*L1722),IF($D1722="КС",$C$2*$G1722*L1722,$C$3*$G1722*L1722))</f>
        <v>34577.323200000006</v>
      </c>
      <c r="P1722" s="19">
        <f>IF(VLOOKUP($E1722,КСГ!$A$2:$D$427,4,0)=0,IF($D1722="КС",$C$2*$C1722*$G1722*M1722,$C$3*$C1722*$G1722*M1722),IF($D1722="КС",$C$2*$G1722*M1722,$C$3*$G1722*M1722))</f>
        <v>34577.323200000006</v>
      </c>
      <c r="Q1722" s="20">
        <f t="shared" si="62"/>
        <v>69154.646400000012</v>
      </c>
    </row>
    <row r="1723" spans="1:17">
      <c r="A1723" s="34">
        <v>150113</v>
      </c>
      <c r="B1723" s="22" t="str">
        <f>VLOOKUP(A1723,МО!$A$1:$C$68,2,0)</f>
        <v>ФГКУ "412 ВГ" Минобороны России"</v>
      </c>
      <c r="C1723" s="23">
        <f>IF(D1723="КС",VLOOKUP(A1723,МО!$A$1:$C$68,3,0),VLOOKUP(A1723,МО!$A$1:$D$68,4,0))</f>
        <v>0.8</v>
      </c>
      <c r="D1723" s="27" t="s">
        <v>495</v>
      </c>
      <c r="E1723" s="26">
        <v>20161092</v>
      </c>
      <c r="F1723" s="22" t="str">
        <f>VLOOKUP(E1723,КСГ!$A$2:$C$427,2,0)</f>
        <v>Другие цереброваскулярные болезни</v>
      </c>
      <c r="G1723" s="25">
        <f>VLOOKUP(E1723,КСГ!$A$2:$C$427,3,0)</f>
        <v>0.82</v>
      </c>
      <c r="H1723" s="25">
        <f>IF(VLOOKUP($E1723,КСГ!$A$2:$D$427,4,0)=0,IF($D1723="КС",$C$2*$C1723*$G1723,$C$3*$C1723*$G1723),IF($D1723="КС",$C$2*$G1723,$C$3*$G1723))</f>
        <v>11251.351200000001</v>
      </c>
      <c r="I1723" s="25" t="str">
        <f>VLOOKUP(E1723,КСГ!$A$2:$E$427,5,0)</f>
        <v>Неврология</v>
      </c>
      <c r="J1723" s="25">
        <f>VLOOKUP(E1723,КСГ!$A$2:$F$427,6,0)</f>
        <v>1.1200000000000001</v>
      </c>
      <c r="K1723" s="26" t="s">
        <v>478</v>
      </c>
      <c r="L1723" s="26">
        <v>4</v>
      </c>
      <c r="M1723" s="26">
        <v>2</v>
      </c>
      <c r="N1723" s="18">
        <f t="shared" si="61"/>
        <v>6</v>
      </c>
      <c r="O1723" s="19">
        <f>IF(VLOOKUP($E1723,КСГ!$A$2:$D$427,4,0)=0,IF($D1723="КС",$C$2*$C1723*$G1723*L1723,$C$3*$C1723*$G1723*L1723),IF($D1723="КС",$C$2*$G1723*L1723,$C$3*$G1723*L1723))</f>
        <v>45005.404800000004</v>
      </c>
      <c r="P1723" s="19">
        <f>IF(VLOOKUP($E1723,КСГ!$A$2:$D$427,4,0)=0,IF($D1723="КС",$C$2*$C1723*$G1723*M1723,$C$3*$C1723*$G1723*M1723),IF($D1723="КС",$C$2*$G1723*M1723,$C$3*$G1723*M1723))</f>
        <v>22502.702400000002</v>
      </c>
      <c r="Q1723" s="20">
        <f t="shared" si="62"/>
        <v>67508.107199999999</v>
      </c>
    </row>
    <row r="1724" spans="1:17">
      <c r="A1724" s="34">
        <v>150113</v>
      </c>
      <c r="B1724" s="22" t="str">
        <f>VLOOKUP(A1724,МО!$A$1:$C$68,2,0)</f>
        <v>ФГКУ "412 ВГ" Минобороны России"</v>
      </c>
      <c r="C1724" s="23">
        <f>IF(D1724="КС",VLOOKUP(A1724,МО!$A$1:$C$68,3,0),VLOOKUP(A1724,МО!$A$1:$D$68,4,0))</f>
        <v>0.8</v>
      </c>
      <c r="D1724" s="27" t="s">
        <v>495</v>
      </c>
      <c r="E1724" s="26">
        <v>20161095</v>
      </c>
      <c r="F1724" s="22" t="str">
        <f>VLOOKUP(E1724,КСГ!$A$2:$C$427,2,0)</f>
        <v>Дорсопатии, спондилопатии, остеопатии</v>
      </c>
      <c r="G1724" s="25">
        <f>VLOOKUP(E1724,КСГ!$A$2:$C$427,3,0)</f>
        <v>0.68</v>
      </c>
      <c r="H1724" s="25">
        <f>IF(VLOOKUP($E1724,КСГ!$A$2:$D$427,4,0)=0,IF($D1724="КС",$C$2*$C1724*$G1724,$C$3*$C1724*$G1724),IF($D1724="КС",$C$2*$G1724,$C$3*$G1724))</f>
        <v>9330.3888000000024</v>
      </c>
      <c r="I1724" s="25" t="str">
        <f>VLOOKUP(E1724,КСГ!$A$2:$E$427,5,0)</f>
        <v>Нейрохирургия</v>
      </c>
      <c r="J1724" s="25">
        <f>VLOOKUP(E1724,КСГ!$A$2:$F$427,6,0)</f>
        <v>1.2</v>
      </c>
      <c r="K1724" s="26" t="s">
        <v>479</v>
      </c>
      <c r="L1724" s="26">
        <v>1</v>
      </c>
      <c r="M1724" s="26">
        <v>1</v>
      </c>
      <c r="N1724" s="18">
        <f t="shared" si="61"/>
        <v>2</v>
      </c>
      <c r="O1724" s="19">
        <f>IF(VLOOKUP($E1724,КСГ!$A$2:$D$427,4,0)=0,IF($D1724="КС",$C$2*$C1724*$G1724*L1724,$C$3*$C1724*$G1724*L1724),IF($D1724="КС",$C$2*$G1724*L1724,$C$3*$G1724*L1724))</f>
        <v>9330.3888000000024</v>
      </c>
      <c r="P1724" s="19">
        <f>IF(VLOOKUP($E1724,КСГ!$A$2:$D$427,4,0)=0,IF($D1724="КС",$C$2*$C1724*$G1724*M1724,$C$3*$C1724*$G1724*M1724),IF($D1724="КС",$C$2*$G1724*M1724,$C$3*$G1724*M1724))</f>
        <v>9330.3888000000024</v>
      </c>
      <c r="Q1724" s="20">
        <f t="shared" si="62"/>
        <v>18660.777600000005</v>
      </c>
    </row>
    <row r="1725" spans="1:17">
      <c r="A1725" s="34">
        <v>150113</v>
      </c>
      <c r="B1725" s="22" t="str">
        <f>VLOOKUP(A1725,МО!$A$1:$C$68,2,0)</f>
        <v>ФГКУ "412 ВГ" Минобороны России"</v>
      </c>
      <c r="C1725" s="23">
        <f>IF(D1725="КС",VLOOKUP(A1725,МО!$A$1:$C$68,3,0),VLOOKUP(A1725,МО!$A$1:$D$68,4,0))</f>
        <v>0.8</v>
      </c>
      <c r="D1725" s="27" t="s">
        <v>495</v>
      </c>
      <c r="E1725" s="26">
        <v>20161096</v>
      </c>
      <c r="F1725" s="22" t="str">
        <f>VLOOKUP(E1725,КСГ!$A$2:$C$427,2,0)</f>
        <v>Травмы позвоночника</v>
      </c>
      <c r="G1725" s="25">
        <f>VLOOKUP(E1725,КСГ!$A$2:$C$427,3,0)</f>
        <v>1.01</v>
      </c>
      <c r="H1725" s="25">
        <f>IF(VLOOKUP($E1725,КСГ!$A$2:$D$427,4,0)=0,IF($D1725="КС",$C$2*$C1725*$G1725,$C$3*$C1725*$G1725),IF($D1725="КС",$C$2*$G1725,$C$3*$G1725))</f>
        <v>13858.371600000002</v>
      </c>
      <c r="I1725" s="25" t="str">
        <f>VLOOKUP(E1725,КСГ!$A$2:$E$427,5,0)</f>
        <v>Нейрохирургия</v>
      </c>
      <c r="J1725" s="25">
        <f>VLOOKUP(E1725,КСГ!$A$2:$F$427,6,0)</f>
        <v>1.2</v>
      </c>
      <c r="K1725" s="26" t="s">
        <v>479</v>
      </c>
      <c r="L1725" s="26">
        <v>1</v>
      </c>
      <c r="M1725" s="26">
        <v>1</v>
      </c>
      <c r="N1725" s="18">
        <f t="shared" si="61"/>
        <v>2</v>
      </c>
      <c r="O1725" s="19">
        <f>IF(VLOOKUP($E1725,КСГ!$A$2:$D$427,4,0)=0,IF($D1725="КС",$C$2*$C1725*$G1725*L1725,$C$3*$C1725*$G1725*L1725),IF($D1725="КС",$C$2*$G1725*L1725,$C$3*$G1725*L1725))</f>
        <v>13858.371600000002</v>
      </c>
      <c r="P1725" s="19">
        <f>IF(VLOOKUP($E1725,КСГ!$A$2:$D$427,4,0)=0,IF($D1725="КС",$C$2*$C1725*$G1725*M1725,$C$3*$C1725*$G1725*M1725),IF($D1725="КС",$C$2*$G1725*M1725,$C$3*$G1725*M1725))</f>
        <v>13858.371600000002</v>
      </c>
      <c r="Q1725" s="20">
        <f t="shared" si="62"/>
        <v>27716.743200000004</v>
      </c>
    </row>
    <row r="1726" spans="1:17">
      <c r="A1726" s="34">
        <v>150113</v>
      </c>
      <c r="B1726" s="22" t="str">
        <f>VLOOKUP(A1726,МО!$A$1:$C$68,2,0)</f>
        <v>ФГКУ "412 ВГ" Минобороны России"</v>
      </c>
      <c r="C1726" s="23">
        <f>IF(D1726="КС",VLOOKUP(A1726,МО!$A$1:$C$68,3,0),VLOOKUP(A1726,МО!$A$1:$D$68,4,0))</f>
        <v>0.8</v>
      </c>
      <c r="D1726" s="27" t="s">
        <v>495</v>
      </c>
      <c r="E1726" s="26">
        <v>20161097</v>
      </c>
      <c r="F1726" s="22" t="str">
        <f>VLOOKUP(E1726,КСГ!$A$2:$C$427,2,0)</f>
        <v>Сотрясение головного мозга</v>
      </c>
      <c r="G1726" s="25">
        <f>VLOOKUP(E1726,КСГ!$A$2:$C$427,3,0)</f>
        <v>0.4</v>
      </c>
      <c r="H1726" s="25">
        <f>IF(VLOOKUP($E1726,КСГ!$A$2:$D$427,4,0)=0,IF($D1726="КС",$C$2*$C1726*$G1726,$C$3*$C1726*$G1726),IF($D1726="КС",$C$2*$G1726,$C$3*$G1726))</f>
        <v>5488.4640000000009</v>
      </c>
      <c r="I1726" s="25" t="str">
        <f>VLOOKUP(E1726,КСГ!$A$2:$E$427,5,0)</f>
        <v>Нейрохирургия</v>
      </c>
      <c r="J1726" s="25">
        <f>VLOOKUP(E1726,КСГ!$A$2:$F$427,6,0)</f>
        <v>1.2</v>
      </c>
      <c r="K1726" s="26" t="s">
        <v>479</v>
      </c>
      <c r="L1726" s="26">
        <v>2</v>
      </c>
      <c r="M1726" s="26">
        <v>1</v>
      </c>
      <c r="N1726" s="18">
        <f t="shared" si="61"/>
        <v>3</v>
      </c>
      <c r="O1726" s="19">
        <f>IF(VLOOKUP($E1726,КСГ!$A$2:$D$427,4,0)=0,IF($D1726="КС",$C$2*$C1726*$G1726*L1726,$C$3*$C1726*$G1726*L1726),IF($D1726="КС",$C$2*$G1726*L1726,$C$3*$G1726*L1726))</f>
        <v>10976.928000000002</v>
      </c>
      <c r="P1726" s="19">
        <f>IF(VLOOKUP($E1726,КСГ!$A$2:$D$427,4,0)=0,IF($D1726="КС",$C$2*$C1726*$G1726*M1726,$C$3*$C1726*$G1726*M1726),IF($D1726="КС",$C$2*$G1726*M1726,$C$3*$G1726*M1726))</f>
        <v>5488.4640000000009</v>
      </c>
      <c r="Q1726" s="20">
        <f t="shared" si="62"/>
        <v>16465.392000000003</v>
      </c>
    </row>
    <row r="1727" spans="1:17">
      <c r="A1727" s="34">
        <v>150113</v>
      </c>
      <c r="B1727" s="22" t="str">
        <f>VLOOKUP(A1727,МО!$A$1:$C$68,2,0)</f>
        <v>ФГКУ "412 ВГ" Минобороны России"</v>
      </c>
      <c r="C1727" s="23">
        <f>IF(D1727="КС",VLOOKUP(A1727,МО!$A$1:$C$68,3,0),VLOOKUP(A1727,МО!$A$1:$D$68,4,0))</f>
        <v>0.8</v>
      </c>
      <c r="D1727" s="27" t="s">
        <v>495</v>
      </c>
      <c r="E1727" s="26">
        <v>20161098</v>
      </c>
      <c r="F1727" s="22" t="str">
        <f>VLOOKUP(E1727,КСГ!$A$2:$C$427,2,0)</f>
        <v>Переломы черепа, внутричерепная травма</v>
      </c>
      <c r="G1727" s="25">
        <f>VLOOKUP(E1727,КСГ!$A$2:$C$427,3,0)</f>
        <v>1.54</v>
      </c>
      <c r="H1727" s="25">
        <f>IF(VLOOKUP($E1727,КСГ!$A$2:$D$427,4,0)=0,IF($D1727="КС",$C$2*$C1727*$G1727,$C$3*$C1727*$G1727),IF($D1727="КС",$C$2*$G1727,$C$3*$G1727))</f>
        <v>21130.586400000004</v>
      </c>
      <c r="I1727" s="25" t="str">
        <f>VLOOKUP(E1727,КСГ!$A$2:$E$427,5,0)</f>
        <v>Нейрохирургия</v>
      </c>
      <c r="J1727" s="25">
        <f>VLOOKUP(E1727,КСГ!$A$2:$F$427,6,0)</f>
        <v>1.2</v>
      </c>
      <c r="K1727" s="26" t="s">
        <v>518</v>
      </c>
      <c r="L1727" s="26">
        <v>1</v>
      </c>
      <c r="M1727" s="26">
        <v>1</v>
      </c>
      <c r="N1727" s="18">
        <f t="shared" si="61"/>
        <v>2</v>
      </c>
      <c r="O1727" s="19">
        <f>IF(VLOOKUP($E1727,КСГ!$A$2:$D$427,4,0)=0,IF($D1727="КС",$C$2*$C1727*$G1727*L1727,$C$3*$C1727*$G1727*L1727),IF($D1727="КС",$C$2*$G1727*L1727,$C$3*$G1727*L1727))</f>
        <v>21130.586400000004</v>
      </c>
      <c r="P1727" s="19">
        <f>IF(VLOOKUP($E1727,КСГ!$A$2:$D$427,4,0)=0,IF($D1727="КС",$C$2*$C1727*$G1727*M1727,$C$3*$C1727*$G1727*M1727),IF($D1727="КС",$C$2*$G1727*M1727,$C$3*$G1727*M1727))</f>
        <v>21130.586400000004</v>
      </c>
      <c r="Q1727" s="20">
        <f t="shared" si="62"/>
        <v>42261.172800000008</v>
      </c>
    </row>
    <row r="1728" spans="1:17" ht="30">
      <c r="A1728" s="34">
        <v>150113</v>
      </c>
      <c r="B1728" s="22" t="str">
        <f>VLOOKUP(A1728,МО!$A$1:$C$68,2,0)</f>
        <v>ФГКУ "412 ВГ" Минобороны России"</v>
      </c>
      <c r="C1728" s="23">
        <f>IF(D1728="КС",VLOOKUP(A1728,МО!$A$1:$C$68,3,0),VLOOKUP(A1728,МО!$A$1:$D$68,4,0))</f>
        <v>0.8</v>
      </c>
      <c r="D1728" s="27" t="s">
        <v>495</v>
      </c>
      <c r="E1728" s="26">
        <v>20161149</v>
      </c>
      <c r="F1728" s="22" t="str">
        <f>VLOOKUP(E1728,КСГ!$A$2:$C$427,2,0)</f>
        <v>Операции на органе слуха, придаточных пазухах носа  и верхних дыхательных путях (уровень 2)</v>
      </c>
      <c r="G1728" s="25">
        <f>VLOOKUP(E1728,КСГ!$A$2:$C$427,3,0)</f>
        <v>0.91</v>
      </c>
      <c r="H1728" s="25">
        <f>IF(VLOOKUP($E1728,КСГ!$A$2:$D$427,4,0)=0,IF($D1728="КС",$C$2*$C1728*$G1728,$C$3*$C1728*$G1728),IF($D1728="КС",$C$2*$G1728,$C$3*$G1728))</f>
        <v>12486.255600000002</v>
      </c>
      <c r="I1728" s="25" t="str">
        <f>VLOOKUP(E1728,КСГ!$A$2:$E$427,5,0)</f>
        <v>Оториноларингология</v>
      </c>
      <c r="J1728" s="25">
        <f>VLOOKUP(E1728,КСГ!$A$2:$F$427,6,0)</f>
        <v>0.87</v>
      </c>
      <c r="K1728" s="26" t="s">
        <v>475</v>
      </c>
      <c r="L1728" s="26">
        <v>7</v>
      </c>
      <c r="M1728" s="26">
        <v>3</v>
      </c>
      <c r="N1728" s="18">
        <f t="shared" ref="N1728:N1786" si="63">IF(L1728+M1728&gt;0,L1728+M1728,"")</f>
        <v>10</v>
      </c>
      <c r="O1728" s="19">
        <f>IF(VLOOKUP($E1728,КСГ!$A$2:$D$427,4,0)=0,IF($D1728="КС",$C$2*$C1728*$G1728*L1728,$C$3*$C1728*$G1728*L1728),IF($D1728="КС",$C$2*$G1728*L1728,$C$3*$G1728*L1728))</f>
        <v>87403.789200000014</v>
      </c>
      <c r="P1728" s="19">
        <f>IF(VLOOKUP($E1728,КСГ!$A$2:$D$427,4,0)=0,IF($D1728="КС",$C$2*$C1728*$G1728*M1728,$C$3*$C1728*$G1728*M1728),IF($D1728="КС",$C$2*$G1728*M1728,$C$3*$G1728*M1728))</f>
        <v>37458.766800000005</v>
      </c>
      <c r="Q1728" s="20">
        <f t="shared" ref="Q1728:Q1786" si="64">O1728+P1728</f>
        <v>124862.55600000001</v>
      </c>
    </row>
    <row r="1729" spans="1:17">
      <c r="A1729" s="34">
        <v>150113</v>
      </c>
      <c r="B1729" s="22" t="str">
        <f>VLOOKUP(A1729,МО!$A$1:$C$68,2,0)</f>
        <v>ФГКУ "412 ВГ" Минобороны России"</v>
      </c>
      <c r="C1729" s="23">
        <f>IF(D1729="КС",VLOOKUP(A1729,МО!$A$1:$C$68,3,0),VLOOKUP(A1729,МО!$A$1:$D$68,4,0))</f>
        <v>0.8</v>
      </c>
      <c r="D1729" s="27" t="s">
        <v>495</v>
      </c>
      <c r="E1729" s="26">
        <v>20161189</v>
      </c>
      <c r="F1729" s="22" t="str">
        <f>VLOOKUP(E1729,КСГ!$A$2:$C$427,2,0)</f>
        <v>Болезни пищевода, гастрит, дуоденит, другие болезни желудка и двенадцатиперстной кишки</v>
      </c>
      <c r="G1729" s="25">
        <f>VLOOKUP(E1729,КСГ!$A$2:$C$427,3,0)</f>
        <v>0.37</v>
      </c>
      <c r="H1729" s="25">
        <f>IF(VLOOKUP($E1729,КСГ!$A$2:$D$427,4,0)=0,IF($D1729="КС",$C$2*$C1729*$G1729,$C$3*$C1729*$G1729),IF($D1729="КС",$C$2*$G1729,$C$3*$G1729))</f>
        <v>5076.8292000000001</v>
      </c>
      <c r="I1729" s="25" t="str">
        <f>VLOOKUP(E1729,КСГ!$A$2:$E$427,5,0)</f>
        <v>Терапия</v>
      </c>
      <c r="J1729" s="25">
        <f>VLOOKUP(E1729,КСГ!$A$2:$F$427,6,0)</f>
        <v>0.77</v>
      </c>
      <c r="K1729" s="26" t="s">
        <v>493</v>
      </c>
      <c r="L1729" s="26">
        <v>4</v>
      </c>
      <c r="M1729" s="26">
        <v>1</v>
      </c>
      <c r="N1729" s="18">
        <f t="shared" si="63"/>
        <v>5</v>
      </c>
      <c r="O1729" s="19">
        <f>IF(VLOOKUP($E1729,КСГ!$A$2:$D$427,4,0)=0,IF($D1729="КС",$C$2*$C1729*$G1729*L1729,$C$3*$C1729*$G1729*L1729),IF($D1729="КС",$C$2*$G1729*L1729,$C$3*$G1729*L1729))</f>
        <v>20307.316800000001</v>
      </c>
      <c r="P1729" s="19">
        <f>IF(VLOOKUP($E1729,КСГ!$A$2:$D$427,4,0)=0,IF($D1729="КС",$C$2*$C1729*$G1729*M1729,$C$3*$C1729*$G1729*M1729),IF($D1729="КС",$C$2*$G1729*M1729,$C$3*$G1729*M1729))</f>
        <v>5076.8292000000001</v>
      </c>
      <c r="Q1729" s="20">
        <f t="shared" si="64"/>
        <v>25384.146000000001</v>
      </c>
    </row>
    <row r="1730" spans="1:17">
      <c r="A1730" s="34">
        <v>150113</v>
      </c>
      <c r="B1730" s="22" t="str">
        <f>VLOOKUP(A1730,МО!$A$1:$C$68,2,0)</f>
        <v>ФГКУ "412 ВГ" Минобороны России"</v>
      </c>
      <c r="C1730" s="23">
        <f>IF(D1730="КС",VLOOKUP(A1730,МО!$A$1:$C$68,3,0),VLOOKUP(A1730,МО!$A$1:$D$68,4,0))</f>
        <v>0.8</v>
      </c>
      <c r="D1730" s="27" t="s">
        <v>495</v>
      </c>
      <c r="E1730" s="26">
        <v>20161191</v>
      </c>
      <c r="F1730" s="22" t="str">
        <f>VLOOKUP(E1730,КСГ!$A$2:$C$427,2,0)</f>
        <v>Болезни желчного пузыря</v>
      </c>
      <c r="G1730" s="25">
        <f>VLOOKUP(E1730,КСГ!$A$2:$C$427,3,0)</f>
        <v>0.72</v>
      </c>
      <c r="H1730" s="25">
        <f>IF(VLOOKUP($E1730,КСГ!$A$2:$D$427,4,0)=0,IF($D1730="КС",$C$2*$C1730*$G1730,$C$3*$C1730*$G1730),IF($D1730="КС",$C$2*$G1730,$C$3*$G1730))</f>
        <v>9879.235200000001</v>
      </c>
      <c r="I1730" s="25" t="str">
        <f>VLOOKUP(E1730,КСГ!$A$2:$E$427,5,0)</f>
        <v>Терапия</v>
      </c>
      <c r="J1730" s="25">
        <f>VLOOKUP(E1730,КСГ!$A$2:$F$427,6,0)</f>
        <v>0.77</v>
      </c>
      <c r="K1730" s="26" t="s">
        <v>493</v>
      </c>
      <c r="L1730" s="26">
        <v>1</v>
      </c>
      <c r="M1730" s="26">
        <v>0</v>
      </c>
      <c r="N1730" s="18">
        <f t="shared" si="63"/>
        <v>1</v>
      </c>
      <c r="O1730" s="19">
        <f>IF(VLOOKUP($E1730,КСГ!$A$2:$D$427,4,0)=0,IF($D1730="КС",$C$2*$C1730*$G1730*L1730,$C$3*$C1730*$G1730*L1730),IF($D1730="КС",$C$2*$G1730*L1730,$C$3*$G1730*L1730))</f>
        <v>9879.235200000001</v>
      </c>
      <c r="P1730" s="19">
        <f>IF(VLOOKUP($E1730,КСГ!$A$2:$D$427,4,0)=0,IF($D1730="КС",$C$2*$C1730*$G1730*M1730,$C$3*$C1730*$G1730*M1730),IF($D1730="КС",$C$2*$G1730*M1730,$C$3*$G1730*M1730))</f>
        <v>0</v>
      </c>
      <c r="Q1730" s="20">
        <f t="shared" si="64"/>
        <v>9879.235200000001</v>
      </c>
    </row>
    <row r="1731" spans="1:17">
      <c r="A1731" s="34">
        <v>150113</v>
      </c>
      <c r="B1731" s="22" t="str">
        <f>VLOOKUP(A1731,МО!$A$1:$C$68,2,0)</f>
        <v>ФГКУ "412 ВГ" Минобороны России"</v>
      </c>
      <c r="C1731" s="23">
        <f>IF(D1731="КС",VLOOKUP(A1731,МО!$A$1:$C$68,3,0),VLOOKUP(A1731,МО!$A$1:$D$68,4,0))</f>
        <v>0.8</v>
      </c>
      <c r="D1731" s="27" t="s">
        <v>495</v>
      </c>
      <c r="E1731" s="26">
        <v>20161193</v>
      </c>
      <c r="F1731" s="22" t="str">
        <f>VLOOKUP(E1731,КСГ!$A$2:$C$427,2,0)</f>
        <v>Гипертоническая болезнь в стадии обострения</v>
      </c>
      <c r="G1731" s="25">
        <f>VLOOKUP(E1731,КСГ!$A$2:$C$427,3,0)</f>
        <v>0.7</v>
      </c>
      <c r="H1731" s="25">
        <f>IF(VLOOKUP($E1731,КСГ!$A$2:$D$427,4,0)=0,IF($D1731="КС",$C$2*$C1731*$G1731,$C$3*$C1731*$G1731),IF($D1731="КС",$C$2*$G1731,$C$3*$G1731))</f>
        <v>9604.8119999999999</v>
      </c>
      <c r="I1731" s="25" t="str">
        <f>VLOOKUP(E1731,КСГ!$A$2:$E$427,5,0)</f>
        <v>Терапия</v>
      </c>
      <c r="J1731" s="25">
        <f>VLOOKUP(E1731,КСГ!$A$2:$F$427,6,0)</f>
        <v>0.77</v>
      </c>
      <c r="K1731" s="26" t="s">
        <v>493</v>
      </c>
      <c r="L1731" s="26">
        <v>5</v>
      </c>
      <c r="M1731" s="26">
        <v>1</v>
      </c>
      <c r="N1731" s="18">
        <f t="shared" si="63"/>
        <v>6</v>
      </c>
      <c r="O1731" s="19">
        <f>IF(VLOOKUP($E1731,КСГ!$A$2:$D$427,4,0)=0,IF($D1731="КС",$C$2*$C1731*$G1731*L1731,$C$3*$C1731*$G1731*L1731),IF($D1731="КС",$C$2*$G1731*L1731,$C$3*$G1731*L1731))</f>
        <v>48024.06</v>
      </c>
      <c r="P1731" s="19">
        <f>IF(VLOOKUP($E1731,КСГ!$A$2:$D$427,4,0)=0,IF($D1731="КС",$C$2*$C1731*$G1731*M1731,$C$3*$C1731*$G1731*M1731),IF($D1731="КС",$C$2*$G1731*M1731,$C$3*$G1731*M1731))</f>
        <v>9604.8119999999999</v>
      </c>
      <c r="Q1731" s="20">
        <f t="shared" si="64"/>
        <v>57628.871999999996</v>
      </c>
    </row>
    <row r="1732" spans="1:17">
      <c r="A1732" s="34">
        <v>150113</v>
      </c>
      <c r="B1732" s="22" t="str">
        <f>VLOOKUP(A1732,МО!$A$1:$C$68,2,0)</f>
        <v>ФГКУ "412 ВГ" Минобороны России"</v>
      </c>
      <c r="C1732" s="23">
        <f>IF(D1732="КС",VLOOKUP(A1732,МО!$A$1:$C$68,3,0),VLOOKUP(A1732,МО!$A$1:$D$68,4,0))</f>
        <v>0.8</v>
      </c>
      <c r="D1732" s="27" t="s">
        <v>495</v>
      </c>
      <c r="E1732" s="26">
        <v>20161194</v>
      </c>
      <c r="F1732" s="22" t="str">
        <f>VLOOKUP(E1732,КСГ!$A$2:$C$427,2,0)</f>
        <v>Стенокардия (кроме нестабильной),  хроническая ишемическая болезнь сердца,  уровень 1</v>
      </c>
      <c r="G1732" s="25">
        <f>VLOOKUP(E1732,КСГ!$A$2:$C$427,3,0)</f>
        <v>0.78</v>
      </c>
      <c r="H1732" s="25">
        <f>IF(VLOOKUP($E1732,КСГ!$A$2:$D$427,4,0)=0,IF($D1732="КС",$C$2*$C1732*$G1732,$C$3*$C1732*$G1732),IF($D1732="КС",$C$2*$G1732,$C$3*$G1732))</f>
        <v>10702.504800000002</v>
      </c>
      <c r="I1732" s="25" t="str">
        <f>VLOOKUP(E1732,КСГ!$A$2:$E$427,5,0)</f>
        <v>Терапия</v>
      </c>
      <c r="J1732" s="25">
        <f>VLOOKUP(E1732,КСГ!$A$2:$F$427,6,0)</f>
        <v>0.77</v>
      </c>
      <c r="K1732" s="26" t="s">
        <v>493</v>
      </c>
      <c r="L1732" s="26">
        <v>5</v>
      </c>
      <c r="M1732" s="26">
        <v>2</v>
      </c>
      <c r="N1732" s="18">
        <f t="shared" si="63"/>
        <v>7</v>
      </c>
      <c r="O1732" s="19">
        <f>IF(VLOOKUP($E1732,КСГ!$A$2:$D$427,4,0)=0,IF($D1732="КС",$C$2*$C1732*$G1732*L1732,$C$3*$C1732*$G1732*L1732),IF($D1732="КС",$C$2*$G1732*L1732,$C$3*$G1732*L1732))</f>
        <v>53512.524000000012</v>
      </c>
      <c r="P1732" s="19">
        <f>IF(VLOOKUP($E1732,КСГ!$A$2:$D$427,4,0)=0,IF($D1732="КС",$C$2*$C1732*$G1732*M1732,$C$3*$C1732*$G1732*M1732),IF($D1732="КС",$C$2*$G1732*M1732,$C$3*$G1732*M1732))</f>
        <v>21405.009600000005</v>
      </c>
      <c r="Q1732" s="20">
        <f t="shared" si="64"/>
        <v>74917.533600000024</v>
      </c>
    </row>
    <row r="1733" spans="1:17">
      <c r="A1733" s="34">
        <v>150113</v>
      </c>
      <c r="B1733" s="22" t="str">
        <f>VLOOKUP(A1733,МО!$A$1:$C$68,2,0)</f>
        <v>ФГКУ "412 ВГ" Минобороны России"</v>
      </c>
      <c r="C1733" s="23">
        <f>IF(D1733="КС",VLOOKUP(A1733,МО!$A$1:$C$68,3,0),VLOOKUP(A1733,МО!$A$1:$D$68,4,0))</f>
        <v>0.8</v>
      </c>
      <c r="D1733" s="27" t="s">
        <v>495</v>
      </c>
      <c r="E1733" s="26">
        <v>20161196</v>
      </c>
      <c r="F1733" s="22" t="str">
        <f>VLOOKUP(E1733,КСГ!$A$2:$C$427,2,0)</f>
        <v>Другие болезни сердца, уровень 1</v>
      </c>
      <c r="G1733" s="25">
        <f>VLOOKUP(E1733,КСГ!$A$2:$C$427,3,0)</f>
        <v>0.78</v>
      </c>
      <c r="H1733" s="25">
        <f>IF(VLOOKUP($E1733,КСГ!$A$2:$D$427,4,0)=0,IF($D1733="КС",$C$2*$C1733*$G1733,$C$3*$C1733*$G1733),IF($D1733="КС",$C$2*$G1733,$C$3*$G1733))</f>
        <v>10702.504800000002</v>
      </c>
      <c r="I1733" s="25" t="str">
        <f>VLOOKUP(E1733,КСГ!$A$2:$E$427,5,0)</f>
        <v>Терапия</v>
      </c>
      <c r="J1733" s="25">
        <f>VLOOKUP(E1733,КСГ!$A$2:$F$427,6,0)</f>
        <v>0.77</v>
      </c>
      <c r="K1733" s="26" t="s">
        <v>493</v>
      </c>
      <c r="L1733" s="26">
        <v>1</v>
      </c>
      <c r="M1733" s="26">
        <v>0</v>
      </c>
      <c r="N1733" s="18">
        <f t="shared" si="63"/>
        <v>1</v>
      </c>
      <c r="O1733" s="19">
        <f>IF(VLOOKUP($E1733,КСГ!$A$2:$D$427,4,0)=0,IF($D1733="КС",$C$2*$C1733*$G1733*L1733,$C$3*$C1733*$G1733*L1733),IF($D1733="КС",$C$2*$G1733*L1733,$C$3*$G1733*L1733))</f>
        <v>10702.504800000002</v>
      </c>
      <c r="P1733" s="19">
        <f>IF(VLOOKUP($E1733,КСГ!$A$2:$D$427,4,0)=0,IF($D1733="КС",$C$2*$C1733*$G1733*M1733,$C$3*$C1733*$G1733*M1733),IF($D1733="КС",$C$2*$G1733*M1733,$C$3*$G1733*M1733))</f>
        <v>0</v>
      </c>
      <c r="Q1733" s="20">
        <f t="shared" si="64"/>
        <v>10702.504800000002</v>
      </c>
    </row>
    <row r="1734" spans="1:17">
      <c r="A1734" s="34">
        <v>150113</v>
      </c>
      <c r="B1734" s="22" t="str">
        <f>VLOOKUP(A1734,МО!$A$1:$C$68,2,0)</f>
        <v>ФГКУ "412 ВГ" Минобороны России"</v>
      </c>
      <c r="C1734" s="23">
        <f>IF(D1734="КС",VLOOKUP(A1734,МО!$A$1:$C$68,3,0),VLOOKUP(A1734,МО!$A$1:$D$68,4,0))</f>
        <v>0.8</v>
      </c>
      <c r="D1734" s="27" t="s">
        <v>495</v>
      </c>
      <c r="E1734" s="26">
        <v>20161198</v>
      </c>
      <c r="F1734" s="22" t="str">
        <f>VLOOKUP(E1734,КСГ!$A$2:$C$427,2,0)</f>
        <v>Бронхит необструктивный, симптомы и признаки, относящиеся к органам дыхания</v>
      </c>
      <c r="G1734" s="25">
        <f>VLOOKUP(E1734,КСГ!$A$2:$C$427,3,0)</f>
        <v>0.75</v>
      </c>
      <c r="H1734" s="25">
        <f>IF(VLOOKUP($E1734,КСГ!$A$2:$D$427,4,0)=0,IF($D1734="КС",$C$2*$C1734*$G1734,$C$3*$C1734*$G1734),IF($D1734="КС",$C$2*$G1734,$C$3*$G1734))</f>
        <v>10290.870000000001</v>
      </c>
      <c r="I1734" s="25" t="str">
        <f>VLOOKUP(E1734,КСГ!$A$2:$E$427,5,0)</f>
        <v>Терапия</v>
      </c>
      <c r="J1734" s="25">
        <f>VLOOKUP(E1734,КСГ!$A$2:$F$427,6,0)</f>
        <v>0.77</v>
      </c>
      <c r="K1734" s="26" t="s">
        <v>493</v>
      </c>
      <c r="L1734" s="26">
        <v>0</v>
      </c>
      <c r="M1734" s="26">
        <v>0</v>
      </c>
      <c r="N1734" s="18" t="str">
        <f t="shared" si="63"/>
        <v/>
      </c>
      <c r="O1734" s="19">
        <f>IF(VLOOKUP($E1734,КСГ!$A$2:$D$427,4,0)=0,IF($D1734="КС",$C$2*$C1734*$G1734*L1734,$C$3*$C1734*$G1734*L1734),IF($D1734="КС",$C$2*$G1734*L1734,$C$3*$G1734*L1734))</f>
        <v>0</v>
      </c>
      <c r="P1734" s="19">
        <f>IF(VLOOKUP($E1734,КСГ!$A$2:$D$427,4,0)=0,IF($D1734="КС",$C$2*$C1734*$G1734*M1734,$C$3*$C1734*$G1734*M1734),IF($D1734="КС",$C$2*$G1734*M1734,$C$3*$G1734*M1734))</f>
        <v>0</v>
      </c>
      <c r="Q1734" s="20">
        <f t="shared" si="64"/>
        <v>0</v>
      </c>
    </row>
    <row r="1735" spans="1:17">
      <c r="A1735" s="34">
        <v>150113</v>
      </c>
      <c r="B1735" s="22" t="str">
        <f>VLOOKUP(A1735,МО!$A$1:$C$68,2,0)</f>
        <v>ФГКУ "412 ВГ" Минобороны России"</v>
      </c>
      <c r="C1735" s="23">
        <f>IF(D1735="КС",VLOOKUP(A1735,МО!$A$1:$C$68,3,0),VLOOKUP(A1735,МО!$A$1:$D$68,4,0))</f>
        <v>0.8</v>
      </c>
      <c r="D1735" s="27" t="s">
        <v>495</v>
      </c>
      <c r="E1735" s="26">
        <v>20161199</v>
      </c>
      <c r="F1735" s="22" t="str">
        <f>VLOOKUP(E1735,КСГ!$A$2:$C$427,2,0)</f>
        <v>ХОБЛ, эмфизема, бронхоэктатическая болезнь</v>
      </c>
      <c r="G1735" s="25">
        <f>VLOOKUP(E1735,КСГ!$A$2:$C$427,3,0)</f>
        <v>1.246</v>
      </c>
      <c r="H1735" s="25">
        <f>IF(VLOOKUP($E1735,КСГ!$A$2:$D$427,4,0)=0,IF($D1735="КС",$C$2*$C1735*$G1735,$C$3*$C1735*$G1735),IF($D1735="КС",$C$2*$G1735,$C$3*$G1735))</f>
        <v>17096.565360000001</v>
      </c>
      <c r="I1735" s="25" t="str">
        <f>VLOOKUP(E1735,КСГ!$A$2:$E$427,5,0)</f>
        <v>Терапия</v>
      </c>
      <c r="J1735" s="25">
        <f>VLOOKUP(E1735,КСГ!$A$2:$F$427,6,0)</f>
        <v>0.77</v>
      </c>
      <c r="K1735" s="26" t="s">
        <v>493</v>
      </c>
      <c r="L1735" s="26">
        <v>1</v>
      </c>
      <c r="M1735" s="26">
        <v>0</v>
      </c>
      <c r="N1735" s="18">
        <f t="shared" si="63"/>
        <v>1</v>
      </c>
      <c r="O1735" s="19">
        <f>IF(VLOOKUP($E1735,КСГ!$A$2:$D$427,4,0)=0,IF($D1735="КС",$C$2*$C1735*$G1735*L1735,$C$3*$C1735*$G1735*L1735),IF($D1735="КС",$C$2*$G1735*L1735,$C$3*$G1735*L1735))</f>
        <v>17096.565360000001</v>
      </c>
      <c r="P1735" s="19">
        <f>IF(VLOOKUP($E1735,КСГ!$A$2:$D$427,4,0)=0,IF($D1735="КС",$C$2*$C1735*$G1735*M1735,$C$3*$C1735*$G1735*M1735),IF($D1735="КС",$C$2*$G1735*M1735,$C$3*$G1735*M1735))</f>
        <v>0</v>
      </c>
      <c r="Q1735" s="20">
        <f t="shared" si="64"/>
        <v>17096.565360000001</v>
      </c>
    </row>
    <row r="1736" spans="1:17">
      <c r="A1736" s="34">
        <v>150113</v>
      </c>
      <c r="B1736" s="22" t="str">
        <f>VLOOKUP(A1736,МО!$A$1:$C$68,2,0)</f>
        <v>ФГКУ "412 ВГ" Минобороны России"</v>
      </c>
      <c r="C1736" s="23">
        <f>IF(D1736="КС",VLOOKUP(A1736,МО!$A$1:$C$68,3,0),VLOOKUP(A1736,МО!$A$1:$D$68,4,0))</f>
        <v>0.8</v>
      </c>
      <c r="D1736" s="27" t="s">
        <v>495</v>
      </c>
      <c r="E1736" s="26">
        <v>20161202</v>
      </c>
      <c r="F1736" s="22" t="str">
        <f>VLOOKUP(E1736,КСГ!$A$2:$C$427,2,0)</f>
        <v>Тубулоинтерстициальные болезни почек, другие болезни мочевой системы</v>
      </c>
      <c r="G1736" s="25">
        <f>VLOOKUP(E1736,КСГ!$A$2:$C$427,3,0)</f>
        <v>0.86</v>
      </c>
      <c r="H1736" s="25">
        <f>IF(VLOOKUP($E1736,КСГ!$A$2:$D$427,4,0)=0,IF($D1736="КС",$C$2*$C1736*$G1736,$C$3*$C1736*$G1736),IF($D1736="КС",$C$2*$G1736,$C$3*$G1736))</f>
        <v>11800.197600000001</v>
      </c>
      <c r="I1736" s="25" t="str">
        <f>VLOOKUP(E1736,КСГ!$A$2:$E$427,5,0)</f>
        <v>Терапия</v>
      </c>
      <c r="J1736" s="25">
        <f>VLOOKUP(E1736,КСГ!$A$2:$F$427,6,0)</f>
        <v>0.77</v>
      </c>
      <c r="K1736" s="26" t="s">
        <v>493</v>
      </c>
      <c r="L1736" s="26">
        <v>1</v>
      </c>
      <c r="M1736" s="26">
        <v>1</v>
      </c>
      <c r="N1736" s="18">
        <f t="shared" si="63"/>
        <v>2</v>
      </c>
      <c r="O1736" s="19">
        <f>IF(VLOOKUP($E1736,КСГ!$A$2:$D$427,4,0)=0,IF($D1736="КС",$C$2*$C1736*$G1736*L1736,$C$3*$C1736*$G1736*L1736),IF($D1736="КС",$C$2*$G1736*L1736,$C$3*$G1736*L1736))</f>
        <v>11800.197600000001</v>
      </c>
      <c r="P1736" s="19">
        <f>IF(VLOOKUP($E1736,КСГ!$A$2:$D$427,4,0)=0,IF($D1736="КС",$C$2*$C1736*$G1736*M1736,$C$3*$C1736*$G1736*M1736),IF($D1736="КС",$C$2*$G1736*M1736,$C$3*$G1736*M1736))</f>
        <v>11800.197600000001</v>
      </c>
      <c r="Q1736" s="20">
        <f t="shared" si="64"/>
        <v>23600.395200000003</v>
      </c>
    </row>
    <row r="1737" spans="1:17" ht="30">
      <c r="A1737" s="34">
        <v>150113</v>
      </c>
      <c r="B1737" s="22" t="str">
        <f>VLOOKUP(A1737,МО!$A$1:$C$68,2,0)</f>
        <v>ФГКУ "412 ВГ" Минобороны России"</v>
      </c>
      <c r="C1737" s="23">
        <f>IF(D1737="КС",VLOOKUP(A1737,МО!$A$1:$C$68,3,0),VLOOKUP(A1737,МО!$A$1:$D$68,4,0))</f>
        <v>0.8</v>
      </c>
      <c r="D1737" s="27" t="s">
        <v>495</v>
      </c>
      <c r="E1737" s="26">
        <v>20161211</v>
      </c>
      <c r="F1737" s="22" t="str">
        <f>VLOOKUP(E1737,КСГ!$A$2:$C$427,2,0)</f>
        <v>Переломы шейки бедра и костей таза</v>
      </c>
      <c r="G1737" s="25">
        <f>VLOOKUP(E1737,КСГ!$A$2:$C$427,3,0)</f>
        <v>1.52</v>
      </c>
      <c r="H1737" s="25">
        <f>IF(VLOOKUP($E1737,КСГ!$A$2:$D$427,4,0)=0,IF($D1737="КС",$C$2*$C1737*$G1737,$C$3*$C1737*$G1737),IF($D1737="КС",$C$2*$G1737,$C$3*$G1737))</f>
        <v>20856.163200000003</v>
      </c>
      <c r="I1737" s="25" t="str">
        <f>VLOOKUP(E1737,КСГ!$A$2:$E$427,5,0)</f>
        <v>Травматология и ортопедия</v>
      </c>
      <c r="J1737" s="25">
        <f>VLOOKUP(E1737,КСГ!$A$2:$F$427,6,0)</f>
        <v>1.37</v>
      </c>
      <c r="K1737" s="26" t="s">
        <v>480</v>
      </c>
      <c r="L1737" s="26">
        <v>1</v>
      </c>
      <c r="M1737" s="26"/>
      <c r="N1737" s="18">
        <f t="shared" si="63"/>
        <v>1</v>
      </c>
      <c r="O1737" s="19">
        <f>IF(VLOOKUP($E1737,КСГ!$A$2:$D$427,4,0)=0,IF($D1737="КС",$C$2*$C1737*$G1737*L1737,$C$3*$C1737*$G1737*L1737),IF($D1737="КС",$C$2*$G1737*L1737,$C$3*$G1737*L1737))</f>
        <v>20856.163200000003</v>
      </c>
      <c r="P1737" s="19">
        <f>IF(VLOOKUP($E1737,КСГ!$A$2:$D$427,4,0)=0,IF($D1737="КС",$C$2*$C1737*$G1737*M1737,$C$3*$C1737*$G1737*M1737),IF($D1737="КС",$C$2*$G1737*M1737,$C$3*$G1737*M1737))</f>
        <v>0</v>
      </c>
      <c r="Q1737" s="20">
        <f t="shared" si="64"/>
        <v>20856.163200000003</v>
      </c>
    </row>
    <row r="1738" spans="1:17" ht="30">
      <c r="A1738" s="34">
        <v>150113</v>
      </c>
      <c r="B1738" s="22" t="str">
        <f>VLOOKUP(A1738,МО!$A$1:$C$68,2,0)</f>
        <v>ФГКУ "412 ВГ" Минобороны России"</v>
      </c>
      <c r="C1738" s="23">
        <f>IF(D1738="КС",VLOOKUP(A1738,МО!$A$1:$C$68,3,0),VLOOKUP(A1738,МО!$A$1:$D$68,4,0))</f>
        <v>0.8</v>
      </c>
      <c r="D1738" s="27" t="s">
        <v>495</v>
      </c>
      <c r="E1738" s="26">
        <v>20161212</v>
      </c>
      <c r="F1738" s="22" t="str">
        <f>VLOOKUP(E1738,КСГ!$A$2:$C$427,2,0)</f>
        <v>Переломы бедренной кости, другие травмы области бедра и тазобедренного сустава</v>
      </c>
      <c r="G1738" s="25">
        <f>VLOOKUP(E1738,КСГ!$A$2:$C$427,3,0)</f>
        <v>0.69</v>
      </c>
      <c r="H1738" s="25">
        <f>IF(VLOOKUP($E1738,КСГ!$A$2:$D$427,4,0)=0,IF($D1738="КС",$C$2*$C1738*$G1738,$C$3*$C1738*$G1738),IF($D1738="КС",$C$2*$G1738,$C$3*$G1738))</f>
        <v>9467.6004000000012</v>
      </c>
      <c r="I1738" s="25" t="str">
        <f>VLOOKUP(E1738,КСГ!$A$2:$E$427,5,0)</f>
        <v>Травматология и ортопедия</v>
      </c>
      <c r="J1738" s="25">
        <f>VLOOKUP(E1738,КСГ!$A$2:$F$427,6,0)</f>
        <v>1.37</v>
      </c>
      <c r="K1738" s="26" t="s">
        <v>480</v>
      </c>
      <c r="L1738" s="26">
        <v>1</v>
      </c>
      <c r="M1738" s="26">
        <v>1</v>
      </c>
      <c r="N1738" s="18">
        <f t="shared" si="63"/>
        <v>2</v>
      </c>
      <c r="O1738" s="19">
        <f>IF(VLOOKUP($E1738,КСГ!$A$2:$D$427,4,0)=0,IF($D1738="КС",$C$2*$C1738*$G1738*L1738,$C$3*$C1738*$G1738*L1738),IF($D1738="КС",$C$2*$G1738*L1738,$C$3*$G1738*L1738))</f>
        <v>9467.6004000000012</v>
      </c>
      <c r="P1738" s="19">
        <f>IF(VLOOKUP($E1738,КСГ!$A$2:$D$427,4,0)=0,IF($D1738="КС",$C$2*$C1738*$G1738*M1738,$C$3*$C1738*$G1738*M1738),IF($D1738="КС",$C$2*$G1738*M1738,$C$3*$G1738*M1738))</f>
        <v>9467.6004000000012</v>
      </c>
      <c r="Q1738" s="20">
        <f t="shared" si="64"/>
        <v>18935.200800000002</v>
      </c>
    </row>
    <row r="1739" spans="1:17" ht="30">
      <c r="A1739" s="34">
        <v>150113</v>
      </c>
      <c r="B1739" s="22" t="str">
        <f>VLOOKUP(A1739,МО!$A$1:$C$68,2,0)</f>
        <v>ФГКУ "412 ВГ" Минобороны России"</v>
      </c>
      <c r="C1739" s="23">
        <f>IF(D1739="КС",VLOOKUP(A1739,МО!$A$1:$C$68,3,0),VLOOKUP(A1739,МО!$A$1:$D$68,4,0))</f>
        <v>0.8</v>
      </c>
      <c r="D1739" s="27" t="s">
        <v>495</v>
      </c>
      <c r="E1739" s="26">
        <v>20161213</v>
      </c>
      <c r="F1739" s="22" t="str">
        <f>VLOOKUP(E1739,КСГ!$A$2:$C$427,2,0)</f>
        <v>Переломы, вывихи, растяжения области грудной клетки, верхней конечности и стопы</v>
      </c>
      <c r="G1739" s="25">
        <f>VLOOKUP(E1739,КСГ!$A$2:$C$427,3,0)</f>
        <v>0.56000000000000005</v>
      </c>
      <c r="H1739" s="25">
        <f>IF(VLOOKUP($E1739,КСГ!$A$2:$D$427,4,0)=0,IF($D1739="КС",$C$2*$C1739*$G1739,$C$3*$C1739*$G1739),IF($D1739="КС",$C$2*$G1739,$C$3*$G1739))</f>
        <v>7683.8496000000014</v>
      </c>
      <c r="I1739" s="25" t="str">
        <f>VLOOKUP(E1739,КСГ!$A$2:$E$427,5,0)</f>
        <v>Травматология и ортопедия</v>
      </c>
      <c r="J1739" s="25">
        <f>VLOOKUP(E1739,КСГ!$A$2:$F$427,6,0)</f>
        <v>1.37</v>
      </c>
      <c r="K1739" s="26" t="s">
        <v>480</v>
      </c>
      <c r="L1739" s="26">
        <v>3</v>
      </c>
      <c r="M1739" s="26">
        <v>1</v>
      </c>
      <c r="N1739" s="18">
        <f t="shared" si="63"/>
        <v>4</v>
      </c>
      <c r="O1739" s="19">
        <f>IF(VLOOKUP($E1739,КСГ!$A$2:$D$427,4,0)=0,IF($D1739="КС",$C$2*$C1739*$G1739*L1739,$C$3*$C1739*$G1739*L1739),IF($D1739="КС",$C$2*$G1739*L1739,$C$3*$G1739*L1739))</f>
        <v>23051.548800000004</v>
      </c>
      <c r="P1739" s="19">
        <f>IF(VLOOKUP($E1739,КСГ!$A$2:$D$427,4,0)=0,IF($D1739="КС",$C$2*$C1739*$G1739*M1739,$C$3*$C1739*$G1739*M1739),IF($D1739="КС",$C$2*$G1739*M1739,$C$3*$G1739*M1739))</f>
        <v>7683.8496000000014</v>
      </c>
      <c r="Q1739" s="20">
        <f t="shared" si="64"/>
        <v>30735.398400000005</v>
      </c>
    </row>
    <row r="1740" spans="1:17" ht="30">
      <c r="A1740" s="34">
        <v>150113</v>
      </c>
      <c r="B1740" s="22" t="str">
        <f>VLOOKUP(A1740,МО!$A$1:$C$68,2,0)</f>
        <v>ФГКУ "412 ВГ" Минобороны России"</v>
      </c>
      <c r="C1740" s="23">
        <f>IF(D1740="КС",VLOOKUP(A1740,МО!$A$1:$C$68,3,0),VLOOKUP(A1740,МО!$A$1:$D$68,4,0))</f>
        <v>0.8</v>
      </c>
      <c r="D1740" s="27" t="s">
        <v>495</v>
      </c>
      <c r="E1740" s="26">
        <v>20161214</v>
      </c>
      <c r="F1740" s="22" t="str">
        <f>VLOOKUP(E1740,КСГ!$A$2:$C$427,2,0)</f>
        <v>Переломы, вывихи, растяжения области колена и голени</v>
      </c>
      <c r="G1740" s="25">
        <f>VLOOKUP(E1740,КСГ!$A$2:$C$427,3,0)</f>
        <v>0.74</v>
      </c>
      <c r="H1740" s="25">
        <f>IF(VLOOKUP($E1740,КСГ!$A$2:$D$427,4,0)=0,IF($D1740="КС",$C$2*$C1740*$G1740,$C$3*$C1740*$G1740),IF($D1740="КС",$C$2*$G1740,$C$3*$G1740))</f>
        <v>10153.6584</v>
      </c>
      <c r="I1740" s="25" t="str">
        <f>VLOOKUP(E1740,КСГ!$A$2:$E$427,5,0)</f>
        <v>Травматология и ортопедия</v>
      </c>
      <c r="J1740" s="25">
        <f>VLOOKUP(E1740,КСГ!$A$2:$F$427,6,0)</f>
        <v>1.37</v>
      </c>
      <c r="K1740" s="26" t="s">
        <v>480</v>
      </c>
      <c r="L1740" s="26">
        <v>2</v>
      </c>
      <c r="M1740" s="26">
        <v>1</v>
      </c>
      <c r="N1740" s="18">
        <f t="shared" si="63"/>
        <v>3</v>
      </c>
      <c r="O1740" s="19">
        <f>IF(VLOOKUP($E1740,КСГ!$A$2:$D$427,4,0)=0,IF($D1740="КС",$C$2*$C1740*$G1740*L1740,$C$3*$C1740*$G1740*L1740),IF($D1740="КС",$C$2*$G1740*L1740,$C$3*$G1740*L1740))</f>
        <v>20307.316800000001</v>
      </c>
      <c r="P1740" s="19">
        <f>IF(VLOOKUP($E1740,КСГ!$A$2:$D$427,4,0)=0,IF($D1740="КС",$C$2*$C1740*$G1740*M1740,$C$3*$C1740*$G1740*M1740),IF($D1740="КС",$C$2*$G1740*M1740,$C$3*$G1740*M1740))</f>
        <v>10153.6584</v>
      </c>
      <c r="Q1740" s="20">
        <f t="shared" si="64"/>
        <v>30460.975200000001</v>
      </c>
    </row>
    <row r="1741" spans="1:17" ht="30">
      <c r="A1741" s="34">
        <v>150113</v>
      </c>
      <c r="B1741" s="22" t="str">
        <f>VLOOKUP(A1741,МО!$A$1:$C$68,2,0)</f>
        <v>ФГКУ "412 ВГ" Минобороны России"</v>
      </c>
      <c r="C1741" s="23">
        <f>IF(D1741="КС",VLOOKUP(A1741,МО!$A$1:$C$68,3,0),VLOOKUP(A1741,МО!$A$1:$D$68,4,0))</f>
        <v>0.8</v>
      </c>
      <c r="D1741" s="27" t="s">
        <v>495</v>
      </c>
      <c r="E1741" s="26">
        <v>20161219</v>
      </c>
      <c r="F1741" s="22" t="str">
        <f>VLOOKUP(E1741,КСГ!$A$2:$C$427,2,0)</f>
        <v>Операции на костно-мышечной системе и суставах (уровень 2)</v>
      </c>
      <c r="G1741" s="25">
        <f>VLOOKUP(E1741,КСГ!$A$2:$C$427,3,0)</f>
        <v>0.93</v>
      </c>
      <c r="H1741" s="25">
        <f>IF(VLOOKUP($E1741,КСГ!$A$2:$D$427,4,0)=0,IF($D1741="КС",$C$2*$C1741*$G1741,$C$3*$C1741*$G1741),IF($D1741="КС",$C$2*$G1741,$C$3*$G1741))</f>
        <v>12760.678800000002</v>
      </c>
      <c r="I1741" s="25" t="str">
        <f>VLOOKUP(E1741,КСГ!$A$2:$E$427,5,0)</f>
        <v>Травматология и ортопедия</v>
      </c>
      <c r="J1741" s="25">
        <f>VLOOKUP(E1741,КСГ!$A$2:$F$427,6,0)</f>
        <v>1.37</v>
      </c>
      <c r="K1741" s="26" t="s">
        <v>480</v>
      </c>
      <c r="L1741" s="26">
        <v>4</v>
      </c>
      <c r="M1741" s="26">
        <v>2</v>
      </c>
      <c r="N1741" s="18">
        <f t="shared" si="63"/>
        <v>6</v>
      </c>
      <c r="O1741" s="19">
        <f>IF(VLOOKUP($E1741,КСГ!$A$2:$D$427,4,0)=0,IF($D1741="КС",$C$2*$C1741*$G1741*L1741,$C$3*$C1741*$G1741*L1741),IF($D1741="КС",$C$2*$G1741*L1741,$C$3*$G1741*L1741))</f>
        <v>51042.715200000006</v>
      </c>
      <c r="P1741" s="19">
        <f>IF(VLOOKUP($E1741,КСГ!$A$2:$D$427,4,0)=0,IF($D1741="КС",$C$2*$C1741*$G1741*M1741,$C$3*$C1741*$G1741*M1741),IF($D1741="КС",$C$2*$G1741*M1741,$C$3*$G1741*M1741))</f>
        <v>25521.357600000003</v>
      </c>
      <c r="Q1741" s="20">
        <f t="shared" si="64"/>
        <v>76564.072800000009</v>
      </c>
    </row>
    <row r="1742" spans="1:17">
      <c r="A1742" s="34">
        <v>150113</v>
      </c>
      <c r="B1742" s="22" t="str">
        <f>VLOOKUP(A1742,МО!$A$1:$C$68,2,0)</f>
        <v>ФГКУ "412 ВГ" Минобороны России"</v>
      </c>
      <c r="C1742" s="23">
        <f>IF(D1742="КС",VLOOKUP(A1742,МО!$A$1:$C$68,3,0),VLOOKUP(A1742,МО!$A$1:$D$68,4,0))</f>
        <v>0.8</v>
      </c>
      <c r="D1742" s="27" t="s">
        <v>495</v>
      </c>
      <c r="E1742" s="26">
        <v>20161223</v>
      </c>
      <c r="F1742" s="22" t="str">
        <f>VLOOKUP(E1742,КСГ!$A$2:$C$427,2,0)</f>
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</c>
      <c r="G1742" s="25">
        <f>VLOOKUP(E1742,КСГ!$A$2:$C$427,3,0)</f>
        <v>0.64</v>
      </c>
      <c r="H1742" s="25">
        <f>IF(VLOOKUP($E1742,КСГ!$A$2:$D$427,4,0)=0,IF($D1742="КС",$C$2*$C1742*$G1742,$C$3*$C1742*$G1742),IF($D1742="КС",$C$2*$G1742,$C$3*$G1742))</f>
        <v>8781.5424000000021</v>
      </c>
      <c r="I1742" s="25" t="str">
        <f>VLOOKUP(E1742,КСГ!$A$2:$E$427,5,0)</f>
        <v>Урология</v>
      </c>
      <c r="J1742" s="25">
        <f>VLOOKUP(E1742,КСГ!$A$2:$F$427,6,0)</f>
        <v>1.2</v>
      </c>
      <c r="K1742" s="26" t="s">
        <v>483</v>
      </c>
      <c r="L1742" s="26">
        <v>2</v>
      </c>
      <c r="M1742" s="26"/>
      <c r="N1742" s="18">
        <f t="shared" si="63"/>
        <v>2</v>
      </c>
      <c r="O1742" s="19">
        <f>IF(VLOOKUP($E1742,КСГ!$A$2:$D$427,4,0)=0,IF($D1742="КС",$C$2*$C1742*$G1742*L1742,$C$3*$C1742*$G1742*L1742),IF($D1742="КС",$C$2*$G1742*L1742,$C$3*$G1742*L1742))</f>
        <v>17563.084800000004</v>
      </c>
      <c r="P1742" s="19">
        <f>IF(VLOOKUP($E1742,КСГ!$A$2:$D$427,4,0)=0,IF($D1742="КС",$C$2*$C1742*$G1742*M1742,$C$3*$C1742*$G1742*M1742),IF($D1742="КС",$C$2*$G1742*M1742,$C$3*$G1742*M1742))</f>
        <v>0</v>
      </c>
      <c r="Q1742" s="20">
        <f t="shared" si="64"/>
        <v>17563.084800000004</v>
      </c>
    </row>
    <row r="1743" spans="1:17">
      <c r="A1743" s="34">
        <v>150113</v>
      </c>
      <c r="B1743" s="22" t="str">
        <f>VLOOKUP(A1743,МО!$A$1:$C$68,2,0)</f>
        <v>ФГКУ "412 ВГ" Минобороны России"</v>
      </c>
      <c r="C1743" s="23">
        <f>IF(D1743="КС",VLOOKUP(A1743,МО!$A$1:$C$68,3,0),VLOOKUP(A1743,МО!$A$1:$D$68,4,0))</f>
        <v>0.8</v>
      </c>
      <c r="D1743" s="27" t="s">
        <v>495</v>
      </c>
      <c r="E1743" s="26">
        <v>20161224</v>
      </c>
      <c r="F1743" s="22" t="str">
        <f>VLOOKUP(E1743,КСГ!$A$2:$C$427,2,0)</f>
        <v>Болезни предстательной железы</v>
      </c>
      <c r="G1743" s="25">
        <f>VLOOKUP(E1743,КСГ!$A$2:$C$427,3,0)</f>
        <v>0.73</v>
      </c>
      <c r="H1743" s="25">
        <f>IF(VLOOKUP($E1743,КСГ!$A$2:$D$427,4,0)=0,IF($D1743="КС",$C$2*$C1743*$G1743,$C$3*$C1743*$G1743),IF($D1743="КС",$C$2*$G1743,$C$3*$G1743))</f>
        <v>10016.446800000002</v>
      </c>
      <c r="I1743" s="25" t="str">
        <f>VLOOKUP(E1743,КСГ!$A$2:$E$427,5,0)</f>
        <v>Урология</v>
      </c>
      <c r="J1743" s="25">
        <f>VLOOKUP(E1743,КСГ!$A$2:$F$427,6,0)</f>
        <v>1.2</v>
      </c>
      <c r="K1743" s="26" t="s">
        <v>483</v>
      </c>
      <c r="L1743" s="26">
        <v>2</v>
      </c>
      <c r="M1743" s="26"/>
      <c r="N1743" s="18">
        <f t="shared" si="63"/>
        <v>2</v>
      </c>
      <c r="O1743" s="19">
        <f>IF(VLOOKUP($E1743,КСГ!$A$2:$D$427,4,0)=0,IF($D1743="КС",$C$2*$C1743*$G1743*L1743,$C$3*$C1743*$G1743*L1743),IF($D1743="КС",$C$2*$G1743*L1743,$C$3*$G1743*L1743))</f>
        <v>20032.893600000003</v>
      </c>
      <c r="P1743" s="19">
        <f>IF(VLOOKUP($E1743,КСГ!$A$2:$D$427,4,0)=0,IF($D1743="КС",$C$2*$C1743*$G1743*M1743,$C$3*$C1743*$G1743*M1743),IF($D1743="КС",$C$2*$G1743*M1743,$C$3*$G1743*M1743))</f>
        <v>0</v>
      </c>
      <c r="Q1743" s="20">
        <f t="shared" si="64"/>
        <v>20032.893600000003</v>
      </c>
    </row>
    <row r="1744" spans="1:17">
      <c r="A1744" s="34">
        <v>150113</v>
      </c>
      <c r="B1744" s="22" t="str">
        <f>VLOOKUP(A1744,МО!$A$1:$C$68,2,0)</f>
        <v>ФГКУ "412 ВГ" Минобороны России"</v>
      </c>
      <c r="C1744" s="23">
        <f>IF(D1744="КС",VLOOKUP(A1744,МО!$A$1:$C$68,3,0),VLOOKUP(A1744,МО!$A$1:$D$68,4,0))</f>
        <v>0.8</v>
      </c>
      <c r="D1744" s="27" t="s">
        <v>495</v>
      </c>
      <c r="E1744" s="26">
        <v>20161227</v>
      </c>
      <c r="F1744" s="22" t="str">
        <f>VLOOKUP(E1744,КСГ!$A$2:$C$427,2,0)</f>
        <v>Операции на мужских половых органах, взрослые (уровень 2)</v>
      </c>
      <c r="G1744" s="25">
        <f>VLOOKUP(E1744,КСГ!$A$2:$C$427,3,0)</f>
        <v>1.42</v>
      </c>
      <c r="H1744" s="25">
        <f>IF(VLOOKUP($E1744,КСГ!$A$2:$D$427,4,0)=0,IF($D1744="КС",$C$2*$C1744*$G1744,$C$3*$C1744*$G1744),IF($D1744="КС",$C$2*$G1744,$C$3*$G1744))</f>
        <v>19484.047200000001</v>
      </c>
      <c r="I1744" s="25" t="str">
        <f>VLOOKUP(E1744,КСГ!$A$2:$E$427,5,0)</f>
        <v>Урология</v>
      </c>
      <c r="J1744" s="25">
        <f>VLOOKUP(E1744,КСГ!$A$2:$F$427,6,0)</f>
        <v>1.2</v>
      </c>
      <c r="K1744" s="26" t="s">
        <v>483</v>
      </c>
      <c r="L1744" s="26">
        <v>1</v>
      </c>
      <c r="M1744" s="26"/>
      <c r="N1744" s="18">
        <f t="shared" si="63"/>
        <v>1</v>
      </c>
      <c r="O1744" s="19">
        <f>IF(VLOOKUP($E1744,КСГ!$A$2:$D$427,4,0)=0,IF($D1744="КС",$C$2*$C1744*$G1744*L1744,$C$3*$C1744*$G1744*L1744),IF($D1744="КС",$C$2*$G1744*L1744,$C$3*$G1744*L1744))</f>
        <v>19484.047200000001</v>
      </c>
      <c r="P1744" s="19">
        <f>IF(VLOOKUP($E1744,КСГ!$A$2:$D$427,4,0)=0,IF($D1744="КС",$C$2*$C1744*$G1744*M1744,$C$3*$C1744*$G1744*M1744),IF($D1744="КС",$C$2*$G1744*M1744,$C$3*$G1744*M1744))</f>
        <v>0</v>
      </c>
      <c r="Q1744" s="20">
        <f t="shared" si="64"/>
        <v>19484.047200000001</v>
      </c>
    </row>
    <row r="1745" spans="1:17">
      <c r="A1745" s="34">
        <v>150113</v>
      </c>
      <c r="B1745" s="22" t="str">
        <f>VLOOKUP(A1745,МО!$A$1:$C$68,2,0)</f>
        <v>ФГКУ "412 ВГ" Минобороны России"</v>
      </c>
      <c r="C1745" s="23">
        <f>IF(D1745="КС",VLOOKUP(A1745,МО!$A$1:$C$68,3,0),VLOOKUP(A1745,МО!$A$1:$D$68,4,0))</f>
        <v>0.8</v>
      </c>
      <c r="D1745" s="27" t="s">
        <v>495</v>
      </c>
      <c r="E1745" s="26">
        <v>20161231</v>
      </c>
      <c r="F1745" s="22" t="str">
        <f>VLOOKUP(E1745,КСГ!$A$2:$C$427,2,0)</f>
        <v>Операции на почке и мочевыделительной системе, взрослые (уровень 2)</v>
      </c>
      <c r="G1745" s="25">
        <f>VLOOKUP(E1745,КСГ!$A$2:$C$427,3,0)</f>
        <v>1.1200000000000001</v>
      </c>
      <c r="H1745" s="25">
        <f>IF(VLOOKUP($E1745,КСГ!$A$2:$D$427,4,0)=0,IF($D1745="КС",$C$2*$C1745*$G1745,$C$3*$C1745*$G1745),IF($D1745="КС",$C$2*$G1745,$C$3*$G1745))</f>
        <v>15367.699200000003</v>
      </c>
      <c r="I1745" s="25" t="str">
        <f>VLOOKUP(E1745,КСГ!$A$2:$E$427,5,0)</f>
        <v>Урология</v>
      </c>
      <c r="J1745" s="25">
        <f>VLOOKUP(E1745,КСГ!$A$2:$F$427,6,0)</f>
        <v>1.2</v>
      </c>
      <c r="K1745" s="26" t="s">
        <v>483</v>
      </c>
      <c r="L1745" s="26">
        <v>3</v>
      </c>
      <c r="M1745" s="26">
        <v>1</v>
      </c>
      <c r="N1745" s="18">
        <f t="shared" si="63"/>
        <v>4</v>
      </c>
      <c r="O1745" s="19">
        <f>IF(VLOOKUP($E1745,КСГ!$A$2:$D$427,4,0)=0,IF($D1745="КС",$C$2*$C1745*$G1745*L1745,$C$3*$C1745*$G1745*L1745),IF($D1745="КС",$C$2*$G1745*L1745,$C$3*$G1745*L1745))</f>
        <v>46103.097600000008</v>
      </c>
      <c r="P1745" s="19">
        <f>IF(VLOOKUP($E1745,КСГ!$A$2:$D$427,4,0)=0,IF($D1745="КС",$C$2*$C1745*$G1745*M1745,$C$3*$C1745*$G1745*M1745),IF($D1745="КС",$C$2*$G1745*M1745,$C$3*$G1745*M1745))</f>
        <v>15367.699200000003</v>
      </c>
      <c r="Q1745" s="20">
        <f t="shared" si="64"/>
        <v>61470.796800000011</v>
      </c>
    </row>
    <row r="1746" spans="1:17">
      <c r="A1746" s="34">
        <v>150113</v>
      </c>
      <c r="B1746" s="22" t="str">
        <f>VLOOKUP(A1746,МО!$A$1:$C$68,2,0)</f>
        <v>ФГКУ "412 ВГ" Минобороны России"</v>
      </c>
      <c r="C1746" s="23">
        <f>IF(D1746="КС",VLOOKUP(A1746,МО!$A$1:$C$68,3,0),VLOOKUP(A1746,МО!$A$1:$D$68,4,0))</f>
        <v>0.8</v>
      </c>
      <c r="D1746" s="27" t="s">
        <v>495</v>
      </c>
      <c r="E1746" s="26">
        <v>20161233</v>
      </c>
      <c r="F1746" s="22" t="str">
        <f>VLOOKUP(E1746,КСГ!$A$2:$C$427,2,0)</f>
        <v>Операции на почке и мочевыделительной системе, взрослые (уровень 4)</v>
      </c>
      <c r="G1746" s="25">
        <f>VLOOKUP(E1746,КСГ!$A$2:$C$427,3,0)</f>
        <v>1.95</v>
      </c>
      <c r="H1746" s="25">
        <f>IF(VLOOKUP($E1746,КСГ!$A$2:$D$427,4,0)=0,IF($D1746="КС",$C$2*$C1746*$G1746,$C$3*$C1746*$G1746),IF($D1746="КС",$C$2*$G1746,$C$3*$G1746))</f>
        <v>26756.262000000002</v>
      </c>
      <c r="I1746" s="25" t="str">
        <f>VLOOKUP(E1746,КСГ!$A$2:$E$427,5,0)</f>
        <v>Урология</v>
      </c>
      <c r="J1746" s="25">
        <f>VLOOKUP(E1746,КСГ!$A$2:$F$427,6,0)</f>
        <v>1.2</v>
      </c>
      <c r="K1746" s="26" t="s">
        <v>483</v>
      </c>
      <c r="L1746" s="26">
        <v>0</v>
      </c>
      <c r="M1746" s="26"/>
      <c r="N1746" s="18" t="str">
        <f t="shared" si="63"/>
        <v/>
      </c>
      <c r="O1746" s="19">
        <f>IF(VLOOKUP($E1746,КСГ!$A$2:$D$427,4,0)=0,IF($D1746="КС",$C$2*$C1746*$G1746*L1746,$C$3*$C1746*$G1746*L1746),IF($D1746="КС",$C$2*$G1746*L1746,$C$3*$G1746*L1746))</f>
        <v>0</v>
      </c>
      <c r="P1746" s="19">
        <f>IF(VLOOKUP($E1746,КСГ!$A$2:$D$427,4,0)=0,IF($D1746="КС",$C$2*$C1746*$G1746*M1746,$C$3*$C1746*$G1746*M1746),IF($D1746="КС",$C$2*$G1746*M1746,$C$3*$G1746*M1746))</f>
        <v>0</v>
      </c>
      <c r="Q1746" s="20">
        <f t="shared" si="64"/>
        <v>0</v>
      </c>
    </row>
    <row r="1747" spans="1:17">
      <c r="A1747" s="34">
        <v>150113</v>
      </c>
      <c r="B1747" s="22" t="str">
        <f>VLOOKUP(A1747,МО!$A$1:$C$68,2,0)</f>
        <v>ФГКУ "412 ВГ" Минобороны России"</v>
      </c>
      <c r="C1747" s="23">
        <f>IF(D1747="КС",VLOOKUP(A1747,МО!$A$1:$C$68,3,0),VLOOKUP(A1747,МО!$A$1:$D$68,4,0))</f>
        <v>0.8</v>
      </c>
      <c r="D1747" s="27" t="s">
        <v>495</v>
      </c>
      <c r="E1747" s="26">
        <v>20161238</v>
      </c>
      <c r="F1747" s="22" t="str">
        <f>VLOOKUP(E1747,КСГ!$A$2:$C$427,2,0)</f>
        <v>Операции на коже, подкожной клетчатке, придатках кожи (уровень 2)</v>
      </c>
      <c r="G1747" s="25">
        <f>VLOOKUP(E1747,КСГ!$A$2:$C$427,3,0)</f>
        <v>0.71</v>
      </c>
      <c r="H1747" s="25">
        <f>IF(VLOOKUP($E1747,КСГ!$A$2:$D$427,4,0)=0,IF($D1747="КС",$C$2*$C1747*$G1747,$C$3*$C1747*$G1747),IF($D1747="КС",$C$2*$G1747,$C$3*$G1747))</f>
        <v>9742.0236000000004</v>
      </c>
      <c r="I1747" s="25" t="str">
        <f>VLOOKUP(E1747,КСГ!$A$2:$E$427,5,0)</f>
        <v>Хирургия</v>
      </c>
      <c r="J1747" s="25">
        <f>VLOOKUP(E1747,КСГ!$A$2:$F$427,6,0)</f>
        <v>0.9</v>
      </c>
      <c r="K1747" s="26" t="s">
        <v>474</v>
      </c>
      <c r="L1747" s="26">
        <v>1</v>
      </c>
      <c r="M1747" s="26"/>
      <c r="N1747" s="18">
        <f t="shared" si="63"/>
        <v>1</v>
      </c>
      <c r="O1747" s="19">
        <f>IF(VLOOKUP($E1747,КСГ!$A$2:$D$427,4,0)=0,IF($D1747="КС",$C$2*$C1747*$G1747*L1747,$C$3*$C1747*$G1747*L1747),IF($D1747="КС",$C$2*$G1747*L1747,$C$3*$G1747*L1747))</f>
        <v>9742.0236000000004</v>
      </c>
      <c r="P1747" s="19">
        <f>IF(VLOOKUP($E1747,КСГ!$A$2:$D$427,4,0)=0,IF($D1747="КС",$C$2*$C1747*$G1747*M1747,$C$3*$C1747*$G1747*M1747),IF($D1747="КС",$C$2*$G1747*M1747,$C$3*$G1747*M1747))</f>
        <v>0</v>
      </c>
      <c r="Q1747" s="20">
        <f t="shared" si="64"/>
        <v>9742.0236000000004</v>
      </c>
    </row>
    <row r="1748" spans="1:17" ht="30">
      <c r="A1748" s="34">
        <v>150113</v>
      </c>
      <c r="B1748" s="22" t="str">
        <f>VLOOKUP(A1748,МО!$A$1:$C$68,2,0)</f>
        <v>ФГКУ "412 ВГ" Минобороны России"</v>
      </c>
      <c r="C1748" s="23">
        <f>IF(D1748="КС",VLOOKUP(A1748,МО!$A$1:$C$68,3,0),VLOOKUP(A1748,МО!$A$1:$D$68,4,0))</f>
        <v>0.8</v>
      </c>
      <c r="D1748" s="27" t="s">
        <v>495</v>
      </c>
      <c r="E1748" s="26">
        <v>20161256</v>
      </c>
      <c r="F1748" s="22" t="str">
        <f>VLOOKUP(E1748,КСГ!$A$2:$C$427,2,0)</f>
        <v>Операции на желчном пузыре и желчевыводящих путях (уровень 2)</v>
      </c>
      <c r="G1748" s="25">
        <f>VLOOKUP(E1748,КСГ!$A$2:$C$427,3,0)</f>
        <v>1.43</v>
      </c>
      <c r="H1748" s="25">
        <f>IF(VLOOKUP($E1748,КСГ!$A$2:$D$427,4,0)=0,IF($D1748="КС",$C$2*$C1748*$G1748,$C$3*$C1748*$G1748),IF($D1748="КС",$C$2*$G1748,$C$3*$G1748))</f>
        <v>19621.258800000003</v>
      </c>
      <c r="I1748" s="25" t="str">
        <f>VLOOKUP(E1748,КСГ!$A$2:$E$427,5,0)</f>
        <v>Хирургия (абдоминальная)</v>
      </c>
      <c r="J1748" s="25">
        <f>VLOOKUP(E1748,КСГ!$A$2:$F$427,6,0)</f>
        <v>1.2</v>
      </c>
      <c r="K1748" s="26" t="s">
        <v>517</v>
      </c>
      <c r="L1748" s="26">
        <v>4</v>
      </c>
      <c r="M1748" s="26">
        <v>2</v>
      </c>
      <c r="N1748" s="18">
        <f t="shared" si="63"/>
        <v>6</v>
      </c>
      <c r="O1748" s="19">
        <f>IF(VLOOKUP($E1748,КСГ!$A$2:$D$427,4,0)=0,IF($D1748="КС",$C$2*$C1748*$G1748*L1748,$C$3*$C1748*$G1748*L1748),IF($D1748="КС",$C$2*$G1748*L1748,$C$3*$G1748*L1748))</f>
        <v>78485.035200000013</v>
      </c>
      <c r="P1748" s="19">
        <f>IF(VLOOKUP($E1748,КСГ!$A$2:$D$427,4,0)=0,IF($D1748="КС",$C$2*$C1748*$G1748*M1748,$C$3*$C1748*$G1748*M1748),IF($D1748="КС",$C$2*$G1748*M1748,$C$3*$G1748*M1748))</f>
        <v>39242.517600000006</v>
      </c>
      <c r="Q1748" s="20">
        <f t="shared" si="64"/>
        <v>117727.55280000002</v>
      </c>
    </row>
    <row r="1749" spans="1:17" ht="30">
      <c r="A1749" s="34">
        <v>150113</v>
      </c>
      <c r="B1749" s="22" t="str">
        <f>VLOOKUP(A1749,МО!$A$1:$C$68,2,0)</f>
        <v>ФГКУ "412 ВГ" Минобороны России"</v>
      </c>
      <c r="C1749" s="23">
        <f>IF(D1749="КС",VLOOKUP(A1749,МО!$A$1:$C$68,3,0),VLOOKUP(A1749,МО!$A$1:$D$68,4,0))</f>
        <v>0.8</v>
      </c>
      <c r="D1749" s="27" t="s">
        <v>495</v>
      </c>
      <c r="E1749" s="26">
        <v>20161261</v>
      </c>
      <c r="F1749" s="22" t="str">
        <f>VLOOKUP(E1749,КСГ!$A$2:$C$427,2,0)</f>
        <v>Панкреатит, хирургическое лечение</v>
      </c>
      <c r="G1749" s="25">
        <f>VLOOKUP(E1749,КСГ!$A$2:$C$427,3,0)</f>
        <v>4.12</v>
      </c>
      <c r="H1749" s="25">
        <f>IF(VLOOKUP($E1749,КСГ!$A$2:$D$427,4,0)=0,IF($D1749="КС",$C$2*$C1749*$G1749,$C$3*$C1749*$G1749),IF($D1749="КС",$C$2*$G1749,$C$3*$G1749))</f>
        <v>56531.179200000006</v>
      </c>
      <c r="I1749" s="25" t="str">
        <f>VLOOKUP(E1749,КСГ!$A$2:$E$427,5,0)</f>
        <v>Хирургия (абдоминальная)</v>
      </c>
      <c r="J1749" s="25">
        <f>VLOOKUP(E1749,КСГ!$A$2:$F$427,6,0)</f>
        <v>1.2</v>
      </c>
      <c r="K1749" s="26" t="s">
        <v>517</v>
      </c>
      <c r="L1749" s="26">
        <v>1</v>
      </c>
      <c r="M1749" s="26"/>
      <c r="N1749" s="18">
        <f t="shared" si="63"/>
        <v>1</v>
      </c>
      <c r="O1749" s="19">
        <f>IF(VLOOKUP($E1749,КСГ!$A$2:$D$427,4,0)=0,IF($D1749="КС",$C$2*$C1749*$G1749*L1749,$C$3*$C1749*$G1749*L1749),IF($D1749="КС",$C$2*$G1749*L1749,$C$3*$G1749*L1749))</f>
        <v>56531.179200000006</v>
      </c>
      <c r="P1749" s="19">
        <f>IF(VLOOKUP($E1749,КСГ!$A$2:$D$427,4,0)=0,IF($D1749="КС",$C$2*$C1749*$G1749*M1749,$C$3*$C1749*$G1749*M1749),IF($D1749="КС",$C$2*$G1749*M1749,$C$3*$G1749*M1749))</f>
        <v>0</v>
      </c>
      <c r="Q1749" s="20">
        <f t="shared" si="64"/>
        <v>56531.179200000006</v>
      </c>
    </row>
    <row r="1750" spans="1:17" ht="30">
      <c r="A1750" s="34">
        <v>150113</v>
      </c>
      <c r="B1750" s="22" t="str">
        <f>VLOOKUP(A1750,МО!$A$1:$C$68,2,0)</f>
        <v>ФГКУ "412 ВГ" Минобороны России"</v>
      </c>
      <c r="C1750" s="23">
        <f>IF(D1750="КС",VLOOKUP(A1750,МО!$A$1:$C$68,3,0),VLOOKUP(A1750,МО!$A$1:$D$68,4,0))</f>
        <v>0.8</v>
      </c>
      <c r="D1750" s="27" t="s">
        <v>495</v>
      </c>
      <c r="E1750" s="26">
        <v>20161263</v>
      </c>
      <c r="F1750" s="22" t="str">
        <f>VLOOKUP(E1750,КСГ!$A$2:$C$427,2,0)</f>
        <v>Операции на пищеводе, желудке, двенадцатиперстной кишке (уровень 2)</v>
      </c>
      <c r="G1750" s="25">
        <f>VLOOKUP(E1750,КСГ!$A$2:$C$427,3,0)</f>
        <v>2.73</v>
      </c>
      <c r="H1750" s="25">
        <f>IF(VLOOKUP($E1750,КСГ!$A$2:$D$427,4,0)=0,IF($D1750="КС",$C$2*$C1750*$G1750,$C$3*$C1750*$G1750),IF($D1750="КС",$C$2*$G1750,$C$3*$G1750))</f>
        <v>37458.766800000005</v>
      </c>
      <c r="I1750" s="25" t="str">
        <f>VLOOKUP(E1750,КСГ!$A$2:$E$427,5,0)</f>
        <v>Хирургия (абдоминальная)</v>
      </c>
      <c r="J1750" s="25">
        <f>VLOOKUP(E1750,КСГ!$A$2:$F$427,6,0)</f>
        <v>1.2</v>
      </c>
      <c r="K1750" s="26" t="s">
        <v>517</v>
      </c>
      <c r="L1750" s="26">
        <v>1</v>
      </c>
      <c r="M1750" s="26">
        <v>1</v>
      </c>
      <c r="N1750" s="18">
        <f t="shared" si="63"/>
        <v>2</v>
      </c>
      <c r="O1750" s="19">
        <f>IF(VLOOKUP($E1750,КСГ!$A$2:$D$427,4,0)=0,IF($D1750="КС",$C$2*$C1750*$G1750*L1750,$C$3*$C1750*$G1750*L1750),IF($D1750="КС",$C$2*$G1750*L1750,$C$3*$G1750*L1750))</f>
        <v>37458.766800000005</v>
      </c>
      <c r="P1750" s="19">
        <f>IF(VLOOKUP($E1750,КСГ!$A$2:$D$427,4,0)=0,IF($D1750="КС",$C$2*$C1750*$G1750*M1750,$C$3*$C1750*$G1750*M1750),IF($D1750="КС",$C$2*$G1750*M1750,$C$3*$G1750*M1750))</f>
        <v>37458.766800000005</v>
      </c>
      <c r="Q1750" s="20">
        <f t="shared" si="64"/>
        <v>74917.53360000001</v>
      </c>
    </row>
    <row r="1751" spans="1:17" ht="30">
      <c r="A1751" s="34">
        <v>150113</v>
      </c>
      <c r="B1751" s="22" t="str">
        <f>VLOOKUP(A1751,МО!$A$1:$C$68,2,0)</f>
        <v>ФГКУ "412 ВГ" Минобороны России"</v>
      </c>
      <c r="C1751" s="23">
        <f>IF(D1751="КС",VLOOKUP(A1751,МО!$A$1:$C$68,3,0),VLOOKUP(A1751,МО!$A$1:$D$68,4,0))</f>
        <v>0.8</v>
      </c>
      <c r="D1751" s="27" t="s">
        <v>495</v>
      </c>
      <c r="E1751" s="26">
        <v>20161265</v>
      </c>
      <c r="F1751" s="22" t="str">
        <f>VLOOKUP(E1751,КСГ!$A$2:$C$427,2,0)</f>
        <v>Аппендэктомия, уровень 1, взрослые</v>
      </c>
      <c r="G1751" s="25">
        <f>VLOOKUP(E1751,КСГ!$A$2:$C$427,3,0)</f>
        <v>0.73</v>
      </c>
      <c r="H1751" s="25">
        <f>IF(VLOOKUP($E1751,КСГ!$A$2:$D$427,4,0)=0,IF($D1751="КС",$C$2*$C1751*$G1751,$C$3*$C1751*$G1751),IF($D1751="КС",$C$2*$G1751,$C$3*$G1751))</f>
        <v>10016.446800000002</v>
      </c>
      <c r="I1751" s="25" t="str">
        <f>VLOOKUP(E1751,КСГ!$A$2:$E$427,5,0)</f>
        <v>Хирургия (абдоминальная)</v>
      </c>
      <c r="J1751" s="25">
        <f>VLOOKUP(E1751,КСГ!$A$2:$F$427,6,0)</f>
        <v>1.2</v>
      </c>
      <c r="K1751" s="26" t="s">
        <v>517</v>
      </c>
      <c r="L1751" s="26">
        <v>4</v>
      </c>
      <c r="M1751" s="26">
        <v>2</v>
      </c>
      <c r="N1751" s="18">
        <f t="shared" si="63"/>
        <v>6</v>
      </c>
      <c r="O1751" s="19">
        <f>IF(VLOOKUP($E1751,КСГ!$A$2:$D$427,4,0)=0,IF($D1751="КС",$C$2*$C1751*$G1751*L1751,$C$3*$C1751*$G1751*L1751),IF($D1751="КС",$C$2*$G1751*L1751,$C$3*$G1751*L1751))</f>
        <v>40065.787200000006</v>
      </c>
      <c r="P1751" s="19">
        <f>IF(VLOOKUP($E1751,КСГ!$A$2:$D$427,4,0)=0,IF($D1751="КС",$C$2*$C1751*$G1751*M1751,$C$3*$C1751*$G1751*M1751),IF($D1751="КС",$C$2*$G1751*M1751,$C$3*$G1751*M1751))</f>
        <v>20032.893600000003</v>
      </c>
      <c r="Q1751" s="20">
        <f t="shared" si="64"/>
        <v>60098.680800000009</v>
      </c>
    </row>
    <row r="1752" spans="1:17" ht="30">
      <c r="A1752" s="34">
        <v>150113</v>
      </c>
      <c r="B1752" s="22" t="str">
        <f>VLOOKUP(A1752,МО!$A$1:$C$68,2,0)</f>
        <v>ФГКУ "412 ВГ" Минобороны России"</v>
      </c>
      <c r="C1752" s="23">
        <f>IF(D1752="КС",VLOOKUP(A1752,МО!$A$1:$C$68,3,0),VLOOKUP(A1752,МО!$A$1:$D$68,4,0))</f>
        <v>0.8</v>
      </c>
      <c r="D1752" s="27" t="s">
        <v>495</v>
      </c>
      <c r="E1752" s="26">
        <v>20161267</v>
      </c>
      <c r="F1752" s="22" t="str">
        <f>VLOOKUP(E1752,КСГ!$A$2:$C$427,2,0)</f>
        <v>Операции по поводу грыж, взрослые (уровень 1)</v>
      </c>
      <c r="G1752" s="25">
        <f>VLOOKUP(E1752,КСГ!$A$2:$C$427,3,0)</f>
        <v>0.86</v>
      </c>
      <c r="H1752" s="25">
        <f>IF(VLOOKUP($E1752,КСГ!$A$2:$D$427,4,0)=0,IF($D1752="КС",$C$2*$C1752*$G1752,$C$3*$C1752*$G1752),IF($D1752="КС",$C$2*$G1752,$C$3*$G1752))</f>
        <v>11800.197600000001</v>
      </c>
      <c r="I1752" s="25" t="str">
        <f>VLOOKUP(E1752,КСГ!$A$2:$E$427,5,0)</f>
        <v>Хирургия (абдоминальная)</v>
      </c>
      <c r="J1752" s="25">
        <f>VLOOKUP(E1752,КСГ!$A$2:$F$427,6,0)</f>
        <v>1.2</v>
      </c>
      <c r="K1752" s="26" t="s">
        <v>517</v>
      </c>
      <c r="L1752" s="26">
        <v>4</v>
      </c>
      <c r="M1752" s="26">
        <v>2</v>
      </c>
      <c r="N1752" s="18">
        <f t="shared" si="63"/>
        <v>6</v>
      </c>
      <c r="O1752" s="19">
        <f>IF(VLOOKUP($E1752,КСГ!$A$2:$D$427,4,0)=0,IF($D1752="КС",$C$2*$C1752*$G1752*L1752,$C$3*$C1752*$G1752*L1752),IF($D1752="КС",$C$2*$G1752*L1752,$C$3*$G1752*L1752))</f>
        <v>47200.790400000005</v>
      </c>
      <c r="P1752" s="19">
        <f>IF(VLOOKUP($E1752,КСГ!$A$2:$D$427,4,0)=0,IF($D1752="КС",$C$2*$C1752*$G1752*M1752,$C$3*$C1752*$G1752*M1752),IF($D1752="КС",$C$2*$G1752*M1752,$C$3*$G1752*M1752))</f>
        <v>23600.395200000003</v>
      </c>
      <c r="Q1752" s="20">
        <f t="shared" si="64"/>
        <v>70801.185600000012</v>
      </c>
    </row>
    <row r="1753" spans="1:17" ht="30">
      <c r="A1753" s="34">
        <v>150113</v>
      </c>
      <c r="B1753" s="22" t="str">
        <f>VLOOKUP(A1753,МО!$A$1:$C$68,2,0)</f>
        <v>ФГКУ "412 ВГ" Минобороны России"</v>
      </c>
      <c r="C1753" s="23">
        <f>IF(D1753="КС",VLOOKUP(A1753,МО!$A$1:$C$68,3,0),VLOOKUP(A1753,МО!$A$1:$D$68,4,0))</f>
        <v>0.8</v>
      </c>
      <c r="D1753" s="27" t="s">
        <v>495</v>
      </c>
      <c r="E1753" s="26">
        <v>20161271</v>
      </c>
      <c r="F1753" s="22" t="str">
        <f>VLOOKUP(E1753,КСГ!$A$2:$C$427,2,0)</f>
        <v>Другие операции на органах брюшной полости (уровень 2)</v>
      </c>
      <c r="G1753" s="25">
        <f>VLOOKUP(E1753,КСГ!$A$2:$C$427,3,0)</f>
        <v>1.19</v>
      </c>
      <c r="H1753" s="25">
        <f>IF(VLOOKUP($E1753,КСГ!$A$2:$D$427,4,0)=0,IF($D1753="КС",$C$2*$C1753*$G1753,$C$3*$C1753*$G1753),IF($D1753="КС",$C$2*$G1753,$C$3*$G1753))</f>
        <v>16328.180400000001</v>
      </c>
      <c r="I1753" s="25" t="str">
        <f>VLOOKUP(E1753,КСГ!$A$2:$E$427,5,0)</f>
        <v>Хирургия (абдоминальная)</v>
      </c>
      <c r="J1753" s="25">
        <f>VLOOKUP(E1753,КСГ!$A$2:$F$427,6,0)</f>
        <v>1.2</v>
      </c>
      <c r="K1753" s="26" t="s">
        <v>517</v>
      </c>
      <c r="L1753" s="26">
        <v>2</v>
      </c>
      <c r="M1753" s="26">
        <v>2</v>
      </c>
      <c r="N1753" s="18">
        <f t="shared" si="63"/>
        <v>4</v>
      </c>
      <c r="O1753" s="19">
        <f>IF(VLOOKUP($E1753,КСГ!$A$2:$D$427,4,0)=0,IF($D1753="КС",$C$2*$C1753*$G1753*L1753,$C$3*$C1753*$G1753*L1753),IF($D1753="КС",$C$2*$G1753*L1753,$C$3*$G1753*L1753))</f>
        <v>32656.360800000002</v>
      </c>
      <c r="P1753" s="19">
        <f>IF(VLOOKUP($E1753,КСГ!$A$2:$D$427,4,0)=0,IF($D1753="КС",$C$2*$C1753*$G1753*M1753,$C$3*$C1753*$G1753*M1753),IF($D1753="КС",$C$2*$G1753*M1753,$C$3*$G1753*M1753))</f>
        <v>32656.360800000002</v>
      </c>
      <c r="Q1753" s="20">
        <f t="shared" si="64"/>
        <v>65312.721600000004</v>
      </c>
    </row>
    <row r="1754" spans="1:17">
      <c r="A1754" s="34">
        <v>150072</v>
      </c>
      <c r="B1754" s="22" t="str">
        <f>VLOOKUP(A1754,МО!$A$1:$C$68,2,0)</f>
        <v>ФГБУ "Северо-Кавказкий многопрофильный медицинский центр МЗ РФ</v>
      </c>
      <c r="C1754" s="23">
        <f>IF(D1754="КС",VLOOKUP(A1754,МО!$A$1:$C$68,3,0),VLOOKUP(A1754,МО!$A$1:$D$68,4,0))</f>
        <v>1.4</v>
      </c>
      <c r="D1754" s="27" t="s">
        <v>495</v>
      </c>
      <c r="E1754" s="78">
        <v>20161286</v>
      </c>
      <c r="F1754" s="22" t="str">
        <f>VLOOKUP(E1754,КСГ!$A$2:$C$427,2,0)</f>
        <v>Сахарный диабет, уровень 2, взрослые</v>
      </c>
      <c r="G1754" s="25">
        <f>VLOOKUP(E1754,КСГ!$A$2:$C$427,3,0)</f>
        <v>1.49</v>
      </c>
      <c r="H1754" s="25">
        <f>IF(VLOOKUP($E1754,КСГ!$A$2:$D$427,4,0)=0,IF($D1754="КС",$C$2*$C1754*$G1754,$C$3*$C1754*$G1754),IF($D1754="КС",$C$2*$G1754,$C$3*$G1754))</f>
        <v>35777.924699999996</v>
      </c>
      <c r="I1754" s="25" t="str">
        <f>VLOOKUP(E1754,КСГ!$A$2:$E$427,5,0)</f>
        <v>Эндокринология</v>
      </c>
      <c r="J1754" s="25">
        <f>VLOOKUP(E1754,КСГ!$A$2:$F$427,6,0)</f>
        <v>1.4</v>
      </c>
      <c r="K1754" s="78" t="s">
        <v>514</v>
      </c>
      <c r="L1754" s="78">
        <v>130</v>
      </c>
      <c r="M1754" s="78">
        <v>27</v>
      </c>
      <c r="N1754" s="79">
        <f t="shared" si="63"/>
        <v>157</v>
      </c>
      <c r="O1754" s="19">
        <f>IF(VLOOKUP($E1754,КСГ!$A$2:$D$427,4,0)=0,IF($D1754="КС",$C$2*$C1754*$G1754*L1754,$C$3*$C1754*$G1754*L1754),IF($D1754="КС",$C$2*$G1754*L1754,$C$3*$G1754*L1754))</f>
        <v>4651130.2109999992</v>
      </c>
      <c r="P1754" s="19">
        <f>IF(VLOOKUP($E1754,КСГ!$A$2:$D$427,4,0)=0,IF($D1754="КС",$C$2*$C1754*$G1754*M1754,$C$3*$C1754*$G1754*M1754),IF($D1754="КС",$C$2*$G1754*M1754,$C$3*$G1754*M1754))</f>
        <v>966003.96689999988</v>
      </c>
      <c r="Q1754" s="20">
        <f t="shared" si="64"/>
        <v>5617134.1778999995</v>
      </c>
    </row>
    <row r="1755" spans="1:17">
      <c r="A1755" s="34">
        <v>150072</v>
      </c>
      <c r="B1755" s="22" t="str">
        <f>VLOOKUP(A1755,МО!$A$1:$C$68,2,0)</f>
        <v>ФГБУ "Северо-Кавказкий многопрофильный медицинский центр МЗ РФ</v>
      </c>
      <c r="C1755" s="23">
        <f>IF(D1755="КС",VLOOKUP(A1755,МО!$A$1:$C$68,3,0),VLOOKUP(A1755,МО!$A$1:$D$68,4,0))</f>
        <v>1.4</v>
      </c>
      <c r="D1755" s="27" t="s">
        <v>495</v>
      </c>
      <c r="E1755" s="78">
        <v>20161287</v>
      </c>
      <c r="F1755" s="22" t="str">
        <f>VLOOKUP(E1755,КСГ!$A$2:$C$427,2,0)</f>
        <v>Заболевания гипофиза, взрослые</v>
      </c>
      <c r="G1755" s="25">
        <f>VLOOKUP(E1755,КСГ!$A$2:$C$427,3,0)</f>
        <v>2.14</v>
      </c>
      <c r="H1755" s="25">
        <f>IF(VLOOKUP($E1755,КСГ!$A$2:$D$427,4,0)=0,IF($D1755="КС",$C$2*$C1755*$G1755,$C$3*$C1755*$G1755),IF($D1755="КС",$C$2*$G1755,$C$3*$G1755))</f>
        <v>51385.744200000001</v>
      </c>
      <c r="I1755" s="25" t="str">
        <f>VLOOKUP(E1755,КСГ!$A$2:$E$427,5,0)</f>
        <v>Эндокринология</v>
      </c>
      <c r="J1755" s="25">
        <f>VLOOKUP(E1755,КСГ!$A$2:$F$427,6,0)</f>
        <v>1.4</v>
      </c>
      <c r="K1755" s="78" t="s">
        <v>514</v>
      </c>
      <c r="L1755" s="78">
        <v>1</v>
      </c>
      <c r="M1755" s="78">
        <v>1</v>
      </c>
      <c r="N1755" s="79">
        <f t="shared" si="63"/>
        <v>2</v>
      </c>
      <c r="O1755" s="19">
        <f>IF(VLOOKUP($E1755,КСГ!$A$2:$D$427,4,0)=0,IF($D1755="КС",$C$2*$C1755*$G1755*L1755,$C$3*$C1755*$G1755*L1755),IF($D1755="КС",$C$2*$G1755*L1755,$C$3*$G1755*L1755))</f>
        <v>51385.744200000001</v>
      </c>
      <c r="P1755" s="19">
        <f>IF(VLOOKUP($E1755,КСГ!$A$2:$D$427,4,0)=0,IF($D1755="КС",$C$2*$C1755*$G1755*M1755,$C$3*$C1755*$G1755*M1755),IF($D1755="КС",$C$2*$G1755*M1755,$C$3*$G1755*M1755))</f>
        <v>51385.744200000001</v>
      </c>
      <c r="Q1755" s="20">
        <f t="shared" si="64"/>
        <v>102771.4884</v>
      </c>
    </row>
    <row r="1756" spans="1:17">
      <c r="A1756" s="34">
        <v>150072</v>
      </c>
      <c r="B1756" s="22" t="str">
        <f>VLOOKUP(A1756,МО!$A$1:$C$68,2,0)</f>
        <v>ФГБУ "Северо-Кавказкий многопрофильный медицинский центр МЗ РФ</v>
      </c>
      <c r="C1756" s="23">
        <f>IF(D1756="КС",VLOOKUP(A1756,МО!$A$1:$C$68,3,0),VLOOKUP(A1756,МО!$A$1:$D$68,4,0))</f>
        <v>1.4</v>
      </c>
      <c r="D1756" s="27" t="s">
        <v>495</v>
      </c>
      <c r="E1756" s="78">
        <v>20161288</v>
      </c>
      <c r="F1756" s="22" t="str">
        <f>VLOOKUP(E1756,КСГ!$A$2:$C$427,2,0)</f>
        <v>Другие болезни эндокринной системы, взрослые, уровень 1</v>
      </c>
      <c r="G1756" s="25">
        <f>VLOOKUP(E1756,КСГ!$A$2:$C$427,3,0)</f>
        <v>1.25</v>
      </c>
      <c r="H1756" s="25">
        <f>IF(VLOOKUP($E1756,КСГ!$A$2:$D$427,4,0)=0,IF($D1756="КС",$C$2*$C1756*$G1756,$C$3*$C1756*$G1756),IF($D1756="КС",$C$2*$G1756,$C$3*$G1756))</f>
        <v>30015.037499999999</v>
      </c>
      <c r="I1756" s="25" t="str">
        <f>VLOOKUP(E1756,КСГ!$A$2:$E$427,5,0)</f>
        <v>Эндокринология</v>
      </c>
      <c r="J1756" s="25">
        <f>VLOOKUP(E1756,КСГ!$A$2:$F$427,6,0)</f>
        <v>1.4</v>
      </c>
      <c r="K1756" s="78" t="s">
        <v>514</v>
      </c>
      <c r="L1756" s="78">
        <v>2</v>
      </c>
      <c r="M1756" s="78">
        <v>1</v>
      </c>
      <c r="N1756" s="79">
        <f t="shared" si="63"/>
        <v>3</v>
      </c>
      <c r="O1756" s="19">
        <f>IF(VLOOKUP($E1756,КСГ!$A$2:$D$427,4,0)=0,IF($D1756="КС",$C$2*$C1756*$G1756*L1756,$C$3*$C1756*$G1756*L1756),IF($D1756="КС",$C$2*$G1756*L1756,$C$3*$G1756*L1756))</f>
        <v>60030.074999999997</v>
      </c>
      <c r="P1756" s="19">
        <f>IF(VLOOKUP($E1756,КСГ!$A$2:$D$427,4,0)=0,IF($D1756="КС",$C$2*$C1756*$G1756*M1756,$C$3*$C1756*$G1756*M1756),IF($D1756="КС",$C$2*$G1756*M1756,$C$3*$G1756*M1756))</f>
        <v>30015.037499999999</v>
      </c>
      <c r="Q1756" s="20">
        <f t="shared" si="64"/>
        <v>90045.112499999988</v>
      </c>
    </row>
    <row r="1757" spans="1:17">
      <c r="A1757">
        <v>150080</v>
      </c>
      <c r="B1757" s="22" t="str">
        <f>VLOOKUP(A1757,МО!$A$1:$C$68,2,0)</f>
        <v>Филиал  ООО СКО " Курорты Осетии"-Санаторий "Осетия"</v>
      </c>
      <c r="C1757" s="23">
        <f>IF(D1757="КС",VLOOKUP(A1757,МО!$A$1:$C$68,3,0),VLOOKUP(A1757,МО!$A$1:$D$68,4,0))</f>
        <v>0.8</v>
      </c>
      <c r="D1757" s="33" t="s">
        <v>495</v>
      </c>
      <c r="E1757">
        <v>20161302</v>
      </c>
      <c r="F1757" s="22" t="str">
        <f>VLOOKUP(E1757,КСГ!$A$2:$C$427,2,0)</f>
        <v>Реабилитация после перенесенных травм и операций на опорно-двигательной системе</v>
      </c>
      <c r="G1757" s="25">
        <f>VLOOKUP(E1757,КСГ!$A$2:$C$427,3,0)</f>
        <v>2.25</v>
      </c>
      <c r="H1757" s="25">
        <f>IF(VLOOKUP($E1757,КСГ!$A$2:$D$427,4,0)=0,IF($D1757="КС",$C$2*$C1757*$G1757,$C$3*$C1757*$G1757),IF($D1757="КС",$C$2*$G1757,$C$3*$G1757))</f>
        <v>30872.610000000004</v>
      </c>
      <c r="I1757" s="13" t="s">
        <v>539</v>
      </c>
      <c r="J1757" s="25">
        <f>VLOOKUP(E1757,КСГ!$A$2:$F$427,6,0)</f>
        <v>0.75</v>
      </c>
      <c r="K1757" s="77" t="s">
        <v>501</v>
      </c>
      <c r="L1757">
        <v>30</v>
      </c>
      <c r="M1757">
        <v>10</v>
      </c>
      <c r="N1757" s="18">
        <f t="shared" si="63"/>
        <v>40</v>
      </c>
      <c r="O1757" s="19">
        <f>IF(VLOOKUP($E1757,КСГ!$A$2:$D$427,4,0)=0,IF($D1757="КС",$C$2*$C1757*$G1757*L1757,$C$3*$C1757*$G1757*L1757),IF($D1757="КС",$C$2*$G1757*L1757,$C$3*$G1757*L1757))</f>
        <v>926178.30000000016</v>
      </c>
      <c r="P1757" s="19">
        <f>IF(VLOOKUP($E1757,КСГ!$A$2:$D$427,4,0)=0,IF($D1757="КС",$C$2*$C1757*$G1757*M1757,$C$3*$C1757*$G1757*M1757),IF($D1757="КС",$C$2*$G1757*M1757,$C$3*$G1757*M1757))</f>
        <v>308726.10000000003</v>
      </c>
      <c r="Q1757" s="20">
        <f t="shared" si="64"/>
        <v>1234904.4000000001</v>
      </c>
    </row>
    <row r="1758" spans="1:17" ht="30">
      <c r="A1758" s="11">
        <v>150002</v>
      </c>
      <c r="B1758" s="22" t="str">
        <f>VLOOKUP(A1758,МО!$A$1:$C$68,2,0)</f>
        <v>ГБУЗ "ДРКБ"</v>
      </c>
      <c r="C1758" s="23">
        <f>IF(D1758="КС",VLOOKUP(A1758,МО!$A$1:$C$68,3,0),VLOOKUP(A1758,МО!$A$1:$D$68,4,0))</f>
        <v>1.02</v>
      </c>
      <c r="D1758" s="24" t="s">
        <v>495</v>
      </c>
      <c r="E1758" s="26">
        <v>20161259</v>
      </c>
      <c r="F1758" s="22" t="str">
        <f>VLOOKUP(E1758,КСГ!$A$2:$C$427,2,0)</f>
        <v>Операции на печени и поджелудочной железе (уровень 1)</v>
      </c>
      <c r="G1758" s="25">
        <f>VLOOKUP(E1758,КСГ!$A$2:$C$427,3,0)</f>
        <v>2.42</v>
      </c>
      <c r="H1758" s="25">
        <f>IF(VLOOKUP($E1758,КСГ!$A$2:$D$427,4,0)=0,IF($D1758="КС",$C$2*$C1758*$G1758,$C$3*$C1758*$G1758),IF($D1758="КС",$C$2*$G1758,$C$3*$G1758))</f>
        <v>42336.639179999998</v>
      </c>
      <c r="I1758" s="25" t="str">
        <f>VLOOKUP(E1758,КСГ!$A$2:$E$427,5,0)</f>
        <v>Хирургия (абдоминальная)</v>
      </c>
      <c r="J1758" s="25">
        <f>VLOOKUP(E1758,КСГ!$A$2:$F$427,6,0)</f>
        <v>1.2</v>
      </c>
      <c r="K1758" s="26" t="s">
        <v>507</v>
      </c>
      <c r="L1758" s="26">
        <v>0</v>
      </c>
      <c r="M1758" s="26">
        <v>0</v>
      </c>
      <c r="N1758" s="18" t="str">
        <f t="shared" si="63"/>
        <v/>
      </c>
      <c r="O1758" s="19">
        <f>IF(VLOOKUP($E1758,КСГ!$A$2:$D$427,4,0)=0,IF($D1758="КС",$C$2*$C1758*$G1758*L1758,$C$3*$C1758*$G1758*L1758),IF($D1758="КС",$C$2*$G1758*L1758,$C$3*$G1758*L1758))</f>
        <v>0</v>
      </c>
      <c r="P1758" s="19">
        <f>IF(VLOOKUP($E1758,КСГ!$A$2:$D$427,4,0)=0,IF($D1758="КС",$C$2*$C1758*$G1758*M1758,$C$3*$C1758*$G1758*M1758),IF($D1758="КС",$C$2*$G1758*M1758,$C$3*$G1758*M1758))</f>
        <v>0</v>
      </c>
      <c r="Q1758" s="20">
        <f t="shared" si="64"/>
        <v>0</v>
      </c>
    </row>
    <row r="1759" spans="1:17" ht="30">
      <c r="A1759" s="11">
        <v>150002</v>
      </c>
      <c r="B1759" s="22" t="str">
        <f>VLOOKUP(A1759,МО!$A$1:$C$68,2,0)</f>
        <v>ГБУЗ "ДРКБ"</v>
      </c>
      <c r="C1759" s="23">
        <f>IF(D1759="КС",VLOOKUP(A1759,МО!$A$1:$C$68,3,0),VLOOKUP(A1759,МО!$A$1:$D$68,4,0))</f>
        <v>1.02</v>
      </c>
      <c r="D1759" s="24" t="s">
        <v>495</v>
      </c>
      <c r="E1759" s="26">
        <v>20161262</v>
      </c>
      <c r="F1759" s="22" t="str">
        <f>VLOOKUP(E1759,КСГ!$A$2:$C$427,2,0)</f>
        <v>Операции на пищеводе, желудке, двенадцатиперстной кишке (уровень 1)</v>
      </c>
      <c r="G1759" s="25">
        <f>VLOOKUP(E1759,КСГ!$A$2:$C$427,3,0)</f>
        <v>1.6239999999999999</v>
      </c>
      <c r="H1759" s="25">
        <f>IF(VLOOKUP($E1759,КСГ!$A$2:$D$427,4,0)=0,IF($D1759="КС",$C$2*$C1759*$G1759,$C$3*$C1759*$G1759),IF($D1759="КС",$C$2*$G1759,$C$3*$G1759))</f>
        <v>28411.033895999997</v>
      </c>
      <c r="I1759" s="25" t="str">
        <f>VLOOKUP(E1759,КСГ!$A$2:$E$427,5,0)</f>
        <v>Хирургия (абдоминальная)</v>
      </c>
      <c r="J1759" s="25">
        <f>VLOOKUP(E1759,КСГ!$A$2:$F$427,6,0)</f>
        <v>1.2</v>
      </c>
      <c r="K1759" s="26" t="s">
        <v>507</v>
      </c>
      <c r="L1759" s="26">
        <v>0</v>
      </c>
      <c r="M1759" s="26">
        <v>0</v>
      </c>
      <c r="N1759" s="18" t="str">
        <f t="shared" si="63"/>
        <v/>
      </c>
      <c r="O1759" s="19">
        <f>IF(VLOOKUP($E1759,КСГ!$A$2:$D$427,4,0)=0,IF($D1759="КС",$C$2*$C1759*$G1759*L1759,$C$3*$C1759*$G1759*L1759),IF($D1759="КС",$C$2*$G1759*L1759,$C$3*$G1759*L1759))</f>
        <v>0</v>
      </c>
      <c r="P1759" s="19">
        <f>IF(VLOOKUP($E1759,КСГ!$A$2:$D$427,4,0)=0,IF($D1759="КС",$C$2*$C1759*$G1759*M1759,$C$3*$C1759*$G1759*M1759),IF($D1759="КС",$C$2*$G1759*M1759,$C$3*$G1759*M1759))</f>
        <v>0</v>
      </c>
      <c r="Q1759" s="20">
        <f t="shared" si="64"/>
        <v>0</v>
      </c>
    </row>
    <row r="1760" spans="1:17" ht="30">
      <c r="A1760" s="11">
        <v>150002</v>
      </c>
      <c r="B1760" s="22" t="str">
        <f>VLOOKUP(A1760,МО!$A$1:$C$68,2,0)</f>
        <v>ГБУЗ "ДРКБ"</v>
      </c>
      <c r="C1760" s="23">
        <f>IF(D1760="КС",VLOOKUP(A1760,МО!$A$1:$C$68,3,0),VLOOKUP(A1760,МО!$A$1:$D$68,4,0))</f>
        <v>1.02</v>
      </c>
      <c r="D1760" s="24" t="s">
        <v>495</v>
      </c>
      <c r="E1760" s="26">
        <v>20161263</v>
      </c>
      <c r="F1760" s="22" t="str">
        <f>VLOOKUP(E1760,КСГ!$A$2:$C$427,2,0)</f>
        <v>Операции на пищеводе, желудке, двенадцатиперстной кишке (уровень 2)</v>
      </c>
      <c r="G1760" s="25">
        <f>VLOOKUP(E1760,КСГ!$A$2:$C$427,3,0)</f>
        <v>2.73</v>
      </c>
      <c r="H1760" s="25">
        <f>IF(VLOOKUP($E1760,КСГ!$A$2:$D$427,4,0)=0,IF($D1760="КС",$C$2*$C1760*$G1760,$C$3*$C1760*$G1760),IF($D1760="КС",$C$2*$G1760,$C$3*$G1760))</f>
        <v>47759.927669999997</v>
      </c>
      <c r="I1760" s="25" t="str">
        <f>VLOOKUP(E1760,КСГ!$A$2:$E$427,5,0)</f>
        <v>Хирургия (абдоминальная)</v>
      </c>
      <c r="J1760" s="25">
        <f>VLOOKUP(E1760,КСГ!$A$2:$F$427,6,0)</f>
        <v>1.2</v>
      </c>
      <c r="K1760" s="26" t="s">
        <v>507</v>
      </c>
      <c r="L1760" s="26">
        <v>6</v>
      </c>
      <c r="M1760" s="26">
        <v>1</v>
      </c>
      <c r="N1760" s="18">
        <f t="shared" si="63"/>
        <v>7</v>
      </c>
      <c r="O1760" s="19">
        <f>IF(VLOOKUP($E1760,КСГ!$A$2:$D$427,4,0)=0,IF($D1760="КС",$C$2*$C1760*$G1760*L1760,$C$3*$C1760*$G1760*L1760),IF($D1760="КС",$C$2*$G1760*L1760,$C$3*$G1760*L1760))</f>
        <v>286559.56601999997</v>
      </c>
      <c r="P1760" s="19">
        <f>IF(VLOOKUP($E1760,КСГ!$A$2:$D$427,4,0)=0,IF($D1760="КС",$C$2*$C1760*$G1760*M1760,$C$3*$C1760*$G1760*M1760),IF($D1760="КС",$C$2*$G1760*M1760,$C$3*$G1760*M1760))</f>
        <v>47759.927669999997</v>
      </c>
      <c r="Q1760" s="20">
        <f t="shared" si="64"/>
        <v>334319.49368999997</v>
      </c>
    </row>
    <row r="1761" spans="1:17" ht="30">
      <c r="A1761" s="11">
        <v>150002</v>
      </c>
      <c r="B1761" s="22" t="str">
        <f>VLOOKUP(A1761,МО!$A$1:$C$68,2,0)</f>
        <v>ГБУЗ "ДРКБ"</v>
      </c>
      <c r="C1761" s="23">
        <f>IF(D1761="КС",VLOOKUP(A1761,МО!$A$1:$C$68,3,0),VLOOKUP(A1761,МО!$A$1:$D$68,4,0))</f>
        <v>1.02</v>
      </c>
      <c r="D1761" s="24" t="s">
        <v>495</v>
      </c>
      <c r="E1761" s="26">
        <v>20161264</v>
      </c>
      <c r="F1761" s="22" t="str">
        <f>VLOOKUP(E1761,КСГ!$A$2:$C$427,2,0)</f>
        <v>Операции на пищеводе, желудке, двенадцатиперстной кишке (уровень 3)</v>
      </c>
      <c r="G1761" s="25">
        <f>VLOOKUP(E1761,КСГ!$A$2:$C$427,3,0)</f>
        <v>3.444</v>
      </c>
      <c r="H1761" s="25">
        <f>IF(VLOOKUP($E1761,КСГ!$A$2:$D$427,4,0)=0,IF($D1761="КС",$C$2*$C1761*$G1761,$C$3*$C1761*$G1761),IF($D1761="КС",$C$2*$G1761,$C$3*$G1761))</f>
        <v>60250.985675999997</v>
      </c>
      <c r="I1761" s="25" t="str">
        <f>VLOOKUP(E1761,КСГ!$A$2:$E$427,5,0)</f>
        <v>Хирургия (абдоминальная)</v>
      </c>
      <c r="J1761" s="25">
        <f>VLOOKUP(E1761,КСГ!$A$2:$F$427,6,0)</f>
        <v>1.2</v>
      </c>
      <c r="K1761" s="26" t="s">
        <v>507</v>
      </c>
      <c r="L1761" s="26">
        <v>0</v>
      </c>
      <c r="M1761" s="26">
        <v>0</v>
      </c>
      <c r="N1761" s="18" t="str">
        <f t="shared" si="63"/>
        <v/>
      </c>
      <c r="O1761" s="19">
        <f>IF(VLOOKUP($E1761,КСГ!$A$2:$D$427,4,0)=0,IF($D1761="КС",$C$2*$C1761*$G1761*L1761,$C$3*$C1761*$G1761*L1761),IF($D1761="КС",$C$2*$G1761*L1761,$C$3*$G1761*L1761))</f>
        <v>0</v>
      </c>
      <c r="P1761" s="19">
        <f>IF(VLOOKUP($E1761,КСГ!$A$2:$D$427,4,0)=0,IF($D1761="КС",$C$2*$C1761*$G1761*M1761,$C$3*$C1761*$G1761*M1761),IF($D1761="КС",$C$2*$G1761*M1761,$C$3*$G1761*M1761))</f>
        <v>0</v>
      </c>
      <c r="Q1761" s="20">
        <f t="shared" si="64"/>
        <v>0</v>
      </c>
    </row>
    <row r="1762" spans="1:17" ht="30">
      <c r="A1762" s="11">
        <v>150002</v>
      </c>
      <c r="B1762" s="22" t="str">
        <f>VLOOKUP(A1762,МО!$A$1:$C$68,2,0)</f>
        <v>ГБУЗ "ДРКБ"</v>
      </c>
      <c r="C1762" s="23">
        <f>IF(D1762="КС",VLOOKUP(A1762,МО!$A$1:$C$68,3,0),VLOOKUP(A1762,МО!$A$1:$D$68,4,0))</f>
        <v>1.02</v>
      </c>
      <c r="D1762" s="24" t="s">
        <v>495</v>
      </c>
      <c r="E1762" s="26">
        <v>20161270</v>
      </c>
      <c r="F1762" s="22" t="str">
        <f>VLOOKUP(E1762,КСГ!$A$2:$C$427,2,0)</f>
        <v>Другие операции на органах брюшной полости (уровень 1)</v>
      </c>
      <c r="G1762" s="25">
        <f>VLOOKUP(E1762,КСГ!$A$2:$C$427,3,0)</f>
        <v>1.1299999999999999</v>
      </c>
      <c r="H1762" s="25">
        <f>IF(VLOOKUP($E1762,КСГ!$A$2:$D$427,4,0)=0,IF($D1762="КС",$C$2*$C1762*$G1762,$C$3*$C1762*$G1762),IF($D1762="КС",$C$2*$G1762,$C$3*$G1762))</f>
        <v>19768.761269999999</v>
      </c>
      <c r="I1762" s="25" t="str">
        <f>VLOOKUP(E1762,КСГ!$A$2:$E$427,5,0)</f>
        <v>Хирургия (абдоминальная)</v>
      </c>
      <c r="J1762" s="25">
        <f>VLOOKUP(E1762,КСГ!$A$2:$F$427,6,0)</f>
        <v>1.2</v>
      </c>
      <c r="K1762" s="26" t="s">
        <v>507</v>
      </c>
      <c r="L1762" s="26">
        <v>18</v>
      </c>
      <c r="M1762" s="26">
        <v>4</v>
      </c>
      <c r="N1762" s="18">
        <f t="shared" si="63"/>
        <v>22</v>
      </c>
      <c r="O1762" s="19">
        <f>IF(VLOOKUP($E1762,КСГ!$A$2:$D$427,4,0)=0,IF($D1762="КС",$C$2*$C1762*$G1762*L1762,$C$3*$C1762*$G1762*L1762),IF($D1762="КС",$C$2*$G1762*L1762,$C$3*$G1762*L1762))</f>
        <v>355837.70285999996</v>
      </c>
      <c r="P1762" s="19">
        <f>IF(VLOOKUP($E1762,КСГ!$A$2:$D$427,4,0)=0,IF($D1762="КС",$C$2*$C1762*$G1762*M1762,$C$3*$C1762*$G1762*M1762),IF($D1762="КС",$C$2*$G1762*M1762,$C$3*$G1762*M1762))</f>
        <v>79075.045079999996</v>
      </c>
      <c r="Q1762" s="20">
        <f t="shared" si="64"/>
        <v>434912.74793999997</v>
      </c>
    </row>
    <row r="1763" spans="1:17" ht="30">
      <c r="A1763" s="11">
        <v>150002</v>
      </c>
      <c r="B1763" s="22" t="str">
        <f>VLOOKUP(A1763,МО!$A$1:$C$68,2,0)</f>
        <v>ГБУЗ "ДРКБ"</v>
      </c>
      <c r="C1763" s="23">
        <f>IF(D1763="КС",VLOOKUP(A1763,МО!$A$1:$C$68,3,0),VLOOKUP(A1763,МО!$A$1:$D$68,4,0))</f>
        <v>1.02</v>
      </c>
      <c r="D1763" s="24" t="s">
        <v>495</v>
      </c>
      <c r="E1763" s="26">
        <v>20161271</v>
      </c>
      <c r="F1763" s="22" t="str">
        <f>VLOOKUP(E1763,КСГ!$A$2:$C$427,2,0)</f>
        <v>Другие операции на органах брюшной полости (уровень 2)</v>
      </c>
      <c r="G1763" s="25">
        <f>VLOOKUP(E1763,КСГ!$A$2:$C$427,3,0)</f>
        <v>1.19</v>
      </c>
      <c r="H1763" s="25">
        <f>IF(VLOOKUP($E1763,КСГ!$A$2:$D$427,4,0)=0,IF($D1763="КС",$C$2*$C1763*$G1763,$C$3*$C1763*$G1763),IF($D1763="КС",$C$2*$G1763,$C$3*$G1763))</f>
        <v>20818.43001</v>
      </c>
      <c r="I1763" s="25" t="str">
        <f>VLOOKUP(E1763,КСГ!$A$2:$E$427,5,0)</f>
        <v>Хирургия (абдоминальная)</v>
      </c>
      <c r="J1763" s="25">
        <f>VLOOKUP(E1763,КСГ!$A$2:$F$427,6,0)</f>
        <v>1.2</v>
      </c>
      <c r="K1763" s="26" t="s">
        <v>507</v>
      </c>
      <c r="L1763" s="26">
        <v>4</v>
      </c>
      <c r="M1763" s="26">
        <v>0</v>
      </c>
      <c r="N1763" s="18">
        <f t="shared" si="63"/>
        <v>4</v>
      </c>
      <c r="O1763" s="19">
        <f>IF(VLOOKUP($E1763,КСГ!$A$2:$D$427,4,0)=0,IF($D1763="КС",$C$2*$C1763*$G1763*L1763,$C$3*$C1763*$G1763*L1763),IF($D1763="КС",$C$2*$G1763*L1763,$C$3*$G1763*L1763))</f>
        <v>83273.72004</v>
      </c>
      <c r="P1763" s="19">
        <f>IF(VLOOKUP($E1763,КСГ!$A$2:$D$427,4,0)=0,IF($D1763="КС",$C$2*$C1763*$G1763*M1763,$C$3*$C1763*$G1763*M1763),IF($D1763="КС",$C$2*$G1763*M1763,$C$3*$G1763*M1763))</f>
        <v>0</v>
      </c>
      <c r="Q1763" s="20">
        <f t="shared" si="64"/>
        <v>83273.72004</v>
      </c>
    </row>
    <row r="1764" spans="1:17" ht="30">
      <c r="A1764" s="11">
        <v>150002</v>
      </c>
      <c r="B1764" s="22" t="str">
        <f>VLOOKUP(A1764,МО!$A$1:$C$68,2,0)</f>
        <v>ГБУЗ "ДРКБ"</v>
      </c>
      <c r="C1764" s="23">
        <f>IF(D1764="КС",VLOOKUP(A1764,МО!$A$1:$C$68,3,0),VLOOKUP(A1764,МО!$A$1:$D$68,4,0))</f>
        <v>1.02</v>
      </c>
      <c r="D1764" s="24" t="s">
        <v>495</v>
      </c>
      <c r="E1764" s="26">
        <v>20161272</v>
      </c>
      <c r="F1764" s="22" t="str">
        <f>VLOOKUP(E1764,КСГ!$A$2:$C$427,2,0)</f>
        <v>Другие операции на органах брюшной полости (уровень 3)</v>
      </c>
      <c r="G1764" s="25">
        <f>VLOOKUP(E1764,КСГ!$A$2:$C$427,3,0)</f>
        <v>2.9819999999999998</v>
      </c>
      <c r="H1764" s="25">
        <f>IF(VLOOKUP($E1764,КСГ!$A$2:$D$427,4,0)=0,IF($D1764="КС",$C$2*$C1764*$G1764,$C$3*$C1764*$G1764),IF($D1764="КС",$C$2*$G1764,$C$3*$G1764))</f>
        <v>52168.536377999997</v>
      </c>
      <c r="I1764" s="25" t="str">
        <f>VLOOKUP(E1764,КСГ!$A$2:$E$427,5,0)</f>
        <v>Хирургия (абдоминальная)</v>
      </c>
      <c r="J1764" s="25">
        <f>VLOOKUP(E1764,КСГ!$A$2:$F$427,6,0)</f>
        <v>1.2</v>
      </c>
      <c r="K1764" s="26" t="s">
        <v>507</v>
      </c>
      <c r="L1764" s="26">
        <v>4</v>
      </c>
      <c r="M1764" s="26">
        <v>1</v>
      </c>
      <c r="N1764" s="18">
        <f t="shared" si="63"/>
        <v>5</v>
      </c>
      <c r="O1764" s="19">
        <f>IF(VLOOKUP($E1764,КСГ!$A$2:$D$427,4,0)=0,IF($D1764="КС",$C$2*$C1764*$G1764*L1764,$C$3*$C1764*$G1764*L1764),IF($D1764="КС",$C$2*$G1764*L1764,$C$3*$G1764*L1764))</f>
        <v>208674.14551199999</v>
      </c>
      <c r="P1764" s="19">
        <f>IF(VLOOKUP($E1764,КСГ!$A$2:$D$427,4,0)=0,IF($D1764="КС",$C$2*$C1764*$G1764*M1764,$C$3*$C1764*$G1764*M1764),IF($D1764="КС",$C$2*$G1764*M1764,$C$3*$G1764*M1764))</f>
        <v>52168.536377999997</v>
      </c>
      <c r="Q1764" s="20">
        <f t="shared" si="64"/>
        <v>260842.68188999998</v>
      </c>
    </row>
    <row r="1765" spans="1:17" ht="30">
      <c r="A1765" s="11">
        <v>150002</v>
      </c>
      <c r="B1765" s="22" t="str">
        <f>VLOOKUP(A1765,МО!$A$1:$C$68,2,0)</f>
        <v>ГБУЗ "ДРКБ"</v>
      </c>
      <c r="C1765" s="23">
        <f>IF(D1765="КС",VLOOKUP(A1765,МО!$A$1:$C$68,3,0),VLOOKUP(A1765,МО!$A$1:$D$68,4,0))</f>
        <v>1.02</v>
      </c>
      <c r="D1765" s="24" t="s">
        <v>495</v>
      </c>
      <c r="E1765" s="26">
        <v>20161281</v>
      </c>
      <c r="F1765" s="22" t="str">
        <f>VLOOKUP(E1765,КСГ!$A$2:$C$427,2,0)</f>
        <v>Операции на органах полости рта (уровень 1)</v>
      </c>
      <c r="G1765" s="25">
        <f>VLOOKUP(E1765,КСГ!$A$2:$C$427,3,0)</f>
        <v>0.74</v>
      </c>
      <c r="H1765" s="25">
        <f>IF(VLOOKUP($E1765,КСГ!$A$2:$D$427,4,0)=0,IF($D1765="КС",$C$2*$C1765*$G1765,$C$3*$C1765*$G1765),IF($D1765="КС",$C$2*$G1765,$C$3*$G1765))</f>
        <v>12945.91446</v>
      </c>
      <c r="I1765" s="25" t="str">
        <f>VLOOKUP(E1765,КСГ!$A$2:$E$427,5,0)</f>
        <v>Челюстно-лицевая хирургия</v>
      </c>
      <c r="J1765" s="25">
        <f>VLOOKUP(E1765,КСГ!$A$2:$F$427,6,0)</f>
        <v>1.18</v>
      </c>
      <c r="K1765" s="26" t="s">
        <v>485</v>
      </c>
      <c r="L1765" s="26">
        <v>1</v>
      </c>
      <c r="M1765" s="26">
        <v>0</v>
      </c>
      <c r="N1765" s="18">
        <f t="shared" si="63"/>
        <v>1</v>
      </c>
      <c r="O1765" s="19">
        <f>IF(VLOOKUP($E1765,КСГ!$A$2:$D$427,4,0)=0,IF($D1765="КС",$C$2*$C1765*$G1765*L1765,$C$3*$C1765*$G1765*L1765),IF($D1765="КС",$C$2*$G1765*L1765,$C$3*$G1765*L1765))</f>
        <v>12945.91446</v>
      </c>
      <c r="P1765" s="19">
        <f>IF(VLOOKUP($E1765,КСГ!$A$2:$D$427,4,0)=0,IF($D1765="КС",$C$2*$C1765*$G1765*M1765,$C$3*$C1765*$G1765*M1765),IF($D1765="КС",$C$2*$G1765*M1765,$C$3*$G1765*M1765))</f>
        <v>0</v>
      </c>
      <c r="Q1765" s="20">
        <f t="shared" si="64"/>
        <v>12945.91446</v>
      </c>
    </row>
    <row r="1766" spans="1:17" ht="30">
      <c r="A1766" s="11">
        <v>150002</v>
      </c>
      <c r="B1766" s="22" t="str">
        <f>VLOOKUP(A1766,МО!$A$1:$C$68,2,0)</f>
        <v>ГБУЗ "ДРКБ"</v>
      </c>
      <c r="C1766" s="23">
        <f>IF(D1766="КС",VLOOKUP(A1766,МО!$A$1:$C$68,3,0),VLOOKUP(A1766,МО!$A$1:$D$68,4,0))</f>
        <v>1.02</v>
      </c>
      <c r="D1766" s="24" t="s">
        <v>495</v>
      </c>
      <c r="E1766" s="26">
        <v>20161282</v>
      </c>
      <c r="F1766" s="22" t="str">
        <f>VLOOKUP(E1766,КСГ!$A$2:$C$427,2,0)</f>
        <v>Операции на органах полости рта (уровень 2)</v>
      </c>
      <c r="G1766" s="25">
        <f>VLOOKUP(E1766,КСГ!$A$2:$C$427,3,0)</f>
        <v>1.27</v>
      </c>
      <c r="H1766" s="25">
        <f>IF(VLOOKUP($E1766,КСГ!$A$2:$D$427,4,0)=0,IF($D1766="КС",$C$2*$C1766*$G1766,$C$3*$C1766*$G1766),IF($D1766="КС",$C$2*$G1766,$C$3*$G1766))</f>
        <v>22217.98833</v>
      </c>
      <c r="I1766" s="25" t="str">
        <f>VLOOKUP(E1766,КСГ!$A$2:$E$427,5,0)</f>
        <v>Челюстно-лицевая хирургия</v>
      </c>
      <c r="J1766" s="25">
        <f>VLOOKUP(E1766,КСГ!$A$2:$F$427,6,0)</f>
        <v>1.18</v>
      </c>
      <c r="K1766" s="26" t="s">
        <v>485</v>
      </c>
      <c r="L1766" s="26">
        <v>7</v>
      </c>
      <c r="M1766" s="26">
        <v>2</v>
      </c>
      <c r="N1766" s="18">
        <f t="shared" si="63"/>
        <v>9</v>
      </c>
      <c r="O1766" s="19">
        <f>IF(VLOOKUP($E1766,КСГ!$A$2:$D$427,4,0)=0,IF($D1766="КС",$C$2*$C1766*$G1766*L1766,$C$3*$C1766*$G1766*L1766),IF($D1766="КС",$C$2*$G1766*L1766,$C$3*$G1766*L1766))</f>
        <v>155525.91831000001</v>
      </c>
      <c r="P1766" s="19">
        <f>IF(VLOOKUP($E1766,КСГ!$A$2:$D$427,4,0)=0,IF($D1766="КС",$C$2*$C1766*$G1766*M1766,$C$3*$C1766*$G1766*M1766),IF($D1766="КС",$C$2*$G1766*M1766,$C$3*$G1766*M1766))</f>
        <v>44435.97666</v>
      </c>
      <c r="Q1766" s="20">
        <f t="shared" si="64"/>
        <v>199961.89497000002</v>
      </c>
    </row>
    <row r="1767" spans="1:17" ht="30">
      <c r="A1767" s="11">
        <v>150002</v>
      </c>
      <c r="B1767" s="22" t="str">
        <f>VLOOKUP(A1767,МО!$A$1:$C$68,2,0)</f>
        <v>ГБУЗ "ДРКБ"</v>
      </c>
      <c r="C1767" s="23">
        <f>IF(D1767="КС",VLOOKUP(A1767,МО!$A$1:$C$68,3,0),VLOOKUP(A1767,МО!$A$1:$D$68,4,0))</f>
        <v>1.02</v>
      </c>
      <c r="D1767" s="24" t="s">
        <v>495</v>
      </c>
      <c r="E1767" s="26">
        <v>20161283</v>
      </c>
      <c r="F1767" s="22" t="str">
        <f>VLOOKUP(E1767,КСГ!$A$2:$C$427,2,0)</f>
        <v>Операции на органах полости рта (уровень 3)</v>
      </c>
      <c r="G1767" s="25">
        <f>VLOOKUP(E1767,КСГ!$A$2:$C$427,3,0)</f>
        <v>1.63</v>
      </c>
      <c r="H1767" s="25">
        <f>IF(VLOOKUP($E1767,КСГ!$A$2:$D$427,4,0)=0,IF($D1767="КС",$C$2*$C1767*$G1767,$C$3*$C1767*$G1767),IF($D1767="КС",$C$2*$G1767,$C$3*$G1767))</f>
        <v>28516.000769999999</v>
      </c>
      <c r="I1767" s="25" t="str">
        <f>VLOOKUP(E1767,КСГ!$A$2:$E$427,5,0)</f>
        <v>Челюстно-лицевая хирургия</v>
      </c>
      <c r="J1767" s="25">
        <f>VLOOKUP(E1767,КСГ!$A$2:$F$427,6,0)</f>
        <v>1.18</v>
      </c>
      <c r="K1767" s="26" t="s">
        <v>485</v>
      </c>
      <c r="L1767" s="26">
        <v>0</v>
      </c>
      <c r="M1767" s="26">
        <v>0</v>
      </c>
      <c r="N1767" s="18" t="str">
        <f t="shared" si="63"/>
        <v/>
      </c>
      <c r="O1767" s="19">
        <f>IF(VLOOKUP($E1767,КСГ!$A$2:$D$427,4,0)=0,IF($D1767="КС",$C$2*$C1767*$G1767*L1767,$C$3*$C1767*$G1767*L1767),IF($D1767="КС",$C$2*$G1767*L1767,$C$3*$G1767*L1767))</f>
        <v>0</v>
      </c>
      <c r="P1767" s="19">
        <f>IF(VLOOKUP($E1767,КСГ!$A$2:$D$427,4,0)=0,IF($D1767="КС",$C$2*$C1767*$G1767*M1767,$C$3*$C1767*$G1767*M1767),IF($D1767="КС",$C$2*$G1767*M1767,$C$3*$G1767*M1767))</f>
        <v>0</v>
      </c>
      <c r="Q1767" s="20">
        <f t="shared" si="64"/>
        <v>0</v>
      </c>
    </row>
    <row r="1768" spans="1:17" ht="30">
      <c r="A1768" s="11">
        <v>150002</v>
      </c>
      <c r="B1768" s="22" t="str">
        <f>VLOOKUP(A1768,МО!$A$1:$C$68,2,0)</f>
        <v>ГБУЗ "ДРКБ"</v>
      </c>
      <c r="C1768" s="23">
        <f>IF(D1768="КС",VLOOKUP(A1768,МО!$A$1:$C$68,3,0),VLOOKUP(A1768,МО!$A$1:$D$68,4,0))</f>
        <v>1.02</v>
      </c>
      <c r="D1768" s="24" t="s">
        <v>495</v>
      </c>
      <c r="E1768" s="26">
        <v>20161284</v>
      </c>
      <c r="F1768" s="22" t="str">
        <f>VLOOKUP(E1768,КСГ!$A$2:$C$427,2,0)</f>
        <v>Операции на органах полости рта (уровень 4)</v>
      </c>
      <c r="G1768" s="25">
        <f>VLOOKUP(E1768,КСГ!$A$2:$C$427,3,0)</f>
        <v>1.9</v>
      </c>
      <c r="H1768" s="25">
        <f>IF(VLOOKUP($E1768,КСГ!$A$2:$D$427,4,0)=0,IF($D1768="КС",$C$2*$C1768*$G1768,$C$3*$C1768*$G1768),IF($D1768="КС",$C$2*$G1768,$C$3*$G1768))</f>
        <v>33239.5101</v>
      </c>
      <c r="I1768" s="25" t="str">
        <f>VLOOKUP(E1768,КСГ!$A$2:$E$427,5,0)</f>
        <v>Челюстно-лицевая хирургия</v>
      </c>
      <c r="J1768" s="25">
        <f>VLOOKUP(E1768,КСГ!$A$2:$F$427,6,0)</f>
        <v>1.18</v>
      </c>
      <c r="K1768" s="26" t="s">
        <v>485</v>
      </c>
      <c r="L1768" s="26">
        <v>0</v>
      </c>
      <c r="M1768" s="26">
        <v>0</v>
      </c>
      <c r="N1768" s="18" t="str">
        <f t="shared" si="63"/>
        <v/>
      </c>
      <c r="O1768" s="19">
        <f>IF(VLOOKUP($E1768,КСГ!$A$2:$D$427,4,0)=0,IF($D1768="КС",$C$2*$C1768*$G1768*L1768,$C$3*$C1768*$G1768*L1768),IF($D1768="КС",$C$2*$G1768*L1768,$C$3*$G1768*L1768))</f>
        <v>0</v>
      </c>
      <c r="P1768" s="19">
        <f>IF(VLOOKUP($E1768,КСГ!$A$2:$D$427,4,0)=0,IF($D1768="КС",$C$2*$C1768*$G1768*M1768,$C$3*$C1768*$G1768*M1768),IF($D1768="КС",$C$2*$G1768*M1768,$C$3*$G1768*M1768))</f>
        <v>0</v>
      </c>
      <c r="Q1768" s="20">
        <f t="shared" si="64"/>
        <v>0</v>
      </c>
    </row>
    <row r="1769" spans="1:17">
      <c r="A1769" s="34">
        <v>150002</v>
      </c>
      <c r="B1769" s="22" t="str">
        <f>VLOOKUP(A1769,МО!$A$1:$C$68,2,0)</f>
        <v>ГБУЗ "ДРКБ"</v>
      </c>
      <c r="C1769" s="23">
        <f>IF(D1769="КС",VLOOKUP(A1769,МО!$A$1:$C$68,3,0),VLOOKUP(A1769,МО!$A$1:$D$68,4,0))</f>
        <v>1.02</v>
      </c>
      <c r="D1769" s="27" t="s">
        <v>495</v>
      </c>
      <c r="E1769" s="45">
        <v>20161286</v>
      </c>
      <c r="F1769" s="22" t="str">
        <f>VLOOKUP(E1769,КСГ!$A$2:$C$427,2,0)</f>
        <v>Сахарный диабет, уровень 2, взрослые</v>
      </c>
      <c r="G1769" s="25">
        <f>VLOOKUP(E1769,КСГ!$A$2:$C$427,3,0)</f>
        <v>1.49</v>
      </c>
      <c r="H1769" s="25">
        <f>IF(VLOOKUP($E1769,КСГ!$A$2:$D$427,4,0)=0,IF($D1769="КС",$C$2*$C1769*$G1769,$C$3*$C1769*$G1769),IF($D1769="КС",$C$2*$G1769,$C$3*$G1769))</f>
        <v>26066.773709999998</v>
      </c>
      <c r="I1769" s="25" t="str">
        <f>VLOOKUP(E1769,КСГ!$A$2:$E$427,5,0)</f>
        <v>Эндокринология</v>
      </c>
      <c r="J1769" s="25">
        <f>VLOOKUP(E1769,КСГ!$A$2:$F$427,6,0)</f>
        <v>1.4</v>
      </c>
      <c r="K1769" s="26" t="s">
        <v>508</v>
      </c>
      <c r="L1769" s="45">
        <v>0</v>
      </c>
      <c r="M1769" s="45">
        <v>0</v>
      </c>
      <c r="N1769" s="59" t="str">
        <f t="shared" si="63"/>
        <v/>
      </c>
      <c r="O1769" s="19">
        <f>IF(VLOOKUP($E1769,КСГ!$A$2:$D$427,4,0)=0,IF($D1769="КС",$C$2*$C1769*$G1769*L1769,$C$3*$C1769*$G1769*L1769),IF($D1769="КС",$C$2*$G1769*L1769,$C$3*$G1769*L1769))</f>
        <v>0</v>
      </c>
      <c r="P1769" s="19">
        <f>IF(VLOOKUP($E1769,КСГ!$A$2:$D$427,4,0)=0,IF($D1769="КС",$C$2*$C1769*$G1769*M1769,$C$3*$C1769*$G1769*M1769),IF($D1769="КС",$C$2*$G1769*M1769,$C$3*$G1769*M1769))</f>
        <v>0</v>
      </c>
      <c r="Q1769" s="20">
        <f t="shared" si="64"/>
        <v>0</v>
      </c>
    </row>
    <row r="1770" spans="1:17">
      <c r="A1770" s="11">
        <v>150002</v>
      </c>
      <c r="B1770" s="22" t="str">
        <f>VLOOKUP(A1770,МО!$A$1:$C$68,2,0)</f>
        <v>ГБУЗ "ДРКБ"</v>
      </c>
      <c r="C1770" s="23">
        <f>IF(D1770="КС",VLOOKUP(A1770,МО!$A$1:$C$68,3,0),VLOOKUP(A1770,МО!$A$1:$D$68,4,0))</f>
        <v>1.02</v>
      </c>
      <c r="D1770" s="24" t="s">
        <v>495</v>
      </c>
      <c r="E1770" s="26">
        <v>20161291</v>
      </c>
      <c r="F1770" s="22" t="str">
        <f>VLOOKUP(E1770,КСГ!$A$2:$C$427,2,0)</f>
        <v>Расстройства питания</v>
      </c>
      <c r="G1770" s="25">
        <f>VLOOKUP(E1770,КСГ!$A$2:$C$427,3,0)</f>
        <v>1.06</v>
      </c>
      <c r="H1770" s="25">
        <f>IF(VLOOKUP($E1770,КСГ!$A$2:$D$427,4,0)=0,IF($D1770="КС",$C$2*$C1770*$G1770,$C$3*$C1770*$G1770),IF($D1770="КС",$C$2*$G1770,$C$3*$G1770))</f>
        <v>18544.14774</v>
      </c>
      <c r="I1770" s="25" t="str">
        <f>VLOOKUP(E1770,КСГ!$A$2:$E$427,5,0)</f>
        <v>Эндокринология</v>
      </c>
      <c r="J1770" s="25">
        <f>VLOOKUP(E1770,КСГ!$A$2:$F$427,6,0)</f>
        <v>1.4</v>
      </c>
      <c r="K1770" s="26" t="s">
        <v>508</v>
      </c>
      <c r="L1770" s="26">
        <v>7</v>
      </c>
      <c r="M1770" s="26">
        <v>2</v>
      </c>
      <c r="N1770" s="18">
        <f t="shared" si="63"/>
        <v>9</v>
      </c>
      <c r="O1770" s="19">
        <f>IF(VLOOKUP($E1770,КСГ!$A$2:$D$427,4,0)=0,IF($D1770="КС",$C$2*$C1770*$G1770*L1770,$C$3*$C1770*$G1770*L1770),IF($D1770="КС",$C$2*$G1770*L1770,$C$3*$G1770*L1770))</f>
        <v>129809.03418</v>
      </c>
      <c r="P1770" s="19">
        <f>IF(VLOOKUP($E1770,КСГ!$A$2:$D$427,4,0)=0,IF($D1770="КС",$C$2*$C1770*$G1770*M1770,$C$3*$C1770*$G1770*M1770),IF($D1770="КС",$C$2*$G1770*M1770,$C$3*$G1770*M1770))</f>
        <v>37088.295480000001</v>
      </c>
      <c r="Q1770" s="20">
        <f t="shared" si="64"/>
        <v>166897.32965999999</v>
      </c>
    </row>
    <row r="1771" spans="1:17">
      <c r="A1771" s="11">
        <v>150002</v>
      </c>
      <c r="B1771" s="22" t="str">
        <f>VLOOKUP(A1771,МО!$A$1:$C$68,2,0)</f>
        <v>ГБУЗ "ДРКБ"</v>
      </c>
      <c r="C1771" s="23">
        <f>IF(D1771="КС",VLOOKUP(A1771,МО!$A$1:$C$68,3,0),VLOOKUP(A1771,МО!$A$1:$D$68,4,0))</f>
        <v>1.02</v>
      </c>
      <c r="D1771" s="24" t="s">
        <v>495</v>
      </c>
      <c r="E1771" s="26">
        <v>20161292</v>
      </c>
      <c r="F1771" s="22" t="str">
        <f>VLOOKUP(E1771,КСГ!$A$2:$C$427,2,0)</f>
        <v>Другие нарушения обмена веществ</v>
      </c>
      <c r="G1771" s="25">
        <f>VLOOKUP(E1771,КСГ!$A$2:$C$427,3,0)</f>
        <v>1.1599999999999999</v>
      </c>
      <c r="H1771" s="25">
        <f>IF(VLOOKUP($E1771,КСГ!$A$2:$D$427,4,0)=0,IF($D1771="КС",$C$2*$C1771*$G1771,$C$3*$C1771*$G1771),IF($D1771="КС",$C$2*$G1771,$C$3*$G1771))</f>
        <v>20293.59564</v>
      </c>
      <c r="I1771" s="25" t="str">
        <f>VLOOKUP(E1771,КСГ!$A$2:$E$427,5,0)</f>
        <v>Эндокринология</v>
      </c>
      <c r="J1771" s="25">
        <f>VLOOKUP(E1771,КСГ!$A$2:$F$427,6,0)</f>
        <v>1.4</v>
      </c>
      <c r="K1771" s="26" t="s">
        <v>508</v>
      </c>
      <c r="L1771" s="26">
        <v>2</v>
      </c>
      <c r="M1771" s="26">
        <v>0</v>
      </c>
      <c r="N1771" s="18">
        <f t="shared" si="63"/>
        <v>2</v>
      </c>
      <c r="O1771" s="19">
        <f>IF(VLOOKUP($E1771,КСГ!$A$2:$D$427,4,0)=0,IF($D1771="КС",$C$2*$C1771*$G1771*L1771,$C$3*$C1771*$G1771*L1771),IF($D1771="КС",$C$2*$G1771*L1771,$C$3*$G1771*L1771))</f>
        <v>40587.191279999999</v>
      </c>
      <c r="P1771" s="19">
        <f>IF(VLOOKUP($E1771,КСГ!$A$2:$D$427,4,0)=0,IF($D1771="КС",$C$2*$C1771*$G1771*M1771,$C$3*$C1771*$G1771*M1771),IF($D1771="КС",$C$2*$G1771*M1771,$C$3*$G1771*M1771))</f>
        <v>0</v>
      </c>
      <c r="Q1771" s="20">
        <f t="shared" si="64"/>
        <v>40587.191279999999</v>
      </c>
    </row>
    <row r="1772" spans="1:17">
      <c r="A1772" s="11">
        <v>150002</v>
      </c>
      <c r="B1772" s="22" t="str">
        <f>VLOOKUP(A1772,МО!$A$1:$C$68,2,0)</f>
        <v>ГБУЗ "ДРКБ"</v>
      </c>
      <c r="C1772" s="23">
        <f>IF(D1772="КС",VLOOKUP(A1772,МО!$A$1:$C$68,3,0),VLOOKUP(A1772,МО!$A$1:$D$68,4,0))</f>
        <v>1.02</v>
      </c>
      <c r="D1772" s="24" t="s">
        <v>495</v>
      </c>
      <c r="E1772" s="26">
        <v>20161293</v>
      </c>
      <c r="F1772" s="22" t="str">
        <f>VLOOKUP(E1772,КСГ!$A$2:$C$427,2,0)</f>
        <v>Кистозный фиброз</v>
      </c>
      <c r="G1772" s="25">
        <f>VLOOKUP(E1772,КСГ!$A$2:$C$427,3,0)</f>
        <v>3.32</v>
      </c>
      <c r="H1772" s="25">
        <f>IF(VLOOKUP($E1772,КСГ!$A$2:$D$427,4,0)=0,IF($D1772="КС",$C$2*$C1772*$G1772,$C$3*$C1772*$G1772),IF($D1772="КС",$C$2*$G1772,$C$3*$G1772))</f>
        <v>58081.670279999998</v>
      </c>
      <c r="I1772" s="25" t="str">
        <f>VLOOKUP(E1772,КСГ!$A$2:$E$427,5,0)</f>
        <v>Эндокринология</v>
      </c>
      <c r="J1772" s="25">
        <f>VLOOKUP(E1772,КСГ!$A$2:$F$427,6,0)</f>
        <v>1.4</v>
      </c>
      <c r="K1772" s="26" t="s">
        <v>484</v>
      </c>
      <c r="L1772" s="26">
        <v>4</v>
      </c>
      <c r="M1772" s="26">
        <v>0</v>
      </c>
      <c r="N1772" s="18">
        <f t="shared" si="63"/>
        <v>4</v>
      </c>
      <c r="O1772" s="19">
        <f>IF(VLOOKUP($E1772,КСГ!$A$2:$D$427,4,0)=0,IF($D1772="КС",$C$2*$C1772*$G1772*L1772,$C$3*$C1772*$G1772*L1772),IF($D1772="КС",$C$2*$G1772*L1772,$C$3*$G1772*L1772))</f>
        <v>232326.68111999999</v>
      </c>
      <c r="P1772" s="19">
        <f>IF(VLOOKUP($E1772,КСГ!$A$2:$D$427,4,0)=0,IF($D1772="КС",$C$2*$C1772*$G1772*M1772,$C$3*$C1772*$G1772*M1772),IF($D1772="КС",$C$2*$G1772*M1772,$C$3*$G1772*M1772))</f>
        <v>0</v>
      </c>
      <c r="Q1772" s="20">
        <f t="shared" si="64"/>
        <v>232326.68111999999</v>
      </c>
    </row>
    <row r="1773" spans="1:17">
      <c r="A1773" s="11">
        <v>150002</v>
      </c>
      <c r="B1773" s="22" t="str">
        <f>VLOOKUP(A1773,МО!$A$1:$C$68,2,0)</f>
        <v>ГБУЗ "ДРКБ"</v>
      </c>
      <c r="C1773" s="23">
        <f>IF(D1773="КС",VLOOKUP(A1773,МО!$A$1:$C$68,3,0),VLOOKUP(A1773,МО!$A$1:$D$68,4,0))</f>
        <v>1.02</v>
      </c>
      <c r="D1773" s="24" t="s">
        <v>495</v>
      </c>
      <c r="E1773" s="26">
        <v>20161294</v>
      </c>
      <c r="F1773" s="22" t="str">
        <f>VLOOKUP(E1773,КСГ!$A$2:$C$427,2,0)</f>
        <v>Редкие генетические заболевания</v>
      </c>
      <c r="G1773" s="25">
        <f>VLOOKUP(E1773,КСГ!$A$2:$C$427,3,0)</f>
        <v>3.5</v>
      </c>
      <c r="H1773" s="25">
        <f>IF(VLOOKUP($E1773,КСГ!$A$2:$D$427,4,0)=0,IF($D1773="КС",$C$2*$C1773*$G1773,$C$3*$C1773*$G1773),IF($D1773="КС",$C$2*$G1773,$C$3*$G1773))</f>
        <v>61230.676500000001</v>
      </c>
      <c r="I1773" s="25" t="str">
        <f>VLOOKUP(E1773,КСГ!$A$2:$E$427,5,0)</f>
        <v>Прочее</v>
      </c>
      <c r="J1773" s="25">
        <f>VLOOKUP(E1773,КСГ!$A$2:$F$427,6,0)</f>
        <v>0.57999999999999996</v>
      </c>
      <c r="K1773" s="26" t="s">
        <v>508</v>
      </c>
      <c r="L1773" s="26">
        <v>25</v>
      </c>
      <c r="M1773" s="26">
        <v>5</v>
      </c>
      <c r="N1773" s="18">
        <f t="shared" si="63"/>
        <v>30</v>
      </c>
      <c r="O1773" s="19">
        <f>IF(VLOOKUP($E1773,КСГ!$A$2:$D$427,4,0)=0,IF($D1773="КС",$C$2*$C1773*$G1773*L1773,$C$3*$C1773*$G1773*L1773),IF($D1773="КС",$C$2*$G1773*L1773,$C$3*$G1773*L1773))</f>
        <v>1530766.9125000001</v>
      </c>
      <c r="P1773" s="19">
        <f>IF(VLOOKUP($E1773,КСГ!$A$2:$D$427,4,0)=0,IF($D1773="КС",$C$2*$C1773*$G1773*M1773,$C$3*$C1773*$G1773*M1773),IF($D1773="КС",$C$2*$G1773*M1773,$C$3*$G1773*M1773))</f>
        <v>306153.38250000001</v>
      </c>
      <c r="Q1773" s="20">
        <f t="shared" si="64"/>
        <v>1836920.2950000002</v>
      </c>
    </row>
    <row r="1774" spans="1:17">
      <c r="A1774" s="11">
        <v>150002</v>
      </c>
      <c r="B1774" s="22" t="str">
        <f>VLOOKUP(A1774,МО!$A$1:$C$68,2,0)</f>
        <v>ГБУЗ "ДРКБ"</v>
      </c>
      <c r="C1774" s="23">
        <f>IF(D1774="КС",VLOOKUP(A1774,МО!$A$1:$C$68,3,0),VLOOKUP(A1774,МО!$A$1:$D$68,4,0))</f>
        <v>1.02</v>
      </c>
      <c r="D1774" s="24" t="s">
        <v>495</v>
      </c>
      <c r="E1774" s="26">
        <v>20161294</v>
      </c>
      <c r="F1774" s="22" t="str">
        <f>VLOOKUP(E1774,КСГ!$A$2:$C$427,2,0)</f>
        <v>Редкие генетические заболевания</v>
      </c>
      <c r="G1774" s="25">
        <f>VLOOKUP(E1774,КСГ!$A$2:$C$427,3,0)</f>
        <v>3.5</v>
      </c>
      <c r="H1774" s="25">
        <f>IF(VLOOKUP($E1774,КСГ!$A$2:$D$427,4,0)=0,IF($D1774="КС",$C$2*$C1774*$G1774,$C$3*$C1774*$G1774),IF($D1774="КС",$C$2*$G1774,$C$3*$G1774))</f>
        <v>61230.676500000001</v>
      </c>
      <c r="I1774" s="25" t="str">
        <f>VLOOKUP(E1774,КСГ!$A$2:$E$427,5,0)</f>
        <v>Прочее</v>
      </c>
      <c r="J1774" s="25">
        <f>VLOOKUP(E1774,КСГ!$A$2:$F$427,6,0)</f>
        <v>0.57999999999999996</v>
      </c>
      <c r="K1774" s="26" t="s">
        <v>482</v>
      </c>
      <c r="L1774" s="26">
        <v>25</v>
      </c>
      <c r="M1774" s="26">
        <v>3</v>
      </c>
      <c r="N1774" s="18">
        <f t="shared" si="63"/>
        <v>28</v>
      </c>
      <c r="O1774" s="19">
        <f>IF(VLOOKUP($E1774,КСГ!$A$2:$D$427,4,0)=0,IF($D1774="КС",$C$2*$C1774*$G1774*L1774,$C$3*$C1774*$G1774*L1774),IF($D1774="КС",$C$2*$G1774*L1774,$C$3*$G1774*L1774))</f>
        <v>1530766.9125000001</v>
      </c>
      <c r="P1774" s="19">
        <f>IF(VLOOKUP($E1774,КСГ!$A$2:$D$427,4,0)=0,IF($D1774="КС",$C$2*$C1774*$G1774*M1774,$C$3*$C1774*$G1774*M1774),IF($D1774="КС",$C$2*$G1774*M1774,$C$3*$G1774*M1774))</f>
        <v>183692.0295</v>
      </c>
      <c r="Q1774" s="20">
        <f t="shared" si="64"/>
        <v>1714458.942</v>
      </c>
    </row>
    <row r="1775" spans="1:17">
      <c r="A1775" s="11">
        <v>150002</v>
      </c>
      <c r="B1775" s="22" t="str">
        <f>VLOOKUP(A1775,МО!$A$1:$C$68,2,0)</f>
        <v>ГБУЗ "ДРКБ"</v>
      </c>
      <c r="C1775" s="23">
        <f>IF(D1775="КС",VLOOKUP(A1775,МО!$A$1:$C$68,3,0),VLOOKUP(A1775,МО!$A$1:$D$68,4,0))</f>
        <v>1.02</v>
      </c>
      <c r="D1775" s="24" t="s">
        <v>495</v>
      </c>
      <c r="E1775" s="26">
        <v>20161295</v>
      </c>
      <c r="F1775" s="22" t="str">
        <f>VLOOKUP(E1775,КСГ!$A$2:$C$427,2,0)</f>
        <v>Лечение с применением генно-инженерных биологических препаратов в случае отсутствия эффективности базисной терапии</v>
      </c>
      <c r="G1775" s="25">
        <f>VLOOKUP(E1775,КСГ!$A$2:$C$427,3,0)</f>
        <v>5.35</v>
      </c>
      <c r="H1775" s="25">
        <f>IF(VLOOKUP($E1775,КСГ!$A$2:$D$427,4,0)=0,IF($D1775="КС",$C$2*$C1775*$G1775,$C$3*$C1775*$G1775),IF($D1775="КС",$C$2*$G1775,$C$3*$G1775))</f>
        <v>93595.462649999987</v>
      </c>
      <c r="I1775" s="25" t="str">
        <f>VLOOKUP(E1775,КСГ!$A$2:$E$427,5,0)</f>
        <v>Прочее</v>
      </c>
      <c r="J1775" s="25">
        <f>VLOOKUP(E1775,КСГ!$A$2:$F$427,6,0)</f>
        <v>0.57999999999999996</v>
      </c>
      <c r="K1775" s="26" t="s">
        <v>473</v>
      </c>
      <c r="L1775" s="26">
        <v>3</v>
      </c>
      <c r="M1775" s="26">
        <v>0</v>
      </c>
      <c r="N1775" s="18">
        <f t="shared" si="63"/>
        <v>3</v>
      </c>
      <c r="O1775" s="19">
        <f>IF(VLOOKUP($E1775,КСГ!$A$2:$D$427,4,0)=0,IF($D1775="КС",$C$2*$C1775*$G1775*L1775,$C$3*$C1775*$G1775*L1775),IF($D1775="КС",$C$2*$G1775*L1775,$C$3*$G1775*L1775))</f>
        <v>280786.38794999995</v>
      </c>
      <c r="P1775" s="19">
        <f>IF(VLOOKUP($E1775,КСГ!$A$2:$D$427,4,0)=0,IF($D1775="КС",$C$2*$C1775*$G1775*M1775,$C$3*$C1775*$G1775*M1775),IF($D1775="КС",$C$2*$G1775*M1775,$C$3*$G1775*M1775))</f>
        <v>0</v>
      </c>
      <c r="Q1775" s="20">
        <f t="shared" si="64"/>
        <v>280786.38794999995</v>
      </c>
    </row>
    <row r="1776" spans="1:17">
      <c r="A1776" s="11">
        <v>150002</v>
      </c>
      <c r="B1776" s="22" t="str">
        <f>VLOOKUP(A1776,МО!$A$1:$C$68,2,0)</f>
        <v>ГБУЗ "ДРКБ"</v>
      </c>
      <c r="C1776" s="23">
        <f>IF(D1776="КС",VLOOKUP(A1776,МО!$A$1:$C$68,3,0),VLOOKUP(A1776,МО!$A$1:$D$68,4,0))</f>
        <v>1.02</v>
      </c>
      <c r="D1776" s="24" t="s">
        <v>495</v>
      </c>
      <c r="E1776" s="26">
        <v>20161295</v>
      </c>
      <c r="F1776" s="22" t="str">
        <f>VLOOKUP(E1776,КСГ!$A$2:$C$427,2,0)</f>
        <v>Лечение с применением генно-инженерных биологических препаратов в случае отсутствия эффективности базисной терапии</v>
      </c>
      <c r="G1776" s="25">
        <f>VLOOKUP(E1776,КСГ!$A$2:$C$427,3,0)</f>
        <v>5.35</v>
      </c>
      <c r="H1776" s="25">
        <f>IF(VLOOKUP($E1776,КСГ!$A$2:$D$427,4,0)=0,IF($D1776="КС",$C$2*$C1776*$G1776,$C$3*$C1776*$G1776),IF($D1776="КС",$C$2*$G1776,$C$3*$G1776))</f>
        <v>93595.462649999987</v>
      </c>
      <c r="I1776" s="25" t="str">
        <f>VLOOKUP(E1776,КСГ!$A$2:$E$427,5,0)</f>
        <v>Прочее</v>
      </c>
      <c r="J1776" s="25">
        <f>VLOOKUP(E1776,КСГ!$A$2:$F$427,6,0)</f>
        <v>0.57999999999999996</v>
      </c>
      <c r="K1776" s="26" t="s">
        <v>511</v>
      </c>
      <c r="L1776" s="26">
        <v>3</v>
      </c>
      <c r="M1776" s="26">
        <v>0</v>
      </c>
      <c r="N1776" s="18">
        <f t="shared" si="63"/>
        <v>3</v>
      </c>
      <c r="O1776" s="19">
        <f>IF(VLOOKUP($E1776,КСГ!$A$2:$D$427,4,0)=0,IF($D1776="КС",$C$2*$C1776*$G1776*L1776,$C$3*$C1776*$G1776*L1776),IF($D1776="КС",$C$2*$G1776*L1776,$C$3*$G1776*L1776))</f>
        <v>280786.38794999995</v>
      </c>
      <c r="P1776" s="19">
        <f>IF(VLOOKUP($E1776,КСГ!$A$2:$D$427,4,0)=0,IF($D1776="КС",$C$2*$C1776*$G1776*M1776,$C$3*$C1776*$G1776*M1776),IF($D1776="КС",$C$2*$G1776*M1776,$C$3*$G1776*M1776))</f>
        <v>0</v>
      </c>
      <c r="Q1776" s="20">
        <f t="shared" si="64"/>
        <v>280786.38794999995</v>
      </c>
    </row>
    <row r="1777" spans="1:17">
      <c r="A1777" s="11">
        <v>150002</v>
      </c>
      <c r="B1777" s="22" t="str">
        <f>VLOOKUP(A1777,МО!$A$1:$C$68,2,0)</f>
        <v>ГБУЗ "ДРКБ"</v>
      </c>
      <c r="C1777" s="23">
        <f>IF(D1777="КС",VLOOKUP(A1777,МО!$A$1:$C$68,3,0),VLOOKUP(A1777,МО!$A$1:$D$68,4,0))</f>
        <v>1.02</v>
      </c>
      <c r="D1777" s="24" t="s">
        <v>495</v>
      </c>
      <c r="E1777" s="26">
        <v>20161300</v>
      </c>
      <c r="F1777" s="22" t="str">
        <f>VLOOKUP(E1777,КСГ!$A$2:$C$427,2,0)</f>
        <v>Нейрореабилитация</v>
      </c>
      <c r="G1777" s="25">
        <f>VLOOKUP(E1777,КСГ!$A$2:$C$427,3,0)</f>
        <v>3</v>
      </c>
      <c r="H1777" s="25">
        <f>IF(VLOOKUP($E1777,КСГ!$A$2:$D$427,4,0)=0,IF($D1777="КС",$C$2*$C1777*$G1777,$C$3*$C1777*$G1777),IF($D1777="КС",$C$2*$G1777,$C$3*$G1777))</f>
        <v>52483.436999999998</v>
      </c>
      <c r="I1777" s="25" t="str">
        <f>VLOOKUP(E1777,КСГ!$A$2:$E$427,5,0)</f>
        <v>Реабилитация</v>
      </c>
      <c r="J1777" s="25">
        <f>VLOOKUP(E1777,КСГ!$A$2:$F$427,6,0)</f>
        <v>0.75</v>
      </c>
      <c r="K1777" s="26" t="s">
        <v>501</v>
      </c>
      <c r="L1777" s="26">
        <v>7</v>
      </c>
      <c r="M1777" s="26">
        <v>4</v>
      </c>
      <c r="N1777" s="18">
        <f t="shared" si="63"/>
        <v>11</v>
      </c>
      <c r="O1777" s="19">
        <f>IF(VLOOKUP($E1777,КСГ!$A$2:$D$427,4,0)=0,IF($D1777="КС",$C$2*$C1777*$G1777*L1777,$C$3*$C1777*$G1777*L1777),IF($D1777="КС",$C$2*$G1777*L1777,$C$3*$G1777*L1777))</f>
        <v>367384.05900000001</v>
      </c>
      <c r="P1777" s="19">
        <f>IF(VLOOKUP($E1777,КСГ!$A$2:$D$427,4,0)=0,IF($D1777="КС",$C$2*$C1777*$G1777*M1777,$C$3*$C1777*$G1777*M1777),IF($D1777="КС",$C$2*$G1777*M1777,$C$3*$G1777*M1777))</f>
        <v>209933.74799999999</v>
      </c>
      <c r="Q1777" s="20">
        <f t="shared" si="64"/>
        <v>577317.80700000003</v>
      </c>
    </row>
    <row r="1778" spans="1:17">
      <c r="A1778" s="11">
        <v>150002</v>
      </c>
      <c r="B1778" s="22" t="str">
        <f>VLOOKUP(A1778,МО!$A$1:$C$68,2,0)</f>
        <v>ГБУЗ "ДРКБ"</v>
      </c>
      <c r="C1778" s="23">
        <f>IF(D1778="КС",VLOOKUP(A1778,МО!$A$1:$C$68,3,0),VLOOKUP(A1778,МО!$A$1:$D$68,4,0))</f>
        <v>1.02</v>
      </c>
      <c r="D1778" s="24" t="s">
        <v>495</v>
      </c>
      <c r="E1778" s="26">
        <v>20161302</v>
      </c>
      <c r="F1778" s="22" t="str">
        <f>VLOOKUP(E1778,КСГ!$A$2:$C$427,2,0)</f>
        <v>Реабилитация после перенесенных травм и операций на опорно-двигательной системе</v>
      </c>
      <c r="G1778" s="25">
        <f>VLOOKUP(E1778,КСГ!$A$2:$C$427,3,0)</f>
        <v>2.25</v>
      </c>
      <c r="H1778" s="25">
        <f>IF(VLOOKUP($E1778,КСГ!$A$2:$D$427,4,0)=0,IF($D1778="КС",$C$2*$C1778*$G1778,$C$3*$C1778*$G1778),IF($D1778="КС",$C$2*$G1778,$C$3*$G1778))</f>
        <v>39362.577749999997</v>
      </c>
      <c r="I1778" s="25" t="str">
        <f>VLOOKUP(E1778,КСГ!$A$2:$E$427,5,0)</f>
        <v>Реабилитация</v>
      </c>
      <c r="J1778" s="25">
        <f>VLOOKUP(E1778,КСГ!$A$2:$F$427,6,0)</f>
        <v>0.75</v>
      </c>
      <c r="K1778" s="26" t="s">
        <v>501</v>
      </c>
      <c r="L1778" s="26">
        <v>35</v>
      </c>
      <c r="M1778" s="26">
        <v>11</v>
      </c>
      <c r="N1778" s="18">
        <f t="shared" si="63"/>
        <v>46</v>
      </c>
      <c r="O1778" s="19">
        <f>IF(VLOOKUP($E1778,КСГ!$A$2:$D$427,4,0)=0,IF($D1778="КС",$C$2*$C1778*$G1778*L1778,$C$3*$C1778*$G1778*L1778),IF($D1778="КС",$C$2*$G1778*L1778,$C$3*$G1778*L1778))</f>
        <v>1377690.2212499999</v>
      </c>
      <c r="P1778" s="19">
        <f>IF(VLOOKUP($E1778,КСГ!$A$2:$D$427,4,0)=0,IF($D1778="КС",$C$2*$C1778*$G1778*M1778,$C$3*$C1778*$G1778*M1778),IF($D1778="КС",$C$2*$G1778*M1778,$C$3*$G1778*M1778))</f>
        <v>432988.35524999996</v>
      </c>
      <c r="Q1778" s="20">
        <f t="shared" si="64"/>
        <v>1810678.5765</v>
      </c>
    </row>
    <row r="1779" spans="1:17">
      <c r="A1779" s="34">
        <v>150015</v>
      </c>
      <c r="B1779" s="22" t="str">
        <f>VLOOKUP(A1779,МО!$A$1:$C$68,2,0)</f>
        <v>ГБОЗ ВПО  СОГМА МЗ</v>
      </c>
      <c r="C1779" s="23">
        <f>IF(D1779="КС",VLOOKUP(A1779,МО!$A$1:$C$68,3,0),VLOOKUP(A1779,МО!$A$1:$D$68,4,0))</f>
        <v>1.4</v>
      </c>
      <c r="D1779" s="27" t="s">
        <v>495</v>
      </c>
      <c r="E1779" s="26">
        <v>20161294</v>
      </c>
      <c r="F1779" s="22" t="str">
        <f>VLOOKUP(E1779,КСГ!$A$2:$C$427,2,0)</f>
        <v>Редкие генетические заболевания</v>
      </c>
      <c r="G1779" s="25">
        <f>VLOOKUP(E1779,КСГ!$A$2:$C$427,3,0)</f>
        <v>3.5</v>
      </c>
      <c r="H1779" s="25">
        <f>IF(VLOOKUP($E1779,КСГ!$A$2:$D$427,4,0)=0,IF($D1779="КС",$C$2*$C1779*$G1779,$C$3*$C1779*$G1779),IF($D1779="КС",$C$2*$G1779,$C$3*$G1779))</f>
        <v>84042.104999999996</v>
      </c>
      <c r="I1779" s="25" t="str">
        <f>VLOOKUP(E1779,КСГ!$A$2:$E$427,5,0)</f>
        <v>Прочее</v>
      </c>
      <c r="J1779" s="25">
        <f>VLOOKUP(E1779,КСГ!$A$2:$F$427,6,0)</f>
        <v>0.57999999999999996</v>
      </c>
      <c r="K1779" s="26" t="s">
        <v>478</v>
      </c>
      <c r="L1779" s="26">
        <v>0</v>
      </c>
      <c r="M1779" s="26">
        <v>0</v>
      </c>
      <c r="N1779" s="18" t="str">
        <f t="shared" si="63"/>
        <v/>
      </c>
      <c r="O1779" s="19">
        <f>IF(VLOOKUP($E1779,КСГ!$A$2:$D$427,4,0)=0,IF($D1779="КС",$C$2*$C1779*$G1779*L1779,$C$3*$C1779*$G1779*L1779),IF($D1779="КС",$C$2*$G1779*L1779,$C$3*$G1779*L1779))</f>
        <v>0</v>
      </c>
      <c r="P1779" s="19">
        <f>IF(VLOOKUP($E1779,КСГ!$A$2:$D$427,4,0)=0,IF($D1779="КС",$C$2*$C1779*$G1779*M1779,$C$3*$C1779*$G1779*M1779),IF($D1779="КС",$C$2*$G1779*M1779,$C$3*$G1779*M1779))</f>
        <v>0</v>
      </c>
      <c r="Q1779" s="20">
        <f t="shared" si="64"/>
        <v>0</v>
      </c>
    </row>
    <row r="1780" spans="1:17">
      <c r="A1780">
        <v>150080</v>
      </c>
      <c r="B1780" s="22" t="str">
        <f>VLOOKUP(A1780,МО!$A$1:$C$68,2,0)</f>
        <v>Филиал  ООО СКО " Курорты Осетии"-Санаторий "Осетия"</v>
      </c>
      <c r="C1780" s="23">
        <f>IF(D1780="КС",VLOOKUP(A1780,МО!$A$1:$C$68,3,0),VLOOKUP(A1780,МО!$A$1:$D$68,4,0))</f>
        <v>0.8</v>
      </c>
      <c r="D1780" s="33" t="s">
        <v>495</v>
      </c>
      <c r="E1780">
        <v>20161304</v>
      </c>
      <c r="F1780" s="22" t="str">
        <f>VLOOKUP(E1780,КСГ!$A$2:$C$427,2,0)</f>
        <v>Реабилитация при других соматических заболеваниях</v>
      </c>
      <c r="G1780" s="25">
        <f>VLOOKUP(E1780,КСГ!$A$2:$C$427,3,0)</f>
        <v>0.7</v>
      </c>
      <c r="H1780" s="25">
        <f>IF(VLOOKUP($E1780,КСГ!$A$2:$D$427,4,0)=0,IF($D1780="КС",$C$2*$C1780*$G1780,$C$3*$C1780*$G1780),IF($D1780="КС",$C$2*$G1780,$C$3*$G1780))</f>
        <v>9604.8119999999999</v>
      </c>
      <c r="I1780" s="13" t="s">
        <v>539</v>
      </c>
      <c r="J1780" s="25">
        <f>VLOOKUP(E1780,КСГ!$A$2:$F$427,6,0)</f>
        <v>0.75</v>
      </c>
      <c r="K1780" s="77" t="s">
        <v>501</v>
      </c>
      <c r="L1780">
        <v>13</v>
      </c>
      <c r="M1780">
        <v>5</v>
      </c>
      <c r="N1780" s="18">
        <f t="shared" si="63"/>
        <v>18</v>
      </c>
      <c r="O1780" s="19">
        <f>IF(VLOOKUP($E1780,КСГ!$A$2:$D$427,4,0)=0,IF($D1780="КС",$C$2*$C1780*$G1780*L1780,$C$3*$C1780*$G1780*L1780),IF($D1780="КС",$C$2*$G1780*L1780,$C$3*$G1780*L1780))</f>
        <v>124862.556</v>
      </c>
      <c r="P1780" s="19">
        <f>IF(VLOOKUP($E1780,КСГ!$A$2:$D$427,4,0)=0,IF($D1780="КС",$C$2*$C1780*$G1780*M1780,$C$3*$C1780*$G1780*M1780),IF($D1780="КС",$C$2*$G1780*M1780,$C$3*$G1780*M1780))</f>
        <v>48024.06</v>
      </c>
      <c r="Q1780" s="20">
        <f t="shared" si="64"/>
        <v>172886.61599999998</v>
      </c>
    </row>
    <row r="1781" spans="1:17">
      <c r="A1781" s="34">
        <v>150016</v>
      </c>
      <c r="B1781" s="22" t="str">
        <f>VLOOKUP(A1781,МО!$A$1:$C$68,2,0)</f>
        <v>ГБУЗ "Пригородная ЦРБ"</v>
      </c>
      <c r="C1781" s="23">
        <f>IF(D1781="КС",VLOOKUP(A1781,МО!$A$1:$C$68,3,0),VLOOKUP(A1781,МО!$A$1:$D$68,4,0))</f>
        <v>0.81499999999999995</v>
      </c>
      <c r="D1781" s="27" t="s">
        <v>495</v>
      </c>
      <c r="E1781" s="26">
        <v>20161029</v>
      </c>
      <c r="F1781" s="22" t="str">
        <f>VLOOKUP(E1781,КСГ!$A$2:$C$427,2,0)</f>
        <v>Легкие дерматозы</v>
      </c>
      <c r="G1781" s="25">
        <f>VLOOKUP(E1781,КСГ!$A$2:$C$427,3,0)</f>
        <v>0.18</v>
      </c>
      <c r="H1781" s="25">
        <f>IF(VLOOKUP($E1781,КСГ!$A$2:$D$427,4,0)=0,IF($D1781="КС",$C$2*$C1781*$G1781,$C$3*$C1781*$G1781),IF($D1781="КС",$C$2*$G1781,$C$3*$G1781))</f>
        <v>2516.1177149999999</v>
      </c>
      <c r="I1781" s="25" t="str">
        <f>VLOOKUP(E1781,КСГ!$A$2:$E$427,5,0)</f>
        <v>Дерматология</v>
      </c>
      <c r="J1781" s="25">
        <f>VLOOKUP(E1781,КСГ!$A$2:$F$427,6,0)</f>
        <v>0.8</v>
      </c>
      <c r="K1781" s="26" t="s">
        <v>493</v>
      </c>
      <c r="L1781" s="26">
        <v>1</v>
      </c>
      <c r="M1781" s="26">
        <v>1</v>
      </c>
      <c r="N1781" s="18">
        <f t="shared" si="63"/>
        <v>2</v>
      </c>
      <c r="O1781" s="19">
        <f>IF(VLOOKUP($E1781,КСГ!$A$2:$D$427,4,0)=0,IF($D1781="КС",$C$2*$C1781*$G1781*L1781,$C$3*$C1781*$G1781*L1781),IF($D1781="КС",$C$2*$G1781*L1781,$C$3*$G1781*L1781))</f>
        <v>2516.1177149999999</v>
      </c>
      <c r="P1781" s="19">
        <f>IF(VLOOKUP($E1781,КСГ!$A$2:$D$427,4,0)=0,IF($D1781="КС",$C$2*$C1781*$G1781*M1781,$C$3*$C1781*$G1781*M1781),IF($D1781="КС",$C$2*$G1781*M1781,$C$3*$G1781*M1781))</f>
        <v>2516.1177149999999</v>
      </c>
      <c r="Q1781" s="20">
        <f t="shared" si="64"/>
        <v>5032.2354299999997</v>
      </c>
    </row>
    <row r="1782" spans="1:17">
      <c r="A1782" s="34">
        <v>150113</v>
      </c>
      <c r="B1782" s="22" t="str">
        <f>VLOOKUP(A1782,МО!$A$1:$C$68,2,0)</f>
        <v>ФГКУ "412 ВГ" Минобороны России"</v>
      </c>
      <c r="C1782" s="23">
        <f>IF(D1782="КС",VLOOKUP(A1782,МО!$A$1:$C$68,3,0),VLOOKUP(A1782,МО!$A$1:$D$68,4,0))</f>
        <v>0.8</v>
      </c>
      <c r="D1782" s="27" t="s">
        <v>495</v>
      </c>
      <c r="E1782" s="26">
        <v>20161169</v>
      </c>
      <c r="F1782" s="22" t="str">
        <f>VLOOKUP(E1782,КСГ!$A$2:$C$427,2,0)</f>
        <v>Пневмония, плеврит, другие болезни плевры</v>
      </c>
      <c r="G1782" s="25">
        <f>VLOOKUP(E1782,КСГ!$A$2:$C$427,3,0)</f>
        <v>1.8059999999999998</v>
      </c>
      <c r="H1782" s="25">
        <f>IF(VLOOKUP($E1782,КСГ!$A$2:$D$427,4,0)=0,IF($D1782="КС",$C$2*$C1782*$G1782,$C$3*$C1782*$G1782),IF($D1782="КС",$C$2*$G1782,$C$3*$G1782))</f>
        <v>24780.414960000002</v>
      </c>
      <c r="I1782" s="25" t="str">
        <f>VLOOKUP(E1782,КСГ!$A$2:$E$427,5,0)</f>
        <v>Пульмонология</v>
      </c>
      <c r="J1782" s="25">
        <f>VLOOKUP(E1782,КСГ!$A$2:$F$427,6,0)</f>
        <v>1.31</v>
      </c>
      <c r="K1782" s="26" t="s">
        <v>517</v>
      </c>
      <c r="L1782" s="26">
        <v>1</v>
      </c>
      <c r="M1782" s="26">
        <v>1</v>
      </c>
      <c r="N1782" s="18">
        <f t="shared" si="63"/>
        <v>2</v>
      </c>
      <c r="O1782" s="19">
        <f>IF(VLOOKUP($E1782,КСГ!$A$2:$D$427,4,0)=0,IF($D1782="КС",$C$2*$C1782*$G1782*L1782,$C$3*$C1782*$G1782*L1782),IF($D1782="КС",$C$2*$G1782*L1782,$C$3*$G1782*L1782))</f>
        <v>24780.414960000002</v>
      </c>
      <c r="P1782" s="19">
        <f>IF(VLOOKUP($E1782,КСГ!$A$2:$D$427,4,0)=0,IF($D1782="КС",$C$2*$C1782*$G1782*M1782,$C$3*$C1782*$G1782*M1782),IF($D1782="КС",$C$2*$G1782*M1782,$C$3*$G1782*M1782))</f>
        <v>24780.414960000002</v>
      </c>
      <c r="Q1782" s="20">
        <f t="shared" si="64"/>
        <v>49560.829920000004</v>
      </c>
    </row>
    <row r="1783" spans="1:17" ht="30">
      <c r="A1783" s="34">
        <v>150030</v>
      </c>
      <c r="B1783" s="22" t="str">
        <f>VLOOKUP(A1783,МО!$A$1:$C$68,2,0)</f>
        <v>ГБУЗ "РКВД"</v>
      </c>
      <c r="C1783" s="23">
        <f>IF(D1783="КС",VLOOKUP(A1783,МО!$A$1:$C$68,3,0),VLOOKUP(A1783,МО!$A$1:$D$68,4,0))</f>
        <v>0.93</v>
      </c>
      <c r="D1783" s="27" t="s">
        <v>495</v>
      </c>
      <c r="E1783" s="26">
        <v>20161061</v>
      </c>
      <c r="F1783" s="22" t="str">
        <f>VLOOKUP(E1783,КСГ!$A$2:$C$427,2,0)</f>
        <v>Другие инфекционные и паразитарные болезни, взрослые</v>
      </c>
      <c r="G1783" s="25">
        <f>VLOOKUP(E1783,КСГ!$A$2:$C$427,3,0)</f>
        <v>1.18</v>
      </c>
      <c r="H1783" s="25">
        <f>IF(VLOOKUP($E1783,КСГ!$A$2:$D$427,4,0)=0,IF($D1783="КС",$C$2*$C1783*$G1783,$C$3*$C1783*$G1783),IF($D1783="КС",$C$2*$G1783,$C$3*$G1783))</f>
        <v>18822.001230000002</v>
      </c>
      <c r="I1783" s="25" t="str">
        <f>VLOOKUP(E1783,КСГ!$A$2:$E$427,5,0)</f>
        <v>Инфекционные болезни</v>
      </c>
      <c r="J1783" s="25">
        <f>VLOOKUP(E1783,КСГ!$A$2:$F$427,6,0)</f>
        <v>0.65</v>
      </c>
      <c r="K1783" s="26" t="s">
        <v>515</v>
      </c>
      <c r="L1783" s="26">
        <v>8</v>
      </c>
      <c r="M1783" s="26">
        <v>2</v>
      </c>
      <c r="N1783" s="18">
        <f t="shared" si="63"/>
        <v>10</v>
      </c>
      <c r="O1783" s="19">
        <f>IF(VLOOKUP($E1783,КСГ!$A$2:$D$427,4,0)=0,IF($D1783="КС",$C$2*$C1783*$G1783*L1783,$C$3*$C1783*$G1783*L1783),IF($D1783="КС",$C$2*$G1783*L1783,$C$3*$G1783*L1783))</f>
        <v>150576.00984000001</v>
      </c>
      <c r="P1783" s="19">
        <f>IF(VLOOKUP($E1783,КСГ!$A$2:$D$427,4,0)=0,IF($D1783="КС",$C$2*$C1783*$G1783*M1783,$C$3*$C1783*$G1783*M1783),IF($D1783="КС",$C$2*$G1783*M1783,$C$3*$G1783*M1783))</f>
        <v>37644.002460000003</v>
      </c>
      <c r="Q1783" s="20">
        <f t="shared" si="64"/>
        <v>188220.0123</v>
      </c>
    </row>
    <row r="1784" spans="1:17" ht="16.5" customHeight="1">
      <c r="A1784" s="11">
        <v>150002</v>
      </c>
      <c r="B1784" s="22" t="str">
        <f>VLOOKUP(A1784,МО!$A$1:$C$68,2,0)</f>
        <v>ГБУЗ "ДРКБ"</v>
      </c>
      <c r="C1784" s="23">
        <f>IF(D1784="КС",VLOOKUP(A1784,МО!$A$1:$C$68,3,0),VLOOKUP(A1784,МО!$A$1:$D$68,4,0))</f>
        <v>1.02</v>
      </c>
      <c r="D1784" s="24" t="s">
        <v>495</v>
      </c>
      <c r="E1784" s="26">
        <v>20161303</v>
      </c>
      <c r="F1784" s="22" t="str">
        <f>VLOOKUP(E1784,КСГ!$A$2:$C$427,2,0)</f>
        <v>Реабилитация детей, перенесших заболевания перинатального периода</v>
      </c>
      <c r="G1784" s="25">
        <f>VLOOKUP(E1784,КСГ!$A$2:$C$427,3,0)</f>
        <v>1.5</v>
      </c>
      <c r="H1784" s="25">
        <f>IF(VLOOKUP($E1784,КСГ!$A$2:$D$427,4,0)=0,IF($D1784="КС",$C$2*$C1784*$G1784,$C$3*$C1784*$G1784),IF($D1784="КС",$C$2*$G1784,$C$3*$G1784))</f>
        <v>26241.718499999999</v>
      </c>
      <c r="I1784" s="25" t="str">
        <f>VLOOKUP(E1784,КСГ!$A$2:$E$427,5,0)</f>
        <v>Реабилитация</v>
      </c>
      <c r="J1784" s="25">
        <f>VLOOKUP(E1784,КСГ!$A$2:$F$427,6,0)</f>
        <v>0.75</v>
      </c>
      <c r="K1784" s="26" t="s">
        <v>501</v>
      </c>
      <c r="L1784" s="26">
        <v>25</v>
      </c>
      <c r="M1784" s="26">
        <v>5</v>
      </c>
      <c r="N1784" s="18">
        <f t="shared" si="63"/>
        <v>30</v>
      </c>
      <c r="O1784" s="19">
        <f>IF(VLOOKUP($E1784,КСГ!$A$2:$D$427,4,0)=0,IF($D1784="КС",$C$2*$C1784*$G1784*L1784,$C$3*$C1784*$G1784*L1784),IF($D1784="КС",$C$2*$G1784*L1784,$C$3*$G1784*L1784))</f>
        <v>656042.96250000002</v>
      </c>
      <c r="P1784" s="19">
        <f>IF(VLOOKUP($E1784,КСГ!$A$2:$D$427,4,0)=0,IF($D1784="КС",$C$2*$C1784*$G1784*M1784,$C$3*$C1784*$G1784*M1784),IF($D1784="КС",$C$2*$G1784*M1784,$C$3*$G1784*M1784))</f>
        <v>131208.5925</v>
      </c>
      <c r="Q1784" s="20">
        <f t="shared" si="64"/>
        <v>787251.55500000005</v>
      </c>
    </row>
    <row r="1785" spans="1:17" ht="15" customHeight="1">
      <c r="A1785" s="11">
        <v>150002</v>
      </c>
      <c r="B1785" s="22" t="str">
        <f>VLOOKUP(A1785,МО!$A$1:$C$68,2,0)</f>
        <v>ГБУЗ "ДРКБ"</v>
      </c>
      <c r="C1785" s="23">
        <f>IF(D1785="КС",VLOOKUP(A1785,МО!$A$1:$C$68,3,0),VLOOKUP(A1785,МО!$A$1:$D$68,4,0))</f>
        <v>1.02</v>
      </c>
      <c r="D1785" s="24" t="s">
        <v>495</v>
      </c>
      <c r="E1785" s="26">
        <v>20161304</v>
      </c>
      <c r="F1785" s="22" t="str">
        <f>VLOOKUP(E1785,КСГ!$A$2:$C$427,2,0)</f>
        <v>Реабилитация при других соматических заболеваниях</v>
      </c>
      <c r="G1785" s="25">
        <f>VLOOKUP(E1785,КСГ!$A$2:$C$427,3,0)</f>
        <v>0.7</v>
      </c>
      <c r="H1785" s="25">
        <f>IF(VLOOKUP($E1785,КСГ!$A$2:$D$427,4,0)=0,IF($D1785="КС",$C$2*$C1785*$G1785,$C$3*$C1785*$G1785),IF($D1785="КС",$C$2*$G1785,$C$3*$G1785))</f>
        <v>12246.135299999998</v>
      </c>
      <c r="I1785" s="25" t="str">
        <f>VLOOKUP(E1785,КСГ!$A$2:$E$427,5,0)</f>
        <v>Реабилитация</v>
      </c>
      <c r="J1785" s="25">
        <f>VLOOKUP(E1785,КСГ!$A$2:$F$427,6,0)</f>
        <v>0.75</v>
      </c>
      <c r="K1785" s="26" t="s">
        <v>501</v>
      </c>
      <c r="L1785" s="26">
        <v>20</v>
      </c>
      <c r="M1785" s="26">
        <v>4</v>
      </c>
      <c r="N1785" s="18">
        <f t="shared" si="63"/>
        <v>24</v>
      </c>
      <c r="O1785" s="19">
        <f>IF(VLOOKUP($E1785,КСГ!$A$2:$D$427,4,0)=0,IF($D1785="КС",$C$2*$C1785*$G1785*L1785,$C$3*$C1785*$G1785*L1785),IF($D1785="КС",$C$2*$G1785*L1785,$C$3*$G1785*L1785))</f>
        <v>244922.70599999995</v>
      </c>
      <c r="P1785" s="19">
        <f>IF(VLOOKUP($E1785,КСГ!$A$2:$D$427,4,0)=0,IF($D1785="КС",$C$2*$C1785*$G1785*M1785,$C$3*$C1785*$G1785*M1785),IF($D1785="КС",$C$2*$G1785*M1785,$C$3*$G1785*M1785))</f>
        <v>48984.541199999992</v>
      </c>
      <c r="Q1785" s="20">
        <f t="shared" si="64"/>
        <v>293907.24719999993</v>
      </c>
    </row>
    <row r="1786" spans="1:17" ht="14.25" customHeight="1">
      <c r="A1786" s="34">
        <v>150010</v>
      </c>
      <c r="B1786" s="22" t="str">
        <f>VLOOKUP(A1786,МО!$A$1:$C$68,2,0)</f>
        <v>ГБУЗ  "Ирафская ЦРБ"</v>
      </c>
      <c r="C1786" s="23">
        <f>IF(D1786="КС",VLOOKUP(A1786,МО!$A$1:$C$68,3,0),VLOOKUP(A1786,МО!$A$1:$D$68,4,0))</f>
        <v>1</v>
      </c>
      <c r="D1786" s="27" t="s">
        <v>495</v>
      </c>
      <c r="E1786" s="11">
        <v>20161262</v>
      </c>
      <c r="F1786" s="22" t="str">
        <f>VLOOKUP(E1786,КСГ!$A$2:$C$427,2,0)</f>
        <v>Операции на пищеводе, желудке, двенадцатиперстной кишке (уровень 1)</v>
      </c>
      <c r="G1786" s="25">
        <f>VLOOKUP(E1786,КСГ!$A$2:$C$427,3,0)</f>
        <v>1.6239999999999999</v>
      </c>
      <c r="H1786" s="25">
        <f>IF(VLOOKUP($E1786,КСГ!$A$2:$D$427,4,0)=0,IF($D1786="КС",$C$2*$C1786*$G1786,$C$3*$C1786*$G1786),IF($D1786="КС",$C$2*$G1786,$C$3*$G1786))</f>
        <v>27853.9548</v>
      </c>
      <c r="I1786" s="25" t="str">
        <f>VLOOKUP(E1786,КСГ!$A$2:$E$427,5,0)</f>
        <v>Хирургия (абдоминальная)</v>
      </c>
      <c r="J1786" s="25">
        <f>VLOOKUP(E1786,КСГ!$A$2:$F$427,6,0)</f>
        <v>1.2</v>
      </c>
      <c r="K1786" s="26" t="s">
        <v>474</v>
      </c>
      <c r="L1786" s="26">
        <v>1</v>
      </c>
      <c r="M1786" s="26">
        <v>0</v>
      </c>
      <c r="N1786" s="18">
        <f t="shared" si="63"/>
        <v>1</v>
      </c>
      <c r="O1786" s="19">
        <f>IF(VLOOKUP($E1786,КСГ!$A$2:$D$427,4,0)=0,IF($D1786="КС",$C$2*$C1786*$G1786*L1786,$C$3*$C1786*$G1786*L1786),IF($D1786="КС",$C$2*$G1786*L1786,$C$3*$G1786*L1786))</f>
        <v>27853.9548</v>
      </c>
      <c r="P1786" s="19">
        <f>IF(VLOOKUP($E1786,КСГ!$A$2:$D$427,4,0)=0,IF($D1786="КС",$C$2*$C1786*$G1786*M1786,$C$3*$C1786*$G1786*M1786),IF($D1786="КС",$C$2*$G1786*M1786,$C$3*$G1786*M1786))</f>
        <v>0</v>
      </c>
      <c r="Q1786" s="20">
        <f t="shared" si="64"/>
        <v>27853.9548</v>
      </c>
    </row>
    <row r="1787" spans="1:17" ht="14.25" customHeight="1">
      <c r="A1787" s="34">
        <v>150010</v>
      </c>
      <c r="B1787" s="22" t="str">
        <f>VLOOKUP(A1787,МО!$A$1:$C$68,2,0)</f>
        <v>ГБУЗ  "Ирафская ЦРБ"</v>
      </c>
      <c r="C1787" s="23">
        <f>IF(D1787="КС",VLOOKUP(A1787,МО!$A$1:$C$68,3,0),VLOOKUP(A1787,МО!$A$1:$D$68,4,0))</f>
        <v>1</v>
      </c>
      <c r="D1787" s="27" t="s">
        <v>495</v>
      </c>
      <c r="E1787" s="11">
        <v>20161265</v>
      </c>
      <c r="F1787" s="22" t="str">
        <f>VLOOKUP(E1787,КСГ!$A$2:$C$427,2,0)</f>
        <v>Аппендэктомия, уровень 1, взрослые</v>
      </c>
      <c r="G1787" s="25">
        <f>VLOOKUP(E1787,КСГ!$A$2:$C$427,3,0)</f>
        <v>0.73</v>
      </c>
      <c r="H1787" s="25">
        <f>IF(VLOOKUP($E1787,КСГ!$A$2:$D$427,4,0)=0,IF($D1787="КС",$C$2*$C1787*$G1787,$C$3*$C1787*$G1787),IF($D1787="КС",$C$2*$G1787,$C$3*$G1787))</f>
        <v>12520.558500000001</v>
      </c>
      <c r="I1787" s="25" t="str">
        <f>VLOOKUP(E1787,КСГ!$A$2:$E$427,5,0)</f>
        <v>Хирургия (абдоминальная)</v>
      </c>
      <c r="J1787" s="25">
        <f>VLOOKUP(E1787,КСГ!$A$2:$F$427,6,0)</f>
        <v>1.2</v>
      </c>
      <c r="K1787" s="26" t="s">
        <v>474</v>
      </c>
      <c r="L1787" s="26">
        <v>3</v>
      </c>
      <c r="M1787" s="26">
        <v>0</v>
      </c>
      <c r="N1787" s="18">
        <f t="shared" ref="N1787:N1849" si="65">IF(L1787+M1787&gt;0,L1787+M1787,"")</f>
        <v>3</v>
      </c>
      <c r="O1787" s="19">
        <f>IF(VLOOKUP($E1787,КСГ!$A$2:$D$427,4,0)=0,IF($D1787="КС",$C$2*$C1787*$G1787*L1787,$C$3*$C1787*$G1787*L1787),IF($D1787="КС",$C$2*$G1787*L1787,$C$3*$G1787*L1787))</f>
        <v>37561.675500000005</v>
      </c>
      <c r="P1787" s="19">
        <f>IF(VLOOKUP($E1787,КСГ!$A$2:$D$427,4,0)=0,IF($D1787="КС",$C$2*$C1787*$G1787*M1787,$C$3*$C1787*$G1787*M1787),IF($D1787="КС",$C$2*$G1787*M1787,$C$3*$G1787*M1787))</f>
        <v>0</v>
      </c>
      <c r="Q1787" s="20">
        <f t="shared" ref="Q1787:Q1849" si="66">O1787+P1787</f>
        <v>37561.675500000005</v>
      </c>
    </row>
    <row r="1788" spans="1:17" ht="30">
      <c r="A1788" s="34">
        <v>150010</v>
      </c>
      <c r="B1788" s="22" t="str">
        <f>VLOOKUP(A1788,МО!$A$1:$C$68,2,0)</f>
        <v>ГБУЗ  "Ирафская ЦРБ"</v>
      </c>
      <c r="C1788" s="23">
        <f>IF(D1788="КС",VLOOKUP(A1788,МО!$A$1:$C$68,3,0),VLOOKUP(A1788,МО!$A$1:$D$68,4,0))</f>
        <v>1</v>
      </c>
      <c r="D1788" s="27" t="s">
        <v>495</v>
      </c>
      <c r="E1788" s="11">
        <v>20161267</v>
      </c>
      <c r="F1788" s="22" t="str">
        <f>VLOOKUP(E1788,КСГ!$A$2:$C$427,2,0)</f>
        <v>Операции по поводу грыж, взрослые (уровень 1)</v>
      </c>
      <c r="G1788" s="25">
        <f>VLOOKUP(E1788,КСГ!$A$2:$C$427,3,0)</f>
        <v>0.86</v>
      </c>
      <c r="H1788" s="25">
        <f>IF(VLOOKUP($E1788,КСГ!$A$2:$D$427,4,0)=0,IF($D1788="КС",$C$2*$C1788*$G1788,$C$3*$C1788*$G1788),IF($D1788="КС",$C$2*$G1788,$C$3*$G1788))</f>
        <v>14750.247000000001</v>
      </c>
      <c r="I1788" s="25" t="str">
        <f>VLOOKUP(E1788,КСГ!$A$2:$E$427,5,0)</f>
        <v>Хирургия (абдоминальная)</v>
      </c>
      <c r="J1788" s="25">
        <f>VLOOKUP(E1788,КСГ!$A$2:$F$427,6,0)</f>
        <v>1.2</v>
      </c>
      <c r="K1788" s="26" t="s">
        <v>474</v>
      </c>
      <c r="L1788" s="26">
        <v>5</v>
      </c>
      <c r="M1788" s="26">
        <v>0</v>
      </c>
      <c r="N1788" s="18">
        <f t="shared" si="65"/>
        <v>5</v>
      </c>
      <c r="O1788" s="19">
        <f>IF(VLOOKUP($E1788,КСГ!$A$2:$D$427,4,0)=0,IF($D1788="КС",$C$2*$C1788*$G1788*L1788,$C$3*$C1788*$G1788*L1788),IF($D1788="КС",$C$2*$G1788*L1788,$C$3*$G1788*L1788))</f>
        <v>73751.235000000001</v>
      </c>
      <c r="P1788" s="19">
        <f>IF(VLOOKUP($E1788,КСГ!$A$2:$D$427,4,0)=0,IF($D1788="КС",$C$2*$C1788*$G1788*M1788,$C$3*$C1788*$G1788*M1788),IF($D1788="КС",$C$2*$G1788*M1788,$C$3*$G1788*M1788))</f>
        <v>0</v>
      </c>
      <c r="Q1788" s="20">
        <f t="shared" si="66"/>
        <v>73751.235000000001</v>
      </c>
    </row>
    <row r="1789" spans="1:17" ht="30">
      <c r="A1789" s="34">
        <v>150010</v>
      </c>
      <c r="B1789" s="22" t="str">
        <f>VLOOKUP(A1789,МО!$A$1:$C$68,2,0)</f>
        <v>ГБУЗ  "Ирафская ЦРБ"</v>
      </c>
      <c r="C1789" s="23">
        <f>IF(D1789="КС",VLOOKUP(A1789,МО!$A$1:$C$68,3,0),VLOOKUP(A1789,МО!$A$1:$D$68,4,0))</f>
        <v>1</v>
      </c>
      <c r="D1789" s="27" t="s">
        <v>495</v>
      </c>
      <c r="E1789" s="11">
        <v>20161270</v>
      </c>
      <c r="F1789" s="22" t="str">
        <f>VLOOKUP(E1789,КСГ!$A$2:$C$427,2,0)</f>
        <v>Другие операции на органах брюшной полости (уровень 1)</v>
      </c>
      <c r="G1789" s="25">
        <f>VLOOKUP(E1789,КСГ!$A$2:$C$427,3,0)</f>
        <v>1.1299999999999999</v>
      </c>
      <c r="H1789" s="25">
        <f>IF(VLOOKUP($E1789,КСГ!$A$2:$D$427,4,0)=0,IF($D1789="КС",$C$2*$C1789*$G1789,$C$3*$C1789*$G1789),IF($D1789="КС",$C$2*$G1789,$C$3*$G1789))</f>
        <v>19381.138499999997</v>
      </c>
      <c r="I1789" s="25" t="str">
        <f>VLOOKUP(E1789,КСГ!$A$2:$E$427,5,0)</f>
        <v>Хирургия (абдоминальная)</v>
      </c>
      <c r="J1789" s="25">
        <f>VLOOKUP(E1789,КСГ!$A$2:$F$427,6,0)</f>
        <v>1.2</v>
      </c>
      <c r="K1789" s="26" t="s">
        <v>474</v>
      </c>
      <c r="L1789" s="26">
        <v>2</v>
      </c>
      <c r="M1789" s="26">
        <v>0</v>
      </c>
      <c r="N1789" s="18">
        <f t="shared" si="65"/>
        <v>2</v>
      </c>
      <c r="O1789" s="19">
        <f>IF(VLOOKUP($E1789,КСГ!$A$2:$D$427,4,0)=0,IF($D1789="КС",$C$2*$C1789*$G1789*L1789,$C$3*$C1789*$G1789*L1789),IF($D1789="КС",$C$2*$G1789*L1789,$C$3*$G1789*L1789))</f>
        <v>38762.276999999995</v>
      </c>
      <c r="P1789" s="19">
        <f>IF(VLOOKUP($E1789,КСГ!$A$2:$D$427,4,0)=0,IF($D1789="КС",$C$2*$C1789*$G1789*M1789,$C$3*$C1789*$G1789*M1789),IF($D1789="КС",$C$2*$G1789*M1789,$C$3*$G1789*M1789))</f>
        <v>0</v>
      </c>
      <c r="Q1789" s="20">
        <f t="shared" si="66"/>
        <v>38762.276999999995</v>
      </c>
    </row>
    <row r="1790" spans="1:17" ht="15" customHeight="1">
      <c r="A1790" s="34">
        <v>150010</v>
      </c>
      <c r="B1790" s="22" t="str">
        <f>VLOOKUP(A1790,МО!$A$1:$C$68,2,0)</f>
        <v>ГБУЗ  "Ирафская ЦРБ"</v>
      </c>
      <c r="C1790" s="23">
        <f>IF(D1790="КС",VLOOKUP(A1790,МО!$A$1:$C$68,3,0),VLOOKUP(A1790,МО!$A$1:$D$68,4,0))</f>
        <v>1</v>
      </c>
      <c r="D1790" s="27" t="s">
        <v>495</v>
      </c>
      <c r="E1790" s="11">
        <v>20161285</v>
      </c>
      <c r="F1790" s="22" t="str">
        <f>VLOOKUP(E1790,КСГ!$A$2:$C$427,2,0)</f>
        <v>Сахарный диабет, уровень 1, взрослые</v>
      </c>
      <c r="G1790" s="25">
        <f>VLOOKUP(E1790,КСГ!$A$2:$C$427,3,0)</f>
        <v>1.02</v>
      </c>
      <c r="H1790" s="25">
        <f>IF(VLOOKUP($E1790,КСГ!$A$2:$D$427,4,0)=0,IF($D1790="КС",$C$2*$C1790*$G1790,$C$3*$C1790*$G1790),IF($D1790="КС",$C$2*$G1790,$C$3*$G1790))</f>
        <v>17494.478999999999</v>
      </c>
      <c r="I1790" s="25" t="str">
        <f>VLOOKUP(E1790,КСГ!$A$2:$E$427,5,0)</f>
        <v>Эндокринология</v>
      </c>
      <c r="J1790" s="25">
        <f>VLOOKUP(E1790,КСГ!$A$2:$F$427,6,0)</f>
        <v>1.4</v>
      </c>
      <c r="K1790" s="26" t="s">
        <v>493</v>
      </c>
      <c r="L1790" s="26">
        <v>5</v>
      </c>
      <c r="M1790" s="26">
        <v>0</v>
      </c>
      <c r="N1790" s="18">
        <f t="shared" si="65"/>
        <v>5</v>
      </c>
      <c r="O1790" s="19">
        <f>IF(VLOOKUP($E1790,КСГ!$A$2:$D$427,4,0)=0,IF($D1790="КС",$C$2*$C1790*$G1790*L1790,$C$3*$C1790*$G1790*L1790),IF($D1790="КС",$C$2*$G1790*L1790,$C$3*$G1790*L1790))</f>
        <v>87472.39499999999</v>
      </c>
      <c r="P1790" s="19">
        <f>IF(VLOOKUP($E1790,КСГ!$A$2:$D$427,4,0)=0,IF($D1790="КС",$C$2*$C1790*$G1790*M1790,$C$3*$C1790*$G1790*M1790),IF($D1790="КС",$C$2*$G1790*M1790,$C$3*$G1790*M1790))</f>
        <v>0</v>
      </c>
      <c r="Q1790" s="20">
        <f t="shared" si="66"/>
        <v>87472.39499999999</v>
      </c>
    </row>
    <row r="1791" spans="1:17">
      <c r="A1791" s="34">
        <v>150010</v>
      </c>
      <c r="B1791" s="22" t="str">
        <f>VLOOKUP(A1791,МО!$A$1:$C$68,2,0)</f>
        <v>ГБУЗ  "Ирафская ЦРБ"</v>
      </c>
      <c r="C1791" s="23">
        <f>IF(D1791="КС",VLOOKUP(A1791,МО!$A$1:$C$68,3,0),VLOOKUP(A1791,МО!$A$1:$D$68,4,0))</f>
        <v>1</v>
      </c>
      <c r="D1791" s="27" t="s">
        <v>495</v>
      </c>
      <c r="E1791" s="11">
        <v>20161288</v>
      </c>
      <c r="F1791" s="22" t="str">
        <f>VLOOKUP(E1791,КСГ!$A$2:$C$427,2,0)</f>
        <v>Другие болезни эндокринной системы, взрослые, уровень 1</v>
      </c>
      <c r="G1791" s="25">
        <f>VLOOKUP(E1791,КСГ!$A$2:$C$427,3,0)</f>
        <v>1.25</v>
      </c>
      <c r="H1791" s="25">
        <f>IF(VLOOKUP($E1791,КСГ!$A$2:$D$427,4,0)=0,IF($D1791="КС",$C$2*$C1791*$G1791,$C$3*$C1791*$G1791),IF($D1791="КС",$C$2*$G1791,$C$3*$G1791))</f>
        <v>21439.3125</v>
      </c>
      <c r="I1791" s="25" t="str">
        <f>VLOOKUP(E1791,КСГ!$A$2:$E$427,5,0)</f>
        <v>Эндокринология</v>
      </c>
      <c r="J1791" s="25">
        <f>VLOOKUP(E1791,КСГ!$A$2:$F$427,6,0)</f>
        <v>1.4</v>
      </c>
      <c r="K1791" s="26" t="s">
        <v>493</v>
      </c>
      <c r="L1791" s="26">
        <v>0</v>
      </c>
      <c r="M1791" s="26">
        <v>0</v>
      </c>
      <c r="N1791" s="18" t="str">
        <f t="shared" si="65"/>
        <v/>
      </c>
      <c r="O1791" s="19">
        <f>IF(VLOOKUP($E1791,КСГ!$A$2:$D$427,4,0)=0,IF($D1791="КС",$C$2*$C1791*$G1791*L1791,$C$3*$C1791*$G1791*L1791),IF($D1791="КС",$C$2*$G1791*L1791,$C$3*$G1791*L1791))</f>
        <v>0</v>
      </c>
      <c r="P1791" s="19">
        <f>IF(VLOOKUP($E1791,КСГ!$A$2:$D$427,4,0)=0,IF($D1791="КС",$C$2*$C1791*$G1791*M1791,$C$3*$C1791*$G1791*M1791),IF($D1791="КС",$C$2*$G1791*M1791,$C$3*$G1791*M1791))</f>
        <v>0</v>
      </c>
      <c r="Q1791" s="20">
        <f t="shared" si="66"/>
        <v>0</v>
      </c>
    </row>
    <row r="1792" spans="1:17">
      <c r="A1792" s="34">
        <v>150072</v>
      </c>
      <c r="B1792" s="22" t="str">
        <f>VLOOKUP(A1792,МО!$A$1:$C$68,2,0)</f>
        <v>ФГБУ "Северо-Кавказкий многопрофильный медицинский центр МЗ РФ</v>
      </c>
      <c r="C1792" s="23">
        <f>IF(D1792="КС",VLOOKUP(A1792,МО!$A$1:$C$68,3,0),VLOOKUP(A1792,МО!$A$1:$D$68,4,0))</f>
        <v>1.4</v>
      </c>
      <c r="D1792" s="27" t="s">
        <v>495</v>
      </c>
      <c r="E1792" s="26">
        <v>20161289</v>
      </c>
      <c r="F1792" s="22" t="str">
        <f>VLOOKUP(E1792,КСГ!$A$2:$C$427,2,0)</f>
        <v>Другие болезни эндокринной системы, взрослые, уровень 2</v>
      </c>
      <c r="G1792" s="25">
        <f>VLOOKUP(E1792,КСГ!$A$2:$C$427,3,0)</f>
        <v>2.76</v>
      </c>
      <c r="H1792" s="25">
        <f>IF(VLOOKUP($E1792,КСГ!$A$2:$D$427,4,0)=0,IF($D1792="КС",$C$2*$C1792*$G1792,$C$3*$C1792*$G1792),IF($D1792="КС",$C$2*$G1792,$C$3*$G1792))</f>
        <v>66273.202799999985</v>
      </c>
      <c r="I1792" s="25" t="str">
        <f>VLOOKUP(E1792,КСГ!$A$2:$E$427,5,0)</f>
        <v>Эндокринология</v>
      </c>
      <c r="J1792" s="25">
        <f>VLOOKUP(E1792,КСГ!$A$2:$F$427,6,0)</f>
        <v>1.4</v>
      </c>
      <c r="K1792" s="26" t="s">
        <v>514</v>
      </c>
      <c r="L1792" s="26">
        <v>1</v>
      </c>
      <c r="M1792" s="26">
        <v>0</v>
      </c>
      <c r="N1792" s="18">
        <f t="shared" si="65"/>
        <v>1</v>
      </c>
      <c r="O1792" s="19">
        <f>IF(VLOOKUP($E1792,КСГ!$A$2:$D$427,4,0)=0,IF($D1792="КС",$C$2*$C1792*$G1792*L1792,$C$3*$C1792*$G1792*L1792),IF($D1792="КС",$C$2*$G1792*L1792,$C$3*$G1792*L1792))</f>
        <v>66273.202799999985</v>
      </c>
      <c r="P1792" s="19">
        <f>IF(VLOOKUP($E1792,КСГ!$A$2:$D$427,4,0)=0,IF($D1792="КС",$C$2*$C1792*$G1792*M1792,$C$3*$C1792*$G1792*M1792),IF($D1792="КС",$C$2*$G1792*M1792,$C$3*$G1792*M1792))</f>
        <v>0</v>
      </c>
      <c r="Q1792" s="20">
        <f t="shared" si="66"/>
        <v>66273.202799999985</v>
      </c>
    </row>
    <row r="1793" spans="1:17">
      <c r="A1793" s="34">
        <v>150072</v>
      </c>
      <c r="B1793" s="22" t="str">
        <f>VLOOKUP(A1793,МО!$A$1:$C$68,2,0)</f>
        <v>ФГБУ "Северо-Кавказкий многопрофильный медицинский центр МЗ РФ</v>
      </c>
      <c r="C1793" s="23">
        <f>IF(D1793="КС",VLOOKUP(A1793,МО!$A$1:$C$68,3,0),VLOOKUP(A1793,МО!$A$1:$D$68,4,0))</f>
        <v>1.4</v>
      </c>
      <c r="D1793" s="27" t="s">
        <v>495</v>
      </c>
      <c r="E1793" s="26">
        <v>20161290</v>
      </c>
      <c r="F1793" s="22" t="str">
        <f>VLOOKUP(E1793,КСГ!$A$2:$C$427,2,0)</f>
        <v>Новообразования эндокринных желез доброкачественные,  in situ, неопределенного и неизвестного характера</v>
      </c>
      <c r="G1793" s="25">
        <f>VLOOKUP(E1793,КСГ!$A$2:$C$427,3,0)</f>
        <v>0.76</v>
      </c>
      <c r="H1793" s="25">
        <f>IF(VLOOKUP($E1793,КСГ!$A$2:$D$427,4,0)=0,IF($D1793="КС",$C$2*$C1793*$G1793,$C$3*$C1793*$G1793),IF($D1793="КС",$C$2*$G1793,$C$3*$G1793))</f>
        <v>18249.142799999998</v>
      </c>
      <c r="I1793" s="25" t="str">
        <f>VLOOKUP(E1793,КСГ!$A$2:$E$427,5,0)</f>
        <v>Эндокринология</v>
      </c>
      <c r="J1793" s="25">
        <f>VLOOKUP(E1793,КСГ!$A$2:$F$427,6,0)</f>
        <v>1.4</v>
      </c>
      <c r="K1793" s="26" t="s">
        <v>514</v>
      </c>
      <c r="L1793" s="26">
        <v>1</v>
      </c>
      <c r="M1793" s="26">
        <v>0</v>
      </c>
      <c r="N1793" s="18">
        <f t="shared" si="65"/>
        <v>1</v>
      </c>
      <c r="O1793" s="19">
        <f>IF(VLOOKUP($E1793,КСГ!$A$2:$D$427,4,0)=0,IF($D1793="КС",$C$2*$C1793*$G1793*L1793,$C$3*$C1793*$G1793*L1793),IF($D1793="КС",$C$2*$G1793*L1793,$C$3*$G1793*L1793))</f>
        <v>18249.142799999998</v>
      </c>
      <c r="P1793" s="19">
        <f>IF(VLOOKUP($E1793,КСГ!$A$2:$D$427,4,0)=0,IF($D1793="КС",$C$2*$C1793*$G1793*M1793,$C$3*$C1793*$G1793*M1793),IF($D1793="КС",$C$2*$G1793*M1793,$C$3*$G1793*M1793))</f>
        <v>0</v>
      </c>
      <c r="Q1793" s="20">
        <f t="shared" si="66"/>
        <v>18249.142799999998</v>
      </c>
    </row>
    <row r="1794" spans="1:17">
      <c r="A1794" s="34">
        <v>150072</v>
      </c>
      <c r="B1794" s="22" t="str">
        <f>VLOOKUP(A1794,МО!$A$1:$C$68,2,0)</f>
        <v>ФГБУ "Северо-Кавказкий многопрофильный медицинский центр МЗ РФ</v>
      </c>
      <c r="C1794" s="23">
        <f>IF(D1794="КС",VLOOKUP(A1794,МО!$A$1:$C$68,3,0),VLOOKUP(A1794,МО!$A$1:$D$68,4,0))</f>
        <v>1.4</v>
      </c>
      <c r="D1794" s="27" t="s">
        <v>495</v>
      </c>
      <c r="E1794" s="26">
        <v>20161291</v>
      </c>
      <c r="F1794" s="22" t="str">
        <f>VLOOKUP(E1794,КСГ!$A$2:$C$427,2,0)</f>
        <v>Расстройства питания</v>
      </c>
      <c r="G1794" s="25">
        <f>VLOOKUP(E1794,КСГ!$A$2:$C$427,3,0)</f>
        <v>1.06</v>
      </c>
      <c r="H1794" s="25">
        <f>IF(VLOOKUP($E1794,КСГ!$A$2:$D$427,4,0)=0,IF($D1794="КС",$C$2*$C1794*$G1794,$C$3*$C1794*$G1794),IF($D1794="КС",$C$2*$G1794,$C$3*$G1794))</f>
        <v>25452.751800000002</v>
      </c>
      <c r="I1794" s="25" t="str">
        <f>VLOOKUP(E1794,КСГ!$A$2:$E$427,5,0)</f>
        <v>Эндокринология</v>
      </c>
      <c r="J1794" s="25">
        <f>VLOOKUP(E1794,КСГ!$A$2:$F$427,6,0)</f>
        <v>1.4</v>
      </c>
      <c r="K1794" s="26" t="s">
        <v>514</v>
      </c>
      <c r="L1794" s="26">
        <v>1</v>
      </c>
      <c r="M1794" s="26">
        <v>1</v>
      </c>
      <c r="N1794" s="18">
        <f t="shared" si="65"/>
        <v>2</v>
      </c>
      <c r="O1794" s="19">
        <f>IF(VLOOKUP($E1794,КСГ!$A$2:$D$427,4,0)=0,IF($D1794="КС",$C$2*$C1794*$G1794*L1794,$C$3*$C1794*$G1794*L1794),IF($D1794="КС",$C$2*$G1794*L1794,$C$3*$G1794*L1794))</f>
        <v>25452.751800000002</v>
      </c>
      <c r="P1794" s="19">
        <f>IF(VLOOKUP($E1794,КСГ!$A$2:$D$427,4,0)=0,IF($D1794="КС",$C$2*$C1794*$G1794*M1794,$C$3*$C1794*$G1794*M1794),IF($D1794="КС",$C$2*$G1794*M1794,$C$3*$G1794*M1794))</f>
        <v>25452.751800000002</v>
      </c>
      <c r="Q1794" s="20">
        <f t="shared" si="66"/>
        <v>50905.503600000004</v>
      </c>
    </row>
    <row r="1795" spans="1:17">
      <c r="A1795" s="34">
        <v>150072</v>
      </c>
      <c r="B1795" s="22" t="str">
        <f>VLOOKUP(A1795,МО!$A$1:$C$68,2,0)</f>
        <v>ФГБУ "Северо-Кавказкий многопрофильный медицинский центр МЗ РФ</v>
      </c>
      <c r="C1795" s="23">
        <f>IF(D1795="КС",VLOOKUP(A1795,МО!$A$1:$C$68,3,0),VLOOKUP(A1795,МО!$A$1:$D$68,4,0))</f>
        <v>1.4</v>
      </c>
      <c r="D1795" s="27" t="s">
        <v>495</v>
      </c>
      <c r="E1795" s="26">
        <v>20161292</v>
      </c>
      <c r="F1795" s="22" t="str">
        <f>VLOOKUP(E1795,КСГ!$A$2:$C$427,2,0)</f>
        <v>Другие нарушения обмена веществ</v>
      </c>
      <c r="G1795" s="25">
        <f>VLOOKUP(E1795,КСГ!$A$2:$C$427,3,0)</f>
        <v>1.1599999999999999</v>
      </c>
      <c r="H1795" s="25">
        <f>IF(VLOOKUP($E1795,КСГ!$A$2:$D$427,4,0)=0,IF($D1795="КС",$C$2*$C1795*$G1795,$C$3*$C1795*$G1795),IF($D1795="КС",$C$2*$G1795,$C$3*$G1795))</f>
        <v>27853.954799999996</v>
      </c>
      <c r="I1795" s="25" t="str">
        <f>VLOOKUP(E1795,КСГ!$A$2:$E$427,5,0)</f>
        <v>Эндокринология</v>
      </c>
      <c r="J1795" s="25">
        <f>VLOOKUP(E1795,КСГ!$A$2:$F$427,6,0)</f>
        <v>1.4</v>
      </c>
      <c r="K1795" s="26" t="s">
        <v>514</v>
      </c>
      <c r="L1795" s="26">
        <v>1</v>
      </c>
      <c r="M1795" s="26">
        <v>0</v>
      </c>
      <c r="N1795" s="18">
        <f t="shared" si="65"/>
        <v>1</v>
      </c>
      <c r="O1795" s="19">
        <f>IF(VLOOKUP($E1795,КСГ!$A$2:$D$427,4,0)=0,IF($D1795="КС",$C$2*$C1795*$G1795*L1795,$C$3*$C1795*$G1795*L1795),IF($D1795="КС",$C$2*$G1795*L1795,$C$3*$G1795*L1795))</f>
        <v>27853.954799999996</v>
      </c>
      <c r="P1795" s="19">
        <f>IF(VLOOKUP($E1795,КСГ!$A$2:$D$427,4,0)=0,IF($D1795="КС",$C$2*$C1795*$G1795*M1795,$C$3*$C1795*$G1795*M1795),IF($D1795="КС",$C$2*$G1795*M1795,$C$3*$G1795*M1795))</f>
        <v>0</v>
      </c>
      <c r="Q1795" s="20">
        <f t="shared" si="66"/>
        <v>27853.954799999996</v>
      </c>
    </row>
    <row r="1796" spans="1:17">
      <c r="A1796" s="34">
        <v>150072</v>
      </c>
      <c r="B1796" s="22" t="str">
        <f>VLOOKUP(A1796,МО!$A$1:$C$68,2,0)</f>
        <v>ФГБУ "Северо-Кавказкий многопрофильный медицинский центр МЗ РФ</v>
      </c>
      <c r="C1796" s="23">
        <f>IF(D1796="КС",VLOOKUP(A1796,МО!$A$1:$C$68,3,0),VLOOKUP(A1796,МО!$A$1:$D$68,4,0))</f>
        <v>1.4</v>
      </c>
      <c r="D1796" s="27" t="s">
        <v>495</v>
      </c>
      <c r="E1796" s="26">
        <v>20161300</v>
      </c>
      <c r="F1796" s="22" t="str">
        <f>VLOOKUP(E1796,КСГ!$A$2:$C$427,2,0)</f>
        <v>Нейрореабилитация</v>
      </c>
      <c r="G1796" s="25">
        <f>VLOOKUP(E1796,КСГ!$A$2:$C$427,3,0)</f>
        <v>3</v>
      </c>
      <c r="H1796" s="25">
        <f>IF(VLOOKUP($E1796,КСГ!$A$2:$D$427,4,0)=0,IF($D1796="КС",$C$2*$C1796*$G1796,$C$3*$C1796*$G1796),IF($D1796="КС",$C$2*$G1796,$C$3*$G1796))</f>
        <v>72036.09</v>
      </c>
      <c r="I1796" s="25" t="str">
        <f>VLOOKUP(E1796,КСГ!$A$2:$E$427,5,0)</f>
        <v>Реабилитация</v>
      </c>
      <c r="J1796" s="25">
        <f>VLOOKUP(E1796,КСГ!$A$2:$F$427,6,0)</f>
        <v>0.75</v>
      </c>
      <c r="K1796" s="26" t="s">
        <v>501</v>
      </c>
      <c r="L1796" s="26">
        <v>130</v>
      </c>
      <c r="M1796" s="26">
        <v>22</v>
      </c>
      <c r="N1796" s="18">
        <f t="shared" si="65"/>
        <v>152</v>
      </c>
      <c r="O1796" s="19">
        <f>IF(VLOOKUP($E1796,КСГ!$A$2:$D$427,4,0)=0,IF($D1796="КС",$C$2*$C1796*$G1796*L1796,$C$3*$C1796*$G1796*L1796),IF($D1796="КС",$C$2*$G1796*L1796,$C$3*$G1796*L1796))</f>
        <v>9364691.6999999993</v>
      </c>
      <c r="P1796" s="19">
        <f>IF(VLOOKUP($E1796,КСГ!$A$2:$D$427,4,0)=0,IF($D1796="КС",$C$2*$C1796*$G1796*M1796,$C$3*$C1796*$G1796*M1796),IF($D1796="КС",$C$2*$G1796*M1796,$C$3*$G1796*M1796))</f>
        <v>1584793.98</v>
      </c>
      <c r="Q1796" s="20">
        <f t="shared" si="66"/>
        <v>10949485.68</v>
      </c>
    </row>
    <row r="1797" spans="1:17">
      <c r="A1797" s="34">
        <v>150072</v>
      </c>
      <c r="B1797" s="22" t="str">
        <f>VLOOKUP(A1797,МО!$A$1:$C$68,2,0)</f>
        <v>ФГБУ "Северо-Кавказкий многопрофильный медицинский центр МЗ РФ</v>
      </c>
      <c r="C1797" s="23">
        <f>IF(D1797="КС",VLOOKUP(A1797,МО!$A$1:$C$68,3,0),VLOOKUP(A1797,МО!$A$1:$D$68,4,0))</f>
        <v>1.4</v>
      </c>
      <c r="D1797" s="27" t="s">
        <v>495</v>
      </c>
      <c r="E1797" s="26">
        <v>20161301</v>
      </c>
      <c r="F1797" s="22" t="str">
        <f>VLOOKUP(E1797,КСГ!$A$2:$C$427,2,0)</f>
        <v>Кардиореабилитация</v>
      </c>
      <c r="G1797" s="25">
        <f>VLOOKUP(E1797,КСГ!$A$2:$C$427,3,0)</f>
        <v>1.5</v>
      </c>
      <c r="H1797" s="25">
        <f>IF(VLOOKUP($E1797,КСГ!$A$2:$D$427,4,0)=0,IF($D1797="КС",$C$2*$C1797*$G1797,$C$3*$C1797*$G1797),IF($D1797="КС",$C$2*$G1797,$C$3*$G1797))</f>
        <v>36018.044999999998</v>
      </c>
      <c r="I1797" s="25" t="str">
        <f>VLOOKUP(E1797,КСГ!$A$2:$E$427,5,0)</f>
        <v>Реабилитация</v>
      </c>
      <c r="J1797" s="25">
        <f>VLOOKUP(E1797,КСГ!$A$2:$F$427,6,0)</f>
        <v>0.75</v>
      </c>
      <c r="K1797" s="26" t="s">
        <v>501</v>
      </c>
      <c r="L1797" s="26">
        <v>45</v>
      </c>
      <c r="M1797" s="26">
        <v>6</v>
      </c>
      <c r="N1797" s="18">
        <f t="shared" si="65"/>
        <v>51</v>
      </c>
      <c r="O1797" s="19">
        <f>IF(VLOOKUP($E1797,КСГ!$A$2:$D$427,4,0)=0,IF($D1797="КС",$C$2*$C1797*$G1797*L1797,$C$3*$C1797*$G1797*L1797),IF($D1797="КС",$C$2*$G1797*L1797,$C$3*$G1797*L1797))</f>
        <v>1620812.0249999999</v>
      </c>
      <c r="P1797" s="19">
        <f>IF(VLOOKUP($E1797,КСГ!$A$2:$D$427,4,0)=0,IF($D1797="КС",$C$2*$C1797*$G1797*M1797,$C$3*$C1797*$G1797*M1797),IF($D1797="КС",$C$2*$G1797*M1797,$C$3*$G1797*M1797))</f>
        <v>216108.27</v>
      </c>
      <c r="Q1797" s="20">
        <f t="shared" si="66"/>
        <v>1836920.2949999999</v>
      </c>
    </row>
    <row r="1798" spans="1:17">
      <c r="A1798" s="34">
        <v>150072</v>
      </c>
      <c r="B1798" s="22" t="str">
        <f>VLOOKUP(A1798,МО!$A$1:$C$68,2,0)</f>
        <v>ФГБУ "Северо-Кавказкий многопрофильный медицинский центр МЗ РФ</v>
      </c>
      <c r="C1798" s="23">
        <f>IF(D1798="КС",VLOOKUP(A1798,МО!$A$1:$C$68,3,0),VLOOKUP(A1798,МО!$A$1:$D$68,4,0))</f>
        <v>1.4</v>
      </c>
      <c r="D1798" s="27" t="s">
        <v>495</v>
      </c>
      <c r="E1798" s="26">
        <v>20161302</v>
      </c>
      <c r="F1798" s="22" t="str">
        <f>VLOOKUP(E1798,КСГ!$A$2:$C$427,2,0)</f>
        <v>Реабилитация после перенесенных травм и операций на опорно-двигательной системе</v>
      </c>
      <c r="G1798" s="25">
        <f>VLOOKUP(E1798,КСГ!$A$2:$C$427,3,0)</f>
        <v>2.25</v>
      </c>
      <c r="H1798" s="25">
        <f>IF(VLOOKUP($E1798,КСГ!$A$2:$D$427,4,0)=0,IF($D1798="КС",$C$2*$C1798*$G1798,$C$3*$C1798*$G1798),IF($D1798="КС",$C$2*$G1798,$C$3*$G1798))</f>
        <v>54027.067499999997</v>
      </c>
      <c r="I1798" s="25" t="str">
        <f>VLOOKUP(E1798,КСГ!$A$2:$E$427,5,0)</f>
        <v>Реабилитация</v>
      </c>
      <c r="J1798" s="25">
        <f>VLOOKUP(E1798,КСГ!$A$2:$F$427,6,0)</f>
        <v>0.75</v>
      </c>
      <c r="K1798" s="26" t="s">
        <v>501</v>
      </c>
      <c r="L1798" s="26">
        <v>100</v>
      </c>
      <c r="M1798" s="26">
        <v>15</v>
      </c>
      <c r="N1798" s="18">
        <f t="shared" si="65"/>
        <v>115</v>
      </c>
      <c r="O1798" s="19">
        <f>IF(VLOOKUP($E1798,КСГ!$A$2:$D$427,4,0)=0,IF($D1798="КС",$C$2*$C1798*$G1798*L1798,$C$3*$C1798*$G1798*L1798),IF($D1798="КС",$C$2*$G1798*L1798,$C$3*$G1798*L1798))</f>
        <v>5402706.75</v>
      </c>
      <c r="P1798" s="19">
        <f>IF(VLOOKUP($E1798,КСГ!$A$2:$D$427,4,0)=0,IF($D1798="КС",$C$2*$C1798*$G1798*M1798,$C$3*$C1798*$G1798*M1798),IF($D1798="КС",$C$2*$G1798*M1798,$C$3*$G1798*M1798))</f>
        <v>810406.01249999995</v>
      </c>
      <c r="Q1798" s="20">
        <f t="shared" si="66"/>
        <v>6213112.7625000002</v>
      </c>
    </row>
    <row r="1799" spans="1:17">
      <c r="A1799" s="34">
        <v>150072</v>
      </c>
      <c r="B1799" s="22" t="str">
        <f>VLOOKUP(A1799,МО!$A$1:$C$68,2,0)</f>
        <v>ФГБУ "Северо-Кавказкий многопрофильный медицинский центр МЗ РФ</v>
      </c>
      <c r="C1799" s="23">
        <f>IF(D1799="КС",VLOOKUP(A1799,МО!$A$1:$C$68,3,0),VLOOKUP(A1799,МО!$A$1:$D$68,4,0))</f>
        <v>1.4</v>
      </c>
      <c r="D1799" s="27" t="s">
        <v>495</v>
      </c>
      <c r="E1799" s="26">
        <v>20161304</v>
      </c>
      <c r="F1799" s="22" t="str">
        <f>VLOOKUP(E1799,КСГ!$A$2:$C$427,2,0)</f>
        <v>Реабилитация при других соматических заболеваниях</v>
      </c>
      <c r="G1799" s="25">
        <f>VLOOKUP(E1799,КСГ!$A$2:$C$427,3,0)</f>
        <v>0.7</v>
      </c>
      <c r="H1799" s="25">
        <f>IF(VLOOKUP($E1799,КСГ!$A$2:$D$427,4,0)=0,IF($D1799="КС",$C$2*$C1799*$G1799,$C$3*$C1799*$G1799),IF($D1799="КС",$C$2*$G1799,$C$3*$G1799))</f>
        <v>16808.420999999998</v>
      </c>
      <c r="I1799" s="25" t="str">
        <f>VLOOKUP(E1799,КСГ!$A$2:$E$427,5,0)</f>
        <v>Реабилитация</v>
      </c>
      <c r="J1799" s="25">
        <f>VLOOKUP(E1799,КСГ!$A$2:$F$427,6,0)</f>
        <v>0.75</v>
      </c>
      <c r="K1799" s="26" t="s">
        <v>501</v>
      </c>
      <c r="L1799" s="26">
        <v>85</v>
      </c>
      <c r="M1799" s="26">
        <v>14</v>
      </c>
      <c r="N1799" s="18">
        <f t="shared" si="65"/>
        <v>99</v>
      </c>
      <c r="O1799" s="19">
        <f>IF(VLOOKUP($E1799,КСГ!$A$2:$D$427,4,0)=0,IF($D1799="КС",$C$2*$C1799*$G1799*L1799,$C$3*$C1799*$G1799*L1799),IF($D1799="КС",$C$2*$G1799*L1799,$C$3*$G1799*L1799))</f>
        <v>1428715.7849999999</v>
      </c>
      <c r="P1799" s="19">
        <f>IF(VLOOKUP($E1799,КСГ!$A$2:$D$427,4,0)=0,IF($D1799="КС",$C$2*$C1799*$G1799*M1799,$C$3*$C1799*$G1799*M1799),IF($D1799="КС",$C$2*$G1799*M1799,$C$3*$G1799*M1799))</f>
        <v>235317.89399999997</v>
      </c>
      <c r="Q1799" s="20">
        <f t="shared" si="66"/>
        <v>1664033.679</v>
      </c>
    </row>
    <row r="1800" spans="1:17" ht="30">
      <c r="A1800" s="34">
        <v>150003</v>
      </c>
      <c r="B1800" s="22" t="str">
        <f>VLOOKUP(A1800,МО!$A$1:$C$68,2,0)</f>
        <v>ГБУЗ "КБСП"</v>
      </c>
      <c r="C1800" s="23">
        <f>IF(D1800="КС",VLOOKUP(A1800,МО!$A$1:$C$68,3,0),VLOOKUP(A1800,МО!$A$1:$D$68,4,0))</f>
        <v>1.38</v>
      </c>
      <c r="D1800" s="27" t="s">
        <v>495</v>
      </c>
      <c r="E1800" s="11">
        <v>20161273</v>
      </c>
      <c r="F1800" s="22" t="str">
        <f>VLOOKUP(E1800,КСГ!$A$2:$C$427,2,0)</f>
        <v>Отморожения (уровень 1)</v>
      </c>
      <c r="G1800" s="25">
        <f>VLOOKUP(E1800,КСГ!$A$2:$C$427,3,0)</f>
        <v>1.17</v>
      </c>
      <c r="H1800" s="25">
        <f>IF(VLOOKUP($E1800,КСГ!$A$2:$D$427,4,0)=0,IF($D1800="КС",$C$2*$C1800*$G1800,$C$3*$C1800*$G1800),IF($D1800="КС",$C$2*$G1800,$C$3*$G1800))</f>
        <v>27692.731169999999</v>
      </c>
      <c r="I1800" s="25" t="str">
        <f>VLOOKUP(E1800,КСГ!$A$2:$E$427,5,0)</f>
        <v>Хирургия (комбустиология)</v>
      </c>
      <c r="J1800" s="25">
        <f>VLOOKUP(E1800,КСГ!$A$2:$F$427,6,0)</f>
        <v>1.95</v>
      </c>
      <c r="K1800" s="17" t="s">
        <v>474</v>
      </c>
      <c r="L1800" s="17">
        <v>1</v>
      </c>
      <c r="M1800" s="17">
        <v>0</v>
      </c>
      <c r="N1800" s="18">
        <f t="shared" si="65"/>
        <v>1</v>
      </c>
      <c r="O1800" s="19">
        <f>IF(VLOOKUP($E1800,КСГ!$A$2:$D$427,4,0)=0,IF($D1800="КС",$C$2*$C1800*$G1800*L1800,$C$3*$C1800*$G1800*L1800),IF($D1800="КС",$C$2*$G1800*L1800,$C$3*$G1800*L1800))</f>
        <v>27692.731169999999</v>
      </c>
      <c r="P1800" s="19">
        <f>IF(VLOOKUP($E1800,КСГ!$A$2:$D$427,4,0)=0,IF($D1800="КС",$C$2*$C1800*$G1800*M1800,$C$3*$C1800*$G1800*M1800),IF($D1800="КС",$C$2*$G1800*M1800,$C$3*$G1800*M1800))</f>
        <v>0</v>
      </c>
      <c r="Q1800" s="20">
        <f t="shared" si="66"/>
        <v>27692.731169999999</v>
      </c>
    </row>
    <row r="1801" spans="1:17" ht="15" customHeight="1">
      <c r="A1801" s="34">
        <v>150003</v>
      </c>
      <c r="B1801" s="22" t="str">
        <f>VLOOKUP(A1801,МО!$A$1:$C$68,2,0)</f>
        <v>ГБУЗ "КБСП"</v>
      </c>
      <c r="C1801" s="23">
        <f>IF(D1801="КС",VLOOKUP(A1801,МО!$A$1:$C$68,3,0),VLOOKUP(A1801,МО!$A$1:$D$68,4,0))</f>
        <v>1.38</v>
      </c>
      <c r="D1801" s="27" t="s">
        <v>495</v>
      </c>
      <c r="E1801" s="11">
        <v>20161274</v>
      </c>
      <c r="F1801" s="22" t="str">
        <f>VLOOKUP(E1801,КСГ!$A$2:$C$427,2,0)</f>
        <v>Отморожения (уровень 2)</v>
      </c>
      <c r="G1801" s="25">
        <f>VLOOKUP(E1801,КСГ!$A$2:$C$427,3,0)</f>
        <v>2.91</v>
      </c>
      <c r="H1801" s="25">
        <f>IF(VLOOKUP($E1801,КСГ!$A$2:$D$427,4,0)=0,IF($D1801="КС",$C$2*$C1801*$G1801,$C$3*$C1801*$G1801),IF($D1801="КС",$C$2*$G1801,$C$3*$G1801))</f>
        <v>68876.792910000004</v>
      </c>
      <c r="I1801" s="25" t="str">
        <f>VLOOKUP(E1801,КСГ!$A$2:$E$427,5,0)</f>
        <v>Хирургия (комбустиология)</v>
      </c>
      <c r="J1801" s="25">
        <f>VLOOKUP(E1801,КСГ!$A$2:$F$427,6,0)</f>
        <v>1.95</v>
      </c>
      <c r="K1801" s="17" t="s">
        <v>480</v>
      </c>
      <c r="L1801" s="17">
        <v>0</v>
      </c>
      <c r="M1801" s="17">
        <v>0</v>
      </c>
      <c r="N1801" s="18" t="str">
        <f t="shared" si="65"/>
        <v/>
      </c>
      <c r="O1801" s="19">
        <f>IF(VLOOKUP($E1801,КСГ!$A$2:$D$427,4,0)=0,IF($D1801="КС",$C$2*$C1801*$G1801*L1801,$C$3*$C1801*$G1801*L1801),IF($D1801="КС",$C$2*$G1801*L1801,$C$3*$G1801*L1801))</f>
        <v>0</v>
      </c>
      <c r="P1801" s="19">
        <f>IF(VLOOKUP($E1801,КСГ!$A$2:$D$427,4,0)=0,IF($D1801="КС",$C$2*$C1801*$G1801*M1801,$C$3*$C1801*$G1801*M1801),IF($D1801="КС",$C$2*$G1801*M1801,$C$3*$G1801*M1801))</f>
        <v>0</v>
      </c>
      <c r="Q1801" s="20">
        <f t="shared" si="66"/>
        <v>0</v>
      </c>
    </row>
    <row r="1802" spans="1:17" ht="15" customHeight="1">
      <c r="A1802" s="34">
        <v>150003</v>
      </c>
      <c r="B1802" s="22" t="str">
        <f>VLOOKUP(A1802,МО!$A$1:$C$68,2,0)</f>
        <v>ГБУЗ "КБСП"</v>
      </c>
      <c r="C1802" s="23">
        <f>IF(D1802="КС",VLOOKUP(A1802,МО!$A$1:$C$68,3,0),VLOOKUP(A1802,МО!$A$1:$D$68,4,0))</f>
        <v>1.38</v>
      </c>
      <c r="D1802" s="27" t="s">
        <v>495</v>
      </c>
      <c r="E1802" s="11">
        <v>20161274</v>
      </c>
      <c r="F1802" s="22" t="str">
        <f>VLOOKUP(E1802,КСГ!$A$2:$C$427,2,0)</f>
        <v>Отморожения (уровень 2)</v>
      </c>
      <c r="G1802" s="25">
        <f>VLOOKUP(E1802,КСГ!$A$2:$C$427,3,0)</f>
        <v>2.91</v>
      </c>
      <c r="H1802" s="25">
        <f>IF(VLOOKUP($E1802,КСГ!$A$2:$D$427,4,0)=0,IF($D1802="КС",$C$2*$C1802*$G1802,$C$3*$C1802*$G1802),IF($D1802="КС",$C$2*$G1802,$C$3*$G1802))</f>
        <v>68876.792910000004</v>
      </c>
      <c r="I1802" s="25" t="str">
        <f>VLOOKUP(E1802,КСГ!$A$2:$E$427,5,0)</f>
        <v>Хирургия (комбустиология)</v>
      </c>
      <c r="J1802" s="25">
        <f>VLOOKUP(E1802,КСГ!$A$2:$F$427,6,0)</f>
        <v>1.95</v>
      </c>
      <c r="K1802" s="17" t="s">
        <v>513</v>
      </c>
      <c r="L1802" s="17">
        <v>4</v>
      </c>
      <c r="M1802" s="17">
        <v>1</v>
      </c>
      <c r="N1802" s="18">
        <f t="shared" si="65"/>
        <v>5</v>
      </c>
      <c r="O1802" s="19">
        <f>IF(VLOOKUP($E1802,КСГ!$A$2:$D$427,4,0)=0,IF($D1802="КС",$C$2*$C1802*$G1802*L1802,$C$3*$C1802*$G1802*L1802),IF($D1802="КС",$C$2*$G1802*L1802,$C$3*$G1802*L1802))</f>
        <v>275507.17164000002</v>
      </c>
      <c r="P1802" s="19">
        <f>IF(VLOOKUP($E1802,КСГ!$A$2:$D$427,4,0)=0,IF($D1802="КС",$C$2*$C1802*$G1802*M1802,$C$3*$C1802*$G1802*M1802),IF($D1802="КС",$C$2*$G1802*M1802,$C$3*$G1802*M1802))</f>
        <v>68876.792910000004</v>
      </c>
      <c r="Q1802" s="20">
        <f t="shared" si="66"/>
        <v>344383.96455000003</v>
      </c>
    </row>
    <row r="1803" spans="1:17" ht="15.75" customHeight="1">
      <c r="A1803" s="34">
        <v>150003</v>
      </c>
      <c r="B1803" s="22" t="str">
        <f>VLOOKUP(A1803,МО!$A$1:$C$68,2,0)</f>
        <v>ГБУЗ "КБСП"</v>
      </c>
      <c r="C1803" s="23">
        <f>IF(D1803="КС",VLOOKUP(A1803,МО!$A$1:$C$68,3,0),VLOOKUP(A1803,МО!$A$1:$D$68,4,0))</f>
        <v>1.38</v>
      </c>
      <c r="D1803" s="27" t="s">
        <v>495</v>
      </c>
      <c r="E1803" s="11">
        <v>20161275</v>
      </c>
      <c r="F1803" s="22" t="str">
        <f>VLOOKUP(E1803,КСГ!$A$2:$C$427,2,0)</f>
        <v>Ожоги (уровень 1)</v>
      </c>
      <c r="G1803" s="25">
        <f>VLOOKUP(E1803,КСГ!$A$2:$C$427,3,0)</f>
        <v>1.21</v>
      </c>
      <c r="H1803" s="25">
        <f>IF(VLOOKUP($E1803,КСГ!$A$2:$D$427,4,0)=0,IF($D1803="КС",$C$2*$C1803*$G1803,$C$3*$C1803*$G1803),IF($D1803="КС",$C$2*$G1803,$C$3*$G1803))</f>
        <v>28639.49121</v>
      </c>
      <c r="I1803" s="25" t="str">
        <f>VLOOKUP(E1803,КСГ!$A$2:$E$427,5,0)</f>
        <v>Хирургия (комбустиология)</v>
      </c>
      <c r="J1803" s="25">
        <f>VLOOKUP(E1803,КСГ!$A$2:$F$427,6,0)</f>
        <v>1.95</v>
      </c>
      <c r="K1803" s="17" t="s">
        <v>513</v>
      </c>
      <c r="L1803" s="17">
        <v>40</v>
      </c>
      <c r="M1803" s="17">
        <v>10</v>
      </c>
      <c r="N1803" s="18">
        <f t="shared" si="65"/>
        <v>50</v>
      </c>
      <c r="O1803" s="19">
        <f>IF(VLOOKUP($E1803,КСГ!$A$2:$D$427,4,0)=0,IF($D1803="КС",$C$2*$C1803*$G1803*L1803,$C$3*$C1803*$G1803*L1803),IF($D1803="КС",$C$2*$G1803*L1803,$C$3*$G1803*L1803))</f>
        <v>1145579.6484000001</v>
      </c>
      <c r="P1803" s="19">
        <f>IF(VLOOKUP($E1803,КСГ!$A$2:$D$427,4,0)=0,IF($D1803="КС",$C$2*$C1803*$G1803*M1803,$C$3*$C1803*$G1803*M1803),IF($D1803="КС",$C$2*$G1803*M1803,$C$3*$G1803*M1803))</f>
        <v>286394.91210000002</v>
      </c>
      <c r="Q1803" s="20">
        <f t="shared" si="66"/>
        <v>1431974.5605000001</v>
      </c>
    </row>
    <row r="1804" spans="1:17" ht="30">
      <c r="A1804" s="34">
        <v>150003</v>
      </c>
      <c r="B1804" s="22" t="str">
        <f>VLOOKUP(A1804,МО!$A$1:$C$68,2,0)</f>
        <v>ГБУЗ "КБСП"</v>
      </c>
      <c r="C1804" s="23">
        <f>IF(D1804="КС",VLOOKUP(A1804,МО!$A$1:$C$68,3,0),VLOOKUP(A1804,МО!$A$1:$D$68,4,0))</f>
        <v>1.38</v>
      </c>
      <c r="D1804" s="27" t="s">
        <v>495</v>
      </c>
      <c r="E1804" s="11">
        <v>20161277</v>
      </c>
      <c r="F1804" s="22" t="str">
        <f>VLOOKUP(E1804,КСГ!$A$2:$C$427,2,0)</f>
        <v>Ожоги (уровень 3)</v>
      </c>
      <c r="G1804" s="25">
        <f>VLOOKUP(E1804,КСГ!$A$2:$C$427,3,0)</f>
        <v>3.54</v>
      </c>
      <c r="H1804" s="25">
        <f>IF(VLOOKUP($E1804,КСГ!$A$2:$D$427,4,0)=0,IF($D1804="КС",$C$2*$C1804*$G1804,$C$3*$C1804*$G1804),IF($D1804="КС",$C$2*$G1804,$C$3*$G1804))</f>
        <v>83788.26354</v>
      </c>
      <c r="I1804" s="25" t="str">
        <f>VLOOKUP(E1804,КСГ!$A$2:$E$427,5,0)</f>
        <v>Хирургия (комбустиология)</v>
      </c>
      <c r="J1804" s="25">
        <f>VLOOKUP(E1804,КСГ!$A$2:$F$427,6,0)</f>
        <v>1.95</v>
      </c>
      <c r="K1804" s="17" t="s">
        <v>513</v>
      </c>
      <c r="L1804" s="17">
        <v>40</v>
      </c>
      <c r="M1804" s="17">
        <v>8</v>
      </c>
      <c r="N1804" s="18">
        <f t="shared" si="65"/>
        <v>48</v>
      </c>
      <c r="O1804" s="19">
        <f>IF(VLOOKUP($E1804,КСГ!$A$2:$D$427,4,0)=0,IF($D1804="КС",$C$2*$C1804*$G1804*L1804,$C$3*$C1804*$G1804*L1804),IF($D1804="КС",$C$2*$G1804*L1804,$C$3*$G1804*L1804))</f>
        <v>3351530.5416000001</v>
      </c>
      <c r="P1804" s="19">
        <f>IF(VLOOKUP($E1804,КСГ!$A$2:$D$427,4,0)=0,IF($D1804="КС",$C$2*$C1804*$G1804*M1804,$C$3*$C1804*$G1804*M1804),IF($D1804="КС",$C$2*$G1804*M1804,$C$3*$G1804*M1804))</f>
        <v>670306.10832</v>
      </c>
      <c r="Q1804" s="20">
        <f t="shared" si="66"/>
        <v>4021836.6499200002</v>
      </c>
    </row>
    <row r="1805" spans="1:17" ht="30">
      <c r="A1805" s="34">
        <v>150003</v>
      </c>
      <c r="B1805" s="22" t="str">
        <f>VLOOKUP(A1805,МО!$A$1:$C$68,2,0)</f>
        <v>ГБУЗ "КБСП"</v>
      </c>
      <c r="C1805" s="23">
        <f>IF(D1805="КС",VLOOKUP(A1805,МО!$A$1:$C$68,3,0),VLOOKUP(A1805,МО!$A$1:$D$68,4,0))</f>
        <v>1.38</v>
      </c>
      <c r="D1805" s="27" t="s">
        <v>495</v>
      </c>
      <c r="E1805" s="11">
        <v>20161278</v>
      </c>
      <c r="F1805" s="22" t="str">
        <f>VLOOKUP(E1805,КСГ!$A$2:$C$427,2,0)</f>
        <v>Ожоги (уровень 4)</v>
      </c>
      <c r="G1805" s="25">
        <f>VLOOKUP(E1805,КСГ!$A$2:$C$427,3,0)</f>
        <v>5.21</v>
      </c>
      <c r="H1805" s="25">
        <f>IF(VLOOKUP($E1805,КСГ!$A$2:$D$427,4,0)=0,IF($D1805="КС",$C$2*$C1805*$G1805,$C$3*$C1805*$G1805),IF($D1805="КС",$C$2*$G1805,$C$3*$G1805))</f>
        <v>123315.49520999999</v>
      </c>
      <c r="I1805" s="25" t="str">
        <f>VLOOKUP(E1805,КСГ!$A$2:$E$427,5,0)</f>
        <v>Хирургия (комбустиология)</v>
      </c>
      <c r="J1805" s="25">
        <f>VLOOKUP(E1805,КСГ!$A$2:$F$427,6,0)</f>
        <v>1.95</v>
      </c>
      <c r="K1805" s="17" t="s">
        <v>513</v>
      </c>
      <c r="L1805" s="17">
        <v>15</v>
      </c>
      <c r="M1805" s="17">
        <v>5</v>
      </c>
      <c r="N1805" s="18">
        <f t="shared" si="65"/>
        <v>20</v>
      </c>
      <c r="O1805" s="19">
        <f>IF(VLOOKUP($E1805,КСГ!$A$2:$D$427,4,0)=0,IF($D1805="КС",$C$2*$C1805*$G1805*L1805,$C$3*$C1805*$G1805*L1805),IF($D1805="КС",$C$2*$G1805*L1805,$C$3*$G1805*L1805))</f>
        <v>1849732.4281499998</v>
      </c>
      <c r="P1805" s="19">
        <f>IF(VLOOKUP($E1805,КСГ!$A$2:$D$427,4,0)=0,IF($D1805="КС",$C$2*$C1805*$G1805*M1805,$C$3*$C1805*$G1805*M1805),IF($D1805="КС",$C$2*$G1805*M1805,$C$3*$G1805*M1805))</f>
        <v>616577.47604999994</v>
      </c>
      <c r="Q1805" s="20">
        <f t="shared" si="66"/>
        <v>2466309.9041999998</v>
      </c>
    </row>
    <row r="1806" spans="1:17" ht="16.5" customHeight="1">
      <c r="A1806" s="34">
        <v>150003</v>
      </c>
      <c r="B1806" s="22" t="str">
        <f>VLOOKUP(A1806,МО!$A$1:$C$68,2,0)</f>
        <v>ГБУЗ "КБСП"</v>
      </c>
      <c r="C1806" s="23">
        <f>IF(D1806="КС",VLOOKUP(A1806,МО!$A$1:$C$68,3,0),VLOOKUP(A1806,МО!$A$1:$D$68,4,0))</f>
        <v>1.38</v>
      </c>
      <c r="D1806" s="27" t="s">
        <v>495</v>
      </c>
      <c r="E1806" s="11">
        <v>20161279</v>
      </c>
      <c r="F1806" s="22" t="str">
        <f>VLOOKUP(E1806,КСГ!$A$2:$C$427,2,0)</f>
        <v>Ожоги (уровень 5)</v>
      </c>
      <c r="G1806" s="25">
        <f>VLOOKUP(E1806,КСГ!$A$2:$C$427,3,0)</f>
        <v>11.12</v>
      </c>
      <c r="H1806" s="25">
        <f>IF(VLOOKUP($E1806,КСГ!$A$2:$D$427,4,0)=0,IF($D1806="КС",$C$2*$C1806*$G1806,$C$3*$C1806*$G1806),IF($D1806="КС",$C$2*$G1806,$C$3*$G1806))</f>
        <v>263199.29112000001</v>
      </c>
      <c r="I1806" s="25" t="str">
        <f>VLOOKUP(E1806,КСГ!$A$2:$E$427,5,0)</f>
        <v>Хирургия (комбустиология)</v>
      </c>
      <c r="J1806" s="25">
        <f>VLOOKUP(E1806,КСГ!$A$2:$F$427,6,0)</f>
        <v>1.95</v>
      </c>
      <c r="K1806" s="17" t="s">
        <v>513</v>
      </c>
      <c r="L1806" s="17">
        <v>4</v>
      </c>
      <c r="M1806" s="17">
        <v>3</v>
      </c>
      <c r="N1806" s="18">
        <f t="shared" si="65"/>
        <v>7</v>
      </c>
      <c r="O1806" s="19">
        <f>IF(VLOOKUP($E1806,КСГ!$A$2:$D$427,4,0)=0,IF($D1806="КС",$C$2*$C1806*$G1806*L1806,$C$3*$C1806*$G1806*L1806),IF($D1806="КС",$C$2*$G1806*L1806,$C$3*$G1806*L1806))</f>
        <v>1052797.16448</v>
      </c>
      <c r="P1806" s="19">
        <f>IF(VLOOKUP($E1806,КСГ!$A$2:$D$427,4,0)=0,IF($D1806="КС",$C$2*$C1806*$G1806*M1806,$C$3*$C1806*$G1806*M1806),IF($D1806="КС",$C$2*$G1806*M1806,$C$3*$G1806*M1806))</f>
        <v>789597.87336000009</v>
      </c>
      <c r="Q1806" s="20">
        <f t="shared" si="66"/>
        <v>1842395.0378400001</v>
      </c>
    </row>
    <row r="1807" spans="1:17" ht="18" customHeight="1">
      <c r="A1807" s="34">
        <v>150003</v>
      </c>
      <c r="B1807" s="22" t="str">
        <f>VLOOKUP(A1807,МО!$A$1:$C$68,2,0)</f>
        <v>ГБУЗ "КБСП"</v>
      </c>
      <c r="C1807" s="23">
        <f>IF(D1807="КС",VLOOKUP(A1807,МО!$A$1:$C$68,3,0),VLOOKUP(A1807,МО!$A$1:$D$68,4,0))</f>
        <v>1.38</v>
      </c>
      <c r="D1807" s="27" t="s">
        <v>495</v>
      </c>
      <c r="E1807" s="11">
        <v>20161286</v>
      </c>
      <c r="F1807" s="22" t="str">
        <f>VLOOKUP(E1807,КСГ!$A$2:$C$427,2,0)</f>
        <v>Сахарный диабет, уровень 2, взрослые</v>
      </c>
      <c r="G1807" s="25">
        <f>VLOOKUP(E1807,КСГ!$A$2:$C$427,3,0)</f>
        <v>1.49</v>
      </c>
      <c r="H1807" s="25">
        <f>IF(VLOOKUP($E1807,КСГ!$A$2:$D$427,4,0)=0,IF($D1807="КС",$C$2*$C1807*$G1807,$C$3*$C1807*$G1807),IF($D1807="КС",$C$2*$G1807,$C$3*$G1807))</f>
        <v>35266.81149</v>
      </c>
      <c r="I1807" s="25" t="str">
        <f>VLOOKUP(E1807,КСГ!$A$2:$E$427,5,0)</f>
        <v>Эндокринология</v>
      </c>
      <c r="J1807" s="25">
        <f>VLOOKUP(E1807,КСГ!$A$2:$F$427,6,0)</f>
        <v>1.4</v>
      </c>
      <c r="K1807" s="17" t="s">
        <v>474</v>
      </c>
      <c r="L1807" s="17">
        <v>35</v>
      </c>
      <c r="M1807" s="17">
        <v>5</v>
      </c>
      <c r="N1807" s="18">
        <f t="shared" si="65"/>
        <v>40</v>
      </c>
      <c r="O1807" s="19">
        <f>IF(VLOOKUP($E1807,КСГ!$A$2:$D$427,4,0)=0,IF($D1807="КС",$C$2*$C1807*$G1807*L1807,$C$3*$C1807*$G1807*L1807),IF($D1807="КС",$C$2*$G1807*L1807,$C$3*$G1807*L1807))</f>
        <v>1234338.40215</v>
      </c>
      <c r="P1807" s="19">
        <f>IF(VLOOKUP($E1807,КСГ!$A$2:$D$427,4,0)=0,IF($D1807="КС",$C$2*$C1807*$G1807*M1807,$C$3*$C1807*$G1807*M1807),IF($D1807="КС",$C$2*$G1807*M1807,$C$3*$G1807*M1807))</f>
        <v>176334.05744999999</v>
      </c>
      <c r="Q1807" s="20">
        <f t="shared" si="66"/>
        <v>1410672.4595999999</v>
      </c>
    </row>
    <row r="1808" spans="1:17">
      <c r="A1808" s="34">
        <v>150003</v>
      </c>
      <c r="B1808" s="22" t="str">
        <f>VLOOKUP(A1808,МО!$A$1:$C$68,2,0)</f>
        <v>ГБУЗ "КБСП"</v>
      </c>
      <c r="C1808" s="23">
        <f>IF(D1808="КС",VLOOKUP(A1808,МО!$A$1:$C$68,3,0),VLOOKUP(A1808,МО!$A$1:$D$68,4,0))</f>
        <v>1.38</v>
      </c>
      <c r="D1808" s="27" t="s">
        <v>495</v>
      </c>
      <c r="E1808" s="11">
        <v>20161286</v>
      </c>
      <c r="F1808" s="22" t="str">
        <f>VLOOKUP(E1808,КСГ!$A$2:$C$427,2,0)</f>
        <v>Сахарный диабет, уровень 2, взрослые</v>
      </c>
      <c r="G1808" s="25">
        <f>VLOOKUP(E1808,КСГ!$A$2:$C$427,3,0)</f>
        <v>1.49</v>
      </c>
      <c r="H1808" s="25">
        <f>IF(VLOOKUP($E1808,КСГ!$A$2:$D$427,4,0)=0,IF($D1808="КС",$C$2*$C1808*$G1808,$C$3*$C1808*$G1808),IF($D1808="КС",$C$2*$G1808,$C$3*$G1808))</f>
        <v>35266.81149</v>
      </c>
      <c r="I1808" s="25" t="str">
        <f>VLOOKUP(E1808,КСГ!$A$2:$E$427,5,0)</f>
        <v>Эндокринология</v>
      </c>
      <c r="J1808" s="25">
        <f>VLOOKUP(E1808,КСГ!$A$2:$F$427,6,0)</f>
        <v>1.4</v>
      </c>
      <c r="K1808" s="17" t="s">
        <v>493</v>
      </c>
      <c r="L1808" s="17">
        <v>30</v>
      </c>
      <c r="M1808" s="17">
        <v>6</v>
      </c>
      <c r="N1808" s="18">
        <f t="shared" si="65"/>
        <v>36</v>
      </c>
      <c r="O1808" s="19">
        <f>IF(VLOOKUP($E1808,КСГ!$A$2:$D$427,4,0)=0,IF($D1808="КС",$C$2*$C1808*$G1808*L1808,$C$3*$C1808*$G1808*L1808),IF($D1808="КС",$C$2*$G1808*L1808,$C$3*$G1808*L1808))</f>
        <v>1058004.3447</v>
      </c>
      <c r="P1808" s="19">
        <f>IF(VLOOKUP($E1808,КСГ!$A$2:$D$427,4,0)=0,IF($D1808="КС",$C$2*$C1808*$G1808*M1808,$C$3*$C1808*$G1808*M1808),IF($D1808="КС",$C$2*$G1808*M1808,$C$3*$G1808*M1808))</f>
        <v>211600.86894000001</v>
      </c>
      <c r="Q1808" s="20">
        <f t="shared" si="66"/>
        <v>1269605.21364</v>
      </c>
    </row>
    <row r="1809" spans="1:17">
      <c r="A1809" s="34">
        <v>150003</v>
      </c>
      <c r="B1809" s="22" t="str">
        <f>VLOOKUP(A1809,МО!$A$1:$C$68,2,0)</f>
        <v>ГБУЗ "КБСП"</v>
      </c>
      <c r="C1809" s="23">
        <f>IF(D1809="КС",VLOOKUP(A1809,МО!$A$1:$C$68,3,0),VLOOKUP(A1809,МО!$A$1:$D$68,4,0))</f>
        <v>1.38</v>
      </c>
      <c r="D1809" s="27" t="s">
        <v>495</v>
      </c>
      <c r="E1809" s="11">
        <v>20161286</v>
      </c>
      <c r="F1809" s="22" t="str">
        <f>VLOOKUP(E1809,КСГ!$A$2:$C$427,2,0)</f>
        <v>Сахарный диабет, уровень 2, взрослые</v>
      </c>
      <c r="G1809" s="25">
        <f>VLOOKUP(E1809,КСГ!$A$2:$C$427,3,0)</f>
        <v>1.49</v>
      </c>
      <c r="H1809" s="25">
        <f>IF(VLOOKUP($E1809,КСГ!$A$2:$D$427,4,0)=0,IF($D1809="КС",$C$2*$C1809*$G1809,$C$3*$C1809*$G1809),IF($D1809="КС",$C$2*$G1809,$C$3*$G1809))</f>
        <v>35266.81149</v>
      </c>
      <c r="I1809" s="25" t="str">
        <f>VLOOKUP(E1809,КСГ!$A$2:$E$427,5,0)</f>
        <v>Эндокринология</v>
      </c>
      <c r="J1809" s="25">
        <f>VLOOKUP(E1809,КСГ!$A$2:$F$427,6,0)</f>
        <v>1.4</v>
      </c>
      <c r="K1809" s="17" t="s">
        <v>512</v>
      </c>
      <c r="L1809" s="17">
        <v>0</v>
      </c>
      <c r="M1809" s="17">
        <v>0</v>
      </c>
      <c r="N1809" s="18" t="str">
        <f t="shared" si="65"/>
        <v/>
      </c>
      <c r="O1809" s="19">
        <f>IF(VLOOKUP($E1809,КСГ!$A$2:$D$427,4,0)=0,IF($D1809="КС",$C$2*$C1809*$G1809*L1809,$C$3*$C1809*$G1809*L1809),IF($D1809="КС",$C$2*$G1809*L1809,$C$3*$G1809*L1809))</f>
        <v>0</v>
      </c>
      <c r="P1809" s="19">
        <f>IF(VLOOKUP($E1809,КСГ!$A$2:$D$427,4,0)=0,IF($D1809="КС",$C$2*$C1809*$G1809*M1809,$C$3*$C1809*$G1809*M1809),IF($D1809="КС",$C$2*$G1809*M1809,$C$3*$G1809*M1809))</f>
        <v>0</v>
      </c>
      <c r="Q1809" s="20">
        <f t="shared" si="66"/>
        <v>0</v>
      </c>
    </row>
    <row r="1810" spans="1:17" ht="30">
      <c r="A1810" s="34">
        <v>150013</v>
      </c>
      <c r="B1810" s="22" t="str">
        <f>VLOOKUP(A1810,МО!$A$1:$C$68,2,0)</f>
        <v>НУЗ "Узловая больница на ст. Владикавказ ОАО "РЖД"</v>
      </c>
      <c r="C1810" s="23">
        <f>IF(D1810="КС",VLOOKUP(A1810,МО!$A$1:$C$68,3,0),VLOOKUP(A1810,МО!$A$1:$D$68,4,0))</f>
        <v>0.95</v>
      </c>
      <c r="D1810" s="27" t="s">
        <v>495</v>
      </c>
      <c r="E1810" s="26">
        <v>20161263</v>
      </c>
      <c r="F1810" s="22" t="str">
        <f>VLOOKUP(E1810,КСГ!$A$2:$C$427,2,0)</f>
        <v>Операции на пищеводе, желудке, двенадцатиперстной кишке (уровень 2)</v>
      </c>
      <c r="G1810" s="25">
        <f>VLOOKUP(E1810,КСГ!$A$2:$C$427,3,0)</f>
        <v>2.73</v>
      </c>
      <c r="H1810" s="25">
        <f>IF(VLOOKUP($E1810,КСГ!$A$2:$D$427,4,0)=0,IF($D1810="КС",$C$2*$C1810*$G1810,$C$3*$C1810*$G1810),IF($D1810="КС",$C$2*$G1810,$C$3*$G1810))</f>
        <v>44482.285575000002</v>
      </c>
      <c r="I1810" s="25" t="str">
        <f>VLOOKUP(E1810,КСГ!$A$2:$E$427,5,0)</f>
        <v>Хирургия (абдоминальная)</v>
      </c>
      <c r="J1810" s="25">
        <f>VLOOKUP(E1810,КСГ!$A$2:$F$427,6,0)</f>
        <v>1.2</v>
      </c>
      <c r="K1810" s="26" t="s">
        <v>474</v>
      </c>
      <c r="L1810" s="26">
        <v>1</v>
      </c>
      <c r="M1810" s="26">
        <v>1</v>
      </c>
      <c r="N1810" s="18">
        <f t="shared" si="65"/>
        <v>2</v>
      </c>
      <c r="O1810" s="19">
        <f>IF(VLOOKUP($E1810,КСГ!$A$2:$D$427,4,0)=0,IF($D1810="КС",$C$2*$C1810*$G1810*L1810,$C$3*$C1810*$G1810*L1810),IF($D1810="КС",$C$2*$G1810*L1810,$C$3*$G1810*L1810))</f>
        <v>44482.285575000002</v>
      </c>
      <c r="P1810" s="19">
        <f>IF(VLOOKUP($E1810,КСГ!$A$2:$D$427,4,0)=0,IF($D1810="КС",$C$2*$C1810*$G1810*M1810,$C$3*$C1810*$G1810*M1810),IF($D1810="КС",$C$2*$G1810*M1810,$C$3*$G1810*M1810))</f>
        <v>44482.285575000002</v>
      </c>
      <c r="Q1810" s="20">
        <f t="shared" si="66"/>
        <v>88964.571150000003</v>
      </c>
    </row>
    <row r="1811" spans="1:17" ht="30">
      <c r="A1811" s="34">
        <v>150013</v>
      </c>
      <c r="B1811" s="22" t="str">
        <f>VLOOKUP(A1811,МО!$A$1:$C$68,2,0)</f>
        <v>НУЗ "Узловая больница на ст. Владикавказ ОАО "РЖД"</v>
      </c>
      <c r="C1811" s="23">
        <f>IF(D1811="КС",VLOOKUP(A1811,МО!$A$1:$C$68,3,0),VLOOKUP(A1811,МО!$A$1:$D$68,4,0))</f>
        <v>0.95</v>
      </c>
      <c r="D1811" s="27" t="s">
        <v>495</v>
      </c>
      <c r="E1811" s="26">
        <v>20161264</v>
      </c>
      <c r="F1811" s="22" t="str">
        <f>VLOOKUP(E1811,КСГ!$A$2:$C$427,2,0)</f>
        <v>Операции на пищеводе, желудке, двенадцатиперстной кишке (уровень 3)</v>
      </c>
      <c r="G1811" s="25">
        <f>VLOOKUP(E1811,КСГ!$A$2:$C$427,3,0)</f>
        <v>3.444</v>
      </c>
      <c r="H1811" s="25">
        <f>IF(VLOOKUP($E1811,КСГ!$A$2:$D$427,4,0)=0,IF($D1811="КС",$C$2*$C1811*$G1811,$C$3*$C1811*$G1811),IF($D1811="КС",$C$2*$G1811,$C$3*$G1811))</f>
        <v>56116.114110000002</v>
      </c>
      <c r="I1811" s="25" t="str">
        <f>VLOOKUP(E1811,КСГ!$A$2:$E$427,5,0)</f>
        <v>Хирургия (абдоминальная)</v>
      </c>
      <c r="J1811" s="25">
        <f>VLOOKUP(E1811,КСГ!$A$2:$F$427,6,0)</f>
        <v>1.2</v>
      </c>
      <c r="K1811" s="26" t="s">
        <v>474</v>
      </c>
      <c r="L1811" s="26">
        <v>1</v>
      </c>
      <c r="M1811" s="26">
        <v>0</v>
      </c>
      <c r="N1811" s="18">
        <f t="shared" si="65"/>
        <v>1</v>
      </c>
      <c r="O1811" s="19">
        <f>IF(VLOOKUP($E1811,КСГ!$A$2:$D$427,4,0)=0,IF($D1811="КС",$C$2*$C1811*$G1811*L1811,$C$3*$C1811*$G1811*L1811),IF($D1811="КС",$C$2*$G1811*L1811,$C$3*$G1811*L1811))</f>
        <v>56116.114110000002</v>
      </c>
      <c r="P1811" s="19">
        <f>IF(VLOOKUP($E1811,КСГ!$A$2:$D$427,4,0)=0,IF($D1811="КС",$C$2*$C1811*$G1811*M1811,$C$3*$C1811*$G1811*M1811),IF($D1811="КС",$C$2*$G1811*M1811,$C$3*$G1811*M1811))</f>
        <v>0</v>
      </c>
      <c r="Q1811" s="20">
        <f t="shared" si="66"/>
        <v>56116.114110000002</v>
      </c>
    </row>
    <row r="1812" spans="1:17" ht="15.75" customHeight="1">
      <c r="A1812" s="34">
        <v>150013</v>
      </c>
      <c r="B1812" s="22" t="str">
        <f>VLOOKUP(A1812,МО!$A$1:$C$68,2,0)</f>
        <v>НУЗ "Узловая больница на ст. Владикавказ ОАО "РЖД"</v>
      </c>
      <c r="C1812" s="23">
        <f>IF(D1812="КС",VLOOKUP(A1812,МО!$A$1:$C$68,3,0),VLOOKUP(A1812,МО!$A$1:$D$68,4,0))</f>
        <v>0.95</v>
      </c>
      <c r="D1812" s="27" t="s">
        <v>495</v>
      </c>
      <c r="E1812" s="26">
        <v>20161265</v>
      </c>
      <c r="F1812" s="22" t="str">
        <f>VLOOKUP(E1812,КСГ!$A$2:$C$427,2,0)</f>
        <v>Аппендэктомия, уровень 1, взрослые</v>
      </c>
      <c r="G1812" s="25">
        <f>VLOOKUP(E1812,КСГ!$A$2:$C$427,3,0)</f>
        <v>0.73</v>
      </c>
      <c r="H1812" s="25">
        <f>IF(VLOOKUP($E1812,КСГ!$A$2:$D$427,4,0)=0,IF($D1812="КС",$C$2*$C1812*$G1812,$C$3*$C1812*$G1812),IF($D1812="КС",$C$2*$G1812,$C$3*$G1812))</f>
        <v>11894.530575000001</v>
      </c>
      <c r="I1812" s="25" t="str">
        <f>VLOOKUP(E1812,КСГ!$A$2:$E$427,5,0)</f>
        <v>Хирургия (абдоминальная)</v>
      </c>
      <c r="J1812" s="25">
        <f>VLOOKUP(E1812,КСГ!$A$2:$F$427,6,0)</f>
        <v>1.2</v>
      </c>
      <c r="K1812" s="26" t="s">
        <v>474</v>
      </c>
      <c r="L1812" s="26">
        <v>1</v>
      </c>
      <c r="M1812" s="26">
        <v>1</v>
      </c>
      <c r="N1812" s="18">
        <f t="shared" si="65"/>
        <v>2</v>
      </c>
      <c r="O1812" s="19">
        <f>IF(VLOOKUP($E1812,КСГ!$A$2:$D$427,4,0)=0,IF($D1812="КС",$C$2*$C1812*$G1812*L1812,$C$3*$C1812*$G1812*L1812),IF($D1812="КС",$C$2*$G1812*L1812,$C$3*$G1812*L1812))</f>
        <v>11894.530575000001</v>
      </c>
      <c r="P1812" s="19">
        <f>IF(VLOOKUP($E1812,КСГ!$A$2:$D$427,4,0)=0,IF($D1812="КС",$C$2*$C1812*$G1812*M1812,$C$3*$C1812*$G1812*M1812),IF($D1812="КС",$C$2*$G1812*M1812,$C$3*$G1812*M1812))</f>
        <v>11894.530575000001</v>
      </c>
      <c r="Q1812" s="20">
        <f t="shared" si="66"/>
        <v>23789.061150000001</v>
      </c>
    </row>
    <row r="1813" spans="1:17" ht="15" customHeight="1">
      <c r="A1813" s="34">
        <v>150013</v>
      </c>
      <c r="B1813" s="22" t="str">
        <f>VLOOKUP(A1813,МО!$A$1:$C$68,2,0)</f>
        <v>НУЗ "Узловая больница на ст. Владикавказ ОАО "РЖД"</v>
      </c>
      <c r="C1813" s="23">
        <f>IF(D1813="КС",VLOOKUP(A1813,МО!$A$1:$C$68,3,0),VLOOKUP(A1813,МО!$A$1:$D$68,4,0))</f>
        <v>0.95</v>
      </c>
      <c r="D1813" s="27" t="s">
        <v>495</v>
      </c>
      <c r="E1813" s="26">
        <v>20161267</v>
      </c>
      <c r="F1813" s="22" t="str">
        <f>VLOOKUP(E1813,КСГ!$A$2:$C$427,2,0)</f>
        <v>Операции по поводу грыж, взрослые (уровень 1)</v>
      </c>
      <c r="G1813" s="25">
        <f>VLOOKUP(E1813,КСГ!$A$2:$C$427,3,0)</f>
        <v>0.86</v>
      </c>
      <c r="H1813" s="25">
        <f>IF(VLOOKUP($E1813,КСГ!$A$2:$D$427,4,0)=0,IF($D1813="КС",$C$2*$C1813*$G1813,$C$3*$C1813*$G1813),IF($D1813="КС",$C$2*$G1813,$C$3*$G1813))</f>
        <v>14012.73465</v>
      </c>
      <c r="I1813" s="25" t="str">
        <f>VLOOKUP(E1813,КСГ!$A$2:$E$427,5,0)</f>
        <v>Хирургия (абдоминальная)</v>
      </c>
      <c r="J1813" s="25">
        <f>VLOOKUP(E1813,КСГ!$A$2:$F$427,6,0)</f>
        <v>1.2</v>
      </c>
      <c r="K1813" s="26" t="s">
        <v>474</v>
      </c>
      <c r="L1813" s="26">
        <v>8</v>
      </c>
      <c r="M1813" s="26">
        <v>2</v>
      </c>
      <c r="N1813" s="18">
        <f t="shared" si="65"/>
        <v>10</v>
      </c>
      <c r="O1813" s="19">
        <f>IF(VLOOKUP($E1813,КСГ!$A$2:$D$427,4,0)=0,IF($D1813="КС",$C$2*$C1813*$G1813*L1813,$C$3*$C1813*$G1813*L1813),IF($D1813="КС",$C$2*$G1813*L1813,$C$3*$G1813*L1813))</f>
        <v>112101.8772</v>
      </c>
      <c r="P1813" s="19">
        <f>IF(VLOOKUP($E1813,КСГ!$A$2:$D$427,4,0)=0,IF($D1813="КС",$C$2*$C1813*$G1813*M1813,$C$3*$C1813*$G1813*M1813),IF($D1813="КС",$C$2*$G1813*M1813,$C$3*$G1813*M1813))</f>
        <v>28025.469300000001</v>
      </c>
      <c r="Q1813" s="20">
        <f t="shared" si="66"/>
        <v>140127.34650000001</v>
      </c>
    </row>
    <row r="1814" spans="1:17" ht="16.5" customHeight="1">
      <c r="A1814" s="34">
        <v>150013</v>
      </c>
      <c r="B1814" s="22" t="str">
        <f>VLOOKUP(A1814,МО!$A$1:$C$68,2,0)</f>
        <v>НУЗ "Узловая больница на ст. Владикавказ ОАО "РЖД"</v>
      </c>
      <c r="C1814" s="23">
        <f>IF(D1814="КС",VLOOKUP(A1814,МО!$A$1:$C$68,3,0),VLOOKUP(A1814,МО!$A$1:$D$68,4,0))</f>
        <v>0.95</v>
      </c>
      <c r="D1814" s="27" t="s">
        <v>495</v>
      </c>
      <c r="E1814" s="26">
        <v>20161268</v>
      </c>
      <c r="F1814" s="22" t="str">
        <f>VLOOKUP(E1814,КСГ!$A$2:$C$427,2,0)</f>
        <v>Операции по поводу грыж, взрослые (уровень 2)</v>
      </c>
      <c r="G1814" s="25">
        <f>VLOOKUP(E1814,КСГ!$A$2:$C$427,3,0)</f>
        <v>1.24</v>
      </c>
      <c r="H1814" s="25">
        <f>IF(VLOOKUP($E1814,КСГ!$A$2:$D$427,4,0)=0,IF($D1814="КС",$C$2*$C1814*$G1814,$C$3*$C1814*$G1814),IF($D1814="КС",$C$2*$G1814,$C$3*$G1814))</f>
        <v>20204.408100000001</v>
      </c>
      <c r="I1814" s="25" t="str">
        <f>VLOOKUP(E1814,КСГ!$A$2:$E$427,5,0)</f>
        <v>Хирургия (абдоминальная)</v>
      </c>
      <c r="J1814" s="25">
        <f>VLOOKUP(E1814,КСГ!$A$2:$F$427,6,0)</f>
        <v>1.2</v>
      </c>
      <c r="K1814" s="26" t="s">
        <v>474</v>
      </c>
      <c r="L1814" s="26">
        <v>3</v>
      </c>
      <c r="M1814" s="26">
        <v>2</v>
      </c>
      <c r="N1814" s="18">
        <f t="shared" si="65"/>
        <v>5</v>
      </c>
      <c r="O1814" s="19">
        <f>IF(VLOOKUP($E1814,КСГ!$A$2:$D$427,4,0)=0,IF($D1814="КС",$C$2*$C1814*$G1814*L1814,$C$3*$C1814*$G1814*L1814),IF($D1814="КС",$C$2*$G1814*L1814,$C$3*$G1814*L1814))</f>
        <v>60613.224300000002</v>
      </c>
      <c r="P1814" s="19">
        <f>IF(VLOOKUP($E1814,КСГ!$A$2:$D$427,4,0)=0,IF($D1814="КС",$C$2*$C1814*$G1814*M1814,$C$3*$C1814*$G1814*M1814),IF($D1814="КС",$C$2*$G1814*M1814,$C$3*$G1814*M1814))</f>
        <v>40408.816200000001</v>
      </c>
      <c r="Q1814" s="20">
        <f t="shared" si="66"/>
        <v>101022.0405</v>
      </c>
    </row>
    <row r="1815" spans="1:17" ht="15" customHeight="1">
      <c r="A1815" s="34">
        <v>150013</v>
      </c>
      <c r="B1815" s="22" t="str">
        <f>VLOOKUP(A1815,МО!$A$1:$C$68,2,0)</f>
        <v>НУЗ "Узловая больница на ст. Владикавказ ОАО "РЖД"</v>
      </c>
      <c r="C1815" s="23">
        <f>IF(D1815="КС",VLOOKUP(A1815,МО!$A$1:$C$68,3,0),VLOOKUP(A1815,МО!$A$1:$D$68,4,0))</f>
        <v>0.95</v>
      </c>
      <c r="D1815" s="27" t="s">
        <v>495</v>
      </c>
      <c r="E1815" s="26">
        <v>20161269</v>
      </c>
      <c r="F1815" s="22" t="str">
        <f>VLOOKUP(E1815,КСГ!$A$2:$C$427,2,0)</f>
        <v>Операции по поводу грыж, взрослые (уровень 3)</v>
      </c>
      <c r="G1815" s="25">
        <f>VLOOKUP(E1815,КСГ!$A$2:$C$427,3,0)</f>
        <v>1.78</v>
      </c>
      <c r="H1815" s="25">
        <f>IF(VLOOKUP($E1815,КСГ!$A$2:$D$427,4,0)=0,IF($D1815="КС",$C$2*$C1815*$G1815,$C$3*$C1815*$G1815),IF($D1815="КС",$C$2*$G1815,$C$3*$G1815))</f>
        <v>29003.10195</v>
      </c>
      <c r="I1815" s="25" t="str">
        <f>VLOOKUP(E1815,КСГ!$A$2:$E$427,5,0)</f>
        <v>Хирургия (абдоминальная)</v>
      </c>
      <c r="J1815" s="25">
        <f>VLOOKUP(E1815,КСГ!$A$2:$F$427,6,0)</f>
        <v>1.2</v>
      </c>
      <c r="K1815" s="26" t="s">
        <v>474</v>
      </c>
      <c r="L1815" s="26">
        <v>1</v>
      </c>
      <c r="M1815" s="26">
        <v>1</v>
      </c>
      <c r="N1815" s="18">
        <f t="shared" si="65"/>
        <v>2</v>
      </c>
      <c r="O1815" s="19">
        <f>IF(VLOOKUP($E1815,КСГ!$A$2:$D$427,4,0)=0,IF($D1815="КС",$C$2*$C1815*$G1815*L1815,$C$3*$C1815*$G1815*L1815),IF($D1815="КС",$C$2*$G1815*L1815,$C$3*$G1815*L1815))</f>
        <v>29003.10195</v>
      </c>
      <c r="P1815" s="19">
        <f>IF(VLOOKUP($E1815,КСГ!$A$2:$D$427,4,0)=0,IF($D1815="КС",$C$2*$C1815*$G1815*M1815,$C$3*$C1815*$G1815*M1815),IF($D1815="КС",$C$2*$G1815*M1815,$C$3*$G1815*M1815))</f>
        <v>29003.10195</v>
      </c>
      <c r="Q1815" s="20">
        <f t="shared" si="66"/>
        <v>58006.2039</v>
      </c>
    </row>
    <row r="1816" spans="1:17" ht="30">
      <c r="A1816" s="34">
        <v>150013</v>
      </c>
      <c r="B1816" s="22" t="str">
        <f>VLOOKUP(A1816,МО!$A$1:$C$68,2,0)</f>
        <v>НУЗ "Узловая больница на ст. Владикавказ ОАО "РЖД"</v>
      </c>
      <c r="C1816" s="23">
        <f>IF(D1816="КС",VLOOKUP(A1816,МО!$A$1:$C$68,3,0),VLOOKUP(A1816,МО!$A$1:$D$68,4,0))</f>
        <v>0.95</v>
      </c>
      <c r="D1816" s="27" t="s">
        <v>495</v>
      </c>
      <c r="E1816" s="26">
        <v>20161271</v>
      </c>
      <c r="F1816" s="22" t="str">
        <f>VLOOKUP(E1816,КСГ!$A$2:$C$427,2,0)</f>
        <v>Другие операции на органах брюшной полости (уровень 2)</v>
      </c>
      <c r="G1816" s="25">
        <f>VLOOKUP(E1816,КСГ!$A$2:$C$427,3,0)</f>
        <v>1.19</v>
      </c>
      <c r="H1816" s="25">
        <f>IF(VLOOKUP($E1816,КСГ!$A$2:$D$427,4,0)=0,IF($D1816="КС",$C$2*$C1816*$G1816,$C$3*$C1816*$G1816),IF($D1816="КС",$C$2*$G1816,$C$3*$G1816))</f>
        <v>19389.714225</v>
      </c>
      <c r="I1816" s="25" t="str">
        <f>VLOOKUP(E1816,КСГ!$A$2:$E$427,5,0)</f>
        <v>Хирургия (абдоминальная)</v>
      </c>
      <c r="J1816" s="25">
        <f>VLOOKUP(E1816,КСГ!$A$2:$F$427,6,0)</f>
        <v>1.2</v>
      </c>
      <c r="K1816" s="26" t="s">
        <v>474</v>
      </c>
      <c r="L1816" s="26">
        <v>1</v>
      </c>
      <c r="M1816" s="26">
        <v>1</v>
      </c>
      <c r="N1816" s="18">
        <f t="shared" si="65"/>
        <v>2</v>
      </c>
      <c r="O1816" s="19">
        <f>IF(VLOOKUP($E1816,КСГ!$A$2:$D$427,4,0)=0,IF($D1816="КС",$C$2*$C1816*$G1816*L1816,$C$3*$C1816*$G1816*L1816),IF($D1816="КС",$C$2*$G1816*L1816,$C$3*$G1816*L1816))</f>
        <v>19389.714225</v>
      </c>
      <c r="P1816" s="19">
        <f>IF(VLOOKUP($E1816,КСГ!$A$2:$D$427,4,0)=0,IF($D1816="КС",$C$2*$C1816*$G1816*M1816,$C$3*$C1816*$G1816*M1816),IF($D1816="КС",$C$2*$G1816*M1816,$C$3*$G1816*M1816))</f>
        <v>19389.714225</v>
      </c>
      <c r="Q1816" s="20">
        <f t="shared" si="66"/>
        <v>38779.428449999999</v>
      </c>
    </row>
    <row r="1817" spans="1:17" ht="18" customHeight="1">
      <c r="A1817" s="34">
        <v>150013</v>
      </c>
      <c r="B1817" s="22" t="str">
        <f>VLOOKUP(A1817,МО!$A$1:$C$68,2,0)</f>
        <v>НУЗ "Узловая больница на ст. Владикавказ ОАО "РЖД"</v>
      </c>
      <c r="C1817" s="23">
        <f>IF(D1817="КС",VLOOKUP(A1817,МО!$A$1:$C$68,3,0),VLOOKUP(A1817,МО!$A$1:$D$68,4,0))</f>
        <v>0.95</v>
      </c>
      <c r="D1817" s="27" t="s">
        <v>495</v>
      </c>
      <c r="E1817" s="26">
        <v>20161272</v>
      </c>
      <c r="F1817" s="22" t="str">
        <f>VLOOKUP(E1817,КСГ!$A$2:$C$427,2,0)</f>
        <v>Другие операции на органах брюшной полости (уровень 3)</v>
      </c>
      <c r="G1817" s="25">
        <f>VLOOKUP(E1817,КСГ!$A$2:$C$427,3,0)</f>
        <v>2.9819999999999998</v>
      </c>
      <c r="H1817" s="25">
        <f>IF(VLOOKUP($E1817,КСГ!$A$2:$D$427,4,0)=0,IF($D1817="КС",$C$2*$C1817*$G1817,$C$3*$C1817*$G1817),IF($D1817="КС",$C$2*$G1817,$C$3*$G1817))</f>
        <v>48588.342704999995</v>
      </c>
      <c r="I1817" s="25" t="str">
        <f>VLOOKUP(E1817,КСГ!$A$2:$E$427,5,0)</f>
        <v>Хирургия (абдоминальная)</v>
      </c>
      <c r="J1817" s="25">
        <f>VLOOKUP(E1817,КСГ!$A$2:$F$427,6,0)</f>
        <v>1.2</v>
      </c>
      <c r="K1817" s="26" t="s">
        <v>474</v>
      </c>
      <c r="L1817" s="26">
        <v>1</v>
      </c>
      <c r="M1817" s="26">
        <v>0</v>
      </c>
      <c r="N1817" s="18">
        <f t="shared" si="65"/>
        <v>1</v>
      </c>
      <c r="O1817" s="19">
        <f>IF(VLOOKUP($E1817,КСГ!$A$2:$D$427,4,0)=0,IF($D1817="КС",$C$2*$C1817*$G1817*L1817,$C$3*$C1817*$G1817*L1817),IF($D1817="КС",$C$2*$G1817*L1817,$C$3*$G1817*L1817))</f>
        <v>48588.342704999995</v>
      </c>
      <c r="P1817" s="19">
        <f>IF(VLOOKUP($E1817,КСГ!$A$2:$D$427,4,0)=0,IF($D1817="КС",$C$2*$C1817*$G1817*M1817,$C$3*$C1817*$G1817*M1817),IF($D1817="КС",$C$2*$G1817*M1817,$C$3*$G1817*M1817))</f>
        <v>0</v>
      </c>
      <c r="Q1817" s="20">
        <f t="shared" si="66"/>
        <v>48588.342704999995</v>
      </c>
    </row>
    <row r="1818" spans="1:17" ht="15.75" customHeight="1">
      <c r="A1818" s="34">
        <v>150013</v>
      </c>
      <c r="B1818" s="22" t="str">
        <f>VLOOKUP(A1818,МО!$A$1:$C$68,2,0)</f>
        <v>НУЗ "Узловая больница на ст. Владикавказ ОАО "РЖД"</v>
      </c>
      <c r="C1818" s="23">
        <f>IF(D1818="КС",VLOOKUP(A1818,МО!$A$1:$C$68,3,0),VLOOKUP(A1818,МО!$A$1:$D$68,4,0))</f>
        <v>0.95</v>
      </c>
      <c r="D1818" s="27" t="s">
        <v>495</v>
      </c>
      <c r="E1818" s="26">
        <v>20161285</v>
      </c>
      <c r="F1818" s="22" t="str">
        <f>VLOOKUP(E1818,КСГ!$A$2:$C$427,2,0)</f>
        <v>Сахарный диабет, уровень 1, взрослые</v>
      </c>
      <c r="G1818" s="25">
        <f>VLOOKUP(E1818,КСГ!$A$2:$C$427,3,0)</f>
        <v>1.02</v>
      </c>
      <c r="H1818" s="25">
        <f>IF(VLOOKUP($E1818,КСГ!$A$2:$D$427,4,0)=0,IF($D1818="КС",$C$2*$C1818*$G1818,$C$3*$C1818*$G1818),IF($D1818="КС",$C$2*$G1818,$C$3*$G1818))</f>
        <v>16619.75505</v>
      </c>
      <c r="I1818" s="25" t="str">
        <f>VLOOKUP(E1818,КСГ!$A$2:$E$427,5,0)</f>
        <v>Эндокринология</v>
      </c>
      <c r="J1818" s="25">
        <f>VLOOKUP(E1818,КСГ!$A$2:$F$427,6,0)</f>
        <v>1.4</v>
      </c>
      <c r="K1818" s="26" t="s">
        <v>474</v>
      </c>
      <c r="L1818" s="26">
        <v>1</v>
      </c>
      <c r="M1818" s="26">
        <v>1</v>
      </c>
      <c r="N1818" s="18">
        <f t="shared" si="65"/>
        <v>2</v>
      </c>
      <c r="O1818" s="19">
        <f>IF(VLOOKUP($E1818,КСГ!$A$2:$D$427,4,0)=0,IF($D1818="КС",$C$2*$C1818*$G1818*L1818,$C$3*$C1818*$G1818*L1818),IF($D1818="КС",$C$2*$G1818*L1818,$C$3*$G1818*L1818))</f>
        <v>16619.75505</v>
      </c>
      <c r="P1818" s="19">
        <f>IF(VLOOKUP($E1818,КСГ!$A$2:$D$427,4,0)=0,IF($D1818="КС",$C$2*$C1818*$G1818*M1818,$C$3*$C1818*$G1818*M1818),IF($D1818="КС",$C$2*$G1818*M1818,$C$3*$G1818*M1818))</f>
        <v>16619.75505</v>
      </c>
      <c r="Q1818" s="20">
        <f t="shared" si="66"/>
        <v>33239.5101</v>
      </c>
    </row>
    <row r="1819" spans="1:17" ht="15" customHeight="1">
      <c r="A1819" s="34">
        <v>150013</v>
      </c>
      <c r="B1819" s="22" t="str">
        <f>VLOOKUP(A1819,МО!$A$1:$C$68,2,0)</f>
        <v>НУЗ "Узловая больница на ст. Владикавказ ОАО "РЖД"</v>
      </c>
      <c r="C1819" s="23">
        <f>IF(D1819="КС",VLOOKUP(A1819,МО!$A$1:$C$68,3,0),VLOOKUP(A1819,МО!$A$1:$D$68,4,0))</f>
        <v>0.95</v>
      </c>
      <c r="D1819" s="27" t="s">
        <v>495</v>
      </c>
      <c r="E1819" s="26">
        <v>20161286</v>
      </c>
      <c r="F1819" s="22" t="str">
        <f>VLOOKUP(E1819,КСГ!$A$2:$C$427,2,0)</f>
        <v>Сахарный диабет, уровень 2, взрослые</v>
      </c>
      <c r="G1819" s="25">
        <f>VLOOKUP(E1819,КСГ!$A$2:$C$427,3,0)</f>
        <v>1.49</v>
      </c>
      <c r="H1819" s="25">
        <f>IF(VLOOKUP($E1819,КСГ!$A$2:$D$427,4,0)=0,IF($D1819="КС",$C$2*$C1819*$G1819,$C$3*$C1819*$G1819),IF($D1819="КС",$C$2*$G1819,$C$3*$G1819))</f>
        <v>24277.877475000001</v>
      </c>
      <c r="I1819" s="25" t="str">
        <f>VLOOKUP(E1819,КСГ!$A$2:$E$427,5,0)</f>
        <v>Эндокринология</v>
      </c>
      <c r="J1819" s="25">
        <f>VLOOKUP(E1819,КСГ!$A$2:$F$427,6,0)</f>
        <v>1.4</v>
      </c>
      <c r="K1819" s="26" t="s">
        <v>474</v>
      </c>
      <c r="L1819" s="26">
        <v>2</v>
      </c>
      <c r="M1819" s="26">
        <v>1</v>
      </c>
      <c r="N1819" s="18">
        <f t="shared" si="65"/>
        <v>3</v>
      </c>
      <c r="O1819" s="19">
        <f>IF(VLOOKUP($E1819,КСГ!$A$2:$D$427,4,0)=0,IF($D1819="КС",$C$2*$C1819*$G1819*L1819,$C$3*$C1819*$G1819*L1819),IF($D1819="КС",$C$2*$G1819*L1819,$C$3*$G1819*L1819))</f>
        <v>48555.754950000002</v>
      </c>
      <c r="P1819" s="19">
        <f>IF(VLOOKUP($E1819,КСГ!$A$2:$D$427,4,0)=0,IF($D1819="КС",$C$2*$C1819*$G1819*M1819,$C$3*$C1819*$G1819*M1819),IF($D1819="КС",$C$2*$G1819*M1819,$C$3*$G1819*M1819))</f>
        <v>24277.877475000001</v>
      </c>
      <c r="Q1819" s="20">
        <f t="shared" si="66"/>
        <v>72833.632425000003</v>
      </c>
    </row>
    <row r="1820" spans="1:17" ht="30">
      <c r="A1820" s="11">
        <v>150001</v>
      </c>
      <c r="B1820" s="22" t="str">
        <f>VLOOKUP(A1820,МО!$A$1:$C$68,2,0)</f>
        <v>ГБУЗ "РКБ"</v>
      </c>
      <c r="C1820" s="23">
        <f>IF(D1820="КС",VLOOKUP(A1820,МО!$A$1:$C$68,3,0),VLOOKUP(A1820,МО!$A$1:$D$68,4,0))</f>
        <v>1.02</v>
      </c>
      <c r="D1820" s="24" t="s">
        <v>495</v>
      </c>
      <c r="E1820" s="11">
        <v>20161271</v>
      </c>
      <c r="F1820" s="22" t="str">
        <f>VLOOKUP(E1820,КСГ!$A$2:$C$427,2,0)</f>
        <v>Другие операции на органах брюшной полости (уровень 2)</v>
      </c>
      <c r="G1820" s="25">
        <f>VLOOKUP(E1820,КСГ!$A$2:$C$427,3,0)</f>
        <v>1.19</v>
      </c>
      <c r="H1820" s="25">
        <f>IF(VLOOKUP($E1820,КСГ!$A$2:$D$427,4,0)=0,IF($D1820="КС",$C$2*$C1820*$G1820,$C$3*$C1820*$G1820),IF($D1820="КС",$C$2*$G1820,$C$3*$G1820))</f>
        <v>20818.43001</v>
      </c>
      <c r="I1820" s="25" t="str">
        <f>VLOOKUP(E1820,КСГ!$A$2:$E$427,5,0)</f>
        <v>Хирургия (абдоминальная)</v>
      </c>
      <c r="J1820" s="25">
        <f>VLOOKUP(E1820,КСГ!$A$2:$F$427,6,0)</f>
        <v>1.2</v>
      </c>
      <c r="K1820" s="17" t="s">
        <v>474</v>
      </c>
      <c r="L1820" s="17">
        <v>8</v>
      </c>
      <c r="M1820" s="17">
        <v>2</v>
      </c>
      <c r="N1820" s="18">
        <f t="shared" si="65"/>
        <v>10</v>
      </c>
      <c r="O1820" s="19">
        <f>IF(VLOOKUP($E1820,КСГ!$A$2:$D$427,4,0)=0,IF($D1820="КС",$C$2*$C1820*$G1820*L1820,$C$3*$C1820*$G1820*L1820),IF($D1820="КС",$C$2*$G1820*L1820,$C$3*$G1820*L1820))</f>
        <v>166547.44008</v>
      </c>
      <c r="P1820" s="19">
        <f>IF(VLOOKUP($E1820,КСГ!$A$2:$D$427,4,0)=0,IF($D1820="КС",$C$2*$C1820*$G1820*M1820,$C$3*$C1820*$G1820*M1820),IF($D1820="КС",$C$2*$G1820*M1820,$C$3*$G1820*M1820))</f>
        <v>41636.86002</v>
      </c>
      <c r="Q1820" s="20">
        <f t="shared" si="66"/>
        <v>208184.30009999999</v>
      </c>
    </row>
    <row r="1821" spans="1:17" ht="30">
      <c r="A1821" s="11">
        <v>150001</v>
      </c>
      <c r="B1821" s="22" t="str">
        <f>VLOOKUP(A1821,МО!$A$1:$C$68,2,0)</f>
        <v>ГБУЗ "РКБ"</v>
      </c>
      <c r="C1821" s="23">
        <f>IF(D1821="КС",VLOOKUP(A1821,МО!$A$1:$C$68,3,0),VLOOKUP(A1821,МО!$A$1:$D$68,4,0))</f>
        <v>1.02</v>
      </c>
      <c r="D1821" s="24" t="s">
        <v>495</v>
      </c>
      <c r="E1821" s="11">
        <v>20161272</v>
      </c>
      <c r="F1821" s="22" t="str">
        <f>VLOOKUP(E1821,КСГ!$A$2:$C$427,2,0)</f>
        <v>Другие операции на органах брюшной полости (уровень 3)</v>
      </c>
      <c r="G1821" s="25">
        <f>VLOOKUP(E1821,КСГ!$A$2:$C$427,3,0)</f>
        <v>2.9819999999999998</v>
      </c>
      <c r="H1821" s="25">
        <f>IF(VLOOKUP($E1821,КСГ!$A$2:$D$427,4,0)=0,IF($D1821="КС",$C$2*$C1821*$G1821,$C$3*$C1821*$G1821),IF($D1821="КС",$C$2*$G1821,$C$3*$G1821))</f>
        <v>52168.536377999997</v>
      </c>
      <c r="I1821" s="25" t="str">
        <f>VLOOKUP(E1821,КСГ!$A$2:$E$427,5,0)</f>
        <v>Хирургия (абдоминальная)</v>
      </c>
      <c r="J1821" s="25">
        <f>VLOOKUP(E1821,КСГ!$A$2:$F$427,6,0)</f>
        <v>1.2</v>
      </c>
      <c r="K1821" s="17" t="s">
        <v>470</v>
      </c>
      <c r="L1821" s="17">
        <v>4</v>
      </c>
      <c r="M1821" s="17">
        <v>1</v>
      </c>
      <c r="N1821" s="18">
        <f t="shared" si="65"/>
        <v>5</v>
      </c>
      <c r="O1821" s="19">
        <f>IF(VLOOKUP($E1821,КСГ!$A$2:$D$427,4,0)=0,IF($D1821="КС",$C$2*$C1821*$G1821*L1821,$C$3*$C1821*$G1821*L1821),IF($D1821="КС",$C$2*$G1821*L1821,$C$3*$G1821*L1821))</f>
        <v>208674.14551199999</v>
      </c>
      <c r="P1821" s="19">
        <f>IF(VLOOKUP($E1821,КСГ!$A$2:$D$427,4,0)=0,IF($D1821="КС",$C$2*$C1821*$G1821*M1821,$C$3*$C1821*$G1821*M1821),IF($D1821="КС",$C$2*$G1821*M1821,$C$3*$G1821*M1821))</f>
        <v>52168.536377999997</v>
      </c>
      <c r="Q1821" s="20">
        <f t="shared" si="66"/>
        <v>260842.68188999998</v>
      </c>
    </row>
    <row r="1822" spans="1:17" ht="15" customHeight="1">
      <c r="A1822" s="11">
        <v>150001</v>
      </c>
      <c r="B1822" s="22" t="str">
        <f>VLOOKUP(A1822,МО!$A$1:$C$68,2,0)</f>
        <v>ГБУЗ "РКБ"</v>
      </c>
      <c r="C1822" s="23">
        <f>IF(D1822="КС",VLOOKUP(A1822,МО!$A$1:$C$68,3,0),VLOOKUP(A1822,МО!$A$1:$D$68,4,0))</f>
        <v>1.02</v>
      </c>
      <c r="D1822" s="24" t="s">
        <v>495</v>
      </c>
      <c r="E1822" s="11">
        <v>20161272</v>
      </c>
      <c r="F1822" s="22" t="str">
        <f>VLOOKUP(E1822,КСГ!$A$2:$C$427,2,0)</f>
        <v>Другие операции на органах брюшной полости (уровень 3)</v>
      </c>
      <c r="G1822" s="25">
        <f>VLOOKUP(E1822,КСГ!$A$2:$C$427,3,0)</f>
        <v>2.9819999999999998</v>
      </c>
      <c r="H1822" s="25">
        <f>IF(VLOOKUP($E1822,КСГ!$A$2:$D$427,4,0)=0,IF($D1822="КС",$C$2*$C1822*$G1822,$C$3*$C1822*$G1822),IF($D1822="КС",$C$2*$G1822,$C$3*$G1822))</f>
        <v>52168.536377999997</v>
      </c>
      <c r="I1822" s="25" t="str">
        <f>VLOOKUP(E1822,КСГ!$A$2:$E$427,5,0)</f>
        <v>Хирургия (абдоминальная)</v>
      </c>
      <c r="J1822" s="25">
        <f>VLOOKUP(E1822,КСГ!$A$2:$F$427,6,0)</f>
        <v>1.2</v>
      </c>
      <c r="K1822" s="17" t="s">
        <v>473</v>
      </c>
      <c r="L1822" s="17">
        <v>1</v>
      </c>
      <c r="M1822" s="17">
        <v>1</v>
      </c>
      <c r="N1822" s="18">
        <f t="shared" si="65"/>
        <v>2</v>
      </c>
      <c r="O1822" s="19">
        <f>IF(VLOOKUP($E1822,КСГ!$A$2:$D$427,4,0)=0,IF($D1822="КС",$C$2*$C1822*$G1822*L1822,$C$3*$C1822*$G1822*L1822),IF($D1822="КС",$C$2*$G1822*L1822,$C$3*$G1822*L1822))</f>
        <v>52168.536377999997</v>
      </c>
      <c r="P1822" s="19">
        <f>IF(VLOOKUP($E1822,КСГ!$A$2:$D$427,4,0)=0,IF($D1822="КС",$C$2*$C1822*$G1822*M1822,$C$3*$C1822*$G1822*M1822),IF($D1822="КС",$C$2*$G1822*M1822,$C$3*$G1822*M1822))</f>
        <v>52168.536377999997</v>
      </c>
      <c r="Q1822" s="20">
        <f t="shared" si="66"/>
        <v>104337.07275599999</v>
      </c>
    </row>
    <row r="1823" spans="1:17" ht="30">
      <c r="A1823" s="11">
        <v>150001</v>
      </c>
      <c r="B1823" s="22" t="str">
        <f>VLOOKUP(A1823,МО!$A$1:$C$68,2,0)</f>
        <v>ГБУЗ "РКБ"</v>
      </c>
      <c r="C1823" s="23">
        <f>IF(D1823="КС",VLOOKUP(A1823,МО!$A$1:$C$68,3,0),VLOOKUP(A1823,МО!$A$1:$D$68,4,0))</f>
        <v>1.02</v>
      </c>
      <c r="D1823" s="24" t="s">
        <v>495</v>
      </c>
      <c r="E1823" s="11">
        <v>20161272</v>
      </c>
      <c r="F1823" s="22" t="str">
        <f>VLOOKUP(E1823,КСГ!$A$2:$C$427,2,0)</f>
        <v>Другие операции на органах брюшной полости (уровень 3)</v>
      </c>
      <c r="G1823" s="25">
        <f>VLOOKUP(E1823,КСГ!$A$2:$C$427,3,0)</f>
        <v>2.9819999999999998</v>
      </c>
      <c r="H1823" s="25">
        <f>IF(VLOOKUP($E1823,КСГ!$A$2:$D$427,4,0)=0,IF($D1823="КС",$C$2*$C1823*$G1823,$C$3*$C1823*$G1823),IF($D1823="КС",$C$2*$G1823,$C$3*$G1823))</f>
        <v>52168.536377999997</v>
      </c>
      <c r="I1823" s="25" t="str">
        <f>VLOOKUP(E1823,КСГ!$A$2:$E$427,5,0)</f>
        <v>Хирургия (абдоминальная)</v>
      </c>
      <c r="J1823" s="25">
        <f>VLOOKUP(E1823,КСГ!$A$2:$F$427,6,0)</f>
        <v>1.2</v>
      </c>
      <c r="K1823" s="17" t="s">
        <v>474</v>
      </c>
      <c r="L1823" s="17">
        <v>8</v>
      </c>
      <c r="M1823" s="17">
        <v>2</v>
      </c>
      <c r="N1823" s="18">
        <f t="shared" si="65"/>
        <v>10</v>
      </c>
      <c r="O1823" s="19">
        <f>IF(VLOOKUP($E1823,КСГ!$A$2:$D$427,4,0)=0,IF($D1823="КС",$C$2*$C1823*$G1823*L1823,$C$3*$C1823*$G1823*L1823),IF($D1823="КС",$C$2*$G1823*L1823,$C$3*$G1823*L1823))</f>
        <v>417348.29102399998</v>
      </c>
      <c r="P1823" s="19">
        <f>IF(VLOOKUP($E1823,КСГ!$A$2:$D$427,4,0)=0,IF($D1823="КС",$C$2*$C1823*$G1823*M1823,$C$3*$C1823*$G1823*M1823),IF($D1823="КС",$C$2*$G1823*M1823,$C$3*$G1823*M1823))</f>
        <v>104337.07275599999</v>
      </c>
      <c r="Q1823" s="20">
        <f t="shared" si="66"/>
        <v>521685.36377999996</v>
      </c>
    </row>
    <row r="1824" spans="1:17" ht="30">
      <c r="A1824" s="11">
        <v>150001</v>
      </c>
      <c r="B1824" s="22" t="str">
        <f>VLOOKUP(A1824,МО!$A$1:$C$68,2,0)</f>
        <v>ГБУЗ "РКБ"</v>
      </c>
      <c r="C1824" s="23">
        <f>IF(D1824="КС",VLOOKUP(A1824,МО!$A$1:$C$68,3,0),VLOOKUP(A1824,МО!$A$1:$D$68,4,0))</f>
        <v>1.02</v>
      </c>
      <c r="D1824" s="24" t="s">
        <v>495</v>
      </c>
      <c r="E1824" s="11">
        <v>20161280</v>
      </c>
      <c r="F1824" s="22" t="str">
        <f>VLOOKUP(E1824,КСГ!$A$2:$C$427,2,0)</f>
        <v>Болезни полости рта, слюнных желез и челюстей, врожденные аномалии лица и шеи, взрослые</v>
      </c>
      <c r="G1824" s="25">
        <f>VLOOKUP(E1824,КСГ!$A$2:$C$427,3,0)</f>
        <v>0.89</v>
      </c>
      <c r="H1824" s="25">
        <f>IF(VLOOKUP($E1824,КСГ!$A$2:$D$427,4,0)=0,IF($D1824="КС",$C$2*$C1824*$G1824,$C$3*$C1824*$G1824),IF($D1824="КС",$C$2*$G1824,$C$3*$G1824))</f>
        <v>15570.086309999999</v>
      </c>
      <c r="I1824" s="25" t="str">
        <f>VLOOKUP(E1824,КСГ!$A$2:$E$427,5,0)</f>
        <v>Челюстно-лицевая хирургия</v>
      </c>
      <c r="J1824" s="25">
        <f>VLOOKUP(E1824,КСГ!$A$2:$F$427,6,0)</f>
        <v>1.18</v>
      </c>
      <c r="K1824" s="17" t="s">
        <v>485</v>
      </c>
      <c r="L1824" s="17">
        <v>74</v>
      </c>
      <c r="M1824" s="17">
        <v>18</v>
      </c>
      <c r="N1824" s="18">
        <f t="shared" si="65"/>
        <v>92</v>
      </c>
      <c r="O1824" s="19">
        <f>IF(VLOOKUP($E1824,КСГ!$A$2:$D$427,4,0)=0,IF($D1824="КС",$C$2*$C1824*$G1824*L1824,$C$3*$C1824*$G1824*L1824),IF($D1824="КС",$C$2*$G1824*L1824,$C$3*$G1824*L1824))</f>
        <v>1152186.3869399999</v>
      </c>
      <c r="P1824" s="19">
        <f>IF(VLOOKUP($E1824,КСГ!$A$2:$D$427,4,0)=0,IF($D1824="КС",$C$2*$C1824*$G1824*M1824,$C$3*$C1824*$G1824*M1824),IF($D1824="КС",$C$2*$G1824*M1824,$C$3*$G1824*M1824))</f>
        <v>280261.55357999995</v>
      </c>
      <c r="Q1824" s="20">
        <f t="shared" si="66"/>
        <v>1432447.9405199997</v>
      </c>
    </row>
    <row r="1825" spans="1:17" ht="30">
      <c r="A1825" s="11">
        <v>150001</v>
      </c>
      <c r="B1825" s="22" t="str">
        <f>VLOOKUP(A1825,МО!$A$1:$C$68,2,0)</f>
        <v>ГБУЗ "РКБ"</v>
      </c>
      <c r="C1825" s="23">
        <f>IF(D1825="КС",VLOOKUP(A1825,МО!$A$1:$C$68,3,0),VLOOKUP(A1825,МО!$A$1:$D$68,4,0))</f>
        <v>1.02</v>
      </c>
      <c r="D1825" s="24" t="s">
        <v>495</v>
      </c>
      <c r="E1825" s="11">
        <v>20161281</v>
      </c>
      <c r="F1825" s="22" t="str">
        <f>VLOOKUP(E1825,КСГ!$A$2:$C$427,2,0)</f>
        <v>Операции на органах полости рта (уровень 1)</v>
      </c>
      <c r="G1825" s="25">
        <f>VLOOKUP(E1825,КСГ!$A$2:$C$427,3,0)</f>
        <v>0.74</v>
      </c>
      <c r="H1825" s="25">
        <f>IF(VLOOKUP($E1825,КСГ!$A$2:$D$427,4,0)=0,IF($D1825="КС",$C$2*$C1825*$G1825,$C$3*$C1825*$G1825),IF($D1825="КС",$C$2*$G1825,$C$3*$G1825))</f>
        <v>12945.91446</v>
      </c>
      <c r="I1825" s="25" t="str">
        <f>VLOOKUP(E1825,КСГ!$A$2:$E$427,5,0)</f>
        <v>Челюстно-лицевая хирургия</v>
      </c>
      <c r="J1825" s="25">
        <f>VLOOKUP(E1825,КСГ!$A$2:$F$427,6,0)</f>
        <v>1.18</v>
      </c>
      <c r="K1825" s="17" t="s">
        <v>485</v>
      </c>
      <c r="L1825" s="17">
        <v>4</v>
      </c>
      <c r="M1825" s="17">
        <v>1</v>
      </c>
      <c r="N1825" s="18">
        <f t="shared" si="65"/>
        <v>5</v>
      </c>
      <c r="O1825" s="19">
        <f>IF(VLOOKUP($E1825,КСГ!$A$2:$D$427,4,0)=0,IF($D1825="КС",$C$2*$C1825*$G1825*L1825,$C$3*$C1825*$G1825*L1825),IF($D1825="КС",$C$2*$G1825*L1825,$C$3*$G1825*L1825))</f>
        <v>51783.65784</v>
      </c>
      <c r="P1825" s="19">
        <f>IF(VLOOKUP($E1825,КСГ!$A$2:$D$427,4,0)=0,IF($D1825="КС",$C$2*$C1825*$G1825*M1825,$C$3*$C1825*$G1825*M1825),IF($D1825="КС",$C$2*$G1825*M1825,$C$3*$G1825*M1825))</f>
        <v>12945.91446</v>
      </c>
      <c r="Q1825" s="20">
        <f t="shared" si="66"/>
        <v>64729.5723</v>
      </c>
    </row>
    <row r="1826" spans="1:17" s="62" customFormat="1" ht="15.75" customHeight="1">
      <c r="A1826" s="34">
        <v>150003</v>
      </c>
      <c r="B1826" s="22" t="str">
        <f>VLOOKUP(A1826,МО!$A$1:$C$68,2,0)</f>
        <v>ГБУЗ "КБСП"</v>
      </c>
      <c r="C1826" s="23">
        <f>IF(D1826="КС",VLOOKUP(A1826,МО!$A$1:$C$68,3,0),VLOOKUP(A1826,МО!$A$1:$D$68,4,0))</f>
        <v>1.38</v>
      </c>
      <c r="D1826" s="27" t="s">
        <v>495</v>
      </c>
      <c r="E1826" s="11">
        <v>20161296</v>
      </c>
      <c r="F1826" s="22" t="str">
        <f>VLOOKUP(E1826,КСГ!$A$2:$C$427,2,0)</f>
        <v>Факторы, влияющие на состояние здоровья  населения и обращения в учреждения здравоохранения</v>
      </c>
      <c r="G1826" s="25">
        <f>VLOOKUP(E1826,КСГ!$A$2:$C$427,3,0)</f>
        <v>0.32</v>
      </c>
      <c r="H1826" s="25">
        <f>IF(VLOOKUP($E1826,КСГ!$A$2:$D$427,4,0)=0,IF($D1826="КС",$C$2*$C1826*$G1826,$C$3*$C1826*$G1826),IF($D1826="КС",$C$2*$G1826,$C$3*$G1826))</f>
        <v>7574.08032</v>
      </c>
      <c r="I1826" s="25" t="str">
        <f>VLOOKUP(E1826,КСГ!$A$2:$E$427,5,0)</f>
        <v>Прочее</v>
      </c>
      <c r="J1826" s="25">
        <f>VLOOKUP(E1826,КСГ!$A$2:$F$427,6,0)</f>
        <v>0.57999999999999996</v>
      </c>
      <c r="K1826" s="17" t="s">
        <v>480</v>
      </c>
      <c r="L1826" s="17">
        <v>4</v>
      </c>
      <c r="M1826" s="17">
        <v>1</v>
      </c>
      <c r="N1826" s="18">
        <f t="shared" si="65"/>
        <v>5</v>
      </c>
      <c r="O1826" s="19">
        <f>IF(VLOOKUP($E1826,КСГ!$A$2:$D$427,4,0)=0,IF($D1826="КС",$C$2*$C1826*$G1826*L1826,$C$3*$C1826*$G1826*L1826),IF($D1826="КС",$C$2*$G1826*L1826,$C$3*$G1826*L1826))</f>
        <v>30296.32128</v>
      </c>
      <c r="P1826" s="19">
        <f>IF(VLOOKUP($E1826,КСГ!$A$2:$D$427,4,0)=0,IF($D1826="КС",$C$2*$C1826*$G1826*M1826,$C$3*$C1826*$G1826*M1826),IF($D1826="КС",$C$2*$G1826*M1826,$C$3*$G1826*M1826))</f>
        <v>7574.08032</v>
      </c>
      <c r="Q1826" s="20">
        <f t="shared" si="66"/>
        <v>37870.401599999997</v>
      </c>
    </row>
    <row r="1827" spans="1:17" ht="15" customHeight="1">
      <c r="A1827" s="34">
        <v>150009</v>
      </c>
      <c r="B1827" s="22" t="str">
        <f>VLOOKUP(A1827,МО!$A$1:$C$68,2,0)</f>
        <v>ГБУЗ  "Ардонская ЦРБ"</v>
      </c>
      <c r="C1827" s="23">
        <f>IF(D1827="КС",VLOOKUP(A1827,МО!$A$1:$C$68,3,0),VLOOKUP(A1827,МО!$A$1:$D$68,4,0))</f>
        <v>1</v>
      </c>
      <c r="D1827" s="27" t="s">
        <v>495</v>
      </c>
      <c r="E1827" s="26">
        <v>20161271</v>
      </c>
      <c r="F1827" s="22" t="str">
        <f>VLOOKUP(E1827,КСГ!$A$2:$C$427,2,0)</f>
        <v>Другие операции на органах брюшной полости (уровень 2)</v>
      </c>
      <c r="G1827" s="25">
        <f>VLOOKUP(E1827,КСГ!$A$2:$C$427,3,0)</f>
        <v>1.19</v>
      </c>
      <c r="H1827" s="25">
        <f>IF(VLOOKUP($E1827,КСГ!$A$2:$D$427,4,0)=0,IF($D1827="КС",$C$2*$C1827*$G1827,$C$3*$C1827*$G1827),IF($D1827="КС",$C$2*$G1827,$C$3*$G1827))</f>
        <v>20410.2255</v>
      </c>
      <c r="I1827" s="25" t="str">
        <f>VLOOKUP(E1827,КСГ!$A$2:$E$427,5,0)</f>
        <v>Хирургия (абдоминальная)</v>
      </c>
      <c r="J1827" s="25">
        <f>VLOOKUP(E1827,КСГ!$A$2:$F$427,6,0)</f>
        <v>1.2</v>
      </c>
      <c r="K1827" s="26" t="s">
        <v>474</v>
      </c>
      <c r="L1827" s="26">
        <v>2</v>
      </c>
      <c r="M1827" s="26">
        <v>1</v>
      </c>
      <c r="N1827" s="18">
        <f t="shared" si="65"/>
        <v>3</v>
      </c>
      <c r="O1827" s="19">
        <f>IF(VLOOKUP($E1827,КСГ!$A$2:$D$427,4,0)=0,IF($D1827="КС",$C$2*$C1827*$G1827*L1827,$C$3*$C1827*$G1827*L1827),IF($D1827="КС",$C$2*$G1827*L1827,$C$3*$G1827*L1827))</f>
        <v>40820.451000000001</v>
      </c>
      <c r="P1827" s="19">
        <f>IF(VLOOKUP($E1827,КСГ!$A$2:$D$427,4,0)=0,IF($D1827="КС",$C$2*$C1827*$G1827*M1827,$C$3*$C1827*$G1827*M1827),IF($D1827="КС",$C$2*$G1827*M1827,$C$3*$G1827*M1827))</f>
        <v>20410.2255</v>
      </c>
      <c r="Q1827" s="20">
        <f t="shared" si="66"/>
        <v>61230.676500000001</v>
      </c>
    </row>
    <row r="1828" spans="1:17" ht="15" customHeight="1">
      <c r="A1828" s="34">
        <v>150009</v>
      </c>
      <c r="B1828" s="22" t="str">
        <f>VLOOKUP(A1828,МО!$A$1:$C$68,2,0)</f>
        <v>ГБУЗ  "Ардонская ЦРБ"</v>
      </c>
      <c r="C1828" s="23">
        <f>IF(D1828="КС",VLOOKUP(A1828,МО!$A$1:$C$68,3,0),VLOOKUP(A1828,МО!$A$1:$D$68,4,0))</f>
        <v>1</v>
      </c>
      <c r="D1828" s="27" t="s">
        <v>495</v>
      </c>
      <c r="E1828" s="26">
        <v>20161286</v>
      </c>
      <c r="F1828" s="22" t="str">
        <f>VLOOKUP(E1828,КСГ!$A$2:$C$427,2,0)</f>
        <v>Сахарный диабет, уровень 2, взрослые</v>
      </c>
      <c r="G1828" s="25">
        <f>VLOOKUP(E1828,КСГ!$A$2:$C$427,3,0)</f>
        <v>1.49</v>
      </c>
      <c r="H1828" s="25">
        <f>IF(VLOOKUP($E1828,КСГ!$A$2:$D$427,4,0)=0,IF($D1828="КС",$C$2*$C1828*$G1828,$C$3*$C1828*$G1828),IF($D1828="КС",$C$2*$G1828,$C$3*$G1828))</f>
        <v>25555.660500000002</v>
      </c>
      <c r="I1828" s="25" t="str">
        <f>VLOOKUP(E1828,КСГ!$A$2:$E$427,5,0)</f>
        <v>Эндокринология</v>
      </c>
      <c r="J1828" s="25">
        <f>VLOOKUP(E1828,КСГ!$A$2:$F$427,6,0)</f>
        <v>1.4</v>
      </c>
      <c r="K1828" s="26" t="s">
        <v>474</v>
      </c>
      <c r="L1828" s="26">
        <v>8</v>
      </c>
      <c r="M1828" s="26">
        <v>2</v>
      </c>
      <c r="N1828" s="18">
        <f t="shared" si="65"/>
        <v>10</v>
      </c>
      <c r="O1828" s="19">
        <f>IF(VLOOKUP($E1828,КСГ!$A$2:$D$427,4,0)=0,IF($D1828="КС",$C$2*$C1828*$G1828*L1828,$C$3*$C1828*$G1828*L1828),IF($D1828="КС",$C$2*$G1828*L1828,$C$3*$G1828*L1828))</f>
        <v>204445.28400000001</v>
      </c>
      <c r="P1828" s="19">
        <f>IF(VLOOKUP($E1828,КСГ!$A$2:$D$427,4,0)=0,IF($D1828="КС",$C$2*$C1828*$G1828*M1828,$C$3*$C1828*$G1828*M1828),IF($D1828="КС",$C$2*$G1828*M1828,$C$3*$G1828*M1828))</f>
        <v>51111.321000000004</v>
      </c>
      <c r="Q1828" s="20">
        <f t="shared" si="66"/>
        <v>255556.60500000001</v>
      </c>
    </row>
    <row r="1829" spans="1:17">
      <c r="A1829" s="34">
        <v>150009</v>
      </c>
      <c r="B1829" s="22" t="str">
        <f>VLOOKUP(A1829,МО!$A$1:$C$68,2,0)</f>
        <v>ГБУЗ  "Ардонская ЦРБ"</v>
      </c>
      <c r="C1829" s="23">
        <f>IF(D1829="КС",VLOOKUP(A1829,МО!$A$1:$C$68,3,0),VLOOKUP(A1829,МО!$A$1:$D$68,4,0))</f>
        <v>1</v>
      </c>
      <c r="D1829" s="27" t="s">
        <v>495</v>
      </c>
      <c r="E1829" s="26">
        <v>20161286</v>
      </c>
      <c r="F1829" s="22" t="str">
        <f>VLOOKUP(E1829,КСГ!$A$2:$C$427,2,0)</f>
        <v>Сахарный диабет, уровень 2, взрослые</v>
      </c>
      <c r="G1829" s="25">
        <f>VLOOKUP(E1829,КСГ!$A$2:$C$427,3,0)</f>
        <v>1.49</v>
      </c>
      <c r="H1829" s="25">
        <f>IF(VLOOKUP($E1829,КСГ!$A$2:$D$427,4,0)=0,IF($D1829="КС",$C$2*$C1829*$G1829,$C$3*$C1829*$G1829),IF($D1829="КС",$C$2*$G1829,$C$3*$G1829))</f>
        <v>25555.660500000002</v>
      </c>
      <c r="I1829" s="25" t="str">
        <f>VLOOKUP(E1829,КСГ!$A$2:$E$427,5,0)</f>
        <v>Эндокринология</v>
      </c>
      <c r="J1829" s="25">
        <f>VLOOKUP(E1829,КСГ!$A$2:$F$427,6,0)</f>
        <v>1.4</v>
      </c>
      <c r="K1829" s="26" t="s">
        <v>493</v>
      </c>
      <c r="L1829" s="26">
        <v>5</v>
      </c>
      <c r="M1829" s="26"/>
      <c r="N1829" s="18">
        <f t="shared" si="65"/>
        <v>5</v>
      </c>
      <c r="O1829" s="19">
        <f>IF(VLOOKUP($E1829,КСГ!$A$2:$D$427,4,0)=0,IF($D1829="КС",$C$2*$C1829*$G1829*L1829,$C$3*$C1829*$G1829*L1829),IF($D1829="КС",$C$2*$G1829*L1829,$C$3*$G1829*L1829))</f>
        <v>127778.30250000001</v>
      </c>
      <c r="P1829" s="19">
        <f>IF(VLOOKUP($E1829,КСГ!$A$2:$D$427,4,0)=0,IF($D1829="КС",$C$2*$C1829*$G1829*M1829,$C$3*$C1829*$G1829*M1829),IF($D1829="КС",$C$2*$G1829*M1829,$C$3*$G1829*M1829))</f>
        <v>0</v>
      </c>
      <c r="Q1829" s="20">
        <f t="shared" si="66"/>
        <v>127778.30250000001</v>
      </c>
    </row>
    <row r="1830" spans="1:17">
      <c r="A1830" s="34">
        <v>150112</v>
      </c>
      <c r="B1830" s="22" t="str">
        <f>VLOOKUP(A1830,МО!$A$1:$C$68,2,0)</f>
        <v>ГБУЗ " Моздокская ЦРБ"</v>
      </c>
      <c r="C1830" s="23">
        <f>IF(D1830="КС",VLOOKUP(A1830,МО!$A$1:$C$68,3,0),VLOOKUP(A1830,МО!$A$1:$D$68,4,0))</f>
        <v>0.9</v>
      </c>
      <c r="D1830" s="27" t="s">
        <v>495</v>
      </c>
      <c r="E1830" s="26">
        <v>20161247</v>
      </c>
      <c r="F1830" s="22" t="str">
        <f>VLOOKUP(E1830,КСГ!$A$2:$C$427,2,0)</f>
        <v>Артрозы, другие поражения суставов, болезни мягких тканей</v>
      </c>
      <c r="G1830" s="25">
        <f>VLOOKUP(E1830,КСГ!$A$2:$C$427,3,0)</f>
        <v>0.76</v>
      </c>
      <c r="H1830" s="25">
        <f>IF(VLOOKUP($E1830,КСГ!$A$2:$D$427,4,0)=0,IF($D1830="КС",$C$2*$C1830*$G1830,$C$3*$C1830*$G1830),IF($D1830="КС",$C$2*$G1830,$C$3*$G1830))</f>
        <v>11731.5918</v>
      </c>
      <c r="I1830" s="25" t="str">
        <f>VLOOKUP(E1830,КСГ!$A$2:$E$427,5,0)</f>
        <v>Хирургия</v>
      </c>
      <c r="J1830" s="25">
        <f>VLOOKUP(E1830,КСГ!$A$2:$F$427,6,0)</f>
        <v>0.9</v>
      </c>
      <c r="K1830" s="26" t="s">
        <v>512</v>
      </c>
      <c r="L1830" s="26">
        <v>0</v>
      </c>
      <c r="M1830" s="26"/>
      <c r="N1830" s="18" t="str">
        <f t="shared" si="65"/>
        <v/>
      </c>
      <c r="O1830" s="19">
        <f>IF(VLOOKUP($E1830,КСГ!$A$2:$D$427,4,0)=0,IF($D1830="КС",$C$2*$C1830*$G1830*L1830,$C$3*$C1830*$G1830*L1830),IF($D1830="КС",$C$2*$G1830*L1830,$C$3*$G1830*L1830))</f>
        <v>0</v>
      </c>
      <c r="P1830" s="19">
        <f>IF(VLOOKUP($E1830,КСГ!$A$2:$D$427,4,0)=0,IF($D1830="КС",$C$2*$C1830*$G1830*M1830,$C$3*$C1830*$G1830*M1830),IF($D1830="КС",$C$2*$G1830*M1830,$C$3*$G1830*M1830))</f>
        <v>0</v>
      </c>
      <c r="Q1830" s="20">
        <f t="shared" si="66"/>
        <v>0</v>
      </c>
    </row>
    <row r="1831" spans="1:17" ht="15" customHeight="1">
      <c r="A1831" s="34">
        <v>150112</v>
      </c>
      <c r="B1831" s="22" t="str">
        <f>VLOOKUP(A1831,МО!$A$1:$C$68,2,0)</f>
        <v>ГБУЗ " Моздокская ЦРБ"</v>
      </c>
      <c r="C1831" s="23">
        <f>IF(D1831="КС",VLOOKUP(A1831,МО!$A$1:$C$68,3,0),VLOOKUP(A1831,МО!$A$1:$D$68,4,0))</f>
        <v>0.9</v>
      </c>
      <c r="D1831" s="27" t="s">
        <v>495</v>
      </c>
      <c r="E1831" s="26">
        <v>20161247</v>
      </c>
      <c r="F1831" s="22" t="str">
        <f>VLOOKUP(E1831,КСГ!$A$2:$C$427,2,0)</f>
        <v>Артрозы, другие поражения суставов, болезни мягких тканей</v>
      </c>
      <c r="G1831" s="25">
        <f>VLOOKUP(E1831,КСГ!$A$2:$C$427,3,0)</f>
        <v>0.76</v>
      </c>
      <c r="H1831" s="25">
        <f>IF(VLOOKUP($E1831,КСГ!$A$2:$D$427,4,0)=0,IF($D1831="КС",$C$2*$C1831*$G1831,$C$3*$C1831*$G1831),IF($D1831="КС",$C$2*$G1831,$C$3*$G1831))</f>
        <v>11731.5918</v>
      </c>
      <c r="I1831" s="25" t="str">
        <f>VLOOKUP(E1831,КСГ!$A$2:$E$427,5,0)</f>
        <v>Хирургия</v>
      </c>
      <c r="J1831" s="25">
        <f>VLOOKUP(E1831,КСГ!$A$2:$F$427,6,0)</f>
        <v>0.9</v>
      </c>
      <c r="K1831" s="26" t="s">
        <v>474</v>
      </c>
      <c r="L1831" s="26">
        <v>30</v>
      </c>
      <c r="M1831" s="26"/>
      <c r="N1831" s="18">
        <f t="shared" si="65"/>
        <v>30</v>
      </c>
      <c r="O1831" s="19">
        <f>IF(VLOOKUP($E1831,КСГ!$A$2:$D$427,4,0)=0,IF($D1831="КС",$C$2*$C1831*$G1831*L1831,$C$3*$C1831*$G1831*L1831),IF($D1831="КС",$C$2*$G1831*L1831,$C$3*$G1831*L1831))</f>
        <v>351947.75400000002</v>
      </c>
      <c r="P1831" s="19">
        <f>IF(VLOOKUP($E1831,КСГ!$A$2:$D$427,4,0)=0,IF($D1831="КС",$C$2*$C1831*$G1831*M1831,$C$3*$C1831*$G1831*M1831),IF($D1831="КС",$C$2*$G1831*M1831,$C$3*$G1831*M1831))</f>
        <v>0</v>
      </c>
      <c r="Q1831" s="20">
        <f t="shared" si="66"/>
        <v>351947.75400000002</v>
      </c>
    </row>
    <row r="1832" spans="1:17">
      <c r="A1832" s="34">
        <v>150112</v>
      </c>
      <c r="B1832" s="22" t="str">
        <f>VLOOKUP(A1832,МО!$A$1:$C$68,2,0)</f>
        <v>ГБУЗ " Моздокская ЦРБ"</v>
      </c>
      <c r="C1832" s="23">
        <f>IF(D1832="КС",VLOOKUP(A1832,МО!$A$1:$C$68,3,0),VLOOKUP(A1832,МО!$A$1:$D$68,4,0))</f>
        <v>0.9</v>
      </c>
      <c r="D1832" s="27" t="s">
        <v>495</v>
      </c>
      <c r="E1832" s="26">
        <v>20161247</v>
      </c>
      <c r="F1832" s="22" t="str">
        <f>VLOOKUP(E1832,КСГ!$A$2:$C$427,2,0)</f>
        <v>Артрозы, другие поражения суставов, болезни мягких тканей</v>
      </c>
      <c r="G1832" s="25">
        <f>VLOOKUP(E1832,КСГ!$A$2:$C$427,3,0)</f>
        <v>0.76</v>
      </c>
      <c r="H1832" s="25">
        <f>IF(VLOOKUP($E1832,КСГ!$A$2:$D$427,4,0)=0,IF($D1832="КС",$C$2*$C1832*$G1832,$C$3*$C1832*$G1832),IF($D1832="КС",$C$2*$G1832,$C$3*$G1832))</f>
        <v>11731.5918</v>
      </c>
      <c r="I1832" s="25" t="str">
        <f>VLOOKUP(E1832,КСГ!$A$2:$E$427,5,0)</f>
        <v>Хирургия</v>
      </c>
      <c r="J1832" s="25">
        <f>VLOOKUP(E1832,КСГ!$A$2:$F$427,6,0)</f>
        <v>0.9</v>
      </c>
      <c r="K1832" s="26" t="s">
        <v>480</v>
      </c>
      <c r="L1832" s="26">
        <v>50</v>
      </c>
      <c r="M1832" s="26"/>
      <c r="N1832" s="18">
        <f t="shared" si="65"/>
        <v>50</v>
      </c>
      <c r="O1832" s="19">
        <f>IF(VLOOKUP($E1832,КСГ!$A$2:$D$427,4,0)=0,IF($D1832="КС",$C$2*$C1832*$G1832*L1832,$C$3*$C1832*$G1832*L1832),IF($D1832="КС",$C$2*$G1832*L1832,$C$3*$G1832*L1832))</f>
        <v>586579.59</v>
      </c>
      <c r="P1832" s="19">
        <f>IF(VLOOKUP($E1832,КСГ!$A$2:$D$427,4,0)=0,IF($D1832="КС",$C$2*$C1832*$G1832*M1832,$C$3*$C1832*$G1832*M1832),IF($D1832="КС",$C$2*$G1832*M1832,$C$3*$G1832*M1832))</f>
        <v>0</v>
      </c>
      <c r="Q1832" s="20">
        <f t="shared" si="66"/>
        <v>586579.59</v>
      </c>
    </row>
    <row r="1833" spans="1:17" ht="15" customHeight="1">
      <c r="A1833" s="34">
        <v>150112</v>
      </c>
      <c r="B1833" s="22" t="str">
        <f>VLOOKUP(A1833,МО!$A$1:$C$68,2,0)</f>
        <v>ГБУЗ " Моздокская ЦРБ"</v>
      </c>
      <c r="C1833" s="23">
        <f>IF(D1833="КС",VLOOKUP(A1833,МО!$A$1:$C$68,3,0),VLOOKUP(A1833,МО!$A$1:$D$68,4,0))</f>
        <v>0.9</v>
      </c>
      <c r="D1833" s="27" t="s">
        <v>495</v>
      </c>
      <c r="E1833" s="26">
        <v>20161249</v>
      </c>
      <c r="F1833" s="22" t="str">
        <f>VLOOKUP(E1833,КСГ!$A$2:$C$427,2,0)</f>
        <v>Остеомиелит, уровень 2</v>
      </c>
      <c r="G1833" s="25">
        <f>VLOOKUP(E1833,КСГ!$A$2:$C$427,3,0)</f>
        <v>3.51</v>
      </c>
      <c r="H1833" s="25">
        <f>IF(VLOOKUP($E1833,КСГ!$A$2:$D$427,4,0)=0,IF($D1833="КС",$C$2*$C1833*$G1833,$C$3*$C1833*$G1833),IF($D1833="КС",$C$2*$G1833,$C$3*$G1833))</f>
        <v>54181.430549999997</v>
      </c>
      <c r="I1833" s="25" t="str">
        <f>VLOOKUP(E1833,КСГ!$A$2:$E$427,5,0)</f>
        <v>Хирургия</v>
      </c>
      <c r="J1833" s="25">
        <f>VLOOKUP(E1833,КСГ!$A$2:$F$427,6,0)</f>
        <v>0.9</v>
      </c>
      <c r="K1833" s="26" t="s">
        <v>512</v>
      </c>
      <c r="L1833" s="26">
        <v>5</v>
      </c>
      <c r="M1833" s="26"/>
      <c r="N1833" s="18">
        <f t="shared" si="65"/>
        <v>5</v>
      </c>
      <c r="O1833" s="19">
        <f>IF(VLOOKUP($E1833,КСГ!$A$2:$D$427,4,0)=0,IF($D1833="КС",$C$2*$C1833*$G1833*L1833,$C$3*$C1833*$G1833*L1833),IF($D1833="КС",$C$2*$G1833*L1833,$C$3*$G1833*L1833))</f>
        <v>270907.15275000001</v>
      </c>
      <c r="P1833" s="19">
        <f>IF(VLOOKUP($E1833,КСГ!$A$2:$D$427,4,0)=0,IF($D1833="КС",$C$2*$C1833*$G1833*M1833,$C$3*$C1833*$G1833*M1833),IF($D1833="КС",$C$2*$G1833*M1833,$C$3*$G1833*M1833))</f>
        <v>0</v>
      </c>
      <c r="Q1833" s="20">
        <f t="shared" si="66"/>
        <v>270907.15275000001</v>
      </c>
    </row>
    <row r="1834" spans="1:17">
      <c r="A1834" s="34">
        <v>150112</v>
      </c>
      <c r="B1834" s="22" t="str">
        <f>VLOOKUP(A1834,МО!$A$1:$C$68,2,0)</f>
        <v>ГБУЗ " Моздокская ЦРБ"</v>
      </c>
      <c r="C1834" s="23">
        <f>IF(D1834="КС",VLOOKUP(A1834,МО!$A$1:$C$68,3,0),VLOOKUP(A1834,МО!$A$1:$D$68,4,0))</f>
        <v>0.9</v>
      </c>
      <c r="D1834" s="27" t="s">
        <v>495</v>
      </c>
      <c r="E1834" s="26">
        <v>20161253</v>
      </c>
      <c r="F1834" s="22" t="str">
        <f>VLOOKUP(E1834,КСГ!$A$2:$C$427,2,0)</f>
        <v>Открытые раны, поверхностные, другие и неуточненные травмы</v>
      </c>
      <c r="G1834" s="25">
        <f>VLOOKUP(E1834,КСГ!$A$2:$C$427,3,0)</f>
        <v>0.37</v>
      </c>
      <c r="H1834" s="25">
        <f>IF(VLOOKUP($E1834,КСГ!$A$2:$D$427,4,0)=0,IF($D1834="КС",$C$2*$C1834*$G1834,$C$3*$C1834*$G1834),IF($D1834="КС",$C$2*$G1834,$C$3*$G1834))</f>
        <v>5711.4328500000001</v>
      </c>
      <c r="I1834" s="25" t="str">
        <f>VLOOKUP(E1834,КСГ!$A$2:$E$427,5,0)</f>
        <v>Хирургия</v>
      </c>
      <c r="J1834" s="25">
        <f>VLOOKUP(E1834,КСГ!$A$2:$F$427,6,0)</f>
        <v>0.9</v>
      </c>
      <c r="K1834" s="26" t="s">
        <v>480</v>
      </c>
      <c r="L1834" s="26">
        <v>29</v>
      </c>
      <c r="M1834" s="26">
        <v>1</v>
      </c>
      <c r="N1834" s="18">
        <f t="shared" si="65"/>
        <v>30</v>
      </c>
      <c r="O1834" s="19">
        <f>IF(VLOOKUP($E1834,КСГ!$A$2:$D$427,4,0)=0,IF($D1834="КС",$C$2*$C1834*$G1834*L1834,$C$3*$C1834*$G1834*L1834),IF($D1834="КС",$C$2*$G1834*L1834,$C$3*$G1834*L1834))</f>
        <v>165631.55265</v>
      </c>
      <c r="P1834" s="19">
        <f>IF(VLOOKUP($E1834,КСГ!$A$2:$D$427,4,0)=0,IF($D1834="КС",$C$2*$C1834*$G1834*M1834,$C$3*$C1834*$G1834*M1834),IF($D1834="КС",$C$2*$G1834*M1834,$C$3*$G1834*M1834))</f>
        <v>5711.4328500000001</v>
      </c>
      <c r="Q1834" s="20">
        <f t="shared" si="66"/>
        <v>171342.98550000001</v>
      </c>
    </row>
    <row r="1835" spans="1:17" ht="30">
      <c r="A1835" s="34">
        <v>150112</v>
      </c>
      <c r="B1835" s="22" t="str">
        <f>VLOOKUP(A1835,МО!$A$1:$C$68,2,0)</f>
        <v>ГБУЗ " Моздокская ЦРБ"</v>
      </c>
      <c r="C1835" s="23">
        <f>IF(D1835="КС",VLOOKUP(A1835,МО!$A$1:$C$68,3,0),VLOOKUP(A1835,МО!$A$1:$D$68,4,0))</f>
        <v>0.9</v>
      </c>
      <c r="D1835" s="27" t="s">
        <v>495</v>
      </c>
      <c r="E1835" s="26">
        <v>20161265</v>
      </c>
      <c r="F1835" s="22" t="str">
        <f>VLOOKUP(E1835,КСГ!$A$2:$C$427,2,0)</f>
        <v>Аппендэктомия, уровень 1, взрослые</v>
      </c>
      <c r="G1835" s="25">
        <f>VLOOKUP(E1835,КСГ!$A$2:$C$427,3,0)</f>
        <v>0.73</v>
      </c>
      <c r="H1835" s="25">
        <f>IF(VLOOKUP($E1835,КСГ!$A$2:$D$427,4,0)=0,IF($D1835="КС",$C$2*$C1835*$G1835,$C$3*$C1835*$G1835),IF($D1835="КС",$C$2*$G1835,$C$3*$G1835))</f>
        <v>11268.50265</v>
      </c>
      <c r="I1835" s="25" t="str">
        <f>VLOOKUP(E1835,КСГ!$A$2:$E$427,5,0)</f>
        <v>Хирургия (абдоминальная)</v>
      </c>
      <c r="J1835" s="25">
        <f>VLOOKUP(E1835,КСГ!$A$2:$F$427,6,0)</f>
        <v>1.2</v>
      </c>
      <c r="K1835" s="26" t="s">
        <v>474</v>
      </c>
      <c r="L1835" s="26">
        <v>9</v>
      </c>
      <c r="M1835" s="26"/>
      <c r="N1835" s="18">
        <f t="shared" si="65"/>
        <v>9</v>
      </c>
      <c r="O1835" s="19">
        <f>IF(VLOOKUP($E1835,КСГ!$A$2:$D$427,4,0)=0,IF($D1835="КС",$C$2*$C1835*$G1835*L1835,$C$3*$C1835*$G1835*L1835),IF($D1835="КС",$C$2*$G1835*L1835,$C$3*$G1835*L1835))</f>
        <v>101416.52385</v>
      </c>
      <c r="P1835" s="19">
        <f>IF(VLOOKUP($E1835,КСГ!$A$2:$D$427,4,0)=0,IF($D1835="КС",$C$2*$C1835*$G1835*M1835,$C$3*$C1835*$G1835*M1835),IF($D1835="КС",$C$2*$G1835*M1835,$C$3*$G1835*M1835))</f>
        <v>0</v>
      </c>
      <c r="Q1835" s="20">
        <f t="shared" si="66"/>
        <v>101416.52385</v>
      </c>
    </row>
    <row r="1836" spans="1:17" ht="30">
      <c r="A1836" s="34">
        <v>150112</v>
      </c>
      <c r="B1836" s="22" t="str">
        <f>VLOOKUP(A1836,МО!$A$1:$C$68,2,0)</f>
        <v>ГБУЗ " Моздокская ЦРБ"</v>
      </c>
      <c r="C1836" s="23">
        <f>IF(D1836="КС",VLOOKUP(A1836,МО!$A$1:$C$68,3,0),VLOOKUP(A1836,МО!$A$1:$D$68,4,0))</f>
        <v>0.9</v>
      </c>
      <c r="D1836" s="27" t="s">
        <v>495</v>
      </c>
      <c r="E1836" s="26">
        <v>20161267</v>
      </c>
      <c r="F1836" s="22" t="str">
        <f>VLOOKUP(E1836,КСГ!$A$2:$C$427,2,0)</f>
        <v>Операции по поводу грыж, взрослые (уровень 1)</v>
      </c>
      <c r="G1836" s="25">
        <f>VLOOKUP(E1836,КСГ!$A$2:$C$427,3,0)</f>
        <v>0.86</v>
      </c>
      <c r="H1836" s="25">
        <f>IF(VLOOKUP($E1836,КСГ!$A$2:$D$427,4,0)=0,IF($D1836="КС",$C$2*$C1836*$G1836,$C$3*$C1836*$G1836),IF($D1836="КС",$C$2*$G1836,$C$3*$G1836))</f>
        <v>13275.222299999999</v>
      </c>
      <c r="I1836" s="25" t="str">
        <f>VLOOKUP(E1836,КСГ!$A$2:$E$427,5,0)</f>
        <v>Хирургия (абдоминальная)</v>
      </c>
      <c r="J1836" s="25">
        <f>VLOOKUP(E1836,КСГ!$A$2:$F$427,6,0)</f>
        <v>1.2</v>
      </c>
      <c r="K1836" s="26" t="s">
        <v>474</v>
      </c>
      <c r="L1836" s="26">
        <v>20</v>
      </c>
      <c r="M1836" s="26"/>
      <c r="N1836" s="18">
        <f t="shared" si="65"/>
        <v>20</v>
      </c>
      <c r="O1836" s="19">
        <f>IF(VLOOKUP($E1836,КСГ!$A$2:$D$427,4,0)=0,IF($D1836="КС",$C$2*$C1836*$G1836*L1836,$C$3*$C1836*$G1836*L1836),IF($D1836="КС",$C$2*$G1836*L1836,$C$3*$G1836*L1836))</f>
        <v>265504.446</v>
      </c>
      <c r="P1836" s="19">
        <f>IF(VLOOKUP($E1836,КСГ!$A$2:$D$427,4,0)=0,IF($D1836="КС",$C$2*$C1836*$G1836*M1836,$C$3*$C1836*$G1836*M1836),IF($D1836="КС",$C$2*$G1836*M1836,$C$3*$G1836*M1836))</f>
        <v>0</v>
      </c>
      <c r="Q1836" s="20">
        <f t="shared" si="66"/>
        <v>265504.446</v>
      </c>
    </row>
    <row r="1837" spans="1:17" ht="15" customHeight="1">
      <c r="A1837" s="34">
        <v>150112</v>
      </c>
      <c r="B1837" s="22" t="str">
        <f>VLOOKUP(A1837,МО!$A$1:$C$68,2,0)</f>
        <v>ГБУЗ " Моздокская ЦРБ"</v>
      </c>
      <c r="C1837" s="23">
        <f>IF(D1837="КС",VLOOKUP(A1837,МО!$A$1:$C$68,3,0),VLOOKUP(A1837,МО!$A$1:$D$68,4,0))</f>
        <v>0.9</v>
      </c>
      <c r="D1837" s="27" t="s">
        <v>495</v>
      </c>
      <c r="E1837" s="26">
        <v>20161276</v>
      </c>
      <c r="F1837" s="22" t="str">
        <f>VLOOKUP(E1837,КСГ!$A$2:$C$427,2,0)</f>
        <v>Ожоги (уровень 2)</v>
      </c>
      <c r="G1837" s="25">
        <f>VLOOKUP(E1837,КСГ!$A$2:$C$427,3,0)</f>
        <v>2.0299999999999998</v>
      </c>
      <c r="H1837" s="25">
        <f>IF(VLOOKUP($E1837,КСГ!$A$2:$D$427,4,0)=0,IF($D1837="КС",$C$2*$C1837*$G1837,$C$3*$C1837*$G1837),IF($D1837="КС",$C$2*$G1837,$C$3*$G1837))</f>
        <v>31335.699149999997</v>
      </c>
      <c r="I1837" s="25" t="str">
        <f>VLOOKUP(E1837,КСГ!$A$2:$E$427,5,0)</f>
        <v>Хирургия (комбустиология)</v>
      </c>
      <c r="J1837" s="25">
        <f>VLOOKUP(E1837,КСГ!$A$2:$F$427,6,0)</f>
        <v>1.95</v>
      </c>
      <c r="K1837" s="26" t="s">
        <v>480</v>
      </c>
      <c r="L1837" s="26">
        <v>1</v>
      </c>
      <c r="M1837" s="26"/>
      <c r="N1837" s="18">
        <f t="shared" si="65"/>
        <v>1</v>
      </c>
      <c r="O1837" s="19">
        <f>IF(VLOOKUP($E1837,КСГ!$A$2:$D$427,4,0)=0,IF($D1837="КС",$C$2*$C1837*$G1837*L1837,$C$3*$C1837*$G1837*L1837),IF($D1837="КС",$C$2*$G1837*L1837,$C$3*$G1837*L1837))</f>
        <v>31335.699149999997</v>
      </c>
      <c r="P1837" s="19">
        <f>IF(VLOOKUP($E1837,КСГ!$A$2:$D$427,4,0)=0,IF($D1837="КС",$C$2*$C1837*$G1837*M1837,$C$3*$C1837*$G1837*M1837),IF($D1837="КС",$C$2*$G1837*M1837,$C$3*$G1837*M1837))</f>
        <v>0</v>
      </c>
      <c r="Q1837" s="20">
        <f t="shared" si="66"/>
        <v>31335.699149999997</v>
      </c>
    </row>
    <row r="1838" spans="1:17" ht="15" customHeight="1">
      <c r="A1838" s="34">
        <v>150112</v>
      </c>
      <c r="B1838" s="22" t="str">
        <f>VLOOKUP(A1838,МО!$A$1:$C$68,2,0)</f>
        <v>ГБУЗ " Моздокская ЦРБ"</v>
      </c>
      <c r="C1838" s="23">
        <f>IF(D1838="КС",VLOOKUP(A1838,МО!$A$1:$C$68,3,0),VLOOKUP(A1838,МО!$A$1:$D$68,4,0))</f>
        <v>0.9</v>
      </c>
      <c r="D1838" s="27" t="s">
        <v>495</v>
      </c>
      <c r="E1838" s="26">
        <v>20161285</v>
      </c>
      <c r="F1838" s="22" t="str">
        <f>VLOOKUP(E1838,КСГ!$A$2:$C$427,2,0)</f>
        <v>Сахарный диабет, уровень 1, взрослые</v>
      </c>
      <c r="G1838" s="25">
        <f>VLOOKUP(E1838,КСГ!$A$2:$C$427,3,0)</f>
        <v>1.02</v>
      </c>
      <c r="H1838" s="25">
        <f>IF(VLOOKUP($E1838,КСГ!$A$2:$D$427,4,0)=0,IF($D1838="КС",$C$2*$C1838*$G1838,$C$3*$C1838*$G1838),IF($D1838="КС",$C$2*$G1838,$C$3*$G1838))</f>
        <v>15745.0311</v>
      </c>
      <c r="I1838" s="25" t="str">
        <f>VLOOKUP(E1838,КСГ!$A$2:$E$427,5,0)</f>
        <v>Эндокринология</v>
      </c>
      <c r="J1838" s="25">
        <f>VLOOKUP(E1838,КСГ!$A$2:$F$427,6,0)</f>
        <v>1.4</v>
      </c>
      <c r="K1838" s="26" t="s">
        <v>493</v>
      </c>
      <c r="L1838" s="26">
        <v>10</v>
      </c>
      <c r="M1838" s="26"/>
      <c r="N1838" s="18">
        <f t="shared" si="65"/>
        <v>10</v>
      </c>
      <c r="O1838" s="19">
        <f>IF(VLOOKUP($E1838,КСГ!$A$2:$D$427,4,0)=0,IF($D1838="КС",$C$2*$C1838*$G1838*L1838,$C$3*$C1838*$G1838*L1838),IF($D1838="КС",$C$2*$G1838*L1838,$C$3*$G1838*L1838))</f>
        <v>157450.31099999999</v>
      </c>
      <c r="P1838" s="19">
        <f>IF(VLOOKUP($E1838,КСГ!$A$2:$D$427,4,0)=0,IF($D1838="КС",$C$2*$C1838*$G1838*M1838,$C$3*$C1838*$G1838*M1838),IF($D1838="КС",$C$2*$G1838*M1838,$C$3*$G1838*M1838))</f>
        <v>0</v>
      </c>
      <c r="Q1838" s="20">
        <f t="shared" si="66"/>
        <v>157450.31099999999</v>
      </c>
    </row>
    <row r="1839" spans="1:17">
      <c r="A1839" s="34">
        <v>150112</v>
      </c>
      <c r="B1839" s="22" t="str">
        <f>VLOOKUP(A1839,МО!$A$1:$C$68,2,0)</f>
        <v>ГБУЗ " Моздокская ЦРБ"</v>
      </c>
      <c r="C1839" s="23">
        <f>IF(D1839="КС",VLOOKUP(A1839,МО!$A$1:$C$68,3,0),VLOOKUP(A1839,МО!$A$1:$D$68,4,0))</f>
        <v>0.9</v>
      </c>
      <c r="D1839" s="27" t="s">
        <v>495</v>
      </c>
      <c r="E1839" s="26">
        <v>20161285</v>
      </c>
      <c r="F1839" s="22" t="str">
        <f>VLOOKUP(E1839,КСГ!$A$2:$C$427,2,0)</f>
        <v>Сахарный диабет, уровень 1, взрослые</v>
      </c>
      <c r="G1839" s="25">
        <f>VLOOKUP(E1839,КСГ!$A$2:$C$427,3,0)</f>
        <v>1.02</v>
      </c>
      <c r="H1839" s="25">
        <f>IF(VLOOKUP($E1839,КСГ!$A$2:$D$427,4,0)=0,IF($D1839="КС",$C$2*$C1839*$G1839,$C$3*$C1839*$G1839),IF($D1839="КС",$C$2*$G1839,$C$3*$G1839))</f>
        <v>15745.0311</v>
      </c>
      <c r="I1839" s="25" t="str">
        <f>VLOOKUP(E1839,КСГ!$A$2:$E$427,5,0)</f>
        <v>Эндокринология</v>
      </c>
      <c r="J1839" s="25">
        <f>VLOOKUP(E1839,КСГ!$A$2:$F$427,6,0)</f>
        <v>1.4</v>
      </c>
      <c r="K1839" s="26" t="s">
        <v>474</v>
      </c>
      <c r="L1839" s="26">
        <v>10</v>
      </c>
      <c r="M1839" s="26">
        <v>3</v>
      </c>
      <c r="N1839" s="18">
        <f t="shared" si="65"/>
        <v>13</v>
      </c>
      <c r="O1839" s="19">
        <f>IF(VLOOKUP($E1839,КСГ!$A$2:$D$427,4,0)=0,IF($D1839="КС",$C$2*$C1839*$G1839*L1839,$C$3*$C1839*$G1839*L1839),IF($D1839="КС",$C$2*$G1839*L1839,$C$3*$G1839*L1839))</f>
        <v>157450.31099999999</v>
      </c>
      <c r="P1839" s="19">
        <f>IF(VLOOKUP($E1839,КСГ!$A$2:$D$427,4,0)=0,IF($D1839="КС",$C$2*$C1839*$G1839*M1839,$C$3*$C1839*$G1839*M1839),IF($D1839="КС",$C$2*$G1839*M1839,$C$3*$G1839*M1839))</f>
        <v>47235.0933</v>
      </c>
      <c r="Q1839" s="20">
        <f t="shared" si="66"/>
        <v>204685.40429999999</v>
      </c>
    </row>
    <row r="1840" spans="1:17">
      <c r="A1840" s="34">
        <v>150112</v>
      </c>
      <c r="B1840" s="22" t="str">
        <f>VLOOKUP(A1840,МО!$A$1:$C$68,2,0)</f>
        <v>ГБУЗ " Моздокская ЦРБ"</v>
      </c>
      <c r="C1840" s="23">
        <f>IF(D1840="КС",VLOOKUP(A1840,МО!$A$1:$C$68,3,0),VLOOKUP(A1840,МО!$A$1:$D$68,4,0))</f>
        <v>0.9</v>
      </c>
      <c r="D1840" s="27" t="s">
        <v>495</v>
      </c>
      <c r="E1840" s="26">
        <v>20161286</v>
      </c>
      <c r="F1840" s="22" t="str">
        <f>VLOOKUP(E1840,КСГ!$A$2:$C$427,2,0)</f>
        <v>Сахарный диабет, уровень 2, взрослые</v>
      </c>
      <c r="G1840" s="25">
        <f>VLOOKUP(E1840,КСГ!$A$2:$C$427,3,0)</f>
        <v>1.49</v>
      </c>
      <c r="H1840" s="25">
        <f>IF(VLOOKUP($E1840,КСГ!$A$2:$D$427,4,0)=0,IF($D1840="КС",$C$2*$C1840*$G1840,$C$3*$C1840*$G1840),IF($D1840="КС",$C$2*$G1840,$C$3*$G1840))</f>
        <v>23000.094450000001</v>
      </c>
      <c r="I1840" s="25" t="str">
        <f>VLOOKUP(E1840,КСГ!$A$2:$E$427,5,0)</f>
        <v>Эндокринология</v>
      </c>
      <c r="J1840" s="25">
        <f>VLOOKUP(E1840,КСГ!$A$2:$F$427,6,0)</f>
        <v>1.4</v>
      </c>
      <c r="K1840" s="26" t="s">
        <v>493</v>
      </c>
      <c r="L1840" s="26">
        <v>50</v>
      </c>
      <c r="M1840" s="26">
        <v>0</v>
      </c>
      <c r="N1840" s="18">
        <f t="shared" si="65"/>
        <v>50</v>
      </c>
      <c r="O1840" s="19">
        <f>IF(VLOOKUP($E1840,КСГ!$A$2:$D$427,4,0)=0,IF($D1840="КС",$C$2*$C1840*$G1840*L1840,$C$3*$C1840*$G1840*L1840),IF($D1840="КС",$C$2*$G1840*L1840,$C$3*$G1840*L1840))</f>
        <v>1150004.7224999999</v>
      </c>
      <c r="P1840" s="19">
        <f>IF(VLOOKUP($E1840,КСГ!$A$2:$D$427,4,0)=0,IF($D1840="КС",$C$2*$C1840*$G1840*M1840,$C$3*$C1840*$G1840*M1840),IF($D1840="КС",$C$2*$G1840*M1840,$C$3*$G1840*M1840))</f>
        <v>0</v>
      </c>
      <c r="Q1840" s="20">
        <f t="shared" si="66"/>
        <v>1150004.7224999999</v>
      </c>
    </row>
    <row r="1841" spans="1:17">
      <c r="A1841" s="34">
        <v>150112</v>
      </c>
      <c r="B1841" s="22" t="str">
        <f>VLOOKUP(A1841,МО!$A$1:$C$68,2,0)</f>
        <v>ГБУЗ " Моздокская ЦРБ"</v>
      </c>
      <c r="C1841" s="23">
        <f>IF(D1841="КС",VLOOKUP(A1841,МО!$A$1:$C$68,3,0),VLOOKUP(A1841,МО!$A$1:$D$68,4,0))</f>
        <v>0.9</v>
      </c>
      <c r="D1841" s="27" t="s">
        <v>495</v>
      </c>
      <c r="E1841" s="26">
        <v>20161286</v>
      </c>
      <c r="F1841" s="22" t="str">
        <f>VLOOKUP(E1841,КСГ!$A$2:$C$427,2,0)</f>
        <v>Сахарный диабет, уровень 2, взрослые</v>
      </c>
      <c r="G1841" s="25">
        <f>VLOOKUP(E1841,КСГ!$A$2:$C$427,3,0)</f>
        <v>1.49</v>
      </c>
      <c r="H1841" s="25">
        <f>IF(VLOOKUP($E1841,КСГ!$A$2:$D$427,4,0)=0,IF($D1841="КС",$C$2*$C1841*$G1841,$C$3*$C1841*$G1841),IF($D1841="КС",$C$2*$G1841,$C$3*$G1841))</f>
        <v>23000.094450000001</v>
      </c>
      <c r="I1841" s="25" t="str">
        <f>VLOOKUP(E1841,КСГ!$A$2:$E$427,5,0)</f>
        <v>Эндокринология</v>
      </c>
      <c r="J1841" s="25">
        <f>VLOOKUP(E1841,КСГ!$A$2:$F$427,6,0)</f>
        <v>1.4</v>
      </c>
      <c r="K1841" s="26" t="s">
        <v>474</v>
      </c>
      <c r="L1841" s="26">
        <v>20</v>
      </c>
      <c r="M1841" s="26">
        <v>0</v>
      </c>
      <c r="N1841" s="18">
        <f t="shared" si="65"/>
        <v>20</v>
      </c>
      <c r="O1841" s="19">
        <f>IF(VLOOKUP($E1841,КСГ!$A$2:$D$427,4,0)=0,IF($D1841="КС",$C$2*$C1841*$G1841*L1841,$C$3*$C1841*$G1841*L1841),IF($D1841="КС",$C$2*$G1841*L1841,$C$3*$G1841*L1841))</f>
        <v>460001.88900000002</v>
      </c>
      <c r="P1841" s="19">
        <f>IF(VLOOKUP($E1841,КСГ!$A$2:$D$427,4,0)=0,IF($D1841="КС",$C$2*$C1841*$G1841*M1841,$C$3*$C1841*$G1841*M1841),IF($D1841="КС",$C$2*$G1841*M1841,$C$3*$G1841*M1841))</f>
        <v>0</v>
      </c>
      <c r="Q1841" s="20">
        <f t="shared" si="66"/>
        <v>460001.88900000002</v>
      </c>
    </row>
    <row r="1842" spans="1:17">
      <c r="A1842" s="34">
        <v>150024</v>
      </c>
      <c r="B1842" s="22" t="str">
        <f>VLOOKUP(A1842,МО!$A$1:$C$68,2,0)</f>
        <v>ГБУЗ "Родильный дом №2"</v>
      </c>
      <c r="C1842" s="23">
        <f>IF(D1842="КС",VLOOKUP(A1842,МО!$A$1:$C$68,3,0),VLOOKUP(A1842,МО!$A$1:$D$68,4,0))</f>
        <v>0.9</v>
      </c>
      <c r="D1842" s="27" t="s">
        <v>495</v>
      </c>
      <c r="E1842" s="26">
        <v>20161111</v>
      </c>
      <c r="F1842" s="22" t="str">
        <f>VLOOKUP(E1842,КСГ!$A$2:$C$427,2,0)</f>
        <v>Другие нарушения, возникшие в перинатальном периоде (уровень 3)</v>
      </c>
      <c r="G1842" s="25">
        <f>VLOOKUP(E1842,КСГ!$A$2:$C$427,3,0)</f>
        <v>2.56</v>
      </c>
      <c r="H1842" s="25">
        <f>IF(VLOOKUP($E1842,КСГ!$A$2:$D$427,4,0)=0,IF($D1842="КС",$C$2*$C1842*$G1842,$C$3*$C1842*$G1842),IF($D1842="КС",$C$2*$G1842,$C$3*$G1842))</f>
        <v>39516.940800000004</v>
      </c>
      <c r="I1842" s="25" t="str">
        <f>VLOOKUP(E1842,КСГ!$A$2:$E$427,5,0)</f>
        <v>Неонатология</v>
      </c>
      <c r="J1842" s="25">
        <f>VLOOKUP(E1842,КСГ!$A$2:$F$427,6,0)</f>
        <v>2.96</v>
      </c>
      <c r="K1842" s="26" t="s">
        <v>481</v>
      </c>
      <c r="L1842" s="26">
        <v>27</v>
      </c>
      <c r="M1842" s="26"/>
      <c r="N1842" s="18">
        <f t="shared" si="65"/>
        <v>27</v>
      </c>
      <c r="O1842" s="19">
        <f>IF(VLOOKUP($E1842,КСГ!$A$2:$D$427,4,0)=0,IF($D1842="КС",$C$2*$C1842*$G1842*L1842,$C$3*$C1842*$G1842*L1842),IF($D1842="КС",$C$2*$G1842*L1842,$C$3*$G1842*L1842))</f>
        <v>1066957.4016000002</v>
      </c>
      <c r="P1842" s="19">
        <f>IF(VLOOKUP($E1842,КСГ!$A$2:$D$427,4,0)=0,IF($D1842="КС",$C$2*$C1842*$G1842*M1842,$C$3*$C1842*$G1842*M1842),IF($D1842="КС",$C$2*$G1842*M1842,$C$3*$G1842*M1842))</f>
        <v>0</v>
      </c>
      <c r="Q1842" s="20">
        <f t="shared" si="66"/>
        <v>1066957.4016000002</v>
      </c>
    </row>
    <row r="1843" spans="1:17" ht="15" customHeight="1">
      <c r="A1843" s="11">
        <v>150001</v>
      </c>
      <c r="B1843" s="22" t="str">
        <f>VLOOKUP(A1843,МО!$A$1:$C$68,2,0)</f>
        <v>ГБУЗ "РКБ"</v>
      </c>
      <c r="C1843" s="23">
        <f>IF(D1843="КС",VLOOKUP(A1843,МО!$A$1:$C$68,3,0),VLOOKUP(A1843,МО!$A$1:$D$68,4,0))</f>
        <v>1.02</v>
      </c>
      <c r="D1843" s="24" t="s">
        <v>495</v>
      </c>
      <c r="E1843" s="11">
        <v>20161282</v>
      </c>
      <c r="F1843" s="22" t="str">
        <f>VLOOKUP(E1843,КСГ!$A$2:$C$427,2,0)</f>
        <v>Операции на органах полости рта (уровень 2)</v>
      </c>
      <c r="G1843" s="25">
        <f>VLOOKUP(E1843,КСГ!$A$2:$C$427,3,0)</f>
        <v>1.27</v>
      </c>
      <c r="H1843" s="25">
        <f>IF(VLOOKUP($E1843,КСГ!$A$2:$D$427,4,0)=0,IF($D1843="КС",$C$2*$C1843*$G1843,$C$3*$C1843*$G1843),IF($D1843="КС",$C$2*$G1843,$C$3*$G1843))</f>
        <v>22217.98833</v>
      </c>
      <c r="I1843" s="25" t="str">
        <f>VLOOKUP(E1843,КСГ!$A$2:$E$427,5,0)</f>
        <v>Челюстно-лицевая хирургия</v>
      </c>
      <c r="J1843" s="25">
        <f>VLOOKUP(E1843,КСГ!$A$2:$F$427,6,0)</f>
        <v>1.18</v>
      </c>
      <c r="K1843" s="17" t="s">
        <v>485</v>
      </c>
      <c r="L1843" s="17">
        <v>19</v>
      </c>
      <c r="M1843" s="17">
        <v>5</v>
      </c>
      <c r="N1843" s="18">
        <f t="shared" si="65"/>
        <v>24</v>
      </c>
      <c r="O1843" s="19">
        <f>IF(VLOOKUP($E1843,КСГ!$A$2:$D$427,4,0)=0,IF($D1843="КС",$C$2*$C1843*$G1843*L1843,$C$3*$C1843*$G1843*L1843),IF($D1843="КС",$C$2*$G1843*L1843,$C$3*$G1843*L1843))</f>
        <v>422141.77827000001</v>
      </c>
      <c r="P1843" s="19">
        <f>IF(VLOOKUP($E1843,КСГ!$A$2:$D$427,4,0)=0,IF($D1843="КС",$C$2*$C1843*$G1843*M1843,$C$3*$C1843*$G1843*M1843),IF($D1843="КС",$C$2*$G1843*M1843,$C$3*$G1843*M1843))</f>
        <v>111089.94164999999</v>
      </c>
      <c r="Q1843" s="20">
        <f t="shared" si="66"/>
        <v>533231.71992000006</v>
      </c>
    </row>
    <row r="1844" spans="1:17" ht="30">
      <c r="A1844" s="34">
        <v>150012</v>
      </c>
      <c r="B1844" s="22" t="str">
        <f>VLOOKUP(A1844,МО!$A$1:$C$68,2,0)</f>
        <v>ГБУЗ "Кировская ЦРБ"</v>
      </c>
      <c r="C1844" s="23">
        <f>IF(D1844="КС",VLOOKUP(A1844,МО!$A$1:$C$68,3,0),VLOOKUP(A1844,МО!$A$1:$D$68,4,0))</f>
        <v>1</v>
      </c>
      <c r="D1844" s="27" t="s">
        <v>495</v>
      </c>
      <c r="E1844" s="26">
        <v>20161263</v>
      </c>
      <c r="F1844" s="22" t="str">
        <f>VLOOKUP(E1844,КСГ!$A$2:$C$427,2,0)</f>
        <v>Операции на пищеводе, желудке, двенадцатиперстной кишке (уровень 2)</v>
      </c>
      <c r="G1844" s="25">
        <f>VLOOKUP(E1844,КСГ!$A$2:$C$427,3,0)</f>
        <v>2.73</v>
      </c>
      <c r="H1844" s="25">
        <f>IF(VLOOKUP($E1844,КСГ!$A$2:$D$427,4,0)=0,IF($D1844="КС",$C$2*$C1844*$G1844,$C$3*$C1844*$G1844),IF($D1844="КС",$C$2*$G1844,$C$3*$G1844))</f>
        <v>46823.458500000001</v>
      </c>
      <c r="I1844" s="25" t="str">
        <f>VLOOKUP(E1844,КСГ!$A$2:$E$427,5,0)</f>
        <v>Хирургия (абдоминальная)</v>
      </c>
      <c r="J1844" s="25">
        <f>VLOOKUP(E1844,КСГ!$A$2:$F$427,6,0)</f>
        <v>1.2</v>
      </c>
      <c r="K1844" s="26" t="s">
        <v>474</v>
      </c>
      <c r="L1844" s="26">
        <v>0</v>
      </c>
      <c r="M1844" s="26">
        <v>0</v>
      </c>
      <c r="N1844" s="18" t="str">
        <f t="shared" si="65"/>
        <v/>
      </c>
      <c r="O1844" s="19">
        <f>IF(VLOOKUP($E1844,КСГ!$A$2:$D$427,4,0)=0,IF($D1844="КС",$C$2*$C1844*$G1844*L1844,$C$3*$C1844*$G1844*L1844),IF($D1844="КС",$C$2*$G1844*L1844,$C$3*$G1844*L1844))</f>
        <v>0</v>
      </c>
      <c r="P1844" s="19">
        <f>IF(VLOOKUP($E1844,КСГ!$A$2:$D$427,4,0)=0,IF($D1844="КС",$C$2*$C1844*$G1844*M1844,$C$3*$C1844*$G1844*M1844),IF($D1844="КС",$C$2*$G1844*M1844,$C$3*$G1844*M1844))</f>
        <v>0</v>
      </c>
      <c r="Q1844" s="20">
        <f t="shared" si="66"/>
        <v>0</v>
      </c>
    </row>
    <row r="1845" spans="1:17" ht="30">
      <c r="A1845" s="34">
        <v>150012</v>
      </c>
      <c r="B1845" s="22" t="str">
        <f>VLOOKUP(A1845,МО!$A$1:$C$68,2,0)</f>
        <v>ГБУЗ "Кировская ЦРБ"</v>
      </c>
      <c r="C1845" s="23">
        <f>IF(D1845="КС",VLOOKUP(A1845,МО!$A$1:$C$68,3,0),VLOOKUP(A1845,МО!$A$1:$D$68,4,0))</f>
        <v>1</v>
      </c>
      <c r="D1845" s="27" t="s">
        <v>495</v>
      </c>
      <c r="E1845" s="26">
        <v>20161265</v>
      </c>
      <c r="F1845" s="22" t="str">
        <f>VLOOKUP(E1845,КСГ!$A$2:$C$427,2,0)</f>
        <v>Аппендэктомия, уровень 1, взрослые</v>
      </c>
      <c r="G1845" s="25">
        <f>VLOOKUP(E1845,КСГ!$A$2:$C$427,3,0)</f>
        <v>0.73</v>
      </c>
      <c r="H1845" s="25">
        <f>IF(VLOOKUP($E1845,КСГ!$A$2:$D$427,4,0)=0,IF($D1845="КС",$C$2*$C1845*$G1845,$C$3*$C1845*$G1845),IF($D1845="КС",$C$2*$G1845,$C$3*$G1845))</f>
        <v>12520.558500000001</v>
      </c>
      <c r="I1845" s="25" t="str">
        <f>VLOOKUP(E1845,КСГ!$A$2:$E$427,5,0)</f>
        <v>Хирургия (абдоминальная)</v>
      </c>
      <c r="J1845" s="25">
        <f>VLOOKUP(E1845,КСГ!$A$2:$F$427,6,0)</f>
        <v>1.2</v>
      </c>
      <c r="K1845" s="26" t="s">
        <v>474</v>
      </c>
      <c r="L1845" s="26">
        <v>14</v>
      </c>
      <c r="M1845" s="26">
        <v>1</v>
      </c>
      <c r="N1845" s="18">
        <f t="shared" si="65"/>
        <v>15</v>
      </c>
      <c r="O1845" s="19">
        <f>IF(VLOOKUP($E1845,КСГ!$A$2:$D$427,4,0)=0,IF($D1845="КС",$C$2*$C1845*$G1845*L1845,$C$3*$C1845*$G1845*L1845),IF($D1845="КС",$C$2*$G1845*L1845,$C$3*$G1845*L1845))</f>
        <v>175287.81900000002</v>
      </c>
      <c r="P1845" s="19">
        <f>IF(VLOOKUP($E1845,КСГ!$A$2:$D$427,4,0)=0,IF($D1845="КС",$C$2*$C1845*$G1845*M1845,$C$3*$C1845*$G1845*M1845),IF($D1845="КС",$C$2*$G1845*M1845,$C$3*$G1845*M1845))</f>
        <v>12520.558500000001</v>
      </c>
      <c r="Q1845" s="20">
        <f t="shared" si="66"/>
        <v>187808.37750000003</v>
      </c>
    </row>
    <row r="1846" spans="1:17" ht="30">
      <c r="A1846" s="34">
        <v>150012</v>
      </c>
      <c r="B1846" s="22" t="str">
        <f>VLOOKUP(A1846,МО!$A$1:$C$68,2,0)</f>
        <v>ГБУЗ "Кировская ЦРБ"</v>
      </c>
      <c r="C1846" s="23">
        <f>IF(D1846="КС",VLOOKUP(A1846,МО!$A$1:$C$68,3,0),VLOOKUP(A1846,МО!$A$1:$D$68,4,0))</f>
        <v>1</v>
      </c>
      <c r="D1846" s="27" t="s">
        <v>495</v>
      </c>
      <c r="E1846" s="26">
        <v>20161266</v>
      </c>
      <c r="F1846" s="22" t="str">
        <f>VLOOKUP(E1846,КСГ!$A$2:$C$427,2,0)</f>
        <v>Аппендэктомия, уровень 2, взрослые</v>
      </c>
      <c r="G1846" s="25">
        <f>VLOOKUP(E1846,КСГ!$A$2:$C$427,3,0)</f>
        <v>0.91</v>
      </c>
      <c r="H1846" s="25">
        <f>IF(VLOOKUP($E1846,КСГ!$A$2:$D$427,4,0)=0,IF($D1846="КС",$C$2*$C1846*$G1846,$C$3*$C1846*$G1846),IF($D1846="КС",$C$2*$G1846,$C$3*$G1846))</f>
        <v>15607.819500000001</v>
      </c>
      <c r="I1846" s="25" t="str">
        <f>VLOOKUP(E1846,КСГ!$A$2:$E$427,5,0)</f>
        <v>Хирургия (абдоминальная)</v>
      </c>
      <c r="J1846" s="25">
        <f>VLOOKUP(E1846,КСГ!$A$2:$F$427,6,0)</f>
        <v>1.2</v>
      </c>
      <c r="K1846" s="26" t="s">
        <v>474</v>
      </c>
      <c r="L1846" s="26">
        <v>0</v>
      </c>
      <c r="M1846" s="26">
        <v>0</v>
      </c>
      <c r="N1846" s="18" t="str">
        <f t="shared" si="65"/>
        <v/>
      </c>
      <c r="O1846" s="19">
        <f>IF(VLOOKUP($E1846,КСГ!$A$2:$D$427,4,0)=0,IF($D1846="КС",$C$2*$C1846*$G1846*L1846,$C$3*$C1846*$G1846*L1846),IF($D1846="КС",$C$2*$G1846*L1846,$C$3*$G1846*L1846))</f>
        <v>0</v>
      </c>
      <c r="P1846" s="19">
        <f>IF(VLOOKUP($E1846,КСГ!$A$2:$D$427,4,0)=0,IF($D1846="КС",$C$2*$C1846*$G1846*M1846,$C$3*$C1846*$G1846*M1846),IF($D1846="КС",$C$2*$G1846*M1846,$C$3*$G1846*M1846))</f>
        <v>0</v>
      </c>
      <c r="Q1846" s="20">
        <f t="shared" si="66"/>
        <v>0</v>
      </c>
    </row>
    <row r="1847" spans="1:17" ht="15.75" customHeight="1">
      <c r="A1847" s="34">
        <v>150012</v>
      </c>
      <c r="B1847" s="22" t="str">
        <f>VLOOKUP(A1847,МО!$A$1:$C$68,2,0)</f>
        <v>ГБУЗ "Кировская ЦРБ"</v>
      </c>
      <c r="C1847" s="23">
        <f>IF(D1847="КС",VLOOKUP(A1847,МО!$A$1:$C$68,3,0),VLOOKUP(A1847,МО!$A$1:$D$68,4,0))</f>
        <v>1</v>
      </c>
      <c r="D1847" s="27" t="s">
        <v>495</v>
      </c>
      <c r="E1847" s="26">
        <v>20161267</v>
      </c>
      <c r="F1847" s="22" t="str">
        <f>VLOOKUP(E1847,КСГ!$A$2:$C$427,2,0)</f>
        <v>Операции по поводу грыж, взрослые (уровень 1)</v>
      </c>
      <c r="G1847" s="25">
        <f>VLOOKUP(E1847,КСГ!$A$2:$C$427,3,0)</f>
        <v>0.86</v>
      </c>
      <c r="H1847" s="25">
        <f>IF(VLOOKUP($E1847,КСГ!$A$2:$D$427,4,0)=0,IF($D1847="КС",$C$2*$C1847*$G1847,$C$3*$C1847*$G1847),IF($D1847="КС",$C$2*$G1847,$C$3*$G1847))</f>
        <v>14750.247000000001</v>
      </c>
      <c r="I1847" s="25" t="str">
        <f>VLOOKUP(E1847,КСГ!$A$2:$E$427,5,0)</f>
        <v>Хирургия (абдоминальная)</v>
      </c>
      <c r="J1847" s="25">
        <f>VLOOKUP(E1847,КСГ!$A$2:$F$427,6,0)</f>
        <v>1.2</v>
      </c>
      <c r="K1847" s="26" t="s">
        <v>474</v>
      </c>
      <c r="L1847" s="26">
        <v>10</v>
      </c>
      <c r="M1847" s="26">
        <v>0</v>
      </c>
      <c r="N1847" s="18">
        <f t="shared" si="65"/>
        <v>10</v>
      </c>
      <c r="O1847" s="19">
        <f>IF(VLOOKUP($E1847,КСГ!$A$2:$D$427,4,0)=0,IF($D1847="КС",$C$2*$C1847*$G1847*L1847,$C$3*$C1847*$G1847*L1847),IF($D1847="КС",$C$2*$G1847*L1847,$C$3*$G1847*L1847))</f>
        <v>147502.47</v>
      </c>
      <c r="P1847" s="19">
        <f>IF(VLOOKUP($E1847,КСГ!$A$2:$D$427,4,0)=0,IF($D1847="КС",$C$2*$C1847*$G1847*M1847,$C$3*$C1847*$G1847*M1847),IF($D1847="КС",$C$2*$G1847*M1847,$C$3*$G1847*M1847))</f>
        <v>0</v>
      </c>
      <c r="Q1847" s="20">
        <f t="shared" si="66"/>
        <v>147502.47</v>
      </c>
    </row>
    <row r="1848" spans="1:17" ht="15.75" customHeight="1">
      <c r="A1848" s="34">
        <v>150012</v>
      </c>
      <c r="B1848" s="22" t="str">
        <f>VLOOKUP(A1848,МО!$A$1:$C$68,2,0)</f>
        <v>ГБУЗ "Кировская ЦРБ"</v>
      </c>
      <c r="C1848" s="23">
        <f>IF(D1848="КС",VLOOKUP(A1848,МО!$A$1:$C$68,3,0),VLOOKUP(A1848,МО!$A$1:$D$68,4,0))</f>
        <v>1</v>
      </c>
      <c r="D1848" s="27" t="s">
        <v>495</v>
      </c>
      <c r="E1848" s="26">
        <v>20161270</v>
      </c>
      <c r="F1848" s="22" t="str">
        <f>VLOOKUP(E1848,КСГ!$A$2:$C$427,2,0)</f>
        <v>Другие операции на органах брюшной полости (уровень 1)</v>
      </c>
      <c r="G1848" s="25">
        <f>VLOOKUP(E1848,КСГ!$A$2:$C$427,3,0)</f>
        <v>1.1299999999999999</v>
      </c>
      <c r="H1848" s="25">
        <f>IF(VLOOKUP($E1848,КСГ!$A$2:$D$427,4,0)=0,IF($D1848="КС",$C$2*$C1848*$G1848,$C$3*$C1848*$G1848),IF($D1848="КС",$C$2*$G1848,$C$3*$G1848))</f>
        <v>19381.138499999997</v>
      </c>
      <c r="I1848" s="25" t="str">
        <f>VLOOKUP(E1848,КСГ!$A$2:$E$427,5,0)</f>
        <v>Хирургия (абдоминальная)</v>
      </c>
      <c r="J1848" s="25">
        <f>VLOOKUP(E1848,КСГ!$A$2:$F$427,6,0)</f>
        <v>1.2</v>
      </c>
      <c r="K1848" s="26" t="s">
        <v>474</v>
      </c>
      <c r="L1848" s="26">
        <v>1</v>
      </c>
      <c r="M1848" s="26">
        <v>0</v>
      </c>
      <c r="N1848" s="18">
        <f t="shared" si="65"/>
        <v>1</v>
      </c>
      <c r="O1848" s="19">
        <f>IF(VLOOKUP($E1848,КСГ!$A$2:$D$427,4,0)=0,IF($D1848="КС",$C$2*$C1848*$G1848*L1848,$C$3*$C1848*$G1848*L1848),IF($D1848="КС",$C$2*$G1848*L1848,$C$3*$G1848*L1848))</f>
        <v>19381.138499999997</v>
      </c>
      <c r="P1848" s="19">
        <f>IF(VLOOKUP($E1848,КСГ!$A$2:$D$427,4,0)=0,IF($D1848="КС",$C$2*$C1848*$G1848*M1848,$C$3*$C1848*$G1848*M1848),IF($D1848="КС",$C$2*$G1848*M1848,$C$3*$G1848*M1848))</f>
        <v>0</v>
      </c>
      <c r="Q1848" s="20">
        <f t="shared" si="66"/>
        <v>19381.138499999997</v>
      </c>
    </row>
    <row r="1849" spans="1:17">
      <c r="A1849" s="34">
        <v>150012</v>
      </c>
      <c r="B1849" s="22" t="str">
        <f>VLOOKUP(A1849,МО!$A$1:$C$68,2,0)</f>
        <v>ГБУЗ "Кировская ЦРБ"</v>
      </c>
      <c r="C1849" s="23">
        <f>IF(D1849="КС",VLOOKUP(A1849,МО!$A$1:$C$68,3,0),VLOOKUP(A1849,МО!$A$1:$D$68,4,0))</f>
        <v>1</v>
      </c>
      <c r="D1849" s="27" t="s">
        <v>495</v>
      </c>
      <c r="E1849" s="26">
        <v>20161286</v>
      </c>
      <c r="F1849" s="22" t="str">
        <f>VLOOKUP(E1849,КСГ!$A$2:$C$427,2,0)</f>
        <v>Сахарный диабет, уровень 2, взрослые</v>
      </c>
      <c r="G1849" s="25">
        <f>VLOOKUP(E1849,КСГ!$A$2:$C$427,3,0)</f>
        <v>1.49</v>
      </c>
      <c r="H1849" s="25">
        <f>IF(VLOOKUP($E1849,КСГ!$A$2:$D$427,4,0)=0,IF($D1849="КС",$C$2*$C1849*$G1849,$C$3*$C1849*$G1849),IF($D1849="КС",$C$2*$G1849,$C$3*$G1849))</f>
        <v>25555.660500000002</v>
      </c>
      <c r="I1849" s="25" t="str">
        <f>VLOOKUP(E1849,КСГ!$A$2:$E$427,5,0)</f>
        <v>Эндокринология</v>
      </c>
      <c r="J1849" s="25">
        <f>VLOOKUP(E1849,КСГ!$A$2:$F$427,6,0)</f>
        <v>1.4</v>
      </c>
      <c r="K1849" s="26" t="s">
        <v>493</v>
      </c>
      <c r="L1849" s="26">
        <v>7</v>
      </c>
      <c r="M1849" s="26">
        <v>1</v>
      </c>
      <c r="N1849" s="18">
        <f t="shared" si="65"/>
        <v>8</v>
      </c>
      <c r="O1849" s="19">
        <f>IF(VLOOKUP($E1849,КСГ!$A$2:$D$427,4,0)=0,IF($D1849="КС",$C$2*$C1849*$G1849*L1849,$C$3*$C1849*$G1849*L1849),IF($D1849="КС",$C$2*$G1849*L1849,$C$3*$G1849*L1849))</f>
        <v>178889.62350000002</v>
      </c>
      <c r="P1849" s="19">
        <f>IF(VLOOKUP($E1849,КСГ!$A$2:$D$427,4,0)=0,IF($D1849="КС",$C$2*$C1849*$G1849*M1849,$C$3*$C1849*$G1849*M1849),IF($D1849="КС",$C$2*$G1849*M1849,$C$3*$G1849*M1849))</f>
        <v>25555.660500000002</v>
      </c>
      <c r="Q1849" s="20">
        <f t="shared" si="66"/>
        <v>204445.28400000001</v>
      </c>
    </row>
    <row r="1850" spans="1:17" ht="14.25" customHeight="1">
      <c r="A1850" s="11">
        <v>150002</v>
      </c>
      <c r="B1850" s="22" t="str">
        <f>VLOOKUP(A1850,МО!$A$1:$C$68,2,0)</f>
        <v>ГБУЗ "ДРКБ"</v>
      </c>
      <c r="C1850" s="23">
        <f>IF(D1850="КС",VLOOKUP(A1850,МО!$A$1:$C$68,3,0),VLOOKUP(A1850,МО!$A$1:$D$68,4,0))</f>
        <v>1.02</v>
      </c>
      <c r="D1850" s="24" t="s">
        <v>495</v>
      </c>
      <c r="E1850" s="26">
        <v>20161307</v>
      </c>
      <c r="F1850" s="22" t="str">
        <f>VLOOKUP(E1850,КСГ!$A$2:$C$427,2,0)</f>
        <v>Медицинская реабилитация детей с поражениями центральной нервной системы</v>
      </c>
      <c r="G1850" s="25">
        <f>VLOOKUP(E1850,КСГ!$A$2:$C$427,3,0)</f>
        <v>2.75</v>
      </c>
      <c r="H1850" s="25">
        <f>IF(VLOOKUP($E1850,КСГ!$A$2:$D$427,4,0)=0,IF($D1850="КС",$C$2*$C1850*$G1850,$C$3*$C1850*$G1850),IF($D1850="КС",$C$2*$G1850,$C$3*$G1850))</f>
        <v>48109.81725</v>
      </c>
      <c r="I1850" s="25" t="str">
        <f>VLOOKUP(E1850,КСГ!$A$2:$E$427,5,0)</f>
        <v>Реабилитация</v>
      </c>
      <c r="J1850" s="25">
        <f>VLOOKUP(E1850,КСГ!$A$2:$F$427,6,0)</f>
        <v>0.75</v>
      </c>
      <c r="K1850" s="26" t="s">
        <v>501</v>
      </c>
      <c r="L1850" s="26">
        <v>100</v>
      </c>
      <c r="M1850" s="26">
        <v>32</v>
      </c>
      <c r="N1850" s="18">
        <f t="shared" ref="N1850:N1854" si="67">IF(L1850+M1850&gt;0,L1850+M1850,"")</f>
        <v>132</v>
      </c>
      <c r="O1850" s="19">
        <f>IF(VLOOKUP($E1850,КСГ!$A$2:$D$427,4,0)=0,IF($D1850="КС",$C$2*$C1850*$G1850*L1850,$C$3*$C1850*$G1850*L1850),IF($D1850="КС",$C$2*$G1850*L1850,$C$3*$G1850*L1850))</f>
        <v>4810981.7249999996</v>
      </c>
      <c r="P1850" s="19">
        <f>IF(VLOOKUP($E1850,КСГ!$A$2:$D$427,4,0)=0,IF($D1850="КС",$C$2*$C1850*$G1850*M1850,$C$3*$C1850*$G1850*M1850),IF($D1850="КС",$C$2*$G1850*M1850,$C$3*$G1850*M1850))</f>
        <v>1539514.152</v>
      </c>
      <c r="Q1850" s="20">
        <f t="shared" ref="Q1850:Q1854" si="68">O1850+P1850</f>
        <v>6350495.8769999994</v>
      </c>
    </row>
    <row r="1851" spans="1:17" ht="16.5" customHeight="1">
      <c r="A1851" s="11">
        <v>150002</v>
      </c>
      <c r="B1851" s="22" t="str">
        <f>VLOOKUP(A1851,МО!$A$1:$C$68,2,0)</f>
        <v>ГБУЗ "ДРКБ"</v>
      </c>
      <c r="C1851" s="23">
        <f>IF(D1851="КС",VLOOKUP(A1851,МО!$A$1:$C$68,3,0),VLOOKUP(A1851,МО!$A$1:$D$68,4,0))</f>
        <v>1.02</v>
      </c>
      <c r="D1851" s="24" t="s">
        <v>495</v>
      </c>
      <c r="E1851" s="26">
        <v>20161308</v>
      </c>
      <c r="F1851" s="22" t="str">
        <f>VLOOKUP(E1851,КСГ!$A$2:$C$427,2,0)</f>
        <v xml:space="preserve">Медицинская реабилитация детей, после хирургической коррекции врожденных пороков развития органов и систем </v>
      </c>
      <c r="G1851" s="25">
        <f>VLOOKUP(E1851,КСГ!$A$2:$C$427,3,0)</f>
        <v>2.35</v>
      </c>
      <c r="H1851" s="25">
        <f>IF(VLOOKUP($E1851,КСГ!$A$2:$D$427,4,0)=0,IF($D1851="КС",$C$2*$C1851*$G1851,$C$3*$C1851*$G1851),IF($D1851="КС",$C$2*$G1851,$C$3*$G1851))</f>
        <v>41112.025650000003</v>
      </c>
      <c r="I1851" s="25" t="str">
        <f>VLOOKUP(E1851,КСГ!$A$2:$E$427,5,0)</f>
        <v>Реабилитация</v>
      </c>
      <c r="J1851" s="25">
        <f>VLOOKUP(E1851,КСГ!$A$2:$F$427,6,0)</f>
        <v>0.75</v>
      </c>
      <c r="K1851" s="26" t="s">
        <v>501</v>
      </c>
      <c r="L1851" s="26">
        <v>2</v>
      </c>
      <c r="M1851" s="26">
        <v>1</v>
      </c>
      <c r="N1851" s="18">
        <f t="shared" si="67"/>
        <v>3</v>
      </c>
      <c r="O1851" s="19">
        <f>IF(VLOOKUP($E1851,КСГ!$A$2:$D$427,4,0)=0,IF($D1851="КС",$C$2*$C1851*$G1851*L1851,$C$3*$C1851*$G1851*L1851),IF($D1851="КС",$C$2*$G1851*L1851,$C$3*$G1851*L1851))</f>
        <v>82224.051300000006</v>
      </c>
      <c r="P1851" s="19">
        <f>IF(VLOOKUP($E1851,КСГ!$A$2:$D$427,4,0)=0,IF($D1851="КС",$C$2*$C1851*$G1851*M1851,$C$3*$C1851*$G1851*M1851),IF($D1851="КС",$C$2*$G1851*M1851,$C$3*$G1851*M1851))</f>
        <v>41112.025650000003</v>
      </c>
      <c r="Q1851" s="20">
        <f t="shared" si="68"/>
        <v>123336.07695000002</v>
      </c>
    </row>
    <row r="1852" spans="1:17" ht="15.75" customHeight="1">
      <c r="A1852" s="34">
        <v>150007</v>
      </c>
      <c r="B1852" s="22" t="str">
        <f>VLOOKUP(A1852,МО!$A$1:$C$68,2,0)</f>
        <v>ГБУЗ "Алагирская ЦРБ"</v>
      </c>
      <c r="C1852" s="23">
        <f>IF(D1852="КС",VLOOKUP(A1852,МО!$A$1:$C$68,3,0),VLOOKUP(A1852,МО!$A$1:$D$68,4,0))</f>
        <v>1</v>
      </c>
      <c r="D1852" s="27" t="s">
        <v>495</v>
      </c>
      <c r="E1852" s="26">
        <v>20161086</v>
      </c>
      <c r="F1852" s="22" t="str">
        <f>VLOOKUP(E1852,КСГ!$A$2:$C$427,2,0)</f>
        <v>Другие нарушения нервной системы (уровень 2)</v>
      </c>
      <c r="G1852" s="25">
        <f>VLOOKUP(E1852,КСГ!$A$2:$C$427,3,0)</f>
        <v>0.99</v>
      </c>
      <c r="H1852" s="25">
        <f>IF(VLOOKUP($E1852,КСГ!$A$2:$D$427,4,0)=0,IF($D1852="КС",$C$2*$C1852*$G1852,$C$3*$C1852*$G1852),IF($D1852="КС",$C$2*$G1852,$C$3*$G1852))</f>
        <v>16979.9355</v>
      </c>
      <c r="I1852" s="25" t="str">
        <f>VLOOKUP(E1852,КСГ!$A$2:$E$427,5,0)</f>
        <v>Неврология</v>
      </c>
      <c r="J1852" s="25">
        <f>VLOOKUP(E1852,КСГ!$A$2:$F$427,6,0)</f>
        <v>1.1200000000000001</v>
      </c>
      <c r="K1852" s="26" t="s">
        <v>478</v>
      </c>
      <c r="L1852" s="26">
        <v>5</v>
      </c>
      <c r="M1852" s="26">
        <v>0</v>
      </c>
      <c r="N1852" s="18">
        <f t="shared" si="67"/>
        <v>5</v>
      </c>
      <c r="O1852" s="19">
        <f>IF(VLOOKUP($E1852,КСГ!$A$2:$D$427,4,0)=0,IF($D1852="КС",$C$2*$C1852*$G1852*L1852,$C$3*$C1852*$G1852*L1852),IF($D1852="КС",$C$2*$G1852*L1852,$C$3*$G1852*L1852))</f>
        <v>84899.677499999991</v>
      </c>
      <c r="P1852" s="19">
        <f>IF(VLOOKUP($E1852,КСГ!$A$2:$D$427,4,0)=0,IF($D1852="КС",$C$2*$C1852*$G1852*M1852,$C$3*$C1852*$G1852*M1852),IF($D1852="КС",$C$2*$G1852*M1852,$C$3*$G1852*M1852))</f>
        <v>0</v>
      </c>
      <c r="Q1852" s="20">
        <f t="shared" si="68"/>
        <v>84899.677499999991</v>
      </c>
    </row>
    <row r="1853" spans="1:17">
      <c r="A1853" s="34">
        <v>150024</v>
      </c>
      <c r="B1853" s="22" t="str">
        <f>VLOOKUP(A1853,МО!$A$1:$C$68,2,0)</f>
        <v>ГБУЗ "Родильный дом №2"</v>
      </c>
      <c r="C1853" s="23">
        <f>IF(D1853="КС",VLOOKUP(A1853,МО!$A$1:$C$68,3,0),VLOOKUP(A1853,МО!$A$1:$D$68,4,0))</f>
        <v>0.9</v>
      </c>
      <c r="D1853" s="27" t="s">
        <v>495</v>
      </c>
      <c r="E1853" s="26">
        <v>20161110</v>
      </c>
      <c r="F1853" s="22" t="str">
        <f>VLOOKUP(E1853,КСГ!$A$2:$C$427,2,0)</f>
        <v>Другие нарушения, возникшие в перинатальном периоде (уровень 2)</v>
      </c>
      <c r="G1853" s="25">
        <f>VLOOKUP(E1853,КСГ!$A$2:$C$427,3,0)</f>
        <v>1.89</v>
      </c>
      <c r="H1853" s="25">
        <f>IF(VLOOKUP($E1853,КСГ!$A$2:$D$427,4,0)=0,IF($D1853="КС",$C$2*$C1853*$G1853,$C$3*$C1853*$G1853),IF($D1853="КС",$C$2*$G1853,$C$3*$G1853))</f>
        <v>29174.616449999998</v>
      </c>
      <c r="I1853" s="25" t="str">
        <f>VLOOKUP(E1853,КСГ!$A$2:$E$427,5,0)</f>
        <v>Неонатология</v>
      </c>
      <c r="J1853" s="25">
        <f>VLOOKUP(E1853,КСГ!$A$2:$F$427,6,0)</f>
        <v>2.96</v>
      </c>
      <c r="K1853" s="26" t="s">
        <v>481</v>
      </c>
      <c r="L1853" s="26">
        <v>5</v>
      </c>
      <c r="M1853" s="26"/>
      <c r="N1853" s="18">
        <f t="shared" si="67"/>
        <v>5</v>
      </c>
      <c r="O1853" s="19">
        <f>IF(VLOOKUP($E1853,КСГ!$A$2:$D$427,4,0)=0,IF($D1853="КС",$C$2*$C1853*$G1853*L1853,$C$3*$C1853*$G1853*L1853),IF($D1853="КС",$C$2*$G1853*L1853,$C$3*$G1853*L1853))</f>
        <v>145873.08224999998</v>
      </c>
      <c r="P1853" s="19">
        <f>IF(VLOOKUP($E1853,КСГ!$A$2:$D$427,4,0)=0,IF($D1853="КС",$C$2*$C1853*$G1853*M1853,$C$3*$C1853*$G1853*M1853),IF($D1853="КС",$C$2*$G1853*M1853,$C$3*$G1853*M1853))</f>
        <v>0</v>
      </c>
      <c r="Q1853" s="20">
        <f t="shared" si="68"/>
        <v>145873.08224999998</v>
      </c>
    </row>
    <row r="1854" spans="1:17" ht="15.75" customHeight="1">
      <c r="A1854" s="34">
        <v>150015</v>
      </c>
      <c r="B1854" s="22" t="str">
        <f>VLOOKUP(A1854,МО!$A$1:$C$68,2,0)</f>
        <v>ГБОЗ ВПО  СОГМА МЗ</v>
      </c>
      <c r="C1854" s="23">
        <f>IF(D1854="КС",VLOOKUP(A1854,МО!$A$1:$C$68,3,0),VLOOKUP(A1854,МО!$A$1:$D$68,4,0))</f>
        <v>1.4</v>
      </c>
      <c r="D1854" s="27" t="s">
        <v>495</v>
      </c>
      <c r="E1854" s="26">
        <v>20161003</v>
      </c>
      <c r="F1854" s="22" t="str">
        <f>VLOOKUP(E1854,КСГ!$A$2:$C$427,2,0)</f>
        <v>Беременность, закончившаяся абортивным исходом</v>
      </c>
      <c r="G1854" s="25">
        <f>VLOOKUP(E1854,КСГ!$A$2:$C$427,3,0)</f>
        <v>0.28000000000000003</v>
      </c>
      <c r="H1854" s="25">
        <f>IF(VLOOKUP($E1854,КСГ!$A$2:$D$427,4,0)=0,IF($D1854="КС",$C$2*$C1854*$G1854,$C$3*$C1854*$G1854),IF($D1854="КС",$C$2*$G1854,$C$3*$G1854))</f>
        <v>6723.3684000000003</v>
      </c>
      <c r="I1854" s="25" t="str">
        <f>VLOOKUP(E1854,КСГ!$A$2:$E$427,5,0)</f>
        <v>Акушерство и гинекология</v>
      </c>
      <c r="J1854" s="25">
        <f>VLOOKUP(E1854,КСГ!$A$2:$F$427,6,0)</f>
        <v>0.8</v>
      </c>
      <c r="K1854" s="26" t="s">
        <v>470</v>
      </c>
      <c r="L1854" s="26">
        <v>1</v>
      </c>
      <c r="M1854" s="26">
        <v>0</v>
      </c>
      <c r="N1854" s="18">
        <f t="shared" si="67"/>
        <v>1</v>
      </c>
      <c r="O1854" s="19">
        <f>IF(VLOOKUP($E1854,КСГ!$A$2:$D$427,4,0)=0,IF($D1854="КС",$C$2*$C1854*$G1854*L1854,$C$3*$C1854*$G1854*L1854),IF($D1854="КС",$C$2*$G1854*L1854,$C$3*$G1854*L1854))</f>
        <v>6723.3684000000003</v>
      </c>
      <c r="P1854" s="19">
        <f>IF(VLOOKUP($E1854,КСГ!$A$2:$D$427,4,0)=0,IF($D1854="КС",$C$2*$C1854*$G1854*M1854,$C$3*$C1854*$G1854*M1854),IF($D1854="КС",$C$2*$G1854*M1854,$C$3*$G1854*M1854))</f>
        <v>0</v>
      </c>
      <c r="Q1854" s="20">
        <f t="shared" si="68"/>
        <v>6723.3684000000003</v>
      </c>
    </row>
  </sheetData>
  <autoFilter ref="A7:Q1853">
    <filterColumn colId="0"/>
    <filterColumn colId="1"/>
    <filterColumn colId="3"/>
  </autoFilter>
  <sortState ref="A322:R537">
    <sortCondition ref="E322"/>
  </sortState>
  <mergeCells count="15">
    <mergeCell ref="Q4:Q5"/>
    <mergeCell ref="D4:D6"/>
    <mergeCell ref="E4:E6"/>
    <mergeCell ref="F4:F6"/>
    <mergeCell ref="K4:K6"/>
    <mergeCell ref="L4:M4"/>
    <mergeCell ref="N4:N5"/>
    <mergeCell ref="O4:P4"/>
    <mergeCell ref="I4:J6"/>
    <mergeCell ref="H4:H6"/>
    <mergeCell ref="A4:A6"/>
    <mergeCell ref="B4:B6"/>
    <mergeCell ref="C4:C6"/>
    <mergeCell ref="G4:G6"/>
    <mergeCell ref="B1:E1"/>
  </mergeCells>
  <phoneticPr fontId="6" type="noConversion"/>
  <dataValidations count="8">
    <dataValidation type="whole" allowBlank="1" showInputMessage="1" showErrorMessage="1" sqref="L1784:M1784 L1822:M1825 L1843:M1843 L1851:M1851 L78:M240 L8:M8 L1854:M1854">
      <formula1>0</formula1>
      <formula2>15000</formula2>
    </dataValidation>
    <dataValidation type="list" allowBlank="1" showInputMessage="1" showErrorMessage="1" sqref="E1784 E1822:E1825 E1843 E1851 E105:E240 E8 E1854">
      <formula1>стац</formula1>
    </dataValidation>
    <dataValidation type="list" allowBlank="1" showInputMessage="1" showErrorMessage="1" sqref="K1784 K1822:K1825 K1843 K1851 K1759:K1761 K106:K240 K79:K104 K8 K1854">
      <formula1>профиль</formula1>
    </dataValidation>
    <dataValidation type="list" allowBlank="1" showInputMessage="1" showErrorMessage="1" sqref="E1805:E1807 E437:E499">
      <formula1>ыч</formula1>
    </dataValidation>
    <dataValidation type="list" allowBlank="1" showInputMessage="1" showErrorMessage="1" sqref="E78:E104">
      <formula1>дн.стац</formula1>
    </dataValidation>
    <dataValidation type="list" allowBlank="1" showInputMessage="1" showErrorMessage="1" sqref="K78 K105">
      <formula1>списки</formula1>
    </dataValidation>
    <dataValidation type="list" allowBlank="1" showInputMessage="1" showErrorMessage="1" sqref="E303:E311">
      <formula1>вы</formula1>
    </dataValidation>
    <dataValidation type="list" allowBlank="1" showInputMessage="1" showErrorMessage="1" sqref="A8 A1854">
      <formula1>МО</formula1>
    </dataValidation>
  </dataValidations>
  <pageMargins left="0.27559055118110237" right="0.27559055118110237" top="0.39370078740157483" bottom="0.39370078740157483" header="0.31496062992125984" footer="0.31496062992125984"/>
  <pageSetup paperSize="9" scale="60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31"/>
  <sheetViews>
    <sheetView workbookViewId="0">
      <selection activeCell="G27" sqref="G27"/>
    </sheetView>
  </sheetViews>
  <sheetFormatPr defaultRowHeight="15"/>
  <cols>
    <col min="2" max="2" width="32.5703125" customWidth="1"/>
    <col min="3" max="3" width="9.140625" style="76"/>
    <col min="4" max="4" width="16.7109375" style="13" bestFit="1" customWidth="1"/>
    <col min="5" max="5" width="9.140625" style="76"/>
    <col min="6" max="6" width="15" style="13" bestFit="1" customWidth="1"/>
    <col min="7" max="7" width="10.28515625" style="13" bestFit="1" customWidth="1"/>
    <col min="8" max="8" width="16.7109375" style="13" bestFit="1" customWidth="1"/>
    <col min="9" max="9" width="7.28515625" style="76" bestFit="1" customWidth="1"/>
    <col min="10" max="10" width="16.7109375" style="13" bestFit="1" customWidth="1"/>
    <col min="11" max="11" width="9.140625" style="76"/>
    <col min="12" max="12" width="16.7109375" style="13" bestFit="1" customWidth="1"/>
    <col min="13" max="13" width="10" style="13" bestFit="1" customWidth="1"/>
    <col min="14" max="14" width="15" style="13" bestFit="1" customWidth="1"/>
    <col min="15" max="15" width="16.7109375" style="13" bestFit="1" customWidth="1"/>
    <col min="16" max="16" width="16.140625" style="13" customWidth="1"/>
    <col min="17" max="17" width="16.7109375" style="13" bestFit="1" customWidth="1"/>
  </cols>
  <sheetData>
    <row r="1" spans="1:17">
      <c r="A1" s="102" t="s">
        <v>557</v>
      </c>
      <c r="B1" s="102"/>
      <c r="C1" s="102"/>
      <c r="D1" s="102"/>
      <c r="E1" s="102"/>
      <c r="F1" s="102"/>
      <c r="G1" s="102"/>
      <c r="H1" s="102"/>
    </row>
    <row r="3" spans="1:17" s="65" customFormat="1">
      <c r="A3" s="103" t="s">
        <v>487</v>
      </c>
      <c r="B3" s="103" t="s">
        <v>488</v>
      </c>
      <c r="C3" s="103" t="s">
        <v>495</v>
      </c>
      <c r="D3" s="103"/>
      <c r="E3" s="103"/>
      <c r="F3" s="103"/>
      <c r="G3" s="103" t="s">
        <v>552</v>
      </c>
      <c r="H3" s="103"/>
    </row>
    <row r="4" spans="1:17" s="65" customFormat="1">
      <c r="A4" s="103"/>
      <c r="B4" s="103"/>
      <c r="C4" s="103" t="s">
        <v>468</v>
      </c>
      <c r="D4" s="103"/>
      <c r="E4" s="103" t="s">
        <v>469</v>
      </c>
      <c r="F4" s="103"/>
      <c r="G4" s="103"/>
      <c r="H4" s="103"/>
    </row>
    <row r="5" spans="1:17" s="65" customFormat="1">
      <c r="A5" s="103"/>
      <c r="B5" s="103"/>
      <c r="C5" s="66" t="s">
        <v>553</v>
      </c>
      <c r="D5" s="67" t="s">
        <v>491</v>
      </c>
      <c r="E5" s="66" t="s">
        <v>553</v>
      </c>
      <c r="F5" s="67" t="s">
        <v>491</v>
      </c>
      <c r="G5" s="66" t="s">
        <v>553</v>
      </c>
      <c r="H5" s="67" t="s">
        <v>491</v>
      </c>
    </row>
    <row r="6" spans="1:17">
      <c r="A6" s="1">
        <v>150001</v>
      </c>
      <c r="B6" s="2" t="s">
        <v>0</v>
      </c>
      <c r="C6" s="68">
        <f>SUMIFS('Объемы 2016 КС'!$L$7:$L$2682,'Объемы 2016 КС'!$A$7:$A$2682,$A6,'Объемы 2016 КС'!$D$7:$D$2682,"=КС")</f>
        <v>6508</v>
      </c>
      <c r="D6" s="69">
        <f>SUMIFS('Объемы 2016 КС'!$O$7:$O$2682,'Объемы 2016 КС'!$A$7:$A$2682,$A6,'Объемы 2016 КС'!$D$7:$D$2682,"=КС")</f>
        <v>153556809.73167595</v>
      </c>
      <c r="E6" s="68">
        <f>SUMIFS('Объемы 2016 КС'!$M$7:$M$2682,'Объемы 2016 КС'!$A$7:$A$2682,$A6,'Объемы 2016 КС'!$D$7:$D$2682,"=КС")</f>
        <v>1626</v>
      </c>
      <c r="F6" s="69">
        <f>SUMIFS('Объемы 2016 КС'!$P$7:$P$2682,'Объемы 2016 КС'!$A$7:$A$2682,$A6,'Объемы 2016 КС'!$D$7:$D$2682,"=КС")</f>
        <v>38731919.276528999</v>
      </c>
      <c r="G6" s="70">
        <f t="shared" ref="G6:H30" si="0">C6+E6</f>
        <v>8134</v>
      </c>
      <c r="H6" s="71">
        <f t="shared" si="0"/>
        <v>192288729.00820494</v>
      </c>
      <c r="I6"/>
      <c r="J6"/>
      <c r="K6"/>
      <c r="L6"/>
      <c r="M6"/>
      <c r="N6"/>
      <c r="O6"/>
      <c r="P6"/>
      <c r="Q6"/>
    </row>
    <row r="7" spans="1:17">
      <c r="A7" s="1">
        <v>150002</v>
      </c>
      <c r="B7" s="2" t="s">
        <v>1</v>
      </c>
      <c r="C7" s="68">
        <f>SUMIFS('Объемы 2016 КС'!$L$7:$L$2682,'Объемы 2016 КС'!$A$7:$A$2682,$A7,'Объемы 2016 КС'!$D$7:$D$2682,"=КС")</f>
        <v>5164</v>
      </c>
      <c r="D7" s="69">
        <f>SUMIFS('Объемы 2016 КС'!$O$7:$O$2682,'Объемы 2016 КС'!$A$7:$A$2682,$A7,'Объемы 2016 КС'!$D$7:$D$2682,"=КС")</f>
        <v>111545847.77274001</v>
      </c>
      <c r="E7" s="68">
        <f>SUMIFS('Объемы 2016 КС'!$M$7:$M$2682,'Объемы 2016 КС'!$A$7:$A$2682,$A7,'Объемы 2016 КС'!$D$7:$D$2682,"=КС")</f>
        <v>1438</v>
      </c>
      <c r="F7" s="69">
        <f>SUMIFS('Объемы 2016 КС'!$P$7:$P$2682,'Объемы 2016 КС'!$A$7:$A$2682,$A7,'Объемы 2016 КС'!$D$7:$D$2682,"=КС")</f>
        <v>27376707.814082988</v>
      </c>
      <c r="G7" s="70">
        <f t="shared" si="0"/>
        <v>6602</v>
      </c>
      <c r="H7" s="71">
        <f t="shared" si="0"/>
        <v>138922555.58682299</v>
      </c>
      <c r="I7"/>
      <c r="J7"/>
      <c r="K7"/>
      <c r="L7"/>
      <c r="M7"/>
      <c r="N7"/>
      <c r="O7"/>
      <c r="P7"/>
      <c r="Q7"/>
    </row>
    <row r="8" spans="1:17">
      <c r="A8" s="1">
        <v>150003</v>
      </c>
      <c r="B8" s="2" t="s">
        <v>2</v>
      </c>
      <c r="C8" s="68">
        <f>SUMIFS('Объемы 2016 КС'!$L$7:$L$2682,'Объемы 2016 КС'!$A$7:$A$2682,$A8,'Объемы 2016 КС'!$D$7:$D$2682,"=КС")</f>
        <v>4757</v>
      </c>
      <c r="D8" s="69">
        <f>SUMIFS('Объемы 2016 КС'!$O$7:$O$2682,'Объемы 2016 КС'!$A$7:$A$2682,$A8,'Объемы 2016 КС'!$D$7:$D$2682,"=КС")</f>
        <v>116916983.16266698</v>
      </c>
      <c r="E8" s="68">
        <f>SUMIFS('Объемы 2016 КС'!$M$7:$M$2682,'Объемы 2016 КС'!$A$7:$A$2682,$A8,'Объемы 2016 КС'!$D$7:$D$2682,"=КС")</f>
        <v>1274</v>
      </c>
      <c r="F8" s="69">
        <f>SUMIFS('Объемы 2016 КС'!$P$7:$P$2682,'Объемы 2016 КС'!$A$7:$A$2682,$A8,'Объемы 2016 КС'!$D$7:$D$2682,"=КС")</f>
        <v>32360897.230227008</v>
      </c>
      <c r="G8" s="70">
        <f t="shared" si="0"/>
        <v>6031</v>
      </c>
      <c r="H8" s="71">
        <f t="shared" si="0"/>
        <v>149277880.39289397</v>
      </c>
      <c r="I8"/>
      <c r="J8"/>
      <c r="K8"/>
      <c r="L8"/>
      <c r="M8"/>
      <c r="N8"/>
      <c r="O8"/>
      <c r="P8"/>
      <c r="Q8"/>
    </row>
    <row r="9" spans="1:17">
      <c r="A9" s="1">
        <v>150005</v>
      </c>
      <c r="B9" s="2" t="s">
        <v>3</v>
      </c>
      <c r="C9" s="68">
        <f>SUMIFS('Объемы 2016 КС'!$L$7:$L$2682,'Объемы 2016 КС'!$A$7:$A$2682,$A9,'Объемы 2016 КС'!$D$7:$D$2682,"=КС")</f>
        <v>570</v>
      </c>
      <c r="D9" s="69">
        <f>SUMIFS('Объемы 2016 КС'!$O$7:$O$2682,'Объемы 2016 КС'!$A$7:$A$2682,$A9,'Объемы 2016 КС'!$D$7:$D$2682,"=КС")</f>
        <v>14307911.104500003</v>
      </c>
      <c r="E9" s="68">
        <f>SUMIFS('Объемы 2016 КС'!$M$7:$M$2682,'Объемы 2016 КС'!$A$7:$A$2682,$A9,'Объемы 2016 КС'!$D$7:$D$2682,"=КС")</f>
        <v>105</v>
      </c>
      <c r="F9" s="69">
        <f>SUMIFS('Объемы 2016 КС'!$P$7:$P$2682,'Объемы 2016 КС'!$A$7:$A$2682,$A9,'Объемы 2016 КС'!$D$7:$D$2682,"=КС")</f>
        <v>2958882.3967500003</v>
      </c>
      <c r="G9" s="70">
        <f t="shared" si="0"/>
        <v>675</v>
      </c>
      <c r="H9" s="71">
        <f t="shared" si="0"/>
        <v>17266793.501250003</v>
      </c>
      <c r="I9"/>
      <c r="J9"/>
      <c r="K9"/>
      <c r="L9"/>
      <c r="M9"/>
      <c r="N9"/>
      <c r="O9"/>
      <c r="P9"/>
      <c r="Q9"/>
    </row>
    <row r="10" spans="1:17">
      <c r="A10" s="1">
        <v>150007</v>
      </c>
      <c r="B10" s="2" t="s">
        <v>4</v>
      </c>
      <c r="C10" s="68">
        <f>SUMIFS('Объемы 2016 КС'!$L$7:$L$2682,'Объемы 2016 КС'!$A$7:$A$2682,$A10,'Объемы 2016 КС'!$D$7:$D$2682,"=КС")</f>
        <v>1386</v>
      </c>
      <c r="D10" s="69">
        <f>SUMIFS('Объемы 2016 КС'!$O$7:$O$2682,'Объемы 2016 КС'!$A$7:$A$2682,$A10,'Объемы 2016 КС'!$D$7:$D$2682,"=КС")</f>
        <v>20152576.418099996</v>
      </c>
      <c r="E10" s="68">
        <f>SUMIFS('Объемы 2016 КС'!$M$7:$M$2682,'Объемы 2016 КС'!$A$7:$A$2682,$A10,'Объемы 2016 КС'!$D$7:$D$2682,"=КС")</f>
        <v>169</v>
      </c>
      <c r="F10" s="69">
        <f>SUMIFS('Объемы 2016 КС'!$P$7:$P$2682,'Объемы 2016 КС'!$A$7:$A$2682,$A10,'Объемы 2016 КС'!$D$7:$D$2682,"=КС")</f>
        <v>2406091.1632499998</v>
      </c>
      <c r="G10" s="70">
        <f t="shared" si="0"/>
        <v>1555</v>
      </c>
      <c r="H10" s="71">
        <f t="shared" si="0"/>
        <v>22558667.581349995</v>
      </c>
      <c r="I10"/>
      <c r="J10"/>
      <c r="K10"/>
      <c r="L10"/>
      <c r="M10"/>
      <c r="N10"/>
      <c r="O10"/>
      <c r="P10"/>
      <c r="Q10"/>
    </row>
    <row r="11" spans="1:17">
      <c r="A11" s="1">
        <v>150009</v>
      </c>
      <c r="B11" s="2" t="s">
        <v>6</v>
      </c>
      <c r="C11" s="68">
        <f>SUMIFS('Объемы 2016 КС'!$L$7:$L$2682,'Объемы 2016 КС'!$A$7:$A$2682,$A11,'Объемы 2016 КС'!$D$7:$D$2682,"=КС")</f>
        <v>1316</v>
      </c>
      <c r="D11" s="69">
        <f>SUMIFS('Объемы 2016 КС'!$O$7:$O$2682,'Объемы 2016 КС'!$A$7:$A$2682,$A11,'Объемы 2016 КС'!$D$7:$D$2682,"=КС")</f>
        <v>24654917.800350007</v>
      </c>
      <c r="E11" s="68">
        <f>SUMIFS('Объемы 2016 КС'!$M$7:$M$2682,'Объемы 2016 КС'!$A$7:$A$2682,$A11,'Объемы 2016 КС'!$D$7:$D$2682,"=КС")</f>
        <v>179</v>
      </c>
      <c r="F11" s="69">
        <f>SUMIFS('Объемы 2016 КС'!$P$7:$P$2682,'Объемы 2016 КС'!$A$7:$A$2682,$A11,'Объемы 2016 КС'!$D$7:$D$2682,"=КС")</f>
        <v>2986273.2623999999</v>
      </c>
      <c r="G11" s="70">
        <f t="shared" si="0"/>
        <v>1495</v>
      </c>
      <c r="H11" s="71">
        <f t="shared" si="0"/>
        <v>27641191.062750008</v>
      </c>
      <c r="I11"/>
      <c r="J11"/>
      <c r="K11"/>
      <c r="L11"/>
      <c r="M11"/>
      <c r="N11"/>
      <c r="O11"/>
      <c r="P11"/>
      <c r="Q11"/>
    </row>
    <row r="12" spans="1:17">
      <c r="A12" s="1">
        <v>150010</v>
      </c>
      <c r="B12" s="2" t="s">
        <v>7</v>
      </c>
      <c r="C12" s="68">
        <f>SUMIFS('Объемы 2016 КС'!$L$7:$L$2682,'Объемы 2016 КС'!$A$7:$A$2682,$A12,'Объемы 2016 КС'!$D$7:$D$2682,"=КС")</f>
        <v>484</v>
      </c>
      <c r="D12" s="69">
        <f>SUMIFS('Объемы 2016 КС'!$O$7:$O$2682,'Объемы 2016 КС'!$A$7:$A$2682,$A12,'Объемы 2016 КС'!$D$7:$D$2682,"=КС")</f>
        <v>7628090.2360499986</v>
      </c>
      <c r="E12" s="68">
        <f>SUMIFS('Объемы 2016 КС'!$M$7:$M$2682,'Объемы 2016 КС'!$A$7:$A$2682,$A12,'Объемы 2016 КС'!$D$7:$D$2682,"=КС")</f>
        <v>22</v>
      </c>
      <c r="F12" s="69">
        <f>SUMIFS('Объемы 2016 КС'!$P$7:$P$2682,'Объемы 2016 КС'!$A$7:$A$2682,$A12,'Объемы 2016 КС'!$D$7:$D$2682,"=КС")</f>
        <v>322001.32230000006</v>
      </c>
      <c r="G12" s="70">
        <f t="shared" si="0"/>
        <v>506</v>
      </c>
      <c r="H12" s="71">
        <f t="shared" si="0"/>
        <v>7950091.5583499987</v>
      </c>
      <c r="I12"/>
      <c r="J12"/>
      <c r="K12"/>
      <c r="L12"/>
      <c r="M12"/>
      <c r="N12"/>
      <c r="O12"/>
      <c r="P12"/>
      <c r="Q12"/>
    </row>
    <row r="13" spans="1:17">
      <c r="A13" s="1">
        <v>150012</v>
      </c>
      <c r="B13" s="2" t="s">
        <v>8</v>
      </c>
      <c r="C13" s="68">
        <f>SUMIFS('Объемы 2016 КС'!$L$7:$L$2682,'Объемы 2016 КС'!$A$7:$A$2682,$A13,'Объемы 2016 КС'!$D$7:$D$2682,"=КС")</f>
        <v>495</v>
      </c>
      <c r="D13" s="69">
        <f>SUMIFS('Объемы 2016 КС'!$O$7:$O$2682,'Объемы 2016 КС'!$A$7:$A$2682,$A13,'Объемы 2016 КС'!$D$7:$D$2682,"=КС")</f>
        <v>7791320.5856999988</v>
      </c>
      <c r="E13" s="68">
        <f>SUMIFS('Объемы 2016 КС'!$M$7:$M$2682,'Объемы 2016 КС'!$A$7:$A$2682,$A13,'Объемы 2016 КС'!$D$7:$D$2682,"=КС")</f>
        <v>79</v>
      </c>
      <c r="F13" s="69">
        <f>SUMIFS('Объемы 2016 КС'!$P$7:$P$2682,'Объемы 2016 КС'!$A$7:$A$2682,$A13,'Объемы 2016 КС'!$D$7:$D$2682,"=КС")</f>
        <v>1275930.6683999998</v>
      </c>
      <c r="G13" s="70">
        <f t="shared" si="0"/>
        <v>574</v>
      </c>
      <c r="H13" s="71">
        <f t="shared" si="0"/>
        <v>9067251.2540999986</v>
      </c>
      <c r="I13"/>
      <c r="J13"/>
      <c r="K13"/>
      <c r="L13"/>
      <c r="M13"/>
      <c r="N13"/>
      <c r="O13"/>
      <c r="P13"/>
      <c r="Q13"/>
    </row>
    <row r="14" spans="1:17" ht="25.5">
      <c r="A14" s="1">
        <v>150013</v>
      </c>
      <c r="B14" s="2" t="s">
        <v>9</v>
      </c>
      <c r="C14" s="68">
        <f>SUMIFS('Объемы 2016 КС'!$L$7:$L$2682,'Объемы 2016 КС'!$A$7:$A$2682,$A14,'Объемы 2016 КС'!$D$7:$D$2682,"=КС")</f>
        <v>897</v>
      </c>
      <c r="D14" s="69">
        <f>SUMIFS('Объемы 2016 КС'!$O$7:$O$2682,'Объемы 2016 КС'!$A$7:$A$2682,$A14,'Объемы 2016 КС'!$D$7:$D$2682,"=КС")</f>
        <v>13512398.553607497</v>
      </c>
      <c r="E14" s="68">
        <f>SUMIFS('Объемы 2016 КС'!$M$7:$M$2682,'Объемы 2016 КС'!$A$7:$A$2682,$A14,'Объемы 2016 КС'!$D$7:$D$2682,"=КС")</f>
        <v>347</v>
      </c>
      <c r="F14" s="69">
        <f>SUMIFS('Объемы 2016 КС'!$P$7:$P$2682,'Объемы 2016 КС'!$A$7:$A$2682,$A14,'Объемы 2016 КС'!$D$7:$D$2682,"=КС")</f>
        <v>5187661.0123274978</v>
      </c>
      <c r="G14" s="70">
        <f t="shared" si="0"/>
        <v>1244</v>
      </c>
      <c r="H14" s="71">
        <f t="shared" si="0"/>
        <v>18700059.565934993</v>
      </c>
      <c r="I14"/>
      <c r="J14"/>
      <c r="K14"/>
      <c r="L14"/>
      <c r="M14"/>
      <c r="N14"/>
      <c r="O14"/>
      <c r="P14"/>
      <c r="Q14"/>
    </row>
    <row r="15" spans="1:17">
      <c r="A15" s="1">
        <v>150014</v>
      </c>
      <c r="B15" s="2" t="s">
        <v>10</v>
      </c>
      <c r="C15" s="68">
        <f>SUMIFS('Объемы 2016 КС'!$L$7:$L$2682,'Объемы 2016 КС'!$A$7:$A$2682,$A15,'Объемы 2016 КС'!$D$7:$D$2682,"=КС")</f>
        <v>1339</v>
      </c>
      <c r="D15" s="69">
        <f>SUMIFS('Объемы 2016 КС'!$O$7:$O$2682,'Объемы 2016 КС'!$A$7:$A$2682,$A15,'Объемы 2016 КС'!$D$7:$D$2682,"=КС")</f>
        <v>20972381.425200008</v>
      </c>
      <c r="E15" s="68">
        <f>SUMIFS('Объемы 2016 КС'!$M$7:$M$2682,'Объемы 2016 КС'!$A$7:$A$2682,$A15,'Объемы 2016 КС'!$D$7:$D$2682,"=КС")</f>
        <v>118</v>
      </c>
      <c r="F15" s="69">
        <f>SUMIFS('Объемы 2016 КС'!$P$7:$P$2682,'Объемы 2016 КС'!$A$7:$A$2682,$A15,'Объемы 2016 КС'!$D$7:$D$2682,"=КС")</f>
        <v>1770328.0752300003</v>
      </c>
      <c r="G15" s="70">
        <f t="shared" si="0"/>
        <v>1457</v>
      </c>
      <c r="H15" s="71">
        <f t="shared" si="0"/>
        <v>22742709.500430007</v>
      </c>
      <c r="I15"/>
      <c r="J15"/>
      <c r="K15"/>
      <c r="L15"/>
      <c r="M15"/>
      <c r="N15"/>
      <c r="O15"/>
      <c r="P15"/>
      <c r="Q15"/>
    </row>
    <row r="16" spans="1:17">
      <c r="A16" s="1">
        <v>150015</v>
      </c>
      <c r="B16" s="2" t="s">
        <v>11</v>
      </c>
      <c r="C16" s="68">
        <f>SUMIFS('Объемы 2016 КС'!$L$7:$L$2682,'Объемы 2016 КС'!$A$7:$A$2682,$A16,'Объемы 2016 КС'!$D$7:$D$2682,"=КС")</f>
        <v>1157</v>
      </c>
      <c r="D16" s="69">
        <f>SUMIFS('Объемы 2016 КС'!$O$7:$O$2682,'Объемы 2016 КС'!$A$7:$A$2682,$A16,'Объемы 2016 КС'!$D$7:$D$2682,"=КС")</f>
        <v>30200602.467840001</v>
      </c>
      <c r="E16" s="68">
        <f>SUMIFS('Объемы 2016 КС'!$M$7:$M$2682,'Объемы 2016 КС'!$A$7:$A$2682,$A16,'Объемы 2016 КС'!$D$7:$D$2682,"=КС")</f>
        <v>331</v>
      </c>
      <c r="F16" s="69">
        <f>SUMIFS('Объемы 2016 КС'!$P$7:$P$2682,'Объемы 2016 КС'!$A$7:$A$2682,$A16,'Объемы 2016 КС'!$D$7:$D$2682,"=КС")</f>
        <v>8139838.0496999985</v>
      </c>
      <c r="G16" s="70">
        <f t="shared" si="0"/>
        <v>1488</v>
      </c>
      <c r="H16" s="71">
        <f t="shared" si="0"/>
        <v>38340440.51754</v>
      </c>
      <c r="I16"/>
      <c r="J16"/>
      <c r="K16"/>
      <c r="L16"/>
      <c r="M16"/>
      <c r="N16"/>
      <c r="O16"/>
      <c r="P16"/>
      <c r="Q16"/>
    </row>
    <row r="17" spans="1:17">
      <c r="A17" s="1">
        <v>150016</v>
      </c>
      <c r="B17" s="2" t="s">
        <v>12</v>
      </c>
      <c r="C17" s="68">
        <f>SUMIFS('Объемы 2016 КС'!$L$7:$L$2682,'Объемы 2016 КС'!$A$7:$A$2682,$A17,'Объемы 2016 КС'!$D$7:$D$2682,"=КС")</f>
        <v>1661</v>
      </c>
      <c r="D17" s="69">
        <f>SUMIFS('Объемы 2016 КС'!$O$7:$O$2682,'Объемы 2016 КС'!$A$7:$A$2682,$A17,'Объемы 2016 КС'!$D$7:$D$2682,"=КС")</f>
        <v>20369999.775528751</v>
      </c>
      <c r="E17" s="68">
        <f>SUMIFS('Объемы 2016 КС'!$M$7:$M$2682,'Объемы 2016 КС'!$A$7:$A$2682,$A17,'Объемы 2016 КС'!$D$7:$D$2682,"=КС")</f>
        <v>513</v>
      </c>
      <c r="F17" s="69">
        <f>SUMIFS('Объемы 2016 КС'!$P$7:$P$2682,'Объемы 2016 КС'!$A$7:$A$2682,$A17,'Объемы 2016 КС'!$D$7:$D$2682,"=КС")</f>
        <v>6417875.4340822501</v>
      </c>
      <c r="G17" s="70">
        <f t="shared" si="0"/>
        <v>2174</v>
      </c>
      <c r="H17" s="71">
        <f t="shared" si="0"/>
        <v>26787875.209611002</v>
      </c>
      <c r="I17"/>
      <c r="J17"/>
      <c r="K17"/>
      <c r="L17"/>
      <c r="M17"/>
      <c r="N17"/>
      <c r="O17"/>
      <c r="P17"/>
      <c r="Q17"/>
    </row>
    <row r="18" spans="1:17">
      <c r="A18" s="1">
        <v>150017</v>
      </c>
      <c r="B18" s="2" t="s">
        <v>13</v>
      </c>
      <c r="C18" s="68">
        <f>SUMIFS('Объемы 2016 КС'!$L$7:$L$2682,'Объемы 2016 КС'!$A$7:$A$2682,$A18,'Объемы 2016 КС'!$D$7:$D$2682,"=КС")</f>
        <v>479</v>
      </c>
      <c r="D18" s="69">
        <f>SUMIFS('Объемы 2016 КС'!$O$7:$O$2682,'Объемы 2016 КС'!$A$7:$A$2682,$A18,'Объемы 2016 КС'!$D$7:$D$2682,"=КС")</f>
        <v>11604825.433050001</v>
      </c>
      <c r="E18" s="68">
        <f>SUMIFS('Объемы 2016 КС'!$M$7:$M$2682,'Объемы 2016 КС'!$A$7:$A$2682,$A18,'Объемы 2016 КС'!$D$7:$D$2682,"=КС")</f>
        <v>108</v>
      </c>
      <c r="F18" s="69">
        <f>SUMIFS('Объемы 2016 КС'!$P$7:$P$2682,'Объемы 2016 КС'!$A$7:$A$2682,$A18,'Объемы 2016 КС'!$D$7:$D$2682,"=КС")</f>
        <v>2617774.3591499999</v>
      </c>
      <c r="G18" s="70">
        <f t="shared" si="0"/>
        <v>587</v>
      </c>
      <c r="H18" s="71">
        <f t="shared" si="0"/>
        <v>14222599.792200001</v>
      </c>
      <c r="I18"/>
      <c r="J18"/>
      <c r="K18"/>
      <c r="L18"/>
      <c r="M18"/>
      <c r="N18"/>
      <c r="O18"/>
      <c r="P18"/>
      <c r="Q18"/>
    </row>
    <row r="19" spans="1:17">
      <c r="A19" s="1">
        <v>150019</v>
      </c>
      <c r="B19" s="2" t="s">
        <v>14</v>
      </c>
      <c r="C19" s="68">
        <f>SUMIFS('Объемы 2016 КС'!$L$7:$L$2682,'Объемы 2016 КС'!$A$7:$A$2682,$A19,'Объемы 2016 КС'!$D$7:$D$2682,"=КС")</f>
        <v>687</v>
      </c>
      <c r="D19" s="69">
        <f>SUMIFS('Объемы 2016 КС'!$O$7:$O$2682,'Объемы 2016 КС'!$A$7:$A$2682,$A19,'Объемы 2016 КС'!$D$7:$D$2682,"=КС")</f>
        <v>9756842.4528000001</v>
      </c>
      <c r="E19" s="68">
        <f>SUMIFS('Объемы 2016 КС'!$M$7:$M$2682,'Объемы 2016 КС'!$A$7:$A$2682,$A19,'Объемы 2016 КС'!$D$7:$D$2682,"=КС")</f>
        <v>56</v>
      </c>
      <c r="F19" s="69">
        <f>SUMIFS('Объемы 2016 КС'!$P$7:$P$2682,'Объемы 2016 КС'!$A$7:$A$2682,$A19,'Объемы 2016 КС'!$D$7:$D$2682,"=КС")</f>
        <v>830027.27130000002</v>
      </c>
      <c r="G19" s="70">
        <f t="shared" si="0"/>
        <v>743</v>
      </c>
      <c r="H19" s="71">
        <f t="shared" si="0"/>
        <v>10586869.724099999</v>
      </c>
      <c r="I19"/>
      <c r="J19"/>
      <c r="K19"/>
      <c r="L19"/>
      <c r="M19"/>
      <c r="N19"/>
      <c r="O19"/>
      <c r="P19"/>
      <c r="Q19"/>
    </row>
    <row r="20" spans="1:17">
      <c r="A20" s="1">
        <v>150020</v>
      </c>
      <c r="B20" s="2" t="s">
        <v>15</v>
      </c>
      <c r="C20" s="68">
        <f>SUMIFS('Объемы 2016 КС'!$L$7:$L$2682,'Объемы 2016 КС'!$A$7:$A$2682,$A20,'Объемы 2016 КС'!$D$7:$D$2682,"=КС")</f>
        <v>812</v>
      </c>
      <c r="D20" s="69">
        <f>SUMIFS('Объемы 2016 КС'!$O$7:$O$2682,'Объемы 2016 КС'!$A$7:$A$2682,$A20,'Объемы 2016 КС'!$D$7:$D$2682,"=КС")</f>
        <v>19312785.169343997</v>
      </c>
      <c r="E20" s="68">
        <f>SUMIFS('Объемы 2016 КС'!$M$7:$M$2682,'Объемы 2016 КС'!$A$7:$A$2682,$A20,'Объемы 2016 КС'!$D$7:$D$2682,"=КС")</f>
        <v>160</v>
      </c>
      <c r="F20" s="69">
        <f>SUMIFS('Объемы 2016 КС'!$P$7:$P$2682,'Объемы 2016 КС'!$A$7:$A$2682,$A20,'Объемы 2016 КС'!$D$7:$D$2682,"=КС")</f>
        <v>3773419.1644679997</v>
      </c>
      <c r="G20" s="70">
        <f t="shared" si="0"/>
        <v>972</v>
      </c>
      <c r="H20" s="71">
        <f t="shared" si="0"/>
        <v>23086204.333811998</v>
      </c>
      <c r="I20"/>
      <c r="J20"/>
      <c r="K20"/>
      <c r="L20"/>
      <c r="M20"/>
      <c r="N20"/>
      <c r="O20"/>
      <c r="P20"/>
      <c r="Q20"/>
    </row>
    <row r="21" spans="1:17">
      <c r="A21" s="1">
        <v>150023</v>
      </c>
      <c r="B21" s="2" t="s">
        <v>18</v>
      </c>
      <c r="C21" s="68">
        <f>SUMIFS('Объемы 2016 КС'!$L$7:$L$2682,'Объемы 2016 КС'!$A$7:$A$2682,$A21,'Объемы 2016 КС'!$D$7:$D$2682,"=КС")</f>
        <v>760</v>
      </c>
      <c r="D21" s="69">
        <f>SUMIFS('Объемы 2016 КС'!$O$7:$O$2682,'Объемы 2016 КС'!$A$7:$A$2682,$A21,'Объемы 2016 КС'!$D$7:$D$2682,"=КС")</f>
        <v>11569510.5975</v>
      </c>
      <c r="E21" s="68">
        <f>SUMIFS('Объемы 2016 КС'!$M$7:$M$2682,'Объемы 2016 КС'!$A$7:$A$2682,$A21,'Объемы 2016 КС'!$D$7:$D$2682,"=КС")</f>
        <v>230</v>
      </c>
      <c r="F21" s="69">
        <f>SUMIFS('Объемы 2016 КС'!$P$7:$P$2682,'Объемы 2016 КС'!$A$7:$A$2682,$A21,'Объемы 2016 КС'!$D$7:$D$2682,"=КС")</f>
        <v>3511759.3875000002</v>
      </c>
      <c r="G21" s="70">
        <f t="shared" si="0"/>
        <v>990</v>
      </c>
      <c r="H21" s="71">
        <f t="shared" si="0"/>
        <v>15081269.984999999</v>
      </c>
      <c r="I21"/>
      <c r="J21"/>
      <c r="K21"/>
      <c r="L21"/>
      <c r="M21"/>
      <c r="N21"/>
      <c r="O21"/>
      <c r="P21"/>
      <c r="Q21"/>
    </row>
    <row r="22" spans="1:17">
      <c r="A22" s="1">
        <v>150024</v>
      </c>
      <c r="B22" s="2" t="s">
        <v>19</v>
      </c>
      <c r="C22" s="68">
        <f>SUMIFS('Объемы 2016 КС'!$L$7:$L$2682,'Объемы 2016 КС'!$A$7:$A$2682,$A22,'Объемы 2016 КС'!$D$7:$D$2682,"=КС")</f>
        <v>1012</v>
      </c>
      <c r="D22" s="69">
        <f>SUMIFS('Объемы 2016 КС'!$O$7:$O$2682,'Объемы 2016 КС'!$A$7:$A$2682,$A22,'Объемы 2016 КС'!$D$7:$D$2682,"=КС")</f>
        <v>16584920.455049999</v>
      </c>
      <c r="E22" s="68">
        <f>SUMIFS('Объемы 2016 КС'!$M$7:$M$2682,'Объемы 2016 КС'!$A$7:$A$2682,$A22,'Объемы 2016 КС'!$D$7:$D$2682,"=КС")</f>
        <v>332</v>
      </c>
      <c r="F22" s="69">
        <f>SUMIFS('Объемы 2016 КС'!$P$7:$P$2682,'Объемы 2016 КС'!$A$7:$A$2682,$A22,'Объемы 2016 КС'!$D$7:$D$2682,"=КС")</f>
        <v>4984074.1584000001</v>
      </c>
      <c r="G22" s="70">
        <f t="shared" si="0"/>
        <v>1344</v>
      </c>
      <c r="H22" s="71">
        <f t="shared" si="0"/>
        <v>21568994.613449998</v>
      </c>
      <c r="I22"/>
      <c r="J22"/>
      <c r="K22"/>
      <c r="L22"/>
      <c r="M22"/>
      <c r="N22"/>
      <c r="O22"/>
      <c r="P22"/>
      <c r="Q22"/>
    </row>
    <row r="23" spans="1:17">
      <c r="A23" s="1">
        <v>150030</v>
      </c>
      <c r="B23" s="2" t="s">
        <v>21</v>
      </c>
      <c r="C23" s="68">
        <f>SUMIFS('Объемы 2016 КС'!$L$7:$L$2682,'Объемы 2016 КС'!$A$7:$A$2682,$A23,'Объемы 2016 КС'!$D$7:$D$2682,"=КС")</f>
        <v>238</v>
      </c>
      <c r="D23" s="69">
        <f>SUMIFS('Объемы 2016 КС'!$O$7:$O$2682,'Объемы 2016 КС'!$A$7:$A$2682,$A23,'Объемы 2016 КС'!$D$7:$D$2682,"=КС")</f>
        <v>4272275.262240001</v>
      </c>
      <c r="E23" s="68">
        <f>SUMIFS('Объемы 2016 КС'!$M$7:$M$2682,'Объемы 2016 КС'!$A$7:$A$2682,$A23,'Объемы 2016 КС'!$D$7:$D$2682,"=КС")</f>
        <v>62</v>
      </c>
      <c r="F23" s="69">
        <f>SUMIFS('Объемы 2016 КС'!$P$7:$P$2682,'Объемы 2016 КС'!$A$7:$A$2682,$A23,'Объемы 2016 КС'!$D$7:$D$2682,"=КС")</f>
        <v>1326472.5612600003</v>
      </c>
      <c r="G23" s="70">
        <f t="shared" si="0"/>
        <v>300</v>
      </c>
      <c r="H23" s="71">
        <f t="shared" si="0"/>
        <v>5598747.8235000018</v>
      </c>
      <c r="I23"/>
      <c r="J23"/>
      <c r="K23"/>
      <c r="L23"/>
      <c r="M23"/>
      <c r="N23"/>
      <c r="O23"/>
      <c r="P23"/>
      <c r="Q23"/>
    </row>
    <row r="24" spans="1:17">
      <c r="A24" s="1">
        <v>150031</v>
      </c>
      <c r="B24" s="2" t="s">
        <v>22</v>
      </c>
      <c r="C24" s="68">
        <f>SUMIFS('Объемы 2016 КС'!$L$7:$L$2682,'Объемы 2016 КС'!$A$7:$A$2682,$A24,'Объемы 2016 КС'!$D$7:$D$2682,"=КС")</f>
        <v>1733</v>
      </c>
      <c r="D24" s="69">
        <f>SUMIFS('Объемы 2016 КС'!$O$7:$O$2682,'Объемы 2016 КС'!$A$7:$A$2682,$A24,'Объемы 2016 КС'!$D$7:$D$2682,"=КС")</f>
        <v>62806141.806344993</v>
      </c>
      <c r="E24" s="68">
        <f>SUMIFS('Объемы 2016 КС'!$M$7:$M$2682,'Объемы 2016 КС'!$A$7:$A$2682,$A24,'Объемы 2016 КС'!$D$7:$D$2682,"=КС")</f>
        <v>415</v>
      </c>
      <c r="F24" s="69">
        <f>SUMIFS('Объемы 2016 КС'!$P$7:$P$2682,'Объемы 2016 КС'!$A$7:$A$2682,$A24,'Объемы 2016 КС'!$D$7:$D$2682,"=КС")</f>
        <v>15864255.974384999</v>
      </c>
      <c r="G24" s="70">
        <f t="shared" si="0"/>
        <v>2148</v>
      </c>
      <c r="H24" s="71">
        <f t="shared" si="0"/>
        <v>78670397.780729994</v>
      </c>
      <c r="I24"/>
      <c r="J24"/>
      <c r="K24"/>
      <c r="L24"/>
      <c r="M24"/>
      <c r="N24"/>
      <c r="O24"/>
      <c r="P24"/>
      <c r="Q24"/>
    </row>
    <row r="25" spans="1:17" ht="38.25">
      <c r="A25" s="1">
        <v>150072</v>
      </c>
      <c r="B25" s="2" t="s">
        <v>36</v>
      </c>
      <c r="C25" s="68">
        <f>SUMIFS('Объемы 2016 КС'!$L$7:$L$2682,'Объемы 2016 КС'!$A$7:$A$2682,$A25,'Объемы 2016 КС'!$D$7:$D$2682,"=КС")</f>
        <v>2350</v>
      </c>
      <c r="D25" s="69">
        <f>SUMIFS('Объемы 2016 КС'!$O$7:$O$2682,'Объемы 2016 КС'!$A$7:$A$2682,$A25,'Объемы 2016 КС'!$D$7:$D$2682,"=КС")</f>
        <v>102366357.42984001</v>
      </c>
      <c r="E25" s="68">
        <f>SUMIFS('Объемы 2016 КС'!$M$7:$M$2682,'Объемы 2016 КС'!$A$7:$A$2682,$A25,'Объемы 2016 КС'!$D$7:$D$2682,"=КС")</f>
        <v>402</v>
      </c>
      <c r="F25" s="69">
        <f>SUMIFS('Объемы 2016 КС'!$P$7:$P$2682,'Объемы 2016 КС'!$A$7:$A$2682,$A25,'Объемы 2016 КС'!$D$7:$D$2682,"=КС")</f>
        <v>18069412.755450003</v>
      </c>
      <c r="G25" s="70">
        <f t="shared" si="0"/>
        <v>2752</v>
      </c>
      <c r="H25" s="71">
        <f t="shared" si="0"/>
        <v>120435770.18529001</v>
      </c>
      <c r="I25"/>
      <c r="J25"/>
      <c r="K25"/>
      <c r="L25"/>
      <c r="M25"/>
      <c r="N25"/>
      <c r="O25"/>
      <c r="P25"/>
      <c r="Q25"/>
    </row>
    <row r="26" spans="1:17" ht="25.5">
      <c r="A26" s="1">
        <v>150077</v>
      </c>
      <c r="B26" s="2" t="s">
        <v>37</v>
      </c>
      <c r="C26" s="68">
        <f>SUMIFS('Объемы 2016 КС'!$L$7:$L$2682,'Объемы 2016 КС'!$A$7:$A$2682,$A26,'Объемы 2016 КС'!$D$7:$D$2682,"=КС")</f>
        <v>260</v>
      </c>
      <c r="D26" s="69">
        <f>SUMIFS('Объемы 2016 КС'!$O$7:$O$2682,'Объемы 2016 КС'!$A$7:$A$2682,$A26,'Объемы 2016 КС'!$D$7:$D$2682,"=КС")</f>
        <v>6750810.7200000007</v>
      </c>
      <c r="E26" s="68">
        <f>SUMIFS('Объемы 2016 КС'!$M$7:$M$2682,'Объемы 2016 КС'!$A$7:$A$2682,$A26,'Объемы 2016 КС'!$D$7:$D$2682,"=КС")</f>
        <v>56</v>
      </c>
      <c r="F26" s="69">
        <f>SUMIFS('Объемы 2016 КС'!$P$7:$P$2682,'Объемы 2016 КС'!$A$7:$A$2682,$A26,'Объемы 2016 КС'!$D$7:$D$2682,"=КС")</f>
        <v>1601259.3720000002</v>
      </c>
      <c r="G26" s="70">
        <f t="shared" si="0"/>
        <v>316</v>
      </c>
      <c r="H26" s="71">
        <f t="shared" si="0"/>
        <v>8352070.0920000011</v>
      </c>
      <c r="I26"/>
      <c r="J26"/>
      <c r="K26"/>
      <c r="L26"/>
      <c r="M26"/>
      <c r="N26"/>
      <c r="O26"/>
      <c r="P26"/>
      <c r="Q26"/>
    </row>
    <row r="27" spans="1:17" ht="25.5">
      <c r="A27" s="1">
        <v>150080</v>
      </c>
      <c r="B27" s="2" t="s">
        <v>40</v>
      </c>
      <c r="C27" s="68">
        <f>SUMIFS('Объемы 2016 КС'!$L$7:$L$2682,'Объемы 2016 КС'!$A$7:$A$2682,$A27,'Объемы 2016 КС'!$D$7:$D$2682,"=КС")</f>
        <v>43</v>
      </c>
      <c r="D27" s="69">
        <f>SUMIFS('Объемы 2016 КС'!$O$7:$O$2682,'Объемы 2016 КС'!$A$7:$A$2682,$A27,'Объемы 2016 КС'!$D$7:$D$2682,"=КС")</f>
        <v>1051040.8560000001</v>
      </c>
      <c r="E27" s="68">
        <f>SUMIFS('Объемы 2016 КС'!$M$7:$M$2682,'Объемы 2016 КС'!$A$7:$A$2682,$A27,'Объемы 2016 КС'!$D$7:$D$2682,"=КС")</f>
        <v>15</v>
      </c>
      <c r="F27" s="69">
        <f>SUMIFS('Объемы 2016 КС'!$P$7:$P$2682,'Объемы 2016 КС'!$A$7:$A$2682,$A27,'Объемы 2016 КС'!$D$7:$D$2682,"=КС")</f>
        <v>356750.16000000003</v>
      </c>
      <c r="G27" s="70">
        <f t="shared" ref="G27" si="1">C27+E27</f>
        <v>58</v>
      </c>
      <c r="H27" s="71">
        <f t="shared" ref="H27" si="2">D27+F27</f>
        <v>1407791.0160000003</v>
      </c>
      <c r="I27"/>
      <c r="J27"/>
      <c r="K27"/>
      <c r="L27"/>
      <c r="M27"/>
      <c r="N27"/>
      <c r="O27"/>
      <c r="P27"/>
      <c r="Q27"/>
    </row>
    <row r="28" spans="1:17" ht="25.5">
      <c r="A28" s="1">
        <v>150081</v>
      </c>
      <c r="B28" s="2" t="s">
        <v>41</v>
      </c>
      <c r="C28" s="68">
        <f>SUMIFS('Объемы 2016 КС'!$L$7:$L$2682,'Объемы 2016 КС'!$A$7:$A$2682,$A28,'Объемы 2016 КС'!$D$7:$D$2682,"=КС")</f>
        <v>744</v>
      </c>
      <c r="D28" s="69">
        <f>SUMIFS('Объемы 2016 КС'!$O$7:$O$2682,'Объемы 2016 КС'!$A$7:$A$2682,$A28,'Объемы 2016 КС'!$D$7:$D$2682,"=КС")</f>
        <v>11709404.684279999</v>
      </c>
      <c r="E28" s="68">
        <f>SUMIFS('Объемы 2016 КС'!$M$7:$M$2682,'Объемы 2016 КС'!$A$7:$A$2682,$A28,'Объемы 2016 КС'!$D$7:$D$2682,"=КС")</f>
        <v>210</v>
      </c>
      <c r="F28" s="69">
        <f>SUMIFS('Объемы 2016 КС'!$P$7:$P$2682,'Объемы 2016 КС'!$A$7:$A$2682,$A28,'Объемы 2016 КС'!$D$7:$D$2682,"=КС")</f>
        <v>2914230.3118199999</v>
      </c>
      <c r="G28" s="70">
        <f t="shared" si="0"/>
        <v>954</v>
      </c>
      <c r="H28" s="71">
        <f t="shared" si="0"/>
        <v>14623634.996099999</v>
      </c>
      <c r="I28"/>
      <c r="J28"/>
      <c r="K28"/>
      <c r="L28"/>
      <c r="M28"/>
      <c r="N28"/>
      <c r="O28"/>
      <c r="P28"/>
      <c r="Q28"/>
    </row>
    <row r="29" spans="1:17">
      <c r="A29" s="1">
        <v>150112</v>
      </c>
      <c r="B29" s="2" t="s">
        <v>63</v>
      </c>
      <c r="C29" s="68">
        <f>SUMIFS('Объемы 2016 КС'!$L$7:$L$2682,'Объемы 2016 КС'!$A$7:$A$2682,$A29,'Объемы 2016 КС'!$D$7:$D$2682,"=КС")</f>
        <v>4361</v>
      </c>
      <c r="D29" s="69">
        <f>SUMIFS('Объемы 2016 КС'!$O$7:$O$2682,'Объемы 2016 КС'!$A$7:$A$2682,$A29,'Объемы 2016 КС'!$D$7:$D$2682,"=КС")</f>
        <v>61717558.141440026</v>
      </c>
      <c r="E29" s="68">
        <f>SUMIFS('Объемы 2016 КС'!$M$7:$M$2682,'Объемы 2016 КС'!$A$7:$A$2682,$A29,'Объемы 2016 КС'!$D$7:$D$2682,"=КС")</f>
        <v>44</v>
      </c>
      <c r="F29" s="69">
        <f>SUMIFS('Объемы 2016 КС'!$P$7:$P$2682,'Объемы 2016 КС'!$A$7:$A$2682,$A29,'Объемы 2016 КС'!$D$7:$D$2682,"=КС")</f>
        <v>639495.24354000005</v>
      </c>
      <c r="G29" s="70">
        <f t="shared" si="0"/>
        <v>4405</v>
      </c>
      <c r="H29" s="71">
        <f t="shared" si="0"/>
        <v>62357053.384980023</v>
      </c>
      <c r="I29"/>
      <c r="J29"/>
      <c r="K29"/>
      <c r="L29"/>
      <c r="M29"/>
      <c r="N29"/>
      <c r="O29"/>
      <c r="P29"/>
      <c r="Q29"/>
    </row>
    <row r="30" spans="1:17">
      <c r="A30" s="1">
        <v>150113</v>
      </c>
      <c r="B30" s="2" t="s">
        <v>64</v>
      </c>
      <c r="C30" s="68">
        <f>SUMIFS('Объемы 2016 КС'!$L$7:$L$2682,'Объемы 2016 КС'!$A$7:$A$2682,$A30,'Объемы 2016 КС'!$D$7:$D$2682,"=КС")</f>
        <v>82</v>
      </c>
      <c r="D30" s="69">
        <f>SUMIFS('Объемы 2016 КС'!$O$7:$O$2682,'Объемы 2016 КС'!$A$7:$A$2682,$A30,'Объемы 2016 КС'!$D$7:$D$2682,"=КС")</f>
        <v>1097308.6075199998</v>
      </c>
      <c r="E30" s="68">
        <f>SUMIFS('Объемы 2016 КС'!$M$7:$M$2682,'Объемы 2016 КС'!$A$7:$A$2682,$A30,'Объемы 2016 КС'!$D$7:$D$2682,"=КС")</f>
        <v>35</v>
      </c>
      <c r="F30" s="69">
        <f>SUMIFS('Объемы 2016 КС'!$P$7:$P$2682,'Объемы 2016 КС'!$A$7:$A$2682,$A30,'Объемы 2016 КС'!$D$7:$D$2682,"=КС")</f>
        <v>513390.92256000021</v>
      </c>
      <c r="G30" s="70">
        <f t="shared" si="0"/>
        <v>117</v>
      </c>
      <c r="H30" s="71">
        <f t="shared" si="0"/>
        <v>1610699.5300799999</v>
      </c>
      <c r="I30"/>
      <c r="J30"/>
      <c r="K30"/>
      <c r="L30"/>
      <c r="M30"/>
      <c r="N30"/>
      <c r="O30"/>
      <c r="P30"/>
      <c r="Q30"/>
    </row>
    <row r="31" spans="1:17">
      <c r="A31" s="72"/>
      <c r="B31" s="73" t="s">
        <v>554</v>
      </c>
      <c r="C31" s="74">
        <f t="shared" ref="C31:H31" si="3">SUM(C6:C30)</f>
        <v>39295</v>
      </c>
      <c r="D31" s="75">
        <f t="shared" si="3"/>
        <v>862209620.64936817</v>
      </c>
      <c r="E31" s="74">
        <f t="shared" si="3"/>
        <v>8326</v>
      </c>
      <c r="F31" s="75">
        <f t="shared" si="3"/>
        <v>186936727.34711176</v>
      </c>
      <c r="G31" s="74">
        <f t="shared" si="3"/>
        <v>47621</v>
      </c>
      <c r="H31" s="75">
        <f t="shared" si="3"/>
        <v>1049146347.9964799</v>
      </c>
      <c r="I31"/>
      <c r="J31"/>
      <c r="K31"/>
      <c r="L31"/>
      <c r="M31"/>
      <c r="N31"/>
      <c r="O31"/>
      <c r="P31"/>
      <c r="Q31"/>
    </row>
  </sheetData>
  <mergeCells count="7">
    <mergeCell ref="A1:H1"/>
    <mergeCell ref="A3:A5"/>
    <mergeCell ref="B3:B5"/>
    <mergeCell ref="C3:F3"/>
    <mergeCell ref="G3:H4"/>
    <mergeCell ref="C4:D4"/>
    <mergeCell ref="E4:F4"/>
  </mergeCells>
  <pageMargins left="0.70866141732283472" right="0.70866141732283472" top="0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МО</vt:lpstr>
      <vt:lpstr>КСГ</vt:lpstr>
      <vt:lpstr>Объемы 2016 КС</vt:lpstr>
      <vt:lpstr>Свод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Олейникова И. З.</dc:creator>
  <cp:lastModifiedBy>eugene</cp:lastModifiedBy>
  <cp:lastPrinted>2016-07-29T07:38:51Z</cp:lastPrinted>
  <dcterms:created xsi:type="dcterms:W3CDTF">2016-02-03T12:16:48Z</dcterms:created>
  <dcterms:modified xsi:type="dcterms:W3CDTF">2016-09-14T12:44:57Z</dcterms:modified>
</cp:coreProperties>
</file>