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" yWindow="255" windowWidth="15465" windowHeight="7545" tabRatio="243" firstSheet="1" activeTab="2"/>
  </bookViews>
  <sheets>
    <sheet name="МО" sheetId="1" r:id="rId1"/>
    <sheet name="КСГ" sheetId="2" r:id="rId2"/>
    <sheet name="Объемы 2016 КС" sheetId="4" r:id="rId3"/>
    <sheet name="Свод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КС'!$A$7:$Q$366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5725"/>
</workbook>
</file>

<file path=xl/calcChain.xml><?xml version="1.0" encoding="utf-8"?>
<calcChain xmlns="http://schemas.openxmlformats.org/spreadsheetml/2006/main">
  <c r="N325" i="4"/>
  <c r="N274"/>
  <c r="C25" i="6"/>
  <c r="E25"/>
  <c r="N362" i="4"/>
  <c r="J362"/>
  <c r="I362"/>
  <c r="G362"/>
  <c r="F362"/>
  <c r="C362"/>
  <c r="B362"/>
  <c r="N361"/>
  <c r="J361"/>
  <c r="I361"/>
  <c r="G361"/>
  <c r="F361"/>
  <c r="C361"/>
  <c r="B361"/>
  <c r="N130"/>
  <c r="J130"/>
  <c r="I130"/>
  <c r="G130"/>
  <c r="F130"/>
  <c r="C130"/>
  <c r="B130"/>
  <c r="N121"/>
  <c r="J121"/>
  <c r="I121"/>
  <c r="G121"/>
  <c r="F121"/>
  <c r="C121"/>
  <c r="B121"/>
  <c r="N112"/>
  <c r="J112"/>
  <c r="I112"/>
  <c r="G112"/>
  <c r="F112"/>
  <c r="C112"/>
  <c r="B112"/>
  <c r="N105"/>
  <c r="J105"/>
  <c r="I105"/>
  <c r="G105"/>
  <c r="F105"/>
  <c r="C105"/>
  <c r="B105"/>
  <c r="O274"/>
  <c r="N248"/>
  <c r="J248"/>
  <c r="I248"/>
  <c r="G248"/>
  <c r="F248"/>
  <c r="C248"/>
  <c r="B248"/>
  <c r="N359"/>
  <c r="J359"/>
  <c r="I359"/>
  <c r="G359"/>
  <c r="F359"/>
  <c r="C359"/>
  <c r="B359"/>
  <c r="N239"/>
  <c r="J239"/>
  <c r="I239"/>
  <c r="G239"/>
  <c r="F239"/>
  <c r="C239"/>
  <c r="B239"/>
  <c r="N357"/>
  <c r="J357"/>
  <c r="I357"/>
  <c r="G357"/>
  <c r="F357"/>
  <c r="C357"/>
  <c r="B357"/>
  <c r="N220"/>
  <c r="J220"/>
  <c r="I220"/>
  <c r="G220"/>
  <c r="F220"/>
  <c r="C220"/>
  <c r="B220"/>
  <c r="N218"/>
  <c r="J218"/>
  <c r="I218"/>
  <c r="G218"/>
  <c r="F218"/>
  <c r="C218"/>
  <c r="B218"/>
  <c r="N354"/>
  <c r="J354"/>
  <c r="I354"/>
  <c r="G354"/>
  <c r="F354"/>
  <c r="C354"/>
  <c r="B354"/>
  <c r="N145"/>
  <c r="J145"/>
  <c r="I145"/>
  <c r="G145"/>
  <c r="F145"/>
  <c r="C145"/>
  <c r="B145"/>
  <c r="N143"/>
  <c r="J143"/>
  <c r="I143"/>
  <c r="G143"/>
  <c r="F143"/>
  <c r="C143"/>
  <c r="B143"/>
  <c r="F9" i="6"/>
  <c r="F38"/>
  <c r="F40"/>
  <c r="E8"/>
  <c r="E9"/>
  <c r="E10"/>
  <c r="E11"/>
  <c r="E12"/>
  <c r="E13"/>
  <c r="E14"/>
  <c r="E15"/>
  <c r="E16"/>
  <c r="E17"/>
  <c r="E18"/>
  <c r="E19"/>
  <c r="E20"/>
  <c r="E21"/>
  <c r="E22"/>
  <c r="E23"/>
  <c r="E24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6"/>
  <c r="E45"/>
  <c r="E46"/>
  <c r="E47"/>
  <c r="E48"/>
  <c r="D38"/>
  <c r="D40"/>
  <c r="C34"/>
  <c r="C35"/>
  <c r="C36"/>
  <c r="C37"/>
  <c r="C38"/>
  <c r="C39"/>
  <c r="C40"/>
  <c r="C41"/>
  <c r="C42"/>
  <c r="C43"/>
  <c r="C44"/>
  <c r="C26"/>
  <c r="C45"/>
  <c r="C46"/>
  <c r="C47"/>
  <c r="C48"/>
  <c r="C7"/>
  <c r="E7"/>
  <c r="C8"/>
  <c r="C9"/>
  <c r="D9"/>
  <c r="C10"/>
  <c r="C11"/>
  <c r="C12"/>
  <c r="C13"/>
  <c r="C14"/>
  <c r="C15"/>
  <c r="C16"/>
  <c r="C17"/>
  <c r="C18"/>
  <c r="C19"/>
  <c r="C20"/>
  <c r="C21"/>
  <c r="C22"/>
  <c r="C23"/>
  <c r="C24"/>
  <c r="C27"/>
  <c r="C28"/>
  <c r="C29"/>
  <c r="C30"/>
  <c r="C31"/>
  <c r="C32"/>
  <c r="C33"/>
  <c r="G25" l="1"/>
  <c r="P130" i="4"/>
  <c r="O362"/>
  <c r="P105"/>
  <c r="P362"/>
  <c r="H362"/>
  <c r="P361"/>
  <c r="H361"/>
  <c r="O361"/>
  <c r="H130"/>
  <c r="O130"/>
  <c r="P121"/>
  <c r="P112"/>
  <c r="H121"/>
  <c r="O121"/>
  <c r="H112"/>
  <c r="O112"/>
  <c r="Q112" s="1"/>
  <c r="H105"/>
  <c r="O105"/>
  <c r="P248"/>
  <c r="H248"/>
  <c r="O248"/>
  <c r="P359"/>
  <c r="H359"/>
  <c r="O359"/>
  <c r="P239"/>
  <c r="H239"/>
  <c r="O239"/>
  <c r="P357"/>
  <c r="P218"/>
  <c r="O357"/>
  <c r="P220"/>
  <c r="H357"/>
  <c r="H220"/>
  <c r="O220"/>
  <c r="H218"/>
  <c r="O218"/>
  <c r="P354"/>
  <c r="H354"/>
  <c r="O354"/>
  <c r="P145"/>
  <c r="H38" i="6"/>
  <c r="H145" i="4"/>
  <c r="O145"/>
  <c r="G30" i="6"/>
  <c r="G21"/>
  <c r="G17"/>
  <c r="G13"/>
  <c r="H9"/>
  <c r="P143" i="4"/>
  <c r="H143"/>
  <c r="O143"/>
  <c r="G42" i="6"/>
  <c r="G38"/>
  <c r="G34"/>
  <c r="G9"/>
  <c r="G45"/>
  <c r="G33"/>
  <c r="G12"/>
  <c r="G26"/>
  <c r="G37"/>
  <c r="H40"/>
  <c r="G29"/>
  <c r="G24"/>
  <c r="G20"/>
  <c r="G16"/>
  <c r="G48"/>
  <c r="G41"/>
  <c r="G32"/>
  <c r="G28"/>
  <c r="G23"/>
  <c r="G19"/>
  <c r="G15"/>
  <c r="G11"/>
  <c r="G8"/>
  <c r="G47"/>
  <c r="G44"/>
  <c r="G40"/>
  <c r="G36"/>
  <c r="G31"/>
  <c r="G27"/>
  <c r="G22"/>
  <c r="G18"/>
  <c r="G14"/>
  <c r="G10"/>
  <c r="E49"/>
  <c r="G46"/>
  <c r="G43"/>
  <c r="G39"/>
  <c r="G35"/>
  <c r="C49"/>
  <c r="G7"/>
  <c r="Q130" i="4" l="1"/>
  <c r="Q362"/>
  <c r="Q105"/>
  <c r="Q361"/>
  <c r="Q121"/>
  <c r="Q248"/>
  <c r="Q359"/>
  <c r="Q239"/>
  <c r="Q218"/>
  <c r="Q357"/>
  <c r="Q220"/>
  <c r="Q354"/>
  <c r="Q145"/>
  <c r="Q143"/>
  <c r="G49" i="6"/>
  <c r="N30" i="4" l="1"/>
  <c r="J30"/>
  <c r="I30"/>
  <c r="G30"/>
  <c r="F30"/>
  <c r="C30"/>
  <c r="B30"/>
  <c r="O30" l="1"/>
  <c r="H30"/>
  <c r="P30"/>
  <c r="N60"/>
  <c r="J60"/>
  <c r="I60"/>
  <c r="G60"/>
  <c r="F60"/>
  <c r="C60"/>
  <c r="B60"/>
  <c r="F64"/>
  <c r="N54"/>
  <c r="J54"/>
  <c r="I54"/>
  <c r="G54"/>
  <c r="F54"/>
  <c r="C54"/>
  <c r="B54"/>
  <c r="Q30" l="1"/>
  <c r="P60"/>
  <c r="H60"/>
  <c r="O60"/>
  <c r="O54"/>
  <c r="H54"/>
  <c r="P54"/>
  <c r="Q54" l="1"/>
  <c r="Q60"/>
  <c r="N161" l="1"/>
  <c r="J161"/>
  <c r="I161"/>
  <c r="G161"/>
  <c r="F161"/>
  <c r="C161"/>
  <c r="B161"/>
  <c r="N346"/>
  <c r="J346"/>
  <c r="I346"/>
  <c r="G346"/>
  <c r="F346"/>
  <c r="C346"/>
  <c r="B346"/>
  <c r="N156"/>
  <c r="J156"/>
  <c r="I156"/>
  <c r="G156"/>
  <c r="F156"/>
  <c r="C156"/>
  <c r="B156"/>
  <c r="N343"/>
  <c r="J343"/>
  <c r="I343"/>
  <c r="G343"/>
  <c r="F343"/>
  <c r="C343"/>
  <c r="B343"/>
  <c r="N342"/>
  <c r="J342"/>
  <c r="I342"/>
  <c r="G342"/>
  <c r="F342"/>
  <c r="C342"/>
  <c r="B342"/>
  <c r="N341"/>
  <c r="J341"/>
  <c r="I341"/>
  <c r="G341"/>
  <c r="F341"/>
  <c r="C341"/>
  <c r="B341"/>
  <c r="N340"/>
  <c r="J340"/>
  <c r="I340"/>
  <c r="G340"/>
  <c r="F340"/>
  <c r="C340"/>
  <c r="B340"/>
  <c r="N339"/>
  <c r="J339"/>
  <c r="I339"/>
  <c r="G339"/>
  <c r="F339"/>
  <c r="C339"/>
  <c r="B339"/>
  <c r="F336"/>
  <c r="N337"/>
  <c r="J337"/>
  <c r="I337"/>
  <c r="G337"/>
  <c r="F337"/>
  <c r="C337"/>
  <c r="B337"/>
  <c r="N338"/>
  <c r="J338"/>
  <c r="I338"/>
  <c r="G338"/>
  <c r="F338"/>
  <c r="C338"/>
  <c r="B338"/>
  <c r="N336"/>
  <c r="J336"/>
  <c r="I336"/>
  <c r="G336"/>
  <c r="C336"/>
  <c r="B336"/>
  <c r="N335"/>
  <c r="J335"/>
  <c r="I335"/>
  <c r="G335"/>
  <c r="F335"/>
  <c r="C335"/>
  <c r="B335"/>
  <c r="N334"/>
  <c r="J334"/>
  <c r="I334"/>
  <c r="G334"/>
  <c r="F334"/>
  <c r="C334"/>
  <c r="B334"/>
  <c r="F344"/>
  <c r="N332"/>
  <c r="J332"/>
  <c r="I332"/>
  <c r="G332"/>
  <c r="F332"/>
  <c r="C332"/>
  <c r="B332"/>
  <c r="F329"/>
  <c r="N329"/>
  <c r="J329"/>
  <c r="I329"/>
  <c r="G329"/>
  <c r="C329"/>
  <c r="B329"/>
  <c r="N52"/>
  <c r="J52"/>
  <c r="I52"/>
  <c r="G52"/>
  <c r="F52"/>
  <c r="C52"/>
  <c r="B52"/>
  <c r="N51"/>
  <c r="J51"/>
  <c r="I51"/>
  <c r="G51"/>
  <c r="F51"/>
  <c r="C51"/>
  <c r="B51"/>
  <c r="N50"/>
  <c r="J50"/>
  <c r="I50"/>
  <c r="G50"/>
  <c r="F50"/>
  <c r="C50"/>
  <c r="B50"/>
  <c r="N48"/>
  <c r="J48"/>
  <c r="I48"/>
  <c r="G48"/>
  <c r="F48"/>
  <c r="C48"/>
  <c r="B48"/>
  <c r="N46"/>
  <c r="J46"/>
  <c r="I46"/>
  <c r="G46"/>
  <c r="F46"/>
  <c r="C46"/>
  <c r="B46"/>
  <c r="N328"/>
  <c r="J328"/>
  <c r="I328"/>
  <c r="G328"/>
  <c r="F328"/>
  <c r="C328"/>
  <c r="B328"/>
  <c r="N78"/>
  <c r="J78"/>
  <c r="I78"/>
  <c r="G78"/>
  <c r="F78"/>
  <c r="C78"/>
  <c r="B78"/>
  <c r="N67"/>
  <c r="J67"/>
  <c r="I67"/>
  <c r="G67"/>
  <c r="F67"/>
  <c r="C67"/>
  <c r="B67"/>
  <c r="P161" l="1"/>
  <c r="H161"/>
  <c r="O161"/>
  <c r="P156"/>
  <c r="P346"/>
  <c r="H346"/>
  <c r="O346"/>
  <c r="O156"/>
  <c r="H156"/>
  <c r="O342"/>
  <c r="P343"/>
  <c r="H343"/>
  <c r="O343"/>
  <c r="P342"/>
  <c r="O339"/>
  <c r="H342"/>
  <c r="H340"/>
  <c r="P341"/>
  <c r="H341"/>
  <c r="O341"/>
  <c r="P340"/>
  <c r="O340"/>
  <c r="P339"/>
  <c r="H339"/>
  <c r="P338"/>
  <c r="O337"/>
  <c r="H336"/>
  <c r="P337"/>
  <c r="H337"/>
  <c r="O51"/>
  <c r="P335"/>
  <c r="H338"/>
  <c r="O338"/>
  <c r="P336"/>
  <c r="O336"/>
  <c r="O335"/>
  <c r="H335"/>
  <c r="H332"/>
  <c r="H334"/>
  <c r="P50"/>
  <c r="P334"/>
  <c r="O334"/>
  <c r="P51"/>
  <c r="H52"/>
  <c r="P332"/>
  <c r="P46"/>
  <c r="H50"/>
  <c r="O329"/>
  <c r="O332"/>
  <c r="Q332" s="1"/>
  <c r="O328"/>
  <c r="O48"/>
  <c r="P52"/>
  <c r="H51"/>
  <c r="P329"/>
  <c r="H329"/>
  <c r="O52"/>
  <c r="O50"/>
  <c r="P48"/>
  <c r="H48"/>
  <c r="H46"/>
  <c r="O46"/>
  <c r="P78"/>
  <c r="P328"/>
  <c r="H328"/>
  <c r="H78"/>
  <c r="O78"/>
  <c r="H67"/>
  <c r="P67"/>
  <c r="O67"/>
  <c r="P177"/>
  <c r="Q156" l="1"/>
  <c r="Q52"/>
  <c r="Q161"/>
  <c r="Q346"/>
  <c r="Q342"/>
  <c r="Q339"/>
  <c r="Q343"/>
  <c r="Q340"/>
  <c r="Q50"/>
  <c r="Q341"/>
  <c r="Q337"/>
  <c r="Q51"/>
  <c r="Q338"/>
  <c r="Q335"/>
  <c r="Q336"/>
  <c r="Q334"/>
  <c r="Q48"/>
  <c r="Q46"/>
  <c r="Q329"/>
  <c r="Q328"/>
  <c r="Q78"/>
  <c r="Q67"/>
  <c r="C22" l="1"/>
  <c r="B22"/>
  <c r="C20"/>
  <c r="B20"/>
  <c r="C17"/>
  <c r="B17"/>
  <c r="N22"/>
  <c r="F22"/>
  <c r="I22"/>
  <c r="J22"/>
  <c r="N20"/>
  <c r="J20"/>
  <c r="F20"/>
  <c r="I20"/>
  <c r="J17"/>
  <c r="I17"/>
  <c r="F17"/>
  <c r="N17"/>
  <c r="J321"/>
  <c r="I321"/>
  <c r="F321"/>
  <c r="C321"/>
  <c r="B321"/>
  <c r="N321"/>
  <c r="C9" l="1"/>
  <c r="C8"/>
  <c r="C13"/>
  <c r="C12"/>
  <c r="C11"/>
  <c r="C10"/>
  <c r="C14"/>
  <c r="C351"/>
  <c r="C29"/>
  <c r="C33"/>
  <c r="C32"/>
  <c r="C15"/>
  <c r="C16"/>
  <c r="C24"/>
  <c r="C39"/>
  <c r="C322"/>
  <c r="C18"/>
  <c r="C323"/>
  <c r="C19"/>
  <c r="C21"/>
  <c r="C23"/>
  <c r="C25"/>
  <c r="C40"/>
  <c r="C36"/>
  <c r="C35"/>
  <c r="C34"/>
  <c r="C37"/>
  <c r="C26"/>
  <c r="C28"/>
  <c r="C27"/>
  <c r="C324"/>
  <c r="C31"/>
  <c r="C38"/>
  <c r="C41"/>
  <c r="C42"/>
  <c r="C43"/>
  <c r="C44"/>
  <c r="C45"/>
  <c r="C47"/>
  <c r="C333"/>
  <c r="C344"/>
  <c r="C331"/>
  <c r="C330"/>
  <c r="C345"/>
  <c r="C49"/>
  <c r="C53"/>
  <c r="C61"/>
  <c r="C62"/>
  <c r="C57"/>
  <c r="C59"/>
  <c r="C66"/>
  <c r="C65"/>
  <c r="C63"/>
  <c r="C58"/>
  <c r="C56"/>
  <c r="C349"/>
  <c r="C55"/>
  <c r="C64"/>
  <c r="C350"/>
  <c r="C68"/>
  <c r="C70"/>
  <c r="C69"/>
  <c r="C75"/>
  <c r="C72"/>
  <c r="C77"/>
  <c r="C76"/>
  <c r="C71"/>
  <c r="C74"/>
  <c r="C327"/>
  <c r="C73"/>
  <c r="C326"/>
  <c r="C79"/>
  <c r="C80"/>
  <c r="C81"/>
  <c r="C86"/>
  <c r="C83"/>
  <c r="C88"/>
  <c r="C84"/>
  <c r="C87"/>
  <c r="C89"/>
  <c r="C82"/>
  <c r="C85"/>
  <c r="C90"/>
  <c r="C93"/>
  <c r="C92"/>
  <c r="C91"/>
  <c r="C132"/>
  <c r="C94"/>
  <c r="C95"/>
  <c r="C107"/>
  <c r="C113"/>
  <c r="C110"/>
  <c r="C114"/>
  <c r="C108"/>
  <c r="C102"/>
  <c r="C104"/>
  <c r="C124"/>
  <c r="C123"/>
  <c r="C119"/>
  <c r="C96"/>
  <c r="C106"/>
  <c r="C116"/>
  <c r="C103"/>
  <c r="C126"/>
  <c r="C366"/>
  <c r="C101"/>
  <c r="C363"/>
  <c r="C364"/>
  <c r="C127"/>
  <c r="C98"/>
  <c r="C111"/>
  <c r="C115"/>
  <c r="C125"/>
  <c r="C99"/>
  <c r="C109"/>
  <c r="C117"/>
  <c r="C131"/>
  <c r="C122"/>
  <c r="C365"/>
  <c r="C128"/>
  <c r="C100"/>
  <c r="C133"/>
  <c r="C118"/>
  <c r="C129"/>
  <c r="C120"/>
  <c r="C97"/>
  <c r="C134"/>
  <c r="C135"/>
  <c r="C147"/>
  <c r="C142"/>
  <c r="C148"/>
  <c r="C138"/>
  <c r="C352"/>
  <c r="C146"/>
  <c r="C136"/>
  <c r="C140"/>
  <c r="C144"/>
  <c r="C139"/>
  <c r="C149"/>
  <c r="C353"/>
  <c r="C150"/>
  <c r="C137"/>
  <c r="C141"/>
  <c r="C151"/>
  <c r="C152"/>
  <c r="C153"/>
  <c r="C160"/>
  <c r="C159"/>
  <c r="C162"/>
  <c r="C164"/>
  <c r="C166"/>
  <c r="C165"/>
  <c r="C169"/>
  <c r="C155"/>
  <c r="C348"/>
  <c r="C167"/>
  <c r="C168"/>
  <c r="C154"/>
  <c r="C158"/>
  <c r="C157"/>
  <c r="C163"/>
  <c r="C170"/>
  <c r="C347"/>
  <c r="C171"/>
  <c r="C172"/>
  <c r="C173"/>
  <c r="C181"/>
  <c r="C176"/>
  <c r="C178"/>
  <c r="C180"/>
  <c r="C175"/>
  <c r="C179"/>
  <c r="C174"/>
  <c r="O177"/>
  <c r="C186"/>
  <c r="C185"/>
  <c r="C184"/>
  <c r="C183"/>
  <c r="C182"/>
  <c r="C187"/>
  <c r="C188"/>
  <c r="C196"/>
  <c r="C192"/>
  <c r="C204"/>
  <c r="C203"/>
  <c r="C202"/>
  <c r="C206"/>
  <c r="C205"/>
  <c r="C198"/>
  <c r="C191"/>
  <c r="C208"/>
  <c r="C190"/>
  <c r="C212"/>
  <c r="C209"/>
  <c r="C195"/>
  <c r="C197"/>
  <c r="C207"/>
  <c r="C189"/>
  <c r="C193"/>
  <c r="C200"/>
  <c r="C211"/>
  <c r="C199"/>
  <c r="C201"/>
  <c r="C210"/>
  <c r="C194"/>
  <c r="C213"/>
  <c r="C215"/>
  <c r="C219"/>
  <c r="C356"/>
  <c r="C214"/>
  <c r="C216"/>
  <c r="C355"/>
  <c r="C217"/>
  <c r="C221"/>
  <c r="C224"/>
  <c r="C227"/>
  <c r="C229"/>
  <c r="C225"/>
  <c r="C230"/>
  <c r="C233"/>
  <c r="C232"/>
  <c r="C228"/>
  <c r="C223"/>
  <c r="C234"/>
  <c r="C222"/>
  <c r="C226"/>
  <c r="C231"/>
  <c r="C235"/>
  <c r="C238"/>
  <c r="C237"/>
  <c r="C236"/>
  <c r="C358"/>
  <c r="C240"/>
  <c r="C241"/>
  <c r="C243"/>
  <c r="C246"/>
  <c r="C245"/>
  <c r="C244"/>
  <c r="C247"/>
  <c r="C242"/>
  <c r="C360"/>
  <c r="C249"/>
  <c r="C250"/>
  <c r="C251"/>
  <c r="C252"/>
  <c r="C253"/>
  <c r="C254"/>
  <c r="C255"/>
  <c r="C256"/>
  <c r="C257"/>
  <c r="C258"/>
  <c r="C259"/>
  <c r="C262"/>
  <c r="C260"/>
  <c r="C261"/>
  <c r="C263"/>
  <c r="C264"/>
  <c r="C265"/>
  <c r="C266"/>
  <c r="C270"/>
  <c r="C269"/>
  <c r="C268"/>
  <c r="C267"/>
  <c r="C271"/>
  <c r="C272"/>
  <c r="C273"/>
  <c r="C275"/>
  <c r="C278"/>
  <c r="C280"/>
  <c r="C277"/>
  <c r="C279"/>
  <c r="C276"/>
  <c r="C283"/>
  <c r="C281"/>
  <c r="C282"/>
  <c r="C286"/>
  <c r="C287"/>
  <c r="C288"/>
  <c r="C295"/>
  <c r="C299"/>
  <c r="C302"/>
  <c r="C296"/>
  <c r="C308"/>
  <c r="C293"/>
  <c r="C300"/>
  <c r="C310"/>
  <c r="C309"/>
  <c r="C306"/>
  <c r="C294"/>
  <c r="C305"/>
  <c r="C291"/>
  <c r="C312"/>
  <c r="C290"/>
  <c r="C316"/>
  <c r="C314"/>
  <c r="C301"/>
  <c r="C303"/>
  <c r="C311"/>
  <c r="C289"/>
  <c r="C297"/>
  <c r="C307"/>
  <c r="C292"/>
  <c r="C313"/>
  <c r="C315"/>
  <c r="C304"/>
  <c r="C317"/>
  <c r="C298"/>
  <c r="C320"/>
  <c r="C319"/>
  <c r="C318"/>
  <c r="O325"/>
  <c r="D17" i="6" s="1"/>
  <c r="P325" i="4"/>
  <c r="F17" i="6" s="1"/>
  <c r="P274" i="4"/>
  <c r="O284"/>
  <c r="D45" i="6" s="1"/>
  <c r="P284" i="4"/>
  <c r="F45" i="6" s="1"/>
  <c r="O285" i="4"/>
  <c r="D46" i="6" s="1"/>
  <c r="P285" i="4"/>
  <c r="F46" i="6" s="1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G321" i="4" s="1"/>
  <c r="C311" i="2"/>
  <c r="C312"/>
  <c r="C313"/>
  <c r="C314"/>
  <c r="C315"/>
  <c r="C316"/>
  <c r="C317"/>
  <c r="G98" i="4" s="1"/>
  <c r="C318" i="2"/>
  <c r="C319"/>
  <c r="C320"/>
  <c r="C321"/>
  <c r="C322"/>
  <c r="C323"/>
  <c r="C324"/>
  <c r="C325"/>
  <c r="G16" i="4" s="1"/>
  <c r="C326" i="2"/>
  <c r="C327"/>
  <c r="G17" i="4" s="1"/>
  <c r="C328" i="2"/>
  <c r="C329"/>
  <c r="G19" i="4" s="1"/>
  <c r="C330" i="2"/>
  <c r="C331"/>
  <c r="C332"/>
  <c r="C333"/>
  <c r="C334"/>
  <c r="G223" i="4" s="1"/>
  <c r="C335" i="2"/>
  <c r="C336"/>
  <c r="C337"/>
  <c r="C338"/>
  <c r="G20" i="4" s="1"/>
  <c r="C339" i="2"/>
  <c r="C340"/>
  <c r="C341"/>
  <c r="C342"/>
  <c r="C343"/>
  <c r="C344"/>
  <c r="C345"/>
  <c r="G113" i="4" s="1"/>
  <c r="C346" i="2"/>
  <c r="G22" i="4" s="1"/>
  <c r="C347" i="2"/>
  <c r="C348"/>
  <c r="C349"/>
  <c r="C350"/>
  <c r="C351"/>
  <c r="C352"/>
  <c r="C353"/>
  <c r="G174" i="4" s="1"/>
  <c r="C354" i="2"/>
  <c r="G175" i="4" s="1"/>
  <c r="C355" i="2"/>
  <c r="G176" i="4" s="1"/>
  <c r="C356" i="2"/>
  <c r="C357"/>
  <c r="C358"/>
  <c r="C359"/>
  <c r="G87" i="4" s="1"/>
  <c r="C360" i="2"/>
  <c r="G178" i="4" s="1"/>
  <c r="C361" i="2"/>
  <c r="G179" i="4" s="1"/>
  <c r="C362" i="2"/>
  <c r="G180" i="4" s="1"/>
  <c r="C363" i="2"/>
  <c r="G181" i="4" s="1"/>
  <c r="C364" i="2"/>
  <c r="C365"/>
  <c r="G183" i="4" s="1"/>
  <c r="C366" i="2"/>
  <c r="C367"/>
  <c r="C368"/>
  <c r="G186" i="4" s="1"/>
  <c r="C369" i="2"/>
  <c r="C370"/>
  <c r="C371"/>
  <c r="C372"/>
  <c r="G269" i="4" s="1"/>
  <c r="C373" i="2"/>
  <c r="G270" i="4" s="1"/>
  <c r="C374" i="2"/>
  <c r="C375"/>
  <c r="C376"/>
  <c r="G164" i="4" s="1"/>
  <c r="C377" i="2"/>
  <c r="C378"/>
  <c r="C379"/>
  <c r="C380"/>
  <c r="G32" i="4" s="1"/>
  <c r="C381" i="2"/>
  <c r="C382"/>
  <c r="C383"/>
  <c r="C384"/>
  <c r="C385"/>
  <c r="C386"/>
  <c r="G34" i="4" s="1"/>
  <c r="C387" i="2"/>
  <c r="G35" i="4" s="1"/>
  <c r="C388" i="2"/>
  <c r="G36" i="4" s="1"/>
  <c r="C389" i="2"/>
  <c r="C390"/>
  <c r="C391"/>
  <c r="G211" i="4" s="1"/>
  <c r="C392" i="2"/>
  <c r="G131" i="4" s="1"/>
  <c r="H131" s="1"/>
  <c r="C393" i="2"/>
  <c r="C394"/>
  <c r="C395"/>
  <c r="C396"/>
  <c r="C397"/>
  <c r="C398"/>
  <c r="G322" i="4" s="1"/>
  <c r="C399" i="2"/>
  <c r="C400"/>
  <c r="C401"/>
  <c r="C402"/>
  <c r="C403"/>
  <c r="C404"/>
  <c r="C405"/>
  <c r="C406"/>
  <c r="C407"/>
  <c r="C408"/>
  <c r="C409"/>
  <c r="G11" i="4" s="1"/>
  <c r="H11" s="1"/>
  <c r="C410" i="2"/>
  <c r="G12" i="4" s="1"/>
  <c r="C411" i="2"/>
  <c r="G13" i="4" s="1"/>
  <c r="C412" i="2"/>
  <c r="C413"/>
  <c r="C414"/>
  <c r="C415"/>
  <c r="G324" i="4" s="1"/>
  <c r="C416" i="2"/>
  <c r="C417"/>
  <c r="C418"/>
  <c r="G351" i="4" s="1"/>
  <c r="C419" i="2"/>
  <c r="C420"/>
  <c r="C421"/>
  <c r="C422"/>
  <c r="C423"/>
  <c r="C424"/>
  <c r="C425"/>
  <c r="C426"/>
  <c r="C427"/>
  <c r="C2"/>
  <c r="H177" i="4"/>
  <c r="I269"/>
  <c r="J269"/>
  <c r="I268"/>
  <c r="J268"/>
  <c r="I267"/>
  <c r="J267"/>
  <c r="I283"/>
  <c r="J283"/>
  <c r="I281"/>
  <c r="J281"/>
  <c r="I282"/>
  <c r="J282"/>
  <c r="I325"/>
  <c r="J325"/>
  <c r="I160"/>
  <c r="J160"/>
  <c r="I159"/>
  <c r="J159"/>
  <c r="I162"/>
  <c r="J162"/>
  <c r="I164"/>
  <c r="J164"/>
  <c r="I166"/>
  <c r="J166"/>
  <c r="I165"/>
  <c r="J165"/>
  <c r="I169"/>
  <c r="J169"/>
  <c r="I155"/>
  <c r="J155"/>
  <c r="I348"/>
  <c r="J348"/>
  <c r="I167"/>
  <c r="J167"/>
  <c r="I168"/>
  <c r="J168"/>
  <c r="I154"/>
  <c r="J154"/>
  <c r="I158"/>
  <c r="J158"/>
  <c r="I157"/>
  <c r="J157"/>
  <c r="I163"/>
  <c r="J163"/>
  <c r="I170"/>
  <c r="J170"/>
  <c r="I347"/>
  <c r="J347"/>
  <c r="I53"/>
  <c r="J53"/>
  <c r="I61"/>
  <c r="J61"/>
  <c r="I62"/>
  <c r="J62"/>
  <c r="I57"/>
  <c r="J57"/>
  <c r="I59"/>
  <c r="J59"/>
  <c r="I66"/>
  <c r="J66"/>
  <c r="I65"/>
  <c r="J65"/>
  <c r="I63"/>
  <c r="J63"/>
  <c r="I58"/>
  <c r="J58"/>
  <c r="I56"/>
  <c r="J56"/>
  <c r="I349"/>
  <c r="J349"/>
  <c r="I55"/>
  <c r="J55"/>
  <c r="I64"/>
  <c r="J64"/>
  <c r="I350"/>
  <c r="J350"/>
  <c r="I68"/>
  <c r="J68"/>
  <c r="I70"/>
  <c r="J70"/>
  <c r="I69"/>
  <c r="J69"/>
  <c r="I75"/>
  <c r="J75"/>
  <c r="I72"/>
  <c r="J72"/>
  <c r="I77"/>
  <c r="J77"/>
  <c r="I76"/>
  <c r="J76"/>
  <c r="I71"/>
  <c r="J71"/>
  <c r="I74"/>
  <c r="J74"/>
  <c r="I327"/>
  <c r="J327"/>
  <c r="I73"/>
  <c r="J73"/>
  <c r="I326"/>
  <c r="J326"/>
  <c r="I79"/>
  <c r="J79"/>
  <c r="I213"/>
  <c r="J213"/>
  <c r="I215"/>
  <c r="J215"/>
  <c r="I219"/>
  <c r="J219"/>
  <c r="I356"/>
  <c r="J356"/>
  <c r="I214"/>
  <c r="J214"/>
  <c r="I216"/>
  <c r="J216"/>
  <c r="I355"/>
  <c r="J355"/>
  <c r="I217"/>
  <c r="J217"/>
  <c r="I221"/>
  <c r="J221"/>
  <c r="I224"/>
  <c r="J224"/>
  <c r="I227"/>
  <c r="J227"/>
  <c r="I229"/>
  <c r="J229"/>
  <c r="I225"/>
  <c r="J225"/>
  <c r="I230"/>
  <c r="J230"/>
  <c r="I233"/>
  <c r="J233"/>
  <c r="I232"/>
  <c r="J232"/>
  <c r="I228"/>
  <c r="J228"/>
  <c r="I223"/>
  <c r="J223"/>
  <c r="I234"/>
  <c r="J234"/>
  <c r="I222"/>
  <c r="J222"/>
  <c r="I226"/>
  <c r="J226"/>
  <c r="I231"/>
  <c r="J231"/>
  <c r="I286"/>
  <c r="J286"/>
  <c r="I287"/>
  <c r="J287"/>
  <c r="I288"/>
  <c r="J288"/>
  <c r="I295"/>
  <c r="J295"/>
  <c r="I299"/>
  <c r="J299"/>
  <c r="I302"/>
  <c r="J302"/>
  <c r="I296"/>
  <c r="J296"/>
  <c r="I308"/>
  <c r="J308"/>
  <c r="I293"/>
  <c r="J293"/>
  <c r="I300"/>
  <c r="J300"/>
  <c r="I310"/>
  <c r="J310"/>
  <c r="I309"/>
  <c r="J309"/>
  <c r="I306"/>
  <c r="J306"/>
  <c r="I294"/>
  <c r="J294"/>
  <c r="I305"/>
  <c r="J305"/>
  <c r="I291"/>
  <c r="J291"/>
  <c r="I312"/>
  <c r="J312"/>
  <c r="I290"/>
  <c r="J290"/>
  <c r="I316"/>
  <c r="J316"/>
  <c r="I314"/>
  <c r="J314"/>
  <c r="I301"/>
  <c r="J301"/>
  <c r="I303"/>
  <c r="J303"/>
  <c r="I311"/>
  <c r="J311"/>
  <c r="I289"/>
  <c r="J289"/>
  <c r="I297"/>
  <c r="J297"/>
  <c r="I307"/>
  <c r="J307"/>
  <c r="I292"/>
  <c r="J292"/>
  <c r="I313"/>
  <c r="J313"/>
  <c r="I315"/>
  <c r="J315"/>
  <c r="I304"/>
  <c r="J304"/>
  <c r="I317"/>
  <c r="J317"/>
  <c r="I298"/>
  <c r="J298"/>
  <c r="I41"/>
  <c r="J41"/>
  <c r="I42"/>
  <c r="J42"/>
  <c r="I43"/>
  <c r="J43"/>
  <c r="I44"/>
  <c r="J44"/>
  <c r="I45"/>
  <c r="J45"/>
  <c r="I47"/>
  <c r="J47"/>
  <c r="I333"/>
  <c r="J333"/>
  <c r="I344"/>
  <c r="J344"/>
  <c r="I331"/>
  <c r="J331"/>
  <c r="I330"/>
  <c r="J330"/>
  <c r="I345"/>
  <c r="J345"/>
  <c r="I49"/>
  <c r="J49"/>
  <c r="I235"/>
  <c r="J235"/>
  <c r="I238"/>
  <c r="J238"/>
  <c r="I237"/>
  <c r="J237"/>
  <c r="I236"/>
  <c r="J236"/>
  <c r="I358"/>
  <c r="J358"/>
  <c r="I240"/>
  <c r="J240"/>
  <c r="I241"/>
  <c r="J241"/>
  <c r="I243"/>
  <c r="J243"/>
  <c r="I246"/>
  <c r="J246"/>
  <c r="I245"/>
  <c r="J245"/>
  <c r="I244"/>
  <c r="J244"/>
  <c r="I247"/>
  <c r="J247"/>
  <c r="I242"/>
  <c r="J242"/>
  <c r="I360"/>
  <c r="J360"/>
  <c r="I249"/>
  <c r="J249"/>
  <c r="I14"/>
  <c r="J14"/>
  <c r="I351"/>
  <c r="J351"/>
  <c r="I29"/>
  <c r="J29"/>
  <c r="I33"/>
  <c r="J33"/>
  <c r="I32"/>
  <c r="J32"/>
  <c r="I15"/>
  <c r="J15"/>
  <c r="I16"/>
  <c r="J16"/>
  <c r="I24"/>
  <c r="J24"/>
  <c r="I39"/>
  <c r="J39"/>
  <c r="I322"/>
  <c r="J322"/>
  <c r="I18"/>
  <c r="J18"/>
  <c r="I323"/>
  <c r="J323"/>
  <c r="I19"/>
  <c r="J19"/>
  <c r="I21"/>
  <c r="J21"/>
  <c r="I23"/>
  <c r="J23"/>
  <c r="I25"/>
  <c r="J25"/>
  <c r="I40"/>
  <c r="J40"/>
  <c r="I36"/>
  <c r="J36"/>
  <c r="I35"/>
  <c r="J35"/>
  <c r="I34"/>
  <c r="J34"/>
  <c r="I37"/>
  <c r="J37"/>
  <c r="I26"/>
  <c r="J26"/>
  <c r="I28"/>
  <c r="J28"/>
  <c r="I27"/>
  <c r="J27"/>
  <c r="I324"/>
  <c r="J324"/>
  <c r="I31"/>
  <c r="J31"/>
  <c r="I38"/>
  <c r="J38"/>
  <c r="I80"/>
  <c r="J80"/>
  <c r="I81"/>
  <c r="J81"/>
  <c r="I86"/>
  <c r="J86"/>
  <c r="I83"/>
  <c r="J83"/>
  <c r="I88"/>
  <c r="J88"/>
  <c r="I84"/>
  <c r="J84"/>
  <c r="I87"/>
  <c r="J87"/>
  <c r="I89"/>
  <c r="J89"/>
  <c r="I82"/>
  <c r="J82"/>
  <c r="I85"/>
  <c r="J85"/>
  <c r="I90"/>
  <c r="J90"/>
  <c r="I253"/>
  <c r="J253"/>
  <c r="I254"/>
  <c r="J254"/>
  <c r="I255"/>
  <c r="J255"/>
  <c r="I256"/>
  <c r="J256"/>
  <c r="I257"/>
  <c r="J257"/>
  <c r="I258"/>
  <c r="J258"/>
  <c r="I259"/>
  <c r="J259"/>
  <c r="I187"/>
  <c r="J187"/>
  <c r="I188"/>
  <c r="J188"/>
  <c r="I196"/>
  <c r="J196"/>
  <c r="I192"/>
  <c r="J192"/>
  <c r="I204"/>
  <c r="J204"/>
  <c r="I203"/>
  <c r="J203"/>
  <c r="I202"/>
  <c r="J202"/>
  <c r="I206"/>
  <c r="J206"/>
  <c r="I205"/>
  <c r="J205"/>
  <c r="I198"/>
  <c r="J198"/>
  <c r="I191"/>
  <c r="J191"/>
  <c r="I208"/>
  <c r="J208"/>
  <c r="I190"/>
  <c r="J190"/>
  <c r="I212"/>
  <c r="J212"/>
  <c r="I209"/>
  <c r="J209"/>
  <c r="I195"/>
  <c r="J195"/>
  <c r="I197"/>
  <c r="J197"/>
  <c r="I207"/>
  <c r="J207"/>
  <c r="I189"/>
  <c r="J189"/>
  <c r="I193"/>
  <c r="J193"/>
  <c r="I200"/>
  <c r="J200"/>
  <c r="I211"/>
  <c r="J211"/>
  <c r="I199"/>
  <c r="J199"/>
  <c r="I201"/>
  <c r="J201"/>
  <c r="I210"/>
  <c r="J210"/>
  <c r="I194"/>
  <c r="J194"/>
  <c r="I132"/>
  <c r="J132"/>
  <c r="I94"/>
  <c r="J94"/>
  <c r="I95"/>
  <c r="J95"/>
  <c r="I107"/>
  <c r="J107"/>
  <c r="I113"/>
  <c r="J113"/>
  <c r="I110"/>
  <c r="J110"/>
  <c r="I114"/>
  <c r="J114"/>
  <c r="I108"/>
  <c r="J108"/>
  <c r="I102"/>
  <c r="J102"/>
  <c r="I104"/>
  <c r="J104"/>
  <c r="I124"/>
  <c r="J124"/>
  <c r="I123"/>
  <c r="J123"/>
  <c r="I119"/>
  <c r="J119"/>
  <c r="I96"/>
  <c r="J96"/>
  <c r="I106"/>
  <c r="J106"/>
  <c r="I116"/>
  <c r="J116"/>
  <c r="I103"/>
  <c r="J103"/>
  <c r="I126"/>
  <c r="J126"/>
  <c r="I366"/>
  <c r="J366"/>
  <c r="I101"/>
  <c r="J101"/>
  <c r="I363"/>
  <c r="J363"/>
  <c r="I364"/>
  <c r="J364"/>
  <c r="I127"/>
  <c r="J127"/>
  <c r="I98"/>
  <c r="J98"/>
  <c r="I111"/>
  <c r="J111"/>
  <c r="I115"/>
  <c r="J115"/>
  <c r="I125"/>
  <c r="J125"/>
  <c r="I99"/>
  <c r="J99"/>
  <c r="I109"/>
  <c r="J109"/>
  <c r="I117"/>
  <c r="J117"/>
  <c r="I131"/>
  <c r="J131"/>
  <c r="I122"/>
  <c r="J122"/>
  <c r="I365"/>
  <c r="J365"/>
  <c r="I128"/>
  <c r="J128"/>
  <c r="I100"/>
  <c r="J100"/>
  <c r="I133"/>
  <c r="J133"/>
  <c r="I118"/>
  <c r="J118"/>
  <c r="I129"/>
  <c r="J129"/>
  <c r="I120"/>
  <c r="J120"/>
  <c r="I97"/>
  <c r="J97"/>
  <c r="I134"/>
  <c r="J134"/>
  <c r="I135"/>
  <c r="J135"/>
  <c r="I147"/>
  <c r="J147"/>
  <c r="I142"/>
  <c r="J142"/>
  <c r="I148"/>
  <c r="J148"/>
  <c r="I138"/>
  <c r="J138"/>
  <c r="I352"/>
  <c r="J352"/>
  <c r="I146"/>
  <c r="J146"/>
  <c r="I136"/>
  <c r="J136"/>
  <c r="I140"/>
  <c r="J140"/>
  <c r="I144"/>
  <c r="J144"/>
  <c r="I139"/>
  <c r="J139"/>
  <c r="I149"/>
  <c r="J149"/>
  <c r="I353"/>
  <c r="J353"/>
  <c r="I150"/>
  <c r="J150"/>
  <c r="I137"/>
  <c r="J137"/>
  <c r="I141"/>
  <c r="J141"/>
  <c r="I151"/>
  <c r="J151"/>
  <c r="I274"/>
  <c r="J274"/>
  <c r="I275"/>
  <c r="J275"/>
  <c r="I9"/>
  <c r="J9"/>
  <c r="I8"/>
  <c r="J8"/>
  <c r="I13"/>
  <c r="J13"/>
  <c r="I12"/>
  <c r="J12"/>
  <c r="I11"/>
  <c r="J11"/>
  <c r="I10"/>
  <c r="J10"/>
  <c r="I173"/>
  <c r="J173"/>
  <c r="I181"/>
  <c r="J181"/>
  <c r="I176"/>
  <c r="J176"/>
  <c r="I178"/>
  <c r="J178"/>
  <c r="I180"/>
  <c r="J180"/>
  <c r="I175"/>
  <c r="J175"/>
  <c r="I179"/>
  <c r="J179"/>
  <c r="I174"/>
  <c r="J174"/>
  <c r="I177"/>
  <c r="J177"/>
  <c r="I186"/>
  <c r="J186"/>
  <c r="I185"/>
  <c r="J185"/>
  <c r="I184"/>
  <c r="J184"/>
  <c r="I183"/>
  <c r="J183"/>
  <c r="I182"/>
  <c r="J182"/>
  <c r="I172"/>
  <c r="J172"/>
  <c r="I152"/>
  <c r="J152"/>
  <c r="I153"/>
  <c r="J153"/>
  <c r="I284"/>
  <c r="J284"/>
  <c r="I263"/>
  <c r="J263"/>
  <c r="I264"/>
  <c r="J264"/>
  <c r="I93"/>
  <c r="J93"/>
  <c r="I92"/>
  <c r="J92"/>
  <c r="I91"/>
  <c r="J91"/>
  <c r="I278"/>
  <c r="J278"/>
  <c r="I280"/>
  <c r="J280"/>
  <c r="I277"/>
  <c r="J277"/>
  <c r="I279"/>
  <c r="J279"/>
  <c r="I276"/>
  <c r="J276"/>
  <c r="I271"/>
  <c r="J271"/>
  <c r="I272"/>
  <c r="J272"/>
  <c r="I273"/>
  <c r="J273"/>
  <c r="I285"/>
  <c r="J285"/>
  <c r="I262"/>
  <c r="J262"/>
  <c r="I260"/>
  <c r="J260"/>
  <c r="I261"/>
  <c r="J261"/>
  <c r="I171"/>
  <c r="J171"/>
  <c r="I320"/>
  <c r="J320"/>
  <c r="I319"/>
  <c r="J319"/>
  <c r="I318"/>
  <c r="J318"/>
  <c r="I265"/>
  <c r="J265"/>
  <c r="I266"/>
  <c r="J266"/>
  <c r="I250"/>
  <c r="J250"/>
  <c r="I251"/>
  <c r="J251"/>
  <c r="I252"/>
  <c r="J252"/>
  <c r="J270"/>
  <c r="I270"/>
  <c r="F255" i="2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N269" i="4"/>
  <c r="N268"/>
  <c r="N267"/>
  <c r="N283"/>
  <c r="N281"/>
  <c r="N282"/>
  <c r="N160"/>
  <c r="N159"/>
  <c r="N162"/>
  <c r="N164"/>
  <c r="N166"/>
  <c r="N165"/>
  <c r="N169"/>
  <c r="N155"/>
  <c r="N348"/>
  <c r="N167"/>
  <c r="N168"/>
  <c r="N154"/>
  <c r="N158"/>
  <c r="N157"/>
  <c r="N163"/>
  <c r="N170"/>
  <c r="N347"/>
  <c r="N53"/>
  <c r="N61"/>
  <c r="N62"/>
  <c r="N57"/>
  <c r="N59"/>
  <c r="N66"/>
  <c r="N65"/>
  <c r="N63"/>
  <c r="N58"/>
  <c r="N56"/>
  <c r="N349"/>
  <c r="N55"/>
  <c r="N64"/>
  <c r="N350"/>
  <c r="N68"/>
  <c r="N70"/>
  <c r="N69"/>
  <c r="N75"/>
  <c r="N72"/>
  <c r="N77"/>
  <c r="N76"/>
  <c r="N71"/>
  <c r="N74"/>
  <c r="N327"/>
  <c r="N73"/>
  <c r="N326"/>
  <c r="N79"/>
  <c r="N213"/>
  <c r="N215"/>
  <c r="N219"/>
  <c r="N356"/>
  <c r="N214"/>
  <c r="N216"/>
  <c r="N355"/>
  <c r="N217"/>
  <c r="N221"/>
  <c r="N224"/>
  <c r="N227"/>
  <c r="N229"/>
  <c r="N225"/>
  <c r="N230"/>
  <c r="N233"/>
  <c r="N232"/>
  <c r="N228"/>
  <c r="N223"/>
  <c r="N234"/>
  <c r="N222"/>
  <c r="N226"/>
  <c r="N231"/>
  <c r="N286"/>
  <c r="N287"/>
  <c r="N288"/>
  <c r="N295"/>
  <c r="N299"/>
  <c r="N302"/>
  <c r="N296"/>
  <c r="N308"/>
  <c r="N293"/>
  <c r="N300"/>
  <c r="N310"/>
  <c r="N309"/>
  <c r="N306"/>
  <c r="N294"/>
  <c r="N305"/>
  <c r="N291"/>
  <c r="N312"/>
  <c r="N290"/>
  <c r="N316"/>
  <c r="N314"/>
  <c r="N301"/>
  <c r="N303"/>
  <c r="N311"/>
  <c r="N289"/>
  <c r="N297"/>
  <c r="N307"/>
  <c r="N292"/>
  <c r="N313"/>
  <c r="N315"/>
  <c r="N304"/>
  <c r="N317"/>
  <c r="N298"/>
  <c r="N41"/>
  <c r="N42"/>
  <c r="N43"/>
  <c r="N44"/>
  <c r="N45"/>
  <c r="N47"/>
  <c r="N333"/>
  <c r="N344"/>
  <c r="N331"/>
  <c r="N330"/>
  <c r="N345"/>
  <c r="N49"/>
  <c r="N235"/>
  <c r="N238"/>
  <c r="N237"/>
  <c r="N236"/>
  <c r="N358"/>
  <c r="N240"/>
  <c r="N241"/>
  <c r="N243"/>
  <c r="N246"/>
  <c r="N245"/>
  <c r="N244"/>
  <c r="N247"/>
  <c r="N242"/>
  <c r="N360"/>
  <c r="N249"/>
  <c r="N14"/>
  <c r="N351"/>
  <c r="N29"/>
  <c r="N33"/>
  <c r="N32"/>
  <c r="N15"/>
  <c r="N16"/>
  <c r="N24"/>
  <c r="N39"/>
  <c r="N322"/>
  <c r="N18"/>
  <c r="N323"/>
  <c r="N19"/>
  <c r="N21"/>
  <c r="N23"/>
  <c r="N25"/>
  <c r="N40"/>
  <c r="N36"/>
  <c r="N35"/>
  <c r="N34"/>
  <c r="N37"/>
  <c r="N26"/>
  <c r="N28"/>
  <c r="N27"/>
  <c r="N324"/>
  <c r="N31"/>
  <c r="N38"/>
  <c r="N80"/>
  <c r="N81"/>
  <c r="N86"/>
  <c r="N83"/>
  <c r="N88"/>
  <c r="N84"/>
  <c r="N87"/>
  <c r="N89"/>
  <c r="N82"/>
  <c r="N85"/>
  <c r="N90"/>
  <c r="N253"/>
  <c r="N254"/>
  <c r="N255"/>
  <c r="N256"/>
  <c r="N257"/>
  <c r="N258"/>
  <c r="N259"/>
  <c r="N187"/>
  <c r="N188"/>
  <c r="N196"/>
  <c r="N192"/>
  <c r="N204"/>
  <c r="N203"/>
  <c r="N202"/>
  <c r="N206"/>
  <c r="N205"/>
  <c r="N198"/>
  <c r="N191"/>
  <c r="N208"/>
  <c r="N190"/>
  <c r="N212"/>
  <c r="N209"/>
  <c r="N195"/>
  <c r="N197"/>
  <c r="N207"/>
  <c r="N189"/>
  <c r="N193"/>
  <c r="N200"/>
  <c r="N211"/>
  <c r="N199"/>
  <c r="N201"/>
  <c r="N210"/>
  <c r="N194"/>
  <c r="N132"/>
  <c r="N94"/>
  <c r="N95"/>
  <c r="N107"/>
  <c r="N113"/>
  <c r="N110"/>
  <c r="N114"/>
  <c r="N108"/>
  <c r="N102"/>
  <c r="N104"/>
  <c r="N124"/>
  <c r="N123"/>
  <c r="N119"/>
  <c r="N96"/>
  <c r="N106"/>
  <c r="N116"/>
  <c r="N103"/>
  <c r="N126"/>
  <c r="N366"/>
  <c r="N101"/>
  <c r="N363"/>
  <c r="N364"/>
  <c r="N127"/>
  <c r="N98"/>
  <c r="N111"/>
  <c r="N115"/>
  <c r="N125"/>
  <c r="N99"/>
  <c r="N109"/>
  <c r="N117"/>
  <c r="N131"/>
  <c r="N122"/>
  <c r="N365"/>
  <c r="N128"/>
  <c r="N100"/>
  <c r="N133"/>
  <c r="N118"/>
  <c r="N129"/>
  <c r="N120"/>
  <c r="N97"/>
  <c r="N134"/>
  <c r="N135"/>
  <c r="N147"/>
  <c r="N142"/>
  <c r="N148"/>
  <c r="N138"/>
  <c r="N352"/>
  <c r="N146"/>
  <c r="N136"/>
  <c r="N140"/>
  <c r="N144"/>
  <c r="N139"/>
  <c r="N149"/>
  <c r="N353"/>
  <c r="N150"/>
  <c r="N137"/>
  <c r="N141"/>
  <c r="N151"/>
  <c r="N275"/>
  <c r="N9"/>
  <c r="N8"/>
  <c r="N13"/>
  <c r="N12"/>
  <c r="N11"/>
  <c r="N10"/>
  <c r="N173"/>
  <c r="N181"/>
  <c r="N176"/>
  <c r="N178"/>
  <c r="N180"/>
  <c r="N175"/>
  <c r="N179"/>
  <c r="N174"/>
  <c r="N177"/>
  <c r="N186"/>
  <c r="N185"/>
  <c r="N184"/>
  <c r="N183"/>
  <c r="N182"/>
  <c r="N172"/>
  <c r="N152"/>
  <c r="N153"/>
  <c r="N284"/>
  <c r="N263"/>
  <c r="N264"/>
  <c r="N93"/>
  <c r="N92"/>
  <c r="N91"/>
  <c r="N278"/>
  <c r="N280"/>
  <c r="N277"/>
  <c r="N279"/>
  <c r="N276"/>
  <c r="N271"/>
  <c r="N272"/>
  <c r="N273"/>
  <c r="N285"/>
  <c r="N262"/>
  <c r="N260"/>
  <c r="N261"/>
  <c r="N171"/>
  <c r="N320"/>
  <c r="N319"/>
  <c r="N318"/>
  <c r="N265"/>
  <c r="N266"/>
  <c r="N250"/>
  <c r="N251"/>
  <c r="N252"/>
  <c r="L6"/>
  <c r="B284"/>
  <c r="C284"/>
  <c r="F284"/>
  <c r="G284"/>
  <c r="F285"/>
  <c r="G285"/>
  <c r="B285"/>
  <c r="C285"/>
  <c r="B318"/>
  <c r="B319"/>
  <c r="B320"/>
  <c r="F318"/>
  <c r="F319"/>
  <c r="F320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B281"/>
  <c r="B282"/>
  <c r="B283"/>
  <c r="F281"/>
  <c r="F282"/>
  <c r="F283"/>
  <c r="B276"/>
  <c r="B277"/>
  <c r="B278"/>
  <c r="B279"/>
  <c r="B280"/>
  <c r="F276"/>
  <c r="F277"/>
  <c r="F278"/>
  <c r="F279"/>
  <c r="F280"/>
  <c r="B275"/>
  <c r="B274"/>
  <c r="C274"/>
  <c r="F275"/>
  <c r="F274"/>
  <c r="G274"/>
  <c r="B273"/>
  <c r="B272"/>
  <c r="B271"/>
  <c r="F273"/>
  <c r="F272"/>
  <c r="F271"/>
  <c r="B267"/>
  <c r="B268"/>
  <c r="B269"/>
  <c r="B270"/>
  <c r="N270"/>
  <c r="F267"/>
  <c r="F268"/>
  <c r="F269"/>
  <c r="F270"/>
  <c r="B265"/>
  <c r="B266"/>
  <c r="F265"/>
  <c r="F266"/>
  <c r="B263"/>
  <c r="B264"/>
  <c r="F263"/>
  <c r="F264"/>
  <c r="B261"/>
  <c r="B260"/>
  <c r="B262"/>
  <c r="F261"/>
  <c r="F260"/>
  <c r="F262"/>
  <c r="B256"/>
  <c r="B255"/>
  <c r="B253"/>
  <c r="B259"/>
  <c r="B257"/>
  <c r="B254"/>
  <c r="B258"/>
  <c r="F256"/>
  <c r="F255"/>
  <c r="F253"/>
  <c r="F259"/>
  <c r="F257"/>
  <c r="F254"/>
  <c r="F258"/>
  <c r="B250"/>
  <c r="B252"/>
  <c r="B251"/>
  <c r="F250"/>
  <c r="F252"/>
  <c r="F251"/>
  <c r="B249"/>
  <c r="B360"/>
  <c r="F249"/>
  <c r="F360"/>
  <c r="B241"/>
  <c r="B242"/>
  <c r="B243"/>
  <c r="B244"/>
  <c r="B245"/>
  <c r="B246"/>
  <c r="B247"/>
  <c r="F241"/>
  <c r="F242"/>
  <c r="F243"/>
  <c r="F244"/>
  <c r="F245"/>
  <c r="F246"/>
  <c r="F247"/>
  <c r="B358"/>
  <c r="B240"/>
  <c r="F358"/>
  <c r="F240"/>
  <c r="B237"/>
  <c r="B238"/>
  <c r="B236"/>
  <c r="B235"/>
  <c r="F237"/>
  <c r="F238"/>
  <c r="F236"/>
  <c r="F235"/>
  <c r="B221"/>
  <c r="B222"/>
  <c r="B223"/>
  <c r="B226"/>
  <c r="B224"/>
  <c r="B225"/>
  <c r="B228"/>
  <c r="B227"/>
  <c r="B229"/>
  <c r="B230"/>
  <c r="B231"/>
  <c r="B232"/>
  <c r="B234"/>
  <c r="B233"/>
  <c r="F221"/>
  <c r="F222"/>
  <c r="F223"/>
  <c r="F226"/>
  <c r="F224"/>
  <c r="F225"/>
  <c r="F228"/>
  <c r="F227"/>
  <c r="F229"/>
  <c r="F230"/>
  <c r="F231"/>
  <c r="F232"/>
  <c r="F234"/>
  <c r="F233"/>
  <c r="B213"/>
  <c r="B214"/>
  <c r="B216"/>
  <c r="B215"/>
  <c r="B217"/>
  <c r="B219"/>
  <c r="B355"/>
  <c r="B356"/>
  <c r="F213"/>
  <c r="F214"/>
  <c r="F216"/>
  <c r="F215"/>
  <c r="F217"/>
  <c r="F219"/>
  <c r="F355"/>
  <c r="F356"/>
  <c r="B187"/>
  <c r="B188"/>
  <c r="B189"/>
  <c r="B190"/>
  <c r="B191"/>
  <c r="B194"/>
  <c r="B192"/>
  <c r="B193"/>
  <c r="B195"/>
  <c r="B196"/>
  <c r="B197"/>
  <c r="B199"/>
  <c r="B198"/>
  <c r="B201"/>
  <c r="B200"/>
  <c r="B202"/>
  <c r="B203"/>
  <c r="B204"/>
  <c r="B205"/>
  <c r="B206"/>
  <c r="B207"/>
  <c r="B208"/>
  <c r="B209"/>
  <c r="B210"/>
  <c r="B211"/>
  <c r="B212"/>
  <c r="F187"/>
  <c r="F188"/>
  <c r="F189"/>
  <c r="F190"/>
  <c r="F191"/>
  <c r="F194"/>
  <c r="F192"/>
  <c r="F193"/>
  <c r="F195"/>
  <c r="F196"/>
  <c r="F197"/>
  <c r="F199"/>
  <c r="F198"/>
  <c r="F201"/>
  <c r="F200"/>
  <c r="F202"/>
  <c r="F203"/>
  <c r="F204"/>
  <c r="F205"/>
  <c r="F206"/>
  <c r="F207"/>
  <c r="F208"/>
  <c r="F209"/>
  <c r="F210"/>
  <c r="F211"/>
  <c r="F212"/>
  <c r="B174"/>
  <c r="B175"/>
  <c r="B176"/>
  <c r="B178"/>
  <c r="B179"/>
  <c r="B180"/>
  <c r="B181"/>
  <c r="B182"/>
  <c r="B183"/>
  <c r="B184"/>
  <c r="B185"/>
  <c r="B186"/>
  <c r="F174"/>
  <c r="F175"/>
  <c r="F176"/>
  <c r="F178"/>
  <c r="F179"/>
  <c r="F180"/>
  <c r="F181"/>
  <c r="F182"/>
  <c r="F183"/>
  <c r="F184"/>
  <c r="F185"/>
  <c r="F186"/>
  <c r="B173"/>
  <c r="F173"/>
  <c r="B172"/>
  <c r="F172"/>
  <c r="B171"/>
  <c r="F171"/>
  <c r="B154"/>
  <c r="B155"/>
  <c r="B158"/>
  <c r="B157"/>
  <c r="B159"/>
  <c r="B160"/>
  <c r="B162"/>
  <c r="B163"/>
  <c r="B164"/>
  <c r="B165"/>
  <c r="B167"/>
  <c r="B168"/>
  <c r="B166"/>
  <c r="B169"/>
  <c r="B170"/>
  <c r="B347"/>
  <c r="B348"/>
  <c r="F154"/>
  <c r="F155"/>
  <c r="F158"/>
  <c r="F157"/>
  <c r="F159"/>
  <c r="F160"/>
  <c r="F162"/>
  <c r="F163"/>
  <c r="F164"/>
  <c r="F165"/>
  <c r="F167"/>
  <c r="F168"/>
  <c r="F166"/>
  <c r="F169"/>
  <c r="F170"/>
  <c r="F347"/>
  <c r="F348"/>
  <c r="B153"/>
  <c r="B152"/>
  <c r="F153"/>
  <c r="F152"/>
  <c r="B134"/>
  <c r="B135"/>
  <c r="B137"/>
  <c r="B136"/>
  <c r="B138"/>
  <c r="B139"/>
  <c r="B141"/>
  <c r="B140"/>
  <c r="B142"/>
  <c r="B144"/>
  <c r="B146"/>
  <c r="B147"/>
  <c r="B149"/>
  <c r="B148"/>
  <c r="B150"/>
  <c r="B151"/>
  <c r="B353"/>
  <c r="B352"/>
  <c r="F134"/>
  <c r="F135"/>
  <c r="F137"/>
  <c r="F136"/>
  <c r="F138"/>
  <c r="F139"/>
  <c r="F141"/>
  <c r="F140"/>
  <c r="F142"/>
  <c r="F144"/>
  <c r="F146"/>
  <c r="F147"/>
  <c r="F149"/>
  <c r="F148"/>
  <c r="F150"/>
  <c r="F151"/>
  <c r="F353"/>
  <c r="F352"/>
  <c r="B325"/>
  <c r="C325"/>
  <c r="F325"/>
  <c r="G325"/>
  <c r="B95"/>
  <c r="B114"/>
  <c r="B101"/>
  <c r="B363"/>
  <c r="B109"/>
  <c r="B100"/>
  <c r="B106"/>
  <c r="B99"/>
  <c r="B102"/>
  <c r="B98"/>
  <c r="B108"/>
  <c r="B113"/>
  <c r="B126"/>
  <c r="B118"/>
  <c r="B120"/>
  <c r="B123"/>
  <c r="B125"/>
  <c r="B124"/>
  <c r="B128"/>
  <c r="B129"/>
  <c r="B111"/>
  <c r="B104"/>
  <c r="B364"/>
  <c r="B97"/>
  <c r="B96"/>
  <c r="B107"/>
  <c r="B94"/>
  <c r="B133"/>
  <c r="B132"/>
  <c r="B115"/>
  <c r="B122"/>
  <c r="B119"/>
  <c r="B127"/>
  <c r="B110"/>
  <c r="B103"/>
  <c r="B116"/>
  <c r="B117"/>
  <c r="B131"/>
  <c r="B366"/>
  <c r="B365"/>
  <c r="F95"/>
  <c r="F114"/>
  <c r="F101"/>
  <c r="F363"/>
  <c r="F109"/>
  <c r="F100"/>
  <c r="F106"/>
  <c r="F99"/>
  <c r="F102"/>
  <c r="F98"/>
  <c r="F108"/>
  <c r="F113"/>
  <c r="F126"/>
  <c r="F118"/>
  <c r="F120"/>
  <c r="F123"/>
  <c r="F125"/>
  <c r="F124"/>
  <c r="F128"/>
  <c r="F129"/>
  <c r="F111"/>
  <c r="F104"/>
  <c r="F364"/>
  <c r="F97"/>
  <c r="F96"/>
  <c r="F107"/>
  <c r="F94"/>
  <c r="F133"/>
  <c r="F132"/>
  <c r="F115"/>
  <c r="F122"/>
  <c r="F119"/>
  <c r="F127"/>
  <c r="F110"/>
  <c r="F103"/>
  <c r="F116"/>
  <c r="F117"/>
  <c r="F131"/>
  <c r="F366"/>
  <c r="F365"/>
  <c r="B93"/>
  <c r="B92"/>
  <c r="B91"/>
  <c r="F93"/>
  <c r="F92"/>
  <c r="F91"/>
  <c r="B80"/>
  <c r="B81"/>
  <c r="B83"/>
  <c r="B84"/>
  <c r="B88"/>
  <c r="B82"/>
  <c r="B85"/>
  <c r="B87"/>
  <c r="B89"/>
  <c r="B90"/>
  <c r="B86"/>
  <c r="F80"/>
  <c r="F81"/>
  <c r="F83"/>
  <c r="F84"/>
  <c r="F88"/>
  <c r="F82"/>
  <c r="F85"/>
  <c r="F87"/>
  <c r="F89"/>
  <c r="F90"/>
  <c r="F86"/>
  <c r="B68"/>
  <c r="B73"/>
  <c r="B71"/>
  <c r="B77"/>
  <c r="B72"/>
  <c r="B69"/>
  <c r="B74"/>
  <c r="B70"/>
  <c r="B75"/>
  <c r="B327"/>
  <c r="B326"/>
  <c r="B79"/>
  <c r="B76"/>
  <c r="F79"/>
  <c r="F76"/>
  <c r="F75"/>
  <c r="F327"/>
  <c r="F326"/>
  <c r="F68"/>
  <c r="F73"/>
  <c r="F71"/>
  <c r="F77"/>
  <c r="F72"/>
  <c r="F69"/>
  <c r="F74"/>
  <c r="F70"/>
  <c r="B53"/>
  <c r="B350"/>
  <c r="B61"/>
  <c r="B62"/>
  <c r="B56"/>
  <c r="B58"/>
  <c r="B55"/>
  <c r="B349"/>
  <c r="B63"/>
  <c r="B64"/>
  <c r="B59"/>
  <c r="B65"/>
  <c r="B57"/>
  <c r="B66"/>
  <c r="F53"/>
  <c r="F350"/>
  <c r="F61"/>
  <c r="F62"/>
  <c r="F56"/>
  <c r="F58"/>
  <c r="F55"/>
  <c r="F349"/>
  <c r="F63"/>
  <c r="F59"/>
  <c r="F65"/>
  <c r="F57"/>
  <c r="F66"/>
  <c r="B45"/>
  <c r="B47"/>
  <c r="B44"/>
  <c r="B333"/>
  <c r="B331"/>
  <c r="B344"/>
  <c r="B330"/>
  <c r="B345"/>
  <c r="B49"/>
  <c r="F45"/>
  <c r="F47"/>
  <c r="F44"/>
  <c r="F333"/>
  <c r="F331"/>
  <c r="F330"/>
  <c r="F345"/>
  <c r="F49"/>
  <c r="B14"/>
  <c r="B15"/>
  <c r="B16"/>
  <c r="B18"/>
  <c r="B19"/>
  <c r="B21"/>
  <c r="B23"/>
  <c r="B24"/>
  <c r="B25"/>
  <c r="B26"/>
  <c r="B27"/>
  <c r="B28"/>
  <c r="B29"/>
  <c r="B31"/>
  <c r="B32"/>
  <c r="B33"/>
  <c r="B34"/>
  <c r="B35"/>
  <c r="B36"/>
  <c r="B37"/>
  <c r="B38"/>
  <c r="B39"/>
  <c r="B40"/>
  <c r="B322"/>
  <c r="B323"/>
  <c r="B324"/>
  <c r="B351"/>
  <c r="F14"/>
  <c r="F15"/>
  <c r="F16"/>
  <c r="F18"/>
  <c r="F19"/>
  <c r="F21"/>
  <c r="F23"/>
  <c r="F24"/>
  <c r="F25"/>
  <c r="F26"/>
  <c r="F27"/>
  <c r="F28"/>
  <c r="F29"/>
  <c r="F31"/>
  <c r="F32"/>
  <c r="F33"/>
  <c r="F34"/>
  <c r="F35"/>
  <c r="F36"/>
  <c r="F37"/>
  <c r="F38"/>
  <c r="F39"/>
  <c r="F40"/>
  <c r="F322"/>
  <c r="F323"/>
  <c r="F324"/>
  <c r="F351"/>
  <c r="F41"/>
  <c r="F42"/>
  <c r="F43"/>
  <c r="F8"/>
  <c r="F9"/>
  <c r="F10"/>
  <c r="F11"/>
  <c r="F12"/>
  <c r="F13"/>
  <c r="B8"/>
  <c r="B9"/>
  <c r="B10"/>
  <c r="B11"/>
  <c r="B12"/>
  <c r="B13"/>
  <c r="B41"/>
  <c r="B42"/>
  <c r="B43"/>
  <c r="M6"/>
  <c r="H87" l="1"/>
  <c r="H45" i="6"/>
  <c r="H17"/>
  <c r="H46"/>
  <c r="H183" i="4"/>
  <c r="P19"/>
  <c r="H175"/>
  <c r="H113"/>
  <c r="H176"/>
  <c r="H34"/>
  <c r="H98"/>
  <c r="H164"/>
  <c r="H269"/>
  <c r="H322"/>
  <c r="H351"/>
  <c r="H12"/>
  <c r="H186"/>
  <c r="H270"/>
  <c r="H174"/>
  <c r="H223"/>
  <c r="H35"/>
  <c r="H16"/>
  <c r="H13"/>
  <c r="O22"/>
  <c r="H22"/>
  <c r="P22"/>
  <c r="H20"/>
  <c r="O20"/>
  <c r="P20"/>
  <c r="O17"/>
  <c r="P17"/>
  <c r="H17"/>
  <c r="O351"/>
  <c r="P351"/>
  <c r="H180"/>
  <c r="H211"/>
  <c r="P321"/>
  <c r="F22" i="6" s="1"/>
  <c r="H321" i="4"/>
  <c r="O321"/>
  <c r="D22" i="6" s="1"/>
  <c r="H36" i="4"/>
  <c r="H324"/>
  <c r="H19"/>
  <c r="H32"/>
  <c r="H178"/>
  <c r="O270"/>
  <c r="O34"/>
  <c r="P211"/>
  <c r="H179"/>
  <c r="N6"/>
  <c r="H181"/>
  <c r="P175"/>
  <c r="P181"/>
  <c r="P87"/>
  <c r="P32"/>
  <c r="Q177"/>
  <c r="Q325"/>
  <c r="Q285"/>
  <c r="Q284"/>
  <c r="Q274"/>
  <c r="G43"/>
  <c r="G264"/>
  <c r="H264" s="1"/>
  <c r="G266"/>
  <c r="G41"/>
  <c r="G263"/>
  <c r="H263" s="1"/>
  <c r="G153"/>
  <c r="H153" s="1"/>
  <c r="G344"/>
  <c r="G77"/>
  <c r="P77" s="1"/>
  <c r="G352"/>
  <c r="G345"/>
  <c r="G364"/>
  <c r="G353"/>
  <c r="G253"/>
  <c r="G257"/>
  <c r="G363"/>
  <c r="O363" s="1"/>
  <c r="G365"/>
  <c r="O365" s="1"/>
  <c r="G348"/>
  <c r="O348" s="1"/>
  <c r="G212"/>
  <c r="O212" s="1"/>
  <c r="G316"/>
  <c r="O316" s="1"/>
  <c r="G317"/>
  <c r="O317" s="1"/>
  <c r="G280"/>
  <c r="H280" s="1"/>
  <c r="G320"/>
  <c r="P320" s="1"/>
  <c r="G133"/>
  <c r="H133" s="1"/>
  <c r="G132"/>
  <c r="O131"/>
  <c r="P131"/>
  <c r="P36"/>
  <c r="O36"/>
  <c r="G33"/>
  <c r="P33" s="1"/>
  <c r="G170"/>
  <c r="H170" s="1"/>
  <c r="G90"/>
  <c r="O90" s="1"/>
  <c r="O186"/>
  <c r="P186"/>
  <c r="G9"/>
  <c r="G120"/>
  <c r="P120" s="1"/>
  <c r="G182"/>
  <c r="G26"/>
  <c r="G202"/>
  <c r="G119"/>
  <c r="G308"/>
  <c r="O178"/>
  <c r="P178"/>
  <c r="G24"/>
  <c r="P24" s="1"/>
  <c r="G25"/>
  <c r="P25" s="1"/>
  <c r="G64"/>
  <c r="H64" s="1"/>
  <c r="G200"/>
  <c r="H200" s="1"/>
  <c r="G355"/>
  <c r="H355" s="1"/>
  <c r="G144"/>
  <c r="G163"/>
  <c r="G201"/>
  <c r="G231"/>
  <c r="G236"/>
  <c r="G117"/>
  <c r="G244"/>
  <c r="G326"/>
  <c r="O326" s="1"/>
  <c r="G118"/>
  <c r="O118" s="1"/>
  <c r="G307"/>
  <c r="H307" s="1"/>
  <c r="G306"/>
  <c r="P306" s="1"/>
  <c r="G160"/>
  <c r="O160" s="1"/>
  <c r="G278"/>
  <c r="P278" s="1"/>
  <c r="G18"/>
  <c r="G241"/>
  <c r="G58"/>
  <c r="H58" s="1"/>
  <c r="G173"/>
  <c r="H173" s="1"/>
  <c r="G57"/>
  <c r="G191"/>
  <c r="G14"/>
  <c r="O14" s="1"/>
  <c r="G102"/>
  <c r="G103"/>
  <c r="O103" s="1"/>
  <c r="G291"/>
  <c r="G323"/>
  <c r="P323" s="1"/>
  <c r="G366"/>
  <c r="G152"/>
  <c r="O11"/>
  <c r="P11"/>
  <c r="G10"/>
  <c r="P10" s="1"/>
  <c r="G327"/>
  <c r="G151"/>
  <c r="G347"/>
  <c r="O347" s="1"/>
  <c r="G252"/>
  <c r="O252" s="1"/>
  <c r="G76"/>
  <c r="H76" s="1"/>
  <c r="G38"/>
  <c r="G127"/>
  <c r="G150"/>
  <c r="G258"/>
  <c r="G128"/>
  <c r="G209"/>
  <c r="G37"/>
  <c r="G350"/>
  <c r="G315"/>
  <c r="P315" s="1"/>
  <c r="G314"/>
  <c r="G123"/>
  <c r="H123" s="1"/>
  <c r="G29"/>
  <c r="G88"/>
  <c r="G65"/>
  <c r="G165"/>
  <c r="G237"/>
  <c r="G249"/>
  <c r="G232"/>
  <c r="O232" s="1"/>
  <c r="G240"/>
  <c r="O240" s="1"/>
  <c r="G245"/>
  <c r="O245" s="1"/>
  <c r="G309"/>
  <c r="P183"/>
  <c r="O183"/>
  <c r="P179"/>
  <c r="O179"/>
  <c r="O174"/>
  <c r="P174"/>
  <c r="G116"/>
  <c r="H116" s="1"/>
  <c r="G23"/>
  <c r="G63"/>
  <c r="P63" s="1"/>
  <c r="G230"/>
  <c r="G199"/>
  <c r="G198"/>
  <c r="O198" s="1"/>
  <c r="G305"/>
  <c r="O305" s="1"/>
  <c r="P113"/>
  <c r="O113"/>
  <c r="G8"/>
  <c r="P8" s="1"/>
  <c r="G84"/>
  <c r="H84" s="1"/>
  <c r="G139"/>
  <c r="H139" s="1"/>
  <c r="G330"/>
  <c r="G256"/>
  <c r="O256" s="1"/>
  <c r="G292"/>
  <c r="O292" s="1"/>
  <c r="O16"/>
  <c r="P16"/>
  <c r="G59"/>
  <c r="H59" s="1"/>
  <c r="G15"/>
  <c r="G104"/>
  <c r="G42"/>
  <c r="G265"/>
  <c r="O265" s="1"/>
  <c r="P12"/>
  <c r="O12"/>
  <c r="P322"/>
  <c r="O322"/>
  <c r="G210"/>
  <c r="H210" s="1"/>
  <c r="G251"/>
  <c r="H251" s="1"/>
  <c r="G247"/>
  <c r="G129"/>
  <c r="G39"/>
  <c r="O39" s="1"/>
  <c r="G40"/>
  <c r="G69"/>
  <c r="H69" s="1"/>
  <c r="G146"/>
  <c r="H146" s="1"/>
  <c r="G233"/>
  <c r="H233" s="1"/>
  <c r="G234"/>
  <c r="H234" s="1"/>
  <c r="G358"/>
  <c r="H358" s="1"/>
  <c r="G246"/>
  <c r="H246" s="1"/>
  <c r="G92"/>
  <c r="G124"/>
  <c r="G125"/>
  <c r="G168"/>
  <c r="G254"/>
  <c r="G31"/>
  <c r="G349"/>
  <c r="G89"/>
  <c r="G167"/>
  <c r="G171"/>
  <c r="H171" s="1"/>
  <c r="G66"/>
  <c r="G166"/>
  <c r="O166" s="1"/>
  <c r="G207"/>
  <c r="O207" s="1"/>
  <c r="G356"/>
  <c r="O356" s="1"/>
  <c r="G238"/>
  <c r="O238" s="1"/>
  <c r="G360"/>
  <c r="O360" s="1"/>
  <c r="G310"/>
  <c r="O310" s="1"/>
  <c r="G311"/>
  <c r="O311" s="1"/>
  <c r="G272"/>
  <c r="H272" s="1"/>
  <c r="G319"/>
  <c r="H319" s="1"/>
  <c r="G279"/>
  <c r="G27"/>
  <c r="P27" s="1"/>
  <c r="G205"/>
  <c r="H205" s="1"/>
  <c r="G267"/>
  <c r="G122"/>
  <c r="H122" s="1"/>
  <c r="G250"/>
  <c r="G184"/>
  <c r="O184" s="1"/>
  <c r="G203"/>
  <c r="O203" s="1"/>
  <c r="G197"/>
  <c r="H197" s="1"/>
  <c r="G114"/>
  <c r="P114" s="1"/>
  <c r="G162"/>
  <c r="G62"/>
  <c r="G115"/>
  <c r="G196"/>
  <c r="G229"/>
  <c r="O229" s="1"/>
  <c r="G302"/>
  <c r="H302" s="1"/>
  <c r="G303"/>
  <c r="H303" s="1"/>
  <c r="G304"/>
  <c r="H304" s="1"/>
  <c r="G73"/>
  <c r="H73" s="1"/>
  <c r="G242"/>
  <c r="H242" s="1"/>
  <c r="G106"/>
  <c r="G294"/>
  <c r="H294" s="1"/>
  <c r="G293"/>
  <c r="P293" s="1"/>
  <c r="O223"/>
  <c r="P223"/>
  <c r="G99"/>
  <c r="H99" s="1"/>
  <c r="G137"/>
  <c r="H137" s="1"/>
  <c r="G154"/>
  <c r="H154" s="1"/>
  <c r="G259"/>
  <c r="H259" s="1"/>
  <c r="G49"/>
  <c r="G55"/>
  <c r="P55" s="1"/>
  <c r="G82"/>
  <c r="G100"/>
  <c r="G189"/>
  <c r="G214"/>
  <c r="G260"/>
  <c r="G71"/>
  <c r="O71" s="1"/>
  <c r="G136"/>
  <c r="O136" s="1"/>
  <c r="G222"/>
  <c r="O222" s="1"/>
  <c r="G281"/>
  <c r="O281" s="1"/>
  <c r="G288"/>
  <c r="O288" s="1"/>
  <c r="G276"/>
  <c r="P276" s="1"/>
  <c r="G289"/>
  <c r="G53"/>
  <c r="H53" s="1"/>
  <c r="G187"/>
  <c r="H187" s="1"/>
  <c r="G44"/>
  <c r="G80"/>
  <c r="G172"/>
  <c r="G94"/>
  <c r="G213"/>
  <c r="G221"/>
  <c r="G134"/>
  <c r="O134" s="1"/>
  <c r="G286"/>
  <c r="P286" s="1"/>
  <c r="P324"/>
  <c r="O324"/>
  <c r="P13"/>
  <c r="O13"/>
  <c r="O35"/>
  <c r="P35"/>
  <c r="G147"/>
  <c r="G169"/>
  <c r="G208"/>
  <c r="G93"/>
  <c r="G126"/>
  <c r="G75"/>
  <c r="G148"/>
  <c r="O148" s="1"/>
  <c r="G149"/>
  <c r="O149" s="1"/>
  <c r="G312"/>
  <c r="P312" s="1"/>
  <c r="G313"/>
  <c r="G28"/>
  <c r="G206"/>
  <c r="G268"/>
  <c r="O268" s="1"/>
  <c r="G185"/>
  <c r="H185" s="1"/>
  <c r="G204"/>
  <c r="H204" s="1"/>
  <c r="P176"/>
  <c r="O176"/>
  <c r="G142"/>
  <c r="H142" s="1"/>
  <c r="G219"/>
  <c r="H219" s="1"/>
  <c r="G227"/>
  <c r="H227" s="1"/>
  <c r="G235"/>
  <c r="H235" s="1"/>
  <c r="G70"/>
  <c r="P70" s="1"/>
  <c r="G195"/>
  <c r="G243"/>
  <c r="G21"/>
  <c r="G333"/>
  <c r="G110"/>
  <c r="G159"/>
  <c r="G228"/>
  <c r="G61"/>
  <c r="G86"/>
  <c r="O86" s="1"/>
  <c r="G111"/>
  <c r="O111" s="1"/>
  <c r="G262"/>
  <c r="O262" s="1"/>
  <c r="G277"/>
  <c r="O277" s="1"/>
  <c r="G283"/>
  <c r="H283" s="1"/>
  <c r="G300"/>
  <c r="H300" s="1"/>
  <c r="G271"/>
  <c r="P271" s="1"/>
  <c r="G299"/>
  <c r="P299" s="1"/>
  <c r="G301"/>
  <c r="P301" s="1"/>
  <c r="G331"/>
  <c r="P331" s="1"/>
  <c r="G85"/>
  <c r="H85" s="1"/>
  <c r="G91"/>
  <c r="H91" s="1"/>
  <c r="G107"/>
  <c r="H107" s="1"/>
  <c r="G108"/>
  <c r="H108" s="1"/>
  <c r="G255"/>
  <c r="H255" s="1"/>
  <c r="G192"/>
  <c r="G193"/>
  <c r="G215"/>
  <c r="G216"/>
  <c r="G224"/>
  <c r="G74"/>
  <c r="G79"/>
  <c r="G140"/>
  <c r="G157"/>
  <c r="G225"/>
  <c r="G226"/>
  <c r="G109"/>
  <c r="O109" s="1"/>
  <c r="G141"/>
  <c r="O141" s="1"/>
  <c r="G158"/>
  <c r="O158" s="1"/>
  <c r="G194"/>
  <c r="O194" s="1"/>
  <c r="G217"/>
  <c r="O217" s="1"/>
  <c r="G261"/>
  <c r="G273"/>
  <c r="O273" s="1"/>
  <c r="G296"/>
  <c r="O296" s="1"/>
  <c r="G318"/>
  <c r="O318" s="1"/>
  <c r="G297"/>
  <c r="P297" s="1"/>
  <c r="G282"/>
  <c r="G295"/>
  <c r="G298"/>
  <c r="G101"/>
  <c r="H101" s="1"/>
  <c r="G155"/>
  <c r="H155" s="1"/>
  <c r="G190"/>
  <c r="H190" s="1"/>
  <c r="G72"/>
  <c r="G83"/>
  <c r="G138"/>
  <c r="G56"/>
  <c r="O56" s="1"/>
  <c r="G290"/>
  <c r="H290" s="1"/>
  <c r="G47"/>
  <c r="G188"/>
  <c r="O188" s="1"/>
  <c r="G275"/>
  <c r="G45"/>
  <c r="G81"/>
  <c r="H81" s="1"/>
  <c r="G97"/>
  <c r="H97" s="1"/>
  <c r="G95"/>
  <c r="P95" s="1"/>
  <c r="G68"/>
  <c r="G96"/>
  <c r="G135"/>
  <c r="G287"/>
  <c r="H287" s="1"/>
  <c r="P270"/>
  <c r="O269"/>
  <c r="P269"/>
  <c r="O211"/>
  <c r="P180"/>
  <c r="P164"/>
  <c r="P98"/>
  <c r="P34"/>
  <c r="O175"/>
  <c r="O181"/>
  <c r="O87"/>
  <c r="O19"/>
  <c r="O32"/>
  <c r="O180"/>
  <c r="O164"/>
  <c r="O98"/>
  <c r="Q19" l="1"/>
  <c r="H22" i="6"/>
  <c r="P116" i="4"/>
  <c r="O64"/>
  <c r="P84"/>
  <c r="P264"/>
  <c r="O200"/>
  <c r="P170"/>
  <c r="Q34"/>
  <c r="Q17"/>
  <c r="Q20"/>
  <c r="Q22"/>
  <c r="Q351"/>
  <c r="O84"/>
  <c r="Q321"/>
  <c r="O264"/>
  <c r="O153"/>
  <c r="Q32"/>
  <c r="Q211"/>
  <c r="P200"/>
  <c r="O170"/>
  <c r="P153"/>
  <c r="O108"/>
  <c r="P185"/>
  <c r="P76"/>
  <c r="O210"/>
  <c r="P233"/>
  <c r="O187"/>
  <c r="P122"/>
  <c r="O259"/>
  <c r="P187"/>
  <c r="O173"/>
  <c r="D24" i="6" s="1"/>
  <c r="Q87" i="4"/>
  <c r="P155"/>
  <c r="P294"/>
  <c r="Q175"/>
  <c r="P251"/>
  <c r="P283"/>
  <c r="P146"/>
  <c r="O59"/>
  <c r="P59"/>
  <c r="O53"/>
  <c r="O154"/>
  <c r="P53"/>
  <c r="P173"/>
  <c r="F24" i="6" s="1"/>
  <c r="P246" i="4"/>
  <c r="O185"/>
  <c r="O91"/>
  <c r="O142"/>
  <c r="P91"/>
  <c r="P142"/>
  <c r="O304"/>
  <c r="O190"/>
  <c r="O227"/>
  <c r="P108"/>
  <c r="P197"/>
  <c r="P259"/>
  <c r="O133"/>
  <c r="P210"/>
  <c r="P303"/>
  <c r="O303"/>
  <c r="P139"/>
  <c r="O122"/>
  <c r="O197"/>
  <c r="O233"/>
  <c r="O76"/>
  <c r="O116"/>
  <c r="Q116" s="1"/>
  <c r="O234"/>
  <c r="O294"/>
  <c r="O307"/>
  <c r="O99"/>
  <c r="O251"/>
  <c r="P99"/>
  <c r="P234"/>
  <c r="P304"/>
  <c r="P85"/>
  <c r="P242"/>
  <c r="P255"/>
  <c r="P302"/>
  <c r="O319"/>
  <c r="O242"/>
  <c r="P235"/>
  <c r="P319"/>
  <c r="O146"/>
  <c r="O246"/>
  <c r="P154"/>
  <c r="O302"/>
  <c r="O355"/>
  <c r="O235"/>
  <c r="O255"/>
  <c r="P133"/>
  <c r="P290"/>
  <c r="O290"/>
  <c r="O58"/>
  <c r="O85"/>
  <c r="P58"/>
  <c r="P355"/>
  <c r="O139"/>
  <c r="O155"/>
  <c r="O205"/>
  <c r="O263"/>
  <c r="P64"/>
  <c r="P205"/>
  <c r="P219"/>
  <c r="P272"/>
  <c r="O280"/>
  <c r="O69"/>
  <c r="O123"/>
  <c r="O204"/>
  <c r="O358"/>
  <c r="D31" i="6" s="1"/>
  <c r="P73" i="4"/>
  <c r="P107"/>
  <c r="P97"/>
  <c r="P137"/>
  <c r="P204"/>
  <c r="P307"/>
  <c r="O272"/>
  <c r="O73"/>
  <c r="O107"/>
  <c r="O97"/>
  <c r="O137"/>
  <c r="O219"/>
  <c r="P69"/>
  <c r="P123"/>
  <c r="P263"/>
  <c r="F37" i="6" s="1"/>
  <c r="P358" i="4"/>
  <c r="P280"/>
  <c r="O283"/>
  <c r="Q270"/>
  <c r="Q181"/>
  <c r="O81"/>
  <c r="O101"/>
  <c r="P227"/>
  <c r="P300"/>
  <c r="O300"/>
  <c r="P81"/>
  <c r="P101"/>
  <c r="P190"/>
  <c r="P287"/>
  <c r="O287"/>
  <c r="Q180"/>
  <c r="Q98"/>
  <c r="Q12"/>
  <c r="Q324"/>
  <c r="Q113"/>
  <c r="Q223"/>
  <c r="Q322"/>
  <c r="Q183"/>
  <c r="Q269"/>
  <c r="Q164"/>
  <c r="P96"/>
  <c r="O96"/>
  <c r="H96"/>
  <c r="P47"/>
  <c r="O47"/>
  <c r="H47"/>
  <c r="P83"/>
  <c r="O83"/>
  <c r="H83"/>
  <c r="O297"/>
  <c r="Q297" s="1"/>
  <c r="H297"/>
  <c r="P261"/>
  <c r="O261"/>
  <c r="H261"/>
  <c r="P141"/>
  <c r="Q141" s="1"/>
  <c r="H141"/>
  <c r="P157"/>
  <c r="O157"/>
  <c r="H157"/>
  <c r="O224"/>
  <c r="P224"/>
  <c r="H224"/>
  <c r="O192"/>
  <c r="P192"/>
  <c r="H192"/>
  <c r="O299"/>
  <c r="Q299" s="1"/>
  <c r="H299"/>
  <c r="P277"/>
  <c r="Q277" s="1"/>
  <c r="H277"/>
  <c r="P61"/>
  <c r="O61"/>
  <c r="H61"/>
  <c r="P333"/>
  <c r="O333"/>
  <c r="H333"/>
  <c r="O70"/>
  <c r="Q70" s="1"/>
  <c r="H70"/>
  <c r="P313"/>
  <c r="O313"/>
  <c r="H313"/>
  <c r="P75"/>
  <c r="O75"/>
  <c r="H75"/>
  <c r="O169"/>
  <c r="P169"/>
  <c r="H169"/>
  <c r="P213"/>
  <c r="O213"/>
  <c r="H213"/>
  <c r="O44"/>
  <c r="P44"/>
  <c r="H44"/>
  <c r="O276"/>
  <c r="Q276" s="1"/>
  <c r="H276"/>
  <c r="P136"/>
  <c r="Q136" s="1"/>
  <c r="H136"/>
  <c r="P189"/>
  <c r="O189"/>
  <c r="H189"/>
  <c r="O49"/>
  <c r="P49"/>
  <c r="H49"/>
  <c r="P196"/>
  <c r="O196"/>
  <c r="H196"/>
  <c r="O114"/>
  <c r="Q114" s="1"/>
  <c r="H114"/>
  <c r="O250"/>
  <c r="P250"/>
  <c r="H250"/>
  <c r="O27"/>
  <c r="Q27" s="1"/>
  <c r="H27"/>
  <c r="P311"/>
  <c r="Q311" s="1"/>
  <c r="H311"/>
  <c r="P356"/>
  <c r="Q356" s="1"/>
  <c r="H356"/>
  <c r="P171"/>
  <c r="F21" i="6" s="1"/>
  <c r="O171" i="4"/>
  <c r="D21" i="6" s="1"/>
  <c r="P31" i="4"/>
  <c r="O31"/>
  <c r="H31"/>
  <c r="O124"/>
  <c r="P124"/>
  <c r="H124"/>
  <c r="P40"/>
  <c r="O40"/>
  <c r="H40"/>
  <c r="P265"/>
  <c r="H265"/>
  <c r="P15"/>
  <c r="O15"/>
  <c r="H15"/>
  <c r="P292"/>
  <c r="Q292" s="1"/>
  <c r="H292"/>
  <c r="P305"/>
  <c r="Q305" s="1"/>
  <c r="H305"/>
  <c r="O63"/>
  <c r="Q63" s="1"/>
  <c r="H63"/>
  <c r="P232"/>
  <c r="Q232" s="1"/>
  <c r="H232"/>
  <c r="P65"/>
  <c r="O65"/>
  <c r="H65"/>
  <c r="P314"/>
  <c r="O314"/>
  <c r="H314"/>
  <c r="P209"/>
  <c r="O209"/>
  <c r="H209"/>
  <c r="O127"/>
  <c r="P127"/>
  <c r="H127"/>
  <c r="P347"/>
  <c r="Q347" s="1"/>
  <c r="H347"/>
  <c r="O323"/>
  <c r="Q323" s="1"/>
  <c r="H323"/>
  <c r="P102"/>
  <c r="O102"/>
  <c r="H102"/>
  <c r="O278"/>
  <c r="H278"/>
  <c r="P118"/>
  <c r="Q118" s="1"/>
  <c r="H118"/>
  <c r="O236"/>
  <c r="P236"/>
  <c r="H236"/>
  <c r="O144"/>
  <c r="P144"/>
  <c r="H144"/>
  <c r="O25"/>
  <c r="Q25" s="1"/>
  <c r="H25"/>
  <c r="P308"/>
  <c r="O308"/>
  <c r="H308"/>
  <c r="O182"/>
  <c r="D25" i="6" s="1"/>
  <c r="P182" i="4"/>
  <c r="H182"/>
  <c r="P132"/>
  <c r="O132"/>
  <c r="H132"/>
  <c r="P317"/>
  <c r="Q317" s="1"/>
  <c r="H317"/>
  <c r="P365"/>
  <c r="Q365" s="1"/>
  <c r="H365"/>
  <c r="P353"/>
  <c r="O353"/>
  <c r="H353"/>
  <c r="O77"/>
  <c r="Q77" s="1"/>
  <c r="H77"/>
  <c r="P41"/>
  <c r="O41"/>
  <c r="H41"/>
  <c r="Q13"/>
  <c r="Q174"/>
  <c r="Q186"/>
  <c r="Q36"/>
  <c r="P135"/>
  <c r="O135"/>
  <c r="H135"/>
  <c r="P188"/>
  <c r="Q188" s="1"/>
  <c r="H188"/>
  <c r="P138"/>
  <c r="O138"/>
  <c r="H138"/>
  <c r="P282"/>
  <c r="O282"/>
  <c r="H282"/>
  <c r="P273"/>
  <c r="Q273" s="1"/>
  <c r="H273"/>
  <c r="P158"/>
  <c r="Q158" s="1"/>
  <c r="H158"/>
  <c r="P225"/>
  <c r="O225"/>
  <c r="H225"/>
  <c r="P74"/>
  <c r="O74"/>
  <c r="H74"/>
  <c r="O193"/>
  <c r="P193"/>
  <c r="H193"/>
  <c r="O301"/>
  <c r="Q301" s="1"/>
  <c r="H301"/>
  <c r="P86"/>
  <c r="Q86" s="1"/>
  <c r="H86"/>
  <c r="P110"/>
  <c r="O110"/>
  <c r="H110"/>
  <c r="O195"/>
  <c r="P195"/>
  <c r="H195"/>
  <c r="O28"/>
  <c r="P28"/>
  <c r="H28"/>
  <c r="P148"/>
  <c r="Q148" s="1"/>
  <c r="H148"/>
  <c r="O208"/>
  <c r="P208"/>
  <c r="H208"/>
  <c r="P221"/>
  <c r="O221"/>
  <c r="H221"/>
  <c r="O80"/>
  <c r="P80"/>
  <c r="H80"/>
  <c r="P289"/>
  <c r="O289"/>
  <c r="H289"/>
  <c r="P222"/>
  <c r="Q222" s="1"/>
  <c r="H222"/>
  <c r="P214"/>
  <c r="O214"/>
  <c r="H214"/>
  <c r="O55"/>
  <c r="Q55" s="1"/>
  <c r="H55"/>
  <c r="O293"/>
  <c r="Q293" s="1"/>
  <c r="H293"/>
  <c r="P229"/>
  <c r="Q229" s="1"/>
  <c r="H229"/>
  <c r="O162"/>
  <c r="P162"/>
  <c r="H162"/>
  <c r="P184"/>
  <c r="Q184" s="1"/>
  <c r="H184"/>
  <c r="P238"/>
  <c r="Q238" s="1"/>
  <c r="H238"/>
  <c r="P66"/>
  <c r="O66"/>
  <c r="H66"/>
  <c r="P349"/>
  <c r="O349"/>
  <c r="H349"/>
  <c r="O125"/>
  <c r="P125"/>
  <c r="H125"/>
  <c r="O247"/>
  <c r="P247"/>
  <c r="H247"/>
  <c r="P104"/>
  <c r="O104"/>
  <c r="H104"/>
  <c r="O230"/>
  <c r="P230"/>
  <c r="H230"/>
  <c r="P240"/>
  <c r="Q240" s="1"/>
  <c r="H240"/>
  <c r="P165"/>
  <c r="O165"/>
  <c r="H165"/>
  <c r="P37"/>
  <c r="O37"/>
  <c r="H37"/>
  <c r="O150"/>
  <c r="P150"/>
  <c r="H150"/>
  <c r="P252"/>
  <c r="Q252" s="1"/>
  <c r="H252"/>
  <c r="O10"/>
  <c r="Q10" s="1"/>
  <c r="H10"/>
  <c r="O366"/>
  <c r="P366"/>
  <c r="H366"/>
  <c r="P103"/>
  <c r="Q103" s="1"/>
  <c r="H103"/>
  <c r="O57"/>
  <c r="P57"/>
  <c r="H57"/>
  <c r="O18"/>
  <c r="P18"/>
  <c r="H18"/>
  <c r="P117"/>
  <c r="O117"/>
  <c r="H117"/>
  <c r="O163"/>
  <c r="P163"/>
  <c r="H163"/>
  <c r="P26"/>
  <c r="O26"/>
  <c r="H26"/>
  <c r="O33"/>
  <c r="Q33" s="1"/>
  <c r="H33"/>
  <c r="P348"/>
  <c r="Q348" s="1"/>
  <c r="H348"/>
  <c r="P253"/>
  <c r="O253"/>
  <c r="H253"/>
  <c r="O352"/>
  <c r="P352"/>
  <c r="H352"/>
  <c r="P43"/>
  <c r="O43"/>
  <c r="H43"/>
  <c r="Q35"/>
  <c r="Q16"/>
  <c r="Q178"/>
  <c r="Q131"/>
  <c r="O95"/>
  <c r="Q95" s="1"/>
  <c r="H95"/>
  <c r="P275"/>
  <c r="F43" i="6" s="1"/>
  <c r="O275" i="4"/>
  <c r="D43" i="6" s="1"/>
  <c r="H275" i="4"/>
  <c r="P56"/>
  <c r="Q56" s="1"/>
  <c r="H56"/>
  <c r="P295"/>
  <c r="O295"/>
  <c r="H295"/>
  <c r="P296"/>
  <c r="Q296" s="1"/>
  <c r="H296"/>
  <c r="P194"/>
  <c r="Q194" s="1"/>
  <c r="H194"/>
  <c r="P226"/>
  <c r="O226"/>
  <c r="H226"/>
  <c r="P79"/>
  <c r="O79"/>
  <c r="H79"/>
  <c r="O215"/>
  <c r="P215"/>
  <c r="H215"/>
  <c r="O331"/>
  <c r="Q331" s="1"/>
  <c r="H331"/>
  <c r="P111"/>
  <c r="Q111" s="1"/>
  <c r="H111"/>
  <c r="P159"/>
  <c r="O159"/>
  <c r="H159"/>
  <c r="O243"/>
  <c r="P243"/>
  <c r="H243"/>
  <c r="O206"/>
  <c r="P206"/>
  <c r="H206"/>
  <c r="P149"/>
  <c r="Q149" s="1"/>
  <c r="H149"/>
  <c r="P93"/>
  <c r="O93"/>
  <c r="H93"/>
  <c r="P134"/>
  <c r="H134"/>
  <c r="O172"/>
  <c r="D23" i="6" s="1"/>
  <c r="P172" i="4"/>
  <c r="F23" i="6" s="1"/>
  <c r="H172" i="4"/>
  <c r="P281"/>
  <c r="Q281" s="1"/>
  <c r="H281"/>
  <c r="P260"/>
  <c r="O260"/>
  <c r="D36" i="6" s="1"/>
  <c r="H260" i="4"/>
  <c r="O82"/>
  <c r="P82"/>
  <c r="H82"/>
  <c r="P62"/>
  <c r="O62"/>
  <c r="H62"/>
  <c r="P203"/>
  <c r="Q203" s="1"/>
  <c r="H203"/>
  <c r="P267"/>
  <c r="O267"/>
  <c r="D41" i="6" s="1"/>
  <c r="H267" i="4"/>
  <c r="P360"/>
  <c r="H360"/>
  <c r="P166"/>
  <c r="Q166" s="1"/>
  <c r="H166"/>
  <c r="P89"/>
  <c r="O89"/>
  <c r="H89"/>
  <c r="O168"/>
  <c r="P168"/>
  <c r="H168"/>
  <c r="P129"/>
  <c r="O129"/>
  <c r="H129"/>
  <c r="P330"/>
  <c r="O330"/>
  <c r="H330"/>
  <c r="P199"/>
  <c r="O199"/>
  <c r="H199"/>
  <c r="P245"/>
  <c r="Q245" s="1"/>
  <c r="H245"/>
  <c r="P237"/>
  <c r="O237"/>
  <c r="H237"/>
  <c r="O29"/>
  <c r="P29"/>
  <c r="H29"/>
  <c r="P350"/>
  <c r="O350"/>
  <c r="H350"/>
  <c r="O258"/>
  <c r="P258"/>
  <c r="H258"/>
  <c r="O327"/>
  <c r="P327"/>
  <c r="H327"/>
  <c r="O152"/>
  <c r="P152"/>
  <c r="F19" i="6" s="1"/>
  <c r="H152" i="4"/>
  <c r="P291"/>
  <c r="O291"/>
  <c r="H291"/>
  <c r="P191"/>
  <c r="O191"/>
  <c r="H191"/>
  <c r="P241"/>
  <c r="O241"/>
  <c r="H241"/>
  <c r="O306"/>
  <c r="Q306" s="1"/>
  <c r="H306"/>
  <c r="P244"/>
  <c r="O244"/>
  <c r="H244"/>
  <c r="O201"/>
  <c r="P201"/>
  <c r="H201"/>
  <c r="P202"/>
  <c r="O202"/>
  <c r="H202"/>
  <c r="O9"/>
  <c r="P9"/>
  <c r="F7" i="6" s="1"/>
  <c r="H9" i="4"/>
  <c r="O320"/>
  <c r="H320"/>
  <c r="P212"/>
  <c r="Q212" s="1"/>
  <c r="H212"/>
  <c r="P257"/>
  <c r="O257"/>
  <c r="H257"/>
  <c r="P345"/>
  <c r="O345"/>
  <c r="H345"/>
  <c r="P68"/>
  <c r="O68"/>
  <c r="H68"/>
  <c r="P45"/>
  <c r="O45"/>
  <c r="H45"/>
  <c r="P72"/>
  <c r="O72"/>
  <c r="H72"/>
  <c r="P298"/>
  <c r="O298"/>
  <c r="H298"/>
  <c r="P318"/>
  <c r="Q318" s="1"/>
  <c r="H318"/>
  <c r="P217"/>
  <c r="Q217" s="1"/>
  <c r="H217"/>
  <c r="P109"/>
  <c r="Q109" s="1"/>
  <c r="H109"/>
  <c r="P140"/>
  <c r="O140"/>
  <c r="H140"/>
  <c r="O216"/>
  <c r="P216"/>
  <c r="H216"/>
  <c r="O271"/>
  <c r="H271"/>
  <c r="P262"/>
  <c r="F36" i="6" s="1"/>
  <c r="H262" i="4"/>
  <c r="P228"/>
  <c r="O228"/>
  <c r="H228"/>
  <c r="P21"/>
  <c r="O21"/>
  <c r="H21"/>
  <c r="P268"/>
  <c r="Q268" s="1"/>
  <c r="H268"/>
  <c r="O312"/>
  <c r="Q312" s="1"/>
  <c r="H312"/>
  <c r="P126"/>
  <c r="O126"/>
  <c r="H126"/>
  <c r="O147"/>
  <c r="P147"/>
  <c r="H147"/>
  <c r="O286"/>
  <c r="H286"/>
  <c r="P94"/>
  <c r="O94"/>
  <c r="H94"/>
  <c r="P288"/>
  <c r="Q288" s="1"/>
  <c r="H288"/>
  <c r="P71"/>
  <c r="Q71" s="1"/>
  <c r="H71"/>
  <c r="O100"/>
  <c r="P100"/>
  <c r="H100"/>
  <c r="O106"/>
  <c r="P106"/>
  <c r="H106"/>
  <c r="P115"/>
  <c r="O115"/>
  <c r="H115"/>
  <c r="P279"/>
  <c r="O279"/>
  <c r="H279"/>
  <c r="P310"/>
  <c r="Q310" s="1"/>
  <c r="H310"/>
  <c r="P207"/>
  <c r="Q207" s="1"/>
  <c r="H207"/>
  <c r="P167"/>
  <c r="O167"/>
  <c r="H167"/>
  <c r="O254"/>
  <c r="P254"/>
  <c r="H254"/>
  <c r="O92"/>
  <c r="P92"/>
  <c r="H92"/>
  <c r="P39"/>
  <c r="Q39" s="1"/>
  <c r="H39"/>
  <c r="P42"/>
  <c r="O42"/>
  <c r="H42"/>
  <c r="P256"/>
  <c r="Q256" s="1"/>
  <c r="H256"/>
  <c r="O8"/>
  <c r="Q8" s="1"/>
  <c r="H8"/>
  <c r="P198"/>
  <c r="Q198" s="1"/>
  <c r="H198"/>
  <c r="O23"/>
  <c r="P23"/>
  <c r="H23"/>
  <c r="P309"/>
  <c r="O309"/>
  <c r="H309"/>
  <c r="P249"/>
  <c r="O249"/>
  <c r="D33" i="6" s="1"/>
  <c r="H249" i="4"/>
  <c r="O88"/>
  <c r="P88"/>
  <c r="H88"/>
  <c r="O315"/>
  <c r="Q315" s="1"/>
  <c r="H315"/>
  <c r="P128"/>
  <c r="O128"/>
  <c r="H128"/>
  <c r="O38"/>
  <c r="P38"/>
  <c r="H38"/>
  <c r="P151"/>
  <c r="O151"/>
  <c r="H151"/>
  <c r="P14"/>
  <c r="H14"/>
  <c r="P160"/>
  <c r="H160"/>
  <c r="P326"/>
  <c r="Q326" s="1"/>
  <c r="H326"/>
  <c r="O231"/>
  <c r="P231"/>
  <c r="H231"/>
  <c r="O24"/>
  <c r="Q24" s="1"/>
  <c r="H24"/>
  <c r="P119"/>
  <c r="O119"/>
  <c r="H119"/>
  <c r="O120"/>
  <c r="Q120" s="1"/>
  <c r="H120"/>
  <c r="P90"/>
  <c r="Q90" s="1"/>
  <c r="H90"/>
  <c r="P316"/>
  <c r="Q316" s="1"/>
  <c r="H316"/>
  <c r="P363"/>
  <c r="Q363" s="1"/>
  <c r="H363"/>
  <c r="P364"/>
  <c r="O364"/>
  <c r="H364"/>
  <c r="O344"/>
  <c r="P344"/>
  <c r="H344"/>
  <c r="P266"/>
  <c r="O266"/>
  <c r="D39" i="6" s="1"/>
  <c r="H266" i="4"/>
  <c r="Q176"/>
  <c r="Q179"/>
  <c r="Q11"/>
  <c r="F25" i="6" l="1"/>
  <c r="H25" s="1"/>
  <c r="Q302" i="4"/>
  <c r="H23" i="6"/>
  <c r="F44"/>
  <c r="F48"/>
  <c r="D48"/>
  <c r="D34"/>
  <c r="F47"/>
  <c r="D18"/>
  <c r="D13"/>
  <c r="F32"/>
  <c r="D15"/>
  <c r="F14"/>
  <c r="F29"/>
  <c r="D8"/>
  <c r="F42"/>
  <c r="D37"/>
  <c r="H37" s="1"/>
  <c r="D30"/>
  <c r="H43"/>
  <c r="H21"/>
  <c r="H36"/>
  <c r="F28"/>
  <c r="F8"/>
  <c r="D42"/>
  <c r="F13"/>
  <c r="D19"/>
  <c r="H19" s="1"/>
  <c r="F33"/>
  <c r="H33" s="1"/>
  <c r="F15"/>
  <c r="D14"/>
  <c r="F10"/>
  <c r="D11"/>
  <c r="D26"/>
  <c r="F12"/>
  <c r="H24"/>
  <c r="D27"/>
  <c r="F35"/>
  <c r="D10"/>
  <c r="D47"/>
  <c r="D16"/>
  <c r="D7"/>
  <c r="H7" s="1"/>
  <c r="F18"/>
  <c r="F34"/>
  <c r="D20"/>
  <c r="F27"/>
  <c r="F41"/>
  <c r="H41" s="1"/>
  <c r="F11"/>
  <c r="F16"/>
  <c r="D32"/>
  <c r="D35"/>
  <c r="D29"/>
  <c r="D44"/>
  <c r="F39"/>
  <c r="H39" s="1"/>
  <c r="D28"/>
  <c r="F31"/>
  <c r="H31" s="1"/>
  <c r="F20"/>
  <c r="F30"/>
  <c r="D12"/>
  <c r="F26"/>
  <c r="Q170" i="4"/>
  <c r="Q200"/>
  <c r="Q64"/>
  <c r="Q139"/>
  <c r="Q264"/>
  <c r="Q84"/>
  <c r="Q154"/>
  <c r="Q304"/>
  <c r="Q251"/>
  <c r="Q91"/>
  <c r="Q153"/>
  <c r="Q190"/>
  <c r="Q146"/>
  <c r="Q187"/>
  <c r="Q294"/>
  <c r="Q59"/>
  <c r="Q259"/>
  <c r="Q122"/>
  <c r="Q173"/>
  <c r="Q76"/>
  <c r="Q283"/>
  <c r="Q185"/>
  <c r="Q155"/>
  <c r="Q227"/>
  <c r="Q233"/>
  <c r="Q99"/>
  <c r="Q142"/>
  <c r="Q53"/>
  <c r="Q210"/>
  <c r="Q108"/>
  <c r="Q97"/>
  <c r="Q123"/>
  <c r="Q197"/>
  <c r="Q246"/>
  <c r="Q107"/>
  <c r="Q137"/>
  <c r="Q58"/>
  <c r="Q204"/>
  <c r="Q234"/>
  <c r="Q242"/>
  <c r="Q303"/>
  <c r="Q73"/>
  <c r="Q85"/>
  <c r="Q133"/>
  <c r="Q290"/>
  <c r="Q235"/>
  <c r="Q319"/>
  <c r="Q272"/>
  <c r="Q355"/>
  <c r="Q255"/>
  <c r="Q263"/>
  <c r="Q280"/>
  <c r="Q307"/>
  <c r="Q69"/>
  <c r="Q358"/>
  <c r="Q219"/>
  <c r="Q205"/>
  <c r="Q81"/>
  <c r="Q300"/>
  <c r="Q287"/>
  <c r="Q101"/>
  <c r="Q14"/>
  <c r="Q278"/>
  <c r="Q160"/>
  <c r="Q134"/>
  <c r="Q265"/>
  <c r="Q271"/>
  <c r="Q360"/>
  <c r="Q320"/>
  <c r="Q286"/>
  <c r="Q262"/>
  <c r="Q96"/>
  <c r="Q237"/>
  <c r="Q330"/>
  <c r="Q93"/>
  <c r="Q226"/>
  <c r="Q275"/>
  <c r="Q266"/>
  <c r="Q309"/>
  <c r="Q279"/>
  <c r="Q100"/>
  <c r="Q94"/>
  <c r="Q228"/>
  <c r="Q68"/>
  <c r="Q291"/>
  <c r="Q129"/>
  <c r="Q168"/>
  <c r="Q260"/>
  <c r="Q159"/>
  <c r="Q215"/>
  <c r="Q295"/>
  <c r="Q117"/>
  <c r="Q18"/>
  <c r="Q366"/>
  <c r="Q165"/>
  <c r="Q104"/>
  <c r="Q125"/>
  <c r="Q221"/>
  <c r="Q28"/>
  <c r="Q138"/>
  <c r="Q353"/>
  <c r="Q102"/>
  <c r="Q209"/>
  <c r="Q250"/>
  <c r="Q196"/>
  <c r="Q49"/>
  <c r="Q213"/>
  <c r="Q75"/>
  <c r="Q333"/>
  <c r="Q157"/>
  <c r="Q257"/>
  <c r="Q244"/>
  <c r="Q191"/>
  <c r="Q267"/>
  <c r="Q43"/>
  <c r="Q37"/>
  <c r="Q66"/>
  <c r="Q214"/>
  <c r="Q110"/>
  <c r="Q282"/>
  <c r="Q135"/>
  <c r="Q182"/>
  <c r="Q144"/>
  <c r="Q192"/>
  <c r="Q231"/>
  <c r="Q151"/>
  <c r="Q38"/>
  <c r="Q88"/>
  <c r="Q254"/>
  <c r="Q115"/>
  <c r="Q106"/>
  <c r="Q298"/>
  <c r="Q201"/>
  <c r="Q152"/>
  <c r="Q29"/>
  <c r="Q206"/>
  <c r="Q57"/>
  <c r="Q150"/>
  <c r="Q208"/>
  <c r="Q195"/>
  <c r="Q308"/>
  <c r="Q15"/>
  <c r="Q40"/>
  <c r="Q261"/>
  <c r="Q47"/>
  <c r="P6"/>
  <c r="Q42"/>
  <c r="Q126"/>
  <c r="Q140"/>
  <c r="Q72"/>
  <c r="Q202"/>
  <c r="Q350"/>
  <c r="Q253"/>
  <c r="Q74"/>
  <c r="Q41"/>
  <c r="Q132"/>
  <c r="Q314"/>
  <c r="Q31"/>
  <c r="Q313"/>
  <c r="Q61"/>
  <c r="Q119"/>
  <c r="Q128"/>
  <c r="Q249"/>
  <c r="Q167"/>
  <c r="Q21"/>
  <c r="Q45"/>
  <c r="Q345"/>
  <c r="Q241"/>
  <c r="Q327"/>
  <c r="Q199"/>
  <c r="Q89"/>
  <c r="Q62"/>
  <c r="Q82"/>
  <c r="Q172"/>
  <c r="Q243"/>
  <c r="Q79"/>
  <c r="Q26"/>
  <c r="Q163"/>
  <c r="Q230"/>
  <c r="Q349"/>
  <c r="Q289"/>
  <c r="Q80"/>
  <c r="Q225"/>
  <c r="Q236"/>
  <c r="Q127"/>
  <c r="Q65"/>
  <c r="Q171"/>
  <c r="Q189"/>
  <c r="Q44"/>
  <c r="Q169"/>
  <c r="Q224"/>
  <c r="Q83"/>
  <c r="Q9"/>
  <c r="O6"/>
  <c r="Q364"/>
  <c r="Q344"/>
  <c r="Q23"/>
  <c r="Q92"/>
  <c r="Q147"/>
  <c r="Q216"/>
  <c r="Q258"/>
  <c r="Q352"/>
  <c r="Q247"/>
  <c r="Q162"/>
  <c r="Q193"/>
  <c r="Q124"/>
  <c r="H48" i="6" l="1"/>
  <c r="H44"/>
  <c r="H13"/>
  <c r="H15"/>
  <c r="H8"/>
  <c r="H42"/>
  <c r="H14"/>
  <c r="H18"/>
  <c r="H47"/>
  <c r="H10"/>
  <c r="H32"/>
  <c r="H34"/>
  <c r="H29"/>
  <c r="H30"/>
  <c r="H35"/>
  <c r="H16"/>
  <c r="H28"/>
  <c r="H20"/>
  <c r="H26"/>
  <c r="H12"/>
  <c r="H27"/>
  <c r="H11"/>
  <c r="Q6" i="4"/>
  <c r="H49" i="6" l="1"/>
</calcChain>
</file>

<file path=xl/sharedStrings.xml><?xml version="1.0" encoding="utf-8"?>
<sst xmlns="http://schemas.openxmlformats.org/spreadsheetml/2006/main" count="1745" uniqueCount="555">
  <si>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</si>
  <si>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</si>
  <si>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</si>
  <si>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</si>
  <si>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</si>
  <si>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</si>
  <si>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</si>
  <si>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</si>
  <si>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</si>
  <si>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</si>
  <si>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</si>
  <si>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</si>
  <si>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</si>
  <si>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</si>
  <si>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</si>
  <si>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</si>
  <si>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</si>
  <si>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</si>
  <si>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</si>
  <si>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</si>
  <si>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</si>
  <si>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</si>
  <si>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</si>
  <si>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</si>
  <si>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</si>
  <si>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</si>
  <si>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</si>
  <si>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</si>
  <si>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</si>
  <si>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</si>
  <si>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</si>
  <si>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</si>
  <si>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</si>
  <si>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</si>
  <si>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</si>
  <si>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</si>
  <si>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</si>
  <si>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</si>
  <si>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</si>
  <si>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</si>
  <si>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</si>
  <si>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</si>
  <si>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</si>
  <si>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</si>
  <si>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</si>
  <si>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</si>
  <si>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</si>
  <si>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</si>
  <si>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</si>
  <si>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</si>
  <si>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</si>
  <si>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</si>
  <si>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</si>
  <si>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</si>
  <si>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</si>
  <si>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</si>
  <si>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</si>
  <si>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</si>
  <si>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</si>
  <si>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</si>
  <si>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</si>
  <si>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</si>
  <si>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</si>
  <si>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</si>
  <si>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</si>
  <si>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</si>
  <si>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</si>
  <si>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</si>
  <si>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</si>
  <si>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</si>
  <si>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</si>
  <si>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</si>
  <si>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</si>
  <si>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</si>
  <si>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</si>
  <si>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</si>
  <si>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</si>
  <si>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</si>
  <si>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</si>
  <si>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</si>
  <si>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</si>
  <si>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</si>
  <si>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</si>
  <si>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</si>
  <si>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</si>
  <si>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</si>
  <si>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</si>
  <si>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</si>
  <si>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</si>
  <si>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</si>
  <si>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</si>
  <si>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</si>
  <si>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</si>
  <si>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</si>
  <si>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</si>
  <si>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</si>
  <si>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</si>
  <si>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</si>
  <si>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</si>
  <si>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</si>
  <si>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</si>
  <si>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</si>
  <si>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</si>
  <si>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</si>
  <si>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</si>
  <si>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</si>
  <si>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</si>
  <si>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</si>
  <si>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</si>
  <si>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</si>
  <si>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</si>
  <si>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</si>
  <si>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</si>
  <si>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</si>
  <si>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</si>
  <si>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</si>
  <si>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</si>
  <si>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</si>
  <si>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</si>
  <si>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</si>
  <si>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</si>
  <si>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</si>
  <si>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</si>
  <si>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</si>
  <si>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</si>
  <si>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</si>
  <si>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</si>
  <si>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</si>
  <si>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</si>
  <si>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</si>
  <si>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</si>
  <si>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</si>
  <si>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</si>
  <si>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</si>
  <si>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</si>
  <si>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</si>
  <si>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</si>
  <si>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</si>
  <si>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</si>
  <si>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</si>
  <si>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</si>
  <si>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</si>
  <si>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</si>
  <si>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</si>
  <si>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</si>
  <si>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</si>
  <si>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</si>
  <si>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</si>
  <si>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</si>
  <si>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</si>
  <si>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</si>
  <si>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</si>
  <si>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</si>
  <si>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</si>
  <si>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</si>
  <si>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</si>
  <si>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</si>
  <si>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</si>
  <si>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</si>
  <si>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</si>
  <si>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</si>
  <si>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</si>
  <si>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</si>
  <si>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</si>
  <si>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</si>
  <si>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</si>
  <si>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</si>
  <si>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</si>
  <si>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</si>
  <si>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</si>
  <si>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</si>
  <si>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</si>
  <si>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</si>
  <si>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</si>
  <si>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</si>
  <si>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</si>
  <si>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</si>
  <si>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</si>
  <si>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</si>
  <si>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</si>
  <si>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</si>
  <si>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</si>
  <si>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</si>
  <si>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</si>
  <si>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</si>
  <si>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</si>
  <si>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</si>
  <si>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</si>
  <si>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</si>
  <si>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</si>
  <si>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</si>
  <si>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</si>
  <si>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</si>
  <si>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</si>
  <si>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</si>
  <si>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</si>
  <si>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</si>
  <si>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</si>
  <si>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</si>
  <si>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</si>
  <si>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</si>
  <si>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</si>
  <si>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</si>
  <si>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</si>
  <si>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</si>
  <si>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</si>
  <si>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</si>
  <si>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</si>
  <si>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</si>
  <si>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</si>
  <si>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</si>
  <si>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</si>
  <si>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</si>
  <si>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</si>
  <si>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</si>
  <si>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</si>
  <si>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</si>
  <si>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</si>
  <si>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</si>
  <si>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</si>
  <si>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</si>
  <si>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</si>
  <si>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</si>
  <si>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</si>
  <si>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</si>
  <si>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</si>
  <si>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</si>
  <si>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</si>
  <si>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</si>
  <si>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</si>
  <si>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</si>
  <si>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</si>
  <si>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</si>
  <si>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</si>
  <si>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</si>
  <si>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</si>
  <si>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</si>
  <si>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</si>
  <si>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</si>
  <si>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</si>
  <si>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</si>
  <si>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</si>
  <si>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</si>
  <si>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</si>
  <si>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</si>
  <si>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</si>
  <si>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</si>
  <si>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</si>
  <si>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</si>
  <si>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</si>
  <si>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</si>
  <si>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</si>
  <si>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</si>
  <si>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</si>
  <si>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</si>
  <si>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</si>
  <si>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</si>
  <si>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</si>
  <si>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</si>
  <si>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</si>
  <si>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</si>
  <si>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</si>
  <si>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</si>
  <si>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</si>
  <si>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</si>
  <si>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</si>
  <si>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</si>
  <si>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</si>
  <si>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</si>
  <si>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</si>
  <si>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</si>
  <si>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</si>
  <si>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</si>
  <si>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</si>
  <si>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</si>
  <si>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</si>
  <si>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</si>
  <si>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</si>
  <si>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</si>
  <si>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</si>
  <si>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</si>
  <si>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</si>
  <si>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</si>
  <si>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</si>
  <si>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</si>
  <si>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</si>
  <si>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</si>
  <si>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</si>
  <si>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</si>
  <si>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</si>
  <si>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</si>
  <si>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</si>
  <si>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</si>
  <si>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</si>
  <si>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</si>
  <si>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</si>
  <si>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</si>
  <si>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</si>
  <si>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</si>
  <si>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</si>
  <si>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</si>
  <si>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</si>
  <si>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</si>
  <si>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</si>
  <si>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</si>
  <si>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</si>
  <si>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</si>
  <si>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</si>
  <si>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</si>
  <si>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</si>
  <si>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</si>
  <si>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</si>
  <si>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</si>
  <si>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</si>
  <si>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</si>
  <si>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</si>
  <si>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</si>
  <si>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</si>
  <si>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</si>
  <si>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</si>
  <si>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</si>
  <si>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</si>
  <si>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</si>
  <si>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</si>
  <si>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</si>
  <si>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</si>
  <si>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</si>
  <si>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</si>
  <si>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</si>
  <si>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</si>
  <si>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</si>
  <si>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</si>
  <si>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</si>
  <si>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</si>
  <si>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</si>
  <si>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</si>
  <si>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</si>
  <si>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</si>
  <si>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</si>
  <si>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</si>
  <si>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</si>
  <si>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</si>
  <si>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</si>
  <si>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</si>
  <si>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</si>
  <si>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</si>
  <si>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</si>
  <si>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</si>
  <si>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</si>
  <si>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</si>
  <si>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</si>
  <si>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</si>
  <si>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</si>
  <si>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</si>
  <si>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</si>
  <si>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</si>
  <si>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</si>
  <si>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</si>
  <si>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</si>
  <si>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</si>
  <si>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</si>
  <si>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</si>
  <si>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</si>
  <si>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</si>
  <si>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</si>
  <si>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</si>
  <si>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</si>
  <si>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</si>
  <si>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</si>
  <si>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</si>
  <si>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</si>
  <si>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</si>
  <si>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</si>
  <si>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</si>
  <si>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</si>
  <si>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</si>
  <si>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</si>
  <si>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</si>
  <si>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</si>
  <si>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</si>
  <si>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</si>
  <si>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</si>
  <si>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</si>
  <si>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</si>
  <si>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</si>
  <si>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</si>
  <si>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</si>
  <si>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</si>
  <si>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</si>
  <si>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</si>
  <si>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</si>
  <si>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</si>
  <si>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</si>
  <si>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</si>
  <si>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</si>
  <si>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</si>
  <si>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</si>
  <si>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</si>
  <si>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</si>
  <si>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</si>
  <si>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</si>
  <si>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</si>
  <si>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</si>
  <si>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</si>
  <si>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</si>
  <si>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</si>
  <si>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</si>
  <si>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</si>
  <si>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</si>
  <si>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</si>
  <si>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</si>
  <si>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</si>
  <si>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</si>
  <si>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</si>
  <si>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</si>
  <si>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</si>
  <si>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</si>
  <si>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</si>
  <si>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</si>
  <si>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</si>
  <si>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</si>
  <si>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</si>
  <si>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</si>
  <si>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</si>
  <si>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</si>
  <si>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</si>
  <si>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</si>
  <si>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</si>
  <si>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</si>
  <si>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</si>
  <si>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</si>
  <si>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</si>
  <si>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</si>
  <si>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</si>
  <si>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</si>
  <si>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</si>
  <si>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</si>
  <si>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</si>
  <si>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</si>
  <si>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</si>
  <si>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</si>
  <si>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</si>
  <si>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</si>
  <si>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</si>
  <si>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</si>
  <si>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</si>
  <si>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</si>
  <si>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</si>
  <si>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</si>
  <si>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</si>
  <si>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</si>
  <si>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</si>
  <si>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</si>
  <si>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</si>
  <si>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</si>
  <si>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</si>
  <si>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</si>
  <si>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</si>
  <si>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</si>
  <si>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</si>
  <si>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</si>
  <si>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</si>
  <si>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</si>
  <si>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</si>
  <si>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</si>
  <si>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</si>
  <si>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</si>
  <si>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</si>
  <si>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</si>
  <si>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</si>
  <si>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</si>
  <si>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</si>
  <si>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</si>
  <si>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</si>
  <si>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</si>
  <si>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</si>
  <si>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</si>
  <si>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</si>
  <si>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</si>
  <si>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</si>
  <si>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</si>
  <si>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</si>
  <si>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</si>
  <si>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</si>
  <si>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</si>
  <si>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</si>
  <si>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</si>
  <si>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</si>
  <si>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</si>
  <si>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</si>
  <si>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</si>
  <si>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</si>
  <si>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</si>
  <si>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Базовая ставка КС</t>
  </si>
  <si>
    <t>Базовая ставка ДС</t>
  </si>
  <si>
    <t>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</si>
  <si>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</si>
  <si>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</si>
  <si>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</si>
  <si>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</si>
  <si>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</si>
  <si>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</si>
  <si>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</si>
  <si>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</si>
  <si>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</si>
  <si>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</si>
  <si>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</si>
  <si>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</si>
  <si>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</si>
  <si>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</si>
  <si>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</si>
  <si>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нефрология</t>
  </si>
  <si>
    <t>Хирургия (комбустиология)</t>
  </si>
  <si>
    <t>Эндокринология</t>
  </si>
  <si>
    <t>Дерматовенерология</t>
  </si>
  <si>
    <t>Онкология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</si>
  <si>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</si>
  <si>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</si>
  <si>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</si>
  <si>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</si>
  <si>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</si>
  <si>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</si>
  <si>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</si>
  <si>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</si>
  <si>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</si>
  <si>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</si>
  <si>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</si>
  <si>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</si>
  <si>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</si>
  <si>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</si>
  <si>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</si>
  <si>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</si>
  <si>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</si>
  <si>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</si>
  <si>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</si>
  <si>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</si>
  <si>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</si>
  <si>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</si>
  <si>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</si>
  <si>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</si>
  <si>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</si>
  <si>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</si>
  <si>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</si>
  <si>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</si>
  <si>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</si>
  <si>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</si>
  <si>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</si>
  <si>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</si>
  <si>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</si>
  <si>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кол-во</t>
  </si>
  <si>
    <t>Итого:</t>
  </si>
  <si>
    <t>Объемы медицинской помощи по дневному стационару на август-декабрь 2016г.</t>
  </si>
  <si>
    <t>Приложение№3 к протоколу №9 от 19.08.2016 г</t>
  </si>
  <si>
    <t>Всего ДС</t>
  </si>
  <si>
    <t>Приложение №4 к протоколу №14 от 13.12.2016 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</si>
</sst>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3" fontId="0" fillId="0" borderId="0" xfId="0" applyNumberFormat="1" applyBorder="1"/>
    <xf numFmtId="164" fontId="8" fillId="0" borderId="0" xfId="0" applyNumberFormat="1" applyFont="1"/>
    <xf numFmtId="0" fontId="0" fillId="0" borderId="0" xfId="0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4" borderId="2" xfId="0" applyNumberFormat="1" applyFill="1" applyBorder="1"/>
    <xf numFmtId="4" fontId="0" fillId="4" borderId="2" xfId="0" applyNumberFormat="1" applyFill="1" applyBorder="1"/>
    <xf numFmtId="3" fontId="0" fillId="0" borderId="0" xfId="0" applyNumberFormat="1"/>
    <xf numFmtId="0" fontId="8" fillId="0" borderId="0" xfId="0" applyFont="1"/>
    <xf numFmtId="0" fontId="8" fillId="0" borderId="2" xfId="0" applyFont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 applyProtection="1">
      <alignment horizontal="center" vertical="center"/>
      <protection hidden="1"/>
    </xf>
    <xf numFmtId="3" fontId="8" fillId="0" borderId="2" xfId="0" applyNumberFormat="1" applyFont="1" applyBorder="1" applyAlignment="1" applyProtection="1">
      <alignment horizontal="right"/>
      <protection hidden="1"/>
    </xf>
    <xf numFmtId="4" fontId="8" fillId="0" borderId="2" xfId="0" applyNumberFormat="1" applyFont="1" applyBorder="1" applyAlignment="1" applyProtection="1">
      <alignment horizontal="right"/>
      <protection hidden="1"/>
    </xf>
    <xf numFmtId="4" fontId="8" fillId="0" borderId="0" xfId="0" applyNumberFormat="1" applyFont="1"/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 wrapText="1"/>
      <protection hidden="1"/>
    </xf>
    <xf numFmtId="3" fontId="8" fillId="0" borderId="2" xfId="0" applyNumberFormat="1" applyFont="1" applyBorder="1" applyAlignment="1" applyProtection="1">
      <alignment horizontal="left"/>
      <protection hidden="1"/>
    </xf>
    <xf numFmtId="4" fontId="8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Border="1" applyAlignment="1"/>
    <xf numFmtId="4" fontId="0" fillId="0" borderId="3" xfId="0" applyNumberFormat="1" applyBorder="1" applyAlignment="1"/>
    <xf numFmtId="4" fontId="0" fillId="0" borderId="0" xfId="0" applyNumberFormat="1" applyAlignment="1"/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protection hidden="1"/>
    </xf>
    <xf numFmtId="165" fontId="0" fillId="0" borderId="2" xfId="0" applyNumberFormat="1" applyFont="1" applyBorder="1" applyAlignment="1" applyProtection="1">
      <alignment wrapText="1"/>
      <protection hidden="1"/>
    </xf>
    <xf numFmtId="165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wrapText="1"/>
      <protection hidden="1"/>
    </xf>
    <xf numFmtId="4" fontId="0" fillId="0" borderId="2" xfId="0" applyNumberFormat="1" applyFont="1" applyBorder="1" applyAlignment="1" applyProtection="1">
      <protection hidden="1"/>
    </xf>
    <xf numFmtId="0" fontId="0" fillId="0" borderId="2" xfId="0" applyFont="1" applyBorder="1"/>
    <xf numFmtId="0" fontId="0" fillId="0" borderId="2" xfId="0" applyFont="1" applyBorder="1" applyProtection="1">
      <protection hidden="1"/>
    </xf>
    <xf numFmtId="4" fontId="0" fillId="0" borderId="2" xfId="0" applyNumberFormat="1" applyFont="1" applyBorder="1" applyAlignment="1" applyProtection="1">
      <alignment horizontal="right"/>
      <protection hidden="1"/>
    </xf>
    <xf numFmtId="4" fontId="0" fillId="0" borderId="2" xfId="0" applyNumberFormat="1" applyFont="1" applyBorder="1" applyAlignment="1">
      <alignment horizontal="right"/>
    </xf>
    <xf numFmtId="0" fontId="0" fillId="0" borderId="0" xfId="0" applyFont="1"/>
    <xf numFmtId="4" fontId="8" fillId="0" borderId="2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protection hidden="1"/>
    </xf>
    <xf numFmtId="165" fontId="0" fillId="0" borderId="5" xfId="0" applyNumberFormat="1" applyFont="1" applyBorder="1" applyAlignment="1" applyProtection="1">
      <alignment wrapText="1"/>
      <protection hidden="1"/>
    </xf>
    <xf numFmtId="165" fontId="0" fillId="0" borderId="5" xfId="0" applyNumberFormat="1" applyFont="1" applyBorder="1" applyAlignment="1" applyProtection="1">
      <alignment horizontal="center" wrapText="1"/>
      <protection hidden="1"/>
    </xf>
    <xf numFmtId="4" fontId="0" fillId="0" borderId="5" xfId="0" applyNumberFormat="1" applyFont="1" applyBorder="1" applyAlignment="1" applyProtection="1">
      <alignment wrapText="1"/>
      <protection hidden="1"/>
    </xf>
    <xf numFmtId="0" fontId="0" fillId="0" borderId="5" xfId="0" applyFont="1" applyBorder="1" applyProtection="1">
      <protection locked="0"/>
    </xf>
    <xf numFmtId="0" fontId="0" fillId="0" borderId="5" xfId="0" applyFont="1" applyBorder="1" applyProtection="1">
      <protection hidden="1"/>
    </xf>
    <xf numFmtId="4" fontId="0" fillId="0" borderId="5" xfId="0" applyNumberFormat="1" applyFont="1" applyBorder="1" applyAlignment="1" applyProtection="1">
      <alignment horizontal="right"/>
      <protection hidden="1"/>
    </xf>
    <xf numFmtId="4" fontId="0" fillId="0" borderId="5" xfId="0" applyNumberFormat="1" applyFont="1" applyBorder="1" applyAlignment="1">
      <alignment horizontal="right"/>
    </xf>
    <xf numFmtId="165" fontId="0" fillId="0" borderId="2" xfId="0" applyNumberFormat="1" applyFont="1" applyBorder="1" applyAlignment="1" applyProtection="1">
      <alignment horizontal="center" wrapText="1"/>
      <protection hidden="1"/>
    </xf>
    <xf numFmtId="0" fontId="0" fillId="0" borderId="2" xfId="0" applyFont="1" applyBorder="1" applyProtection="1">
      <protection locked="0"/>
    </xf>
    <xf numFmtId="4" fontId="0" fillId="0" borderId="5" xfId="0" applyNumberFormat="1" applyFont="1" applyBorder="1" applyAlignment="1" applyProtection="1">
      <protection hidden="1"/>
    </xf>
    <xf numFmtId="3" fontId="9" fillId="0" borderId="2" xfId="0" applyNumberFormat="1" applyFont="1" applyBorder="1"/>
    <xf numFmtId="4" fontId="9" fillId="0" borderId="2" xfId="0" applyNumberFormat="1" applyFont="1" applyBorder="1"/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3" fontId="7" fillId="0" borderId="2" xfId="0" applyNumberFormat="1" applyFont="1" applyBorder="1"/>
    <xf numFmtId="1" fontId="2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/>
    <xf numFmtId="0" fontId="0" fillId="5" borderId="0" xfId="0" applyFill="1"/>
    <xf numFmtId="0" fontId="0" fillId="5" borderId="2" xfId="0" applyFill="1" applyBorder="1"/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Protection="1">
      <protection hidden="1"/>
    </xf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/>
    <xf numFmtId="4" fontId="0" fillId="3" borderId="2" xfId="0" applyNumberFormat="1" applyFont="1" applyFill="1" applyBorder="1" applyAlignment="1" applyProtection="1">
      <alignment wrapText="1"/>
      <protection hidden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protection hidden="1"/>
    </xf>
    <xf numFmtId="165" fontId="0" fillId="0" borderId="12" xfId="0" applyNumberFormat="1" applyFont="1" applyBorder="1" applyAlignment="1" applyProtection="1">
      <alignment wrapText="1"/>
      <protection hidden="1"/>
    </xf>
    <xf numFmtId="165" fontId="0" fillId="0" borderId="0" xfId="0" applyNumberFormat="1" applyFont="1" applyAlignment="1">
      <alignment horizontal="center"/>
    </xf>
    <xf numFmtId="0" fontId="0" fillId="0" borderId="4" xfId="0" applyFont="1" applyFill="1" applyBorder="1"/>
    <xf numFmtId="4" fontId="0" fillId="0" borderId="12" xfId="0" applyNumberFormat="1" applyFont="1" applyBorder="1" applyAlignment="1" applyProtection="1">
      <alignment wrapText="1"/>
      <protection hidden="1"/>
    </xf>
    <xf numFmtId="0" fontId="0" fillId="0" borderId="4" xfId="0" applyFont="1" applyFill="1" applyBorder="1" applyProtection="1">
      <protection hidden="1"/>
    </xf>
    <xf numFmtId="4" fontId="0" fillId="0" borderId="12" xfId="0" applyNumberFormat="1" applyFont="1" applyBorder="1" applyAlignment="1" applyProtection="1">
      <alignment horizontal="right"/>
      <protection hidden="1"/>
    </xf>
    <xf numFmtId="4" fontId="0" fillId="0" borderId="12" xfId="0" applyNumberFormat="1" applyFont="1" applyBorder="1" applyAlignment="1">
      <alignment horizontal="right"/>
    </xf>
    <xf numFmtId="4" fontId="8" fillId="0" borderId="5" xfId="0" applyNumberFormat="1" applyFont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 applyProtection="1">
      <alignment horizontal="center" vertical="center"/>
      <protection hidden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4" fontId="8" fillId="0" borderId="6" xfId="0" applyNumberFormat="1" applyFont="1" applyBorder="1" applyAlignment="1" applyProtection="1">
      <alignment horizontal="center" vertical="center"/>
      <protection hidden="1"/>
    </xf>
    <xf numFmtId="4" fontId="8" fillId="0" borderId="7" xfId="0" applyNumberFormat="1" applyFont="1" applyBorder="1" applyAlignment="1" applyProtection="1">
      <alignment horizontal="center" vertical="center" wrapText="1"/>
      <protection hidden="1"/>
    </xf>
    <xf numFmtId="4" fontId="8" fillId="0" borderId="8" xfId="0" applyNumberFormat="1" applyFont="1" applyBorder="1" applyAlignment="1" applyProtection="1">
      <alignment horizontal="center" vertical="center"/>
      <protection hidden="1"/>
    </xf>
    <xf numFmtId="4" fontId="8" fillId="0" borderId="9" xfId="0" applyNumberFormat="1" applyFont="1" applyBorder="1" applyAlignment="1" applyProtection="1">
      <alignment horizontal="center" vertical="center" wrapText="1"/>
      <protection hidden="1"/>
    </xf>
    <xf numFmtId="4" fontId="8" fillId="0" borderId="10" xfId="0" applyNumberFormat="1" applyFont="1" applyBorder="1" applyAlignment="1" applyProtection="1">
      <alignment horizontal="center" vertical="center"/>
      <protection hidden="1"/>
    </xf>
    <xf numFmtId="4" fontId="8" fillId="0" borderId="11" xfId="0" applyNumberFormat="1" applyFont="1" applyBorder="1" applyAlignment="1" applyProtection="1">
      <alignment horizontal="center" vertical="center" wrapText="1"/>
      <protection hidden="1"/>
    </xf>
    <xf numFmtId="4" fontId="8" fillId="0" borderId="12" xfId="0" applyNumberFormat="1" applyFont="1" applyBorder="1" applyAlignment="1" applyProtection="1">
      <alignment horizontal="center" vertical="center" wrapText="1"/>
      <protection hidden="1"/>
    </xf>
    <xf numFmtId="4" fontId="8" fillId="0" borderId="4" xfId="0" applyNumberFormat="1" applyFont="1" applyBorder="1" applyAlignment="1" applyProtection="1">
      <alignment horizontal="center" vertical="center" wrapText="1"/>
      <protection hidden="1"/>
    </xf>
    <xf numFmtId="4" fontId="8" fillId="0" borderId="5" xfId="0" applyNumberFormat="1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D7" sqref="D7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1.1100000000000001</v>
      </c>
    </row>
    <row r="2" spans="1:4">
      <c r="A2" s="1">
        <v>150002</v>
      </c>
      <c r="B2" s="2" t="s">
        <v>1</v>
      </c>
      <c r="C2" s="5">
        <v>1.02</v>
      </c>
      <c r="D2" s="5">
        <v>1.1100000000000001</v>
      </c>
    </row>
    <row r="3" spans="1:4">
      <c r="A3" s="1">
        <v>150003</v>
      </c>
      <c r="B3" s="2" t="s">
        <v>2</v>
      </c>
      <c r="C3" s="5">
        <v>1.38</v>
      </c>
    </row>
    <row r="4" spans="1:4">
      <c r="A4" s="1">
        <v>150005</v>
      </c>
      <c r="B4" s="2" t="s">
        <v>3</v>
      </c>
      <c r="C4" s="5">
        <v>0.93</v>
      </c>
      <c r="D4" s="5">
        <v>1.1000000000000001</v>
      </c>
    </row>
    <row r="5" spans="1:4">
      <c r="A5" s="1">
        <v>150007</v>
      </c>
      <c r="B5" s="2" t="s">
        <v>4</v>
      </c>
      <c r="C5" s="5">
        <v>0.81499999999999995</v>
      </c>
      <c r="D5" s="5">
        <v>1</v>
      </c>
    </row>
    <row r="6" spans="1:4">
      <c r="A6" s="1">
        <v>150008</v>
      </c>
      <c r="B6" s="2" t="s">
        <v>5</v>
      </c>
      <c r="D6" s="5">
        <v>1</v>
      </c>
    </row>
    <row r="7" spans="1:4">
      <c r="A7" s="1">
        <v>150009</v>
      </c>
      <c r="B7" s="2" t="s">
        <v>6</v>
      </c>
      <c r="C7" s="5">
        <v>0.9</v>
      </c>
      <c r="D7" s="5">
        <v>1.0049999999999999</v>
      </c>
    </row>
    <row r="8" spans="1:4">
      <c r="A8" s="1">
        <v>150010</v>
      </c>
      <c r="B8" s="2" t="s">
        <v>7</v>
      </c>
      <c r="C8" s="5">
        <v>0.8</v>
      </c>
      <c r="D8" s="5">
        <v>0.995</v>
      </c>
    </row>
    <row r="9" spans="1:4">
      <c r="A9" s="1">
        <v>150012</v>
      </c>
      <c r="B9" s="2" t="s">
        <v>8</v>
      </c>
      <c r="C9" s="5">
        <v>0.8</v>
      </c>
      <c r="D9" s="5">
        <v>0.995</v>
      </c>
    </row>
    <row r="10" spans="1:4" ht="25.5">
      <c r="A10" s="1">
        <v>150013</v>
      </c>
      <c r="B10" s="2" t="s">
        <v>9</v>
      </c>
      <c r="C10" s="5">
        <v>0.95</v>
      </c>
      <c r="D10" s="5">
        <v>1.105</v>
      </c>
    </row>
    <row r="11" spans="1:4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>
      <c r="A12" s="1">
        <v>150015</v>
      </c>
      <c r="B12" s="2" t="s">
        <v>11</v>
      </c>
      <c r="C12" s="5">
        <v>1.4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</v>
      </c>
    </row>
    <row r="14" spans="1:4">
      <c r="A14" s="1">
        <v>150017</v>
      </c>
      <c r="B14" s="2" t="s">
        <v>13</v>
      </c>
      <c r="C14" s="5">
        <v>0.95</v>
      </c>
      <c r="D14" s="5">
        <v>1.105</v>
      </c>
    </row>
    <row r="15" spans="1:4">
      <c r="A15" s="1">
        <v>150019</v>
      </c>
      <c r="B15" s="2" t="s">
        <v>14</v>
      </c>
      <c r="C15" s="5">
        <v>0.9</v>
      </c>
      <c r="D15" s="5">
        <v>1.0049999999999999</v>
      </c>
    </row>
    <row r="16" spans="1:4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>
      <c r="A17" s="1">
        <v>150021</v>
      </c>
      <c r="B17" s="2" t="s">
        <v>16</v>
      </c>
      <c r="D17" s="5">
        <v>1</v>
      </c>
    </row>
    <row r="18" spans="1:4">
      <c r="A18" s="1">
        <v>150022</v>
      </c>
      <c r="B18" s="2" t="s">
        <v>17</v>
      </c>
      <c r="D18" s="5">
        <v>1</v>
      </c>
    </row>
    <row r="19" spans="1:4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>
      <c r="A21" s="1">
        <v>150026</v>
      </c>
      <c r="B21" s="2" t="s">
        <v>20</v>
      </c>
      <c r="D21" s="5">
        <v>1</v>
      </c>
    </row>
    <row r="22" spans="1:4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>
      <c r="A24" s="1">
        <v>150032</v>
      </c>
      <c r="B24" s="2" t="s">
        <v>23</v>
      </c>
      <c r="D24" s="5">
        <v>1</v>
      </c>
    </row>
    <row r="25" spans="1:4">
      <c r="A25" s="1">
        <v>150034</v>
      </c>
      <c r="B25" s="2" t="s">
        <v>24</v>
      </c>
      <c r="D25" s="5">
        <v>0.9</v>
      </c>
    </row>
    <row r="26" spans="1:4">
      <c r="A26" s="1">
        <v>150035</v>
      </c>
      <c r="B26" s="2" t="s">
        <v>25</v>
      </c>
      <c r="D26" s="5">
        <v>0.9</v>
      </c>
    </row>
    <row r="27" spans="1:4">
      <c r="A27" s="1">
        <v>150036</v>
      </c>
      <c r="B27" s="2" t="s">
        <v>26</v>
      </c>
      <c r="D27" s="5">
        <v>0.9</v>
      </c>
    </row>
    <row r="28" spans="1:4">
      <c r="A28" s="1">
        <v>150041</v>
      </c>
      <c r="B28" s="2" t="s">
        <v>27</v>
      </c>
      <c r="D28" s="5">
        <v>0.9</v>
      </c>
    </row>
    <row r="29" spans="1:4">
      <c r="A29" s="1">
        <v>150042</v>
      </c>
      <c r="B29" s="2" t="s">
        <v>28</v>
      </c>
      <c r="D29" s="5">
        <v>1</v>
      </c>
    </row>
    <row r="30" spans="1:4">
      <c r="A30" s="1">
        <v>150043</v>
      </c>
      <c r="B30" s="2" t="s">
        <v>29</v>
      </c>
      <c r="D30" s="5">
        <v>1</v>
      </c>
    </row>
    <row r="31" spans="1:4">
      <c r="A31" s="1">
        <v>150044</v>
      </c>
      <c r="B31" s="2" t="s">
        <v>30</v>
      </c>
      <c r="D31" s="5">
        <v>1</v>
      </c>
    </row>
    <row r="32" spans="1:4">
      <c r="A32" s="1">
        <v>150045</v>
      </c>
      <c r="B32" s="2" t="s">
        <v>498</v>
      </c>
      <c r="D32" s="5">
        <v>1</v>
      </c>
    </row>
    <row r="33" spans="1:4">
      <c r="A33" s="1">
        <v>150048</v>
      </c>
      <c r="B33" s="2" t="s">
        <v>31</v>
      </c>
      <c r="C33" s="5">
        <v>0.8</v>
      </c>
      <c r="D33" s="5">
        <v>0.9</v>
      </c>
    </row>
    <row r="34" spans="1:4">
      <c r="A34" s="1">
        <v>150050</v>
      </c>
      <c r="B34" s="2" t="s">
        <v>32</v>
      </c>
      <c r="C34" s="5">
        <v>0.8</v>
      </c>
      <c r="D34" s="5">
        <v>0.995</v>
      </c>
    </row>
    <row r="35" spans="1:4">
      <c r="A35" s="1">
        <v>150061</v>
      </c>
      <c r="B35" s="2" t="s">
        <v>33</v>
      </c>
      <c r="D35" s="5">
        <v>0.9</v>
      </c>
    </row>
    <row r="36" spans="1:4">
      <c r="A36" s="1">
        <v>150070</v>
      </c>
      <c r="B36" s="2" t="s">
        <v>34</v>
      </c>
      <c r="D36" s="5">
        <v>1</v>
      </c>
    </row>
    <row r="37" spans="1:4">
      <c r="A37" s="1">
        <v>150071</v>
      </c>
      <c r="B37" s="2" t="s">
        <v>35</v>
      </c>
      <c r="C37" s="5">
        <v>0.8</v>
      </c>
      <c r="D37" s="5">
        <v>0.9</v>
      </c>
    </row>
    <row r="38" spans="1:4" ht="25.5">
      <c r="A38" s="1">
        <v>150072</v>
      </c>
      <c r="B38" s="2" t="s">
        <v>36</v>
      </c>
      <c r="C38" s="5">
        <v>1.4</v>
      </c>
      <c r="D38" s="5">
        <v>1.4</v>
      </c>
    </row>
    <row r="39" spans="1:4" ht="25.5">
      <c r="A39" s="1">
        <v>150077</v>
      </c>
      <c r="B39" s="2" t="s">
        <v>37</v>
      </c>
      <c r="C39" s="5">
        <v>0.8</v>
      </c>
      <c r="D39" s="5">
        <v>0.9</v>
      </c>
    </row>
    <row r="40" spans="1:4">
      <c r="A40" s="1">
        <v>150078</v>
      </c>
      <c r="B40" s="2" t="s">
        <v>38</v>
      </c>
      <c r="D40" s="5">
        <v>0.9</v>
      </c>
    </row>
    <row r="41" spans="1:4">
      <c r="A41" s="1">
        <v>150079</v>
      </c>
      <c r="B41" s="2" t="s">
        <v>39</v>
      </c>
      <c r="D41" s="5">
        <v>0.9</v>
      </c>
    </row>
    <row r="42" spans="1:4" ht="25.5">
      <c r="A42" s="1">
        <v>150080</v>
      </c>
      <c r="B42" s="2" t="s">
        <v>40</v>
      </c>
      <c r="C42" s="5">
        <v>0.8</v>
      </c>
      <c r="D42" s="5">
        <v>0.9</v>
      </c>
    </row>
    <row r="43" spans="1:4" ht="25.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>
      <c r="A44" s="1">
        <v>150082</v>
      </c>
      <c r="B44" s="2" t="s">
        <v>42</v>
      </c>
      <c r="D44" s="5">
        <v>0.9</v>
      </c>
    </row>
    <row r="45" spans="1:4">
      <c r="A45" s="1">
        <v>150084</v>
      </c>
      <c r="B45" s="2" t="s">
        <v>43</v>
      </c>
      <c r="D45" s="5">
        <v>0.9</v>
      </c>
    </row>
    <row r="46" spans="1:4">
      <c r="A46" s="1">
        <v>150086</v>
      </c>
      <c r="B46" s="2" t="s">
        <v>44</v>
      </c>
      <c r="D46" s="5">
        <v>0.9</v>
      </c>
    </row>
    <row r="47" spans="1:4">
      <c r="A47" s="1">
        <v>150087</v>
      </c>
      <c r="B47" s="2" t="s">
        <v>45</v>
      </c>
      <c r="D47" s="5">
        <v>0.9</v>
      </c>
    </row>
    <row r="48" spans="1:4">
      <c r="A48" s="1">
        <v>150088</v>
      </c>
      <c r="B48" s="2" t="s">
        <v>46</v>
      </c>
      <c r="D48" s="5">
        <v>0.9</v>
      </c>
    </row>
    <row r="49" spans="1:4">
      <c r="A49" s="1">
        <v>150089</v>
      </c>
      <c r="B49" s="2" t="s">
        <v>47</v>
      </c>
      <c r="D49" s="5">
        <v>0.9</v>
      </c>
    </row>
    <row r="50" spans="1:4">
      <c r="A50" s="1">
        <v>150092</v>
      </c>
      <c r="B50" s="2" t="s">
        <v>48</v>
      </c>
      <c r="D50" s="5">
        <v>0.9</v>
      </c>
    </row>
    <row r="51" spans="1:4">
      <c r="A51" s="1">
        <v>150095</v>
      </c>
      <c r="B51" s="2" t="s">
        <v>49</v>
      </c>
      <c r="D51" s="5">
        <v>0.9</v>
      </c>
    </row>
    <row r="52" spans="1:4">
      <c r="A52" s="1">
        <v>150097</v>
      </c>
      <c r="B52" s="2" t="s">
        <v>50</v>
      </c>
      <c r="D52" s="5">
        <v>0.9</v>
      </c>
    </row>
    <row r="53" spans="1:4" ht="25.5">
      <c r="A53" s="1">
        <v>150098</v>
      </c>
      <c r="B53" s="2" t="s">
        <v>51</v>
      </c>
      <c r="D53" s="5">
        <v>1.1000000000000001</v>
      </c>
    </row>
    <row r="54" spans="1:4">
      <c r="A54" s="1">
        <v>150100</v>
      </c>
      <c r="B54" s="2" t="s">
        <v>52</v>
      </c>
      <c r="D54" s="5">
        <v>0.9</v>
      </c>
    </row>
    <row r="55" spans="1:4">
      <c r="A55" s="1">
        <v>150101</v>
      </c>
      <c r="B55" s="2" t="s">
        <v>53</v>
      </c>
      <c r="D55" s="5">
        <v>0.9</v>
      </c>
    </row>
    <row r="56" spans="1:4">
      <c r="A56" s="1">
        <v>150102</v>
      </c>
      <c r="B56" s="2" t="s">
        <v>54</v>
      </c>
      <c r="D56" s="5">
        <v>0.9</v>
      </c>
    </row>
    <row r="57" spans="1:4">
      <c r="A57" s="1">
        <v>150103</v>
      </c>
      <c r="B57" s="2" t="s">
        <v>55</v>
      </c>
      <c r="D57" s="5">
        <v>0.9</v>
      </c>
    </row>
    <row r="58" spans="1:4">
      <c r="A58" s="1">
        <v>150104</v>
      </c>
      <c r="B58" s="2" t="s">
        <v>56</v>
      </c>
      <c r="D58" s="5">
        <v>0.9</v>
      </c>
    </row>
    <row r="59" spans="1:4">
      <c r="A59" s="1">
        <v>150105</v>
      </c>
      <c r="B59" s="2" t="s">
        <v>57</v>
      </c>
      <c r="D59" s="5">
        <v>0.9</v>
      </c>
    </row>
    <row r="60" spans="1:4">
      <c r="A60" s="1">
        <v>150106</v>
      </c>
      <c r="B60" s="2" t="s">
        <v>58</v>
      </c>
      <c r="D60" s="5">
        <v>0.9</v>
      </c>
    </row>
    <row r="61" spans="1:4">
      <c r="A61" s="1">
        <v>150107</v>
      </c>
      <c r="B61" s="2" t="s">
        <v>59</v>
      </c>
      <c r="D61" s="5">
        <v>0.9</v>
      </c>
    </row>
    <row r="62" spans="1:4">
      <c r="A62" s="1">
        <v>150109</v>
      </c>
      <c r="B62" s="2" t="s">
        <v>60</v>
      </c>
      <c r="D62" s="5">
        <v>0.9</v>
      </c>
    </row>
    <row r="63" spans="1:4">
      <c r="A63" s="1">
        <v>150110</v>
      </c>
      <c r="B63" s="2" t="s">
        <v>61</v>
      </c>
      <c r="D63" s="5">
        <v>0.9</v>
      </c>
    </row>
    <row r="64" spans="1:4">
      <c r="A64" s="1">
        <v>150111</v>
      </c>
      <c r="B64" s="2" t="s">
        <v>62</v>
      </c>
      <c r="D64" s="5">
        <v>0.9</v>
      </c>
    </row>
    <row r="65" spans="1:4">
      <c r="A65" s="1">
        <v>150112</v>
      </c>
      <c r="B65" s="2" t="s">
        <v>63</v>
      </c>
      <c r="C65" s="5">
        <v>0.9</v>
      </c>
      <c r="D65" s="5">
        <v>0.9</v>
      </c>
    </row>
    <row r="66" spans="1:4">
      <c r="A66" s="1">
        <v>150113</v>
      </c>
      <c r="B66" s="2" t="s">
        <v>64</v>
      </c>
      <c r="C66" s="5">
        <v>0.8</v>
      </c>
      <c r="D66" s="5">
        <v>0.9</v>
      </c>
    </row>
    <row r="67" spans="1:4">
      <c r="A67" s="1">
        <v>150114</v>
      </c>
      <c r="B67" s="2" t="s">
        <v>65</v>
      </c>
      <c r="D67" s="5">
        <v>0.9</v>
      </c>
    </row>
    <row r="68" spans="1:4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topLeftCell="A321" workbookViewId="0">
      <selection activeCell="B339" sqref="B339"/>
    </sheetView>
  </sheetViews>
  <sheetFormatPr defaultRowHeight="15"/>
  <cols>
    <col min="2" max="2" width="84" style="6" customWidth="1"/>
    <col min="5" max="5" width="30" bestFit="1" customWidth="1"/>
    <col min="6" max="6" width="11.5703125" style="11" customWidth="1"/>
    <col min="7" max="7" width="24.42578125" customWidth="1"/>
  </cols>
  <sheetData>
    <row r="1" spans="1:9" s="25" customFormat="1" ht="45">
      <c r="A1" s="25" t="s">
        <v>525</v>
      </c>
      <c r="B1" s="26" t="s">
        <v>465</v>
      </c>
      <c r="C1" s="26" t="s">
        <v>548</v>
      </c>
      <c r="D1" s="26" t="s">
        <v>526</v>
      </c>
      <c r="E1" s="25" t="s">
        <v>538</v>
      </c>
      <c r="F1" s="27" t="s">
        <v>546</v>
      </c>
      <c r="H1" s="25" t="s">
        <v>547</v>
      </c>
      <c r="I1" s="25" t="s">
        <v>545</v>
      </c>
    </row>
    <row r="2" spans="1:9" ht="30">
      <c r="A2">
        <v>20161001</v>
      </c>
      <c r="B2" s="6" t="s">
        <v>67</v>
      </c>
      <c r="C2" s="7">
        <f>H2*I2</f>
        <v>0.5</v>
      </c>
      <c r="D2">
        <v>0</v>
      </c>
      <c r="E2" t="s">
        <v>527</v>
      </c>
      <c r="F2" s="11">
        <v>0.5</v>
      </c>
      <c r="G2" t="s">
        <v>500</v>
      </c>
      <c r="H2" s="7">
        <v>0.5</v>
      </c>
      <c r="I2" s="7">
        <v>1</v>
      </c>
    </row>
    <row r="3" spans="1:9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1">
        <v>0.8</v>
      </c>
      <c r="G3" t="s">
        <v>501</v>
      </c>
      <c r="H3" s="7">
        <v>0.93</v>
      </c>
      <c r="I3" s="7">
        <v>1</v>
      </c>
    </row>
    <row r="4" spans="1:9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1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1">
        <v>0.8</v>
      </c>
      <c r="H5" s="7">
        <v>0.98</v>
      </c>
      <c r="I5" s="7">
        <v>1</v>
      </c>
    </row>
    <row r="6" spans="1:9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1">
        <v>0.8</v>
      </c>
      <c r="H6" s="7">
        <v>1.01</v>
      </c>
      <c r="I6" s="7">
        <v>1</v>
      </c>
    </row>
    <row r="7" spans="1:9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1">
        <v>0.8</v>
      </c>
      <c r="H7" s="7">
        <v>0.74</v>
      </c>
      <c r="I7" s="7">
        <v>1</v>
      </c>
    </row>
    <row r="8" spans="1:9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1">
        <v>0.8</v>
      </c>
      <c r="H8" s="7">
        <v>3.21</v>
      </c>
      <c r="I8" s="7">
        <v>1</v>
      </c>
    </row>
    <row r="9" spans="1:9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1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1">
        <v>0.8</v>
      </c>
      <c r="H10" s="7">
        <v>0.89</v>
      </c>
      <c r="I10" s="7">
        <v>1</v>
      </c>
    </row>
    <row r="11" spans="1:9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1">
        <v>0.8</v>
      </c>
      <c r="H11" s="7">
        <v>0.46</v>
      </c>
      <c r="I11" s="7">
        <v>1</v>
      </c>
    </row>
    <row r="12" spans="1:9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1">
        <v>0.8</v>
      </c>
      <c r="H12" s="7">
        <v>0.39</v>
      </c>
      <c r="I12" s="7">
        <v>1</v>
      </c>
    </row>
    <row r="13" spans="1:9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1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1">
        <v>0.8</v>
      </c>
      <c r="H14" s="7">
        <v>1.17</v>
      </c>
      <c r="I14" s="7">
        <v>1</v>
      </c>
    </row>
    <row r="15" spans="1:9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1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490</v>
      </c>
      <c r="F16" s="11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490</v>
      </c>
      <c r="F17" s="11">
        <v>0.34</v>
      </c>
      <c r="H17" s="7">
        <v>0.27</v>
      </c>
      <c r="I17" s="7">
        <v>1</v>
      </c>
    </row>
    <row r="18" spans="1:9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472</v>
      </c>
      <c r="F18" s="11">
        <v>1.04</v>
      </c>
      <c r="H18" s="7">
        <v>0.89</v>
      </c>
      <c r="I18" s="7">
        <v>1</v>
      </c>
    </row>
    <row r="19" spans="1:9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472</v>
      </c>
      <c r="F19" s="11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472</v>
      </c>
      <c r="F20" s="11">
        <v>1.04</v>
      </c>
      <c r="H20" s="7">
        <v>0.86</v>
      </c>
      <c r="I20" s="7">
        <v>1</v>
      </c>
    </row>
    <row r="21" spans="1:9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472</v>
      </c>
      <c r="F21" s="11">
        <v>1.04</v>
      </c>
      <c r="H21" s="7">
        <v>1.21</v>
      </c>
      <c r="I21" s="7">
        <v>1</v>
      </c>
    </row>
    <row r="22" spans="1:9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472</v>
      </c>
      <c r="F22" s="11">
        <v>1.04</v>
      </c>
      <c r="H22" s="7">
        <v>0.93</v>
      </c>
      <c r="I22" s="7">
        <v>1</v>
      </c>
    </row>
    <row r="23" spans="1:9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496</v>
      </c>
      <c r="F23" s="11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496</v>
      </c>
      <c r="F24" s="11">
        <v>1.37</v>
      </c>
      <c r="H24" s="7">
        <v>1.49</v>
      </c>
      <c r="I24" s="7">
        <v>1</v>
      </c>
    </row>
    <row r="25" spans="1:9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496</v>
      </c>
      <c r="F25" s="11">
        <v>1.37</v>
      </c>
      <c r="H25" s="7">
        <v>5.32</v>
      </c>
      <c r="I25" s="7">
        <v>1</v>
      </c>
    </row>
    <row r="26" spans="1:9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496</v>
      </c>
      <c r="F26" s="11">
        <v>1.37</v>
      </c>
      <c r="H26" s="7">
        <v>1.04</v>
      </c>
      <c r="I26" s="7">
        <v>1</v>
      </c>
    </row>
    <row r="27" spans="1:9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496</v>
      </c>
      <c r="F27" s="11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528</v>
      </c>
      <c r="F28" s="11">
        <v>0.8</v>
      </c>
      <c r="H28" s="7">
        <v>1.72</v>
      </c>
      <c r="I28" s="7">
        <v>1</v>
      </c>
    </row>
    <row r="29" spans="1:9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528</v>
      </c>
      <c r="F29" s="11">
        <v>0.8</v>
      </c>
      <c r="H29" s="7">
        <v>0.74</v>
      </c>
      <c r="I29" s="7">
        <v>1</v>
      </c>
    </row>
    <row r="30" spans="1:9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528</v>
      </c>
      <c r="F30" s="11">
        <v>0.8</v>
      </c>
      <c r="H30" s="7">
        <v>0.36</v>
      </c>
      <c r="I30" s="7">
        <v>0.5</v>
      </c>
    </row>
    <row r="31" spans="1:9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502</v>
      </c>
      <c r="F31" s="11">
        <v>1.84</v>
      </c>
      <c r="H31" s="7">
        <v>1.84</v>
      </c>
      <c r="I31" s="7">
        <v>1</v>
      </c>
    </row>
    <row r="32" spans="1:9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503</v>
      </c>
      <c r="F32" s="11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503</v>
      </c>
      <c r="F33" s="11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503</v>
      </c>
      <c r="F34" s="11">
        <v>4.59</v>
      </c>
      <c r="H34" s="7">
        <v>4.37</v>
      </c>
      <c r="I34" s="7">
        <v>1</v>
      </c>
    </row>
    <row r="35" spans="1:9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504</v>
      </c>
      <c r="F35" s="11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504</v>
      </c>
      <c r="F36" s="11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504</v>
      </c>
      <c r="F37" s="11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504</v>
      </c>
      <c r="F38" s="11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504</v>
      </c>
      <c r="F39" s="11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504</v>
      </c>
      <c r="F40" s="11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504</v>
      </c>
      <c r="F41" s="11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504</v>
      </c>
      <c r="F42" s="11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504</v>
      </c>
      <c r="F43" s="11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504</v>
      </c>
      <c r="F44" s="11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505</v>
      </c>
      <c r="F45" s="11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505</v>
      </c>
      <c r="F46" s="11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505</v>
      </c>
      <c r="F47" s="11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505</v>
      </c>
      <c r="F48" s="11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505</v>
      </c>
      <c r="F49" s="11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505</v>
      </c>
      <c r="F50" s="11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505</v>
      </c>
      <c r="F51" s="11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506</v>
      </c>
      <c r="F52" s="11">
        <v>1.48</v>
      </c>
      <c r="H52" s="7">
        <v>1.51</v>
      </c>
      <c r="I52" s="7">
        <v>1</v>
      </c>
    </row>
    <row r="53" spans="1:9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506</v>
      </c>
      <c r="F53" s="11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506</v>
      </c>
      <c r="F54" s="11">
        <v>1.48</v>
      </c>
      <c r="H54" s="7">
        <v>1.38</v>
      </c>
      <c r="I54" s="7">
        <v>1</v>
      </c>
    </row>
    <row r="55" spans="1:9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506</v>
      </c>
      <c r="F55" s="11">
        <v>1.48</v>
      </c>
      <c r="H55" s="7">
        <v>2.82</v>
      </c>
      <c r="I55" s="7">
        <v>1</v>
      </c>
    </row>
    <row r="56" spans="1:9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507</v>
      </c>
      <c r="F56" s="11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507</v>
      </c>
      <c r="F57" s="11">
        <v>0.65</v>
      </c>
      <c r="H57" s="7">
        <v>0.62</v>
      </c>
      <c r="I57" s="7">
        <v>1</v>
      </c>
    </row>
    <row r="58" spans="1:9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507</v>
      </c>
      <c r="F58" s="11">
        <v>0.65</v>
      </c>
      <c r="H58" s="7">
        <v>1.4</v>
      </c>
      <c r="I58" s="7">
        <v>1</v>
      </c>
    </row>
    <row r="59" spans="1:9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507</v>
      </c>
      <c r="F59" s="11">
        <v>0.65</v>
      </c>
      <c r="H59" s="7">
        <v>1.27</v>
      </c>
      <c r="I59" s="7">
        <v>1</v>
      </c>
    </row>
    <row r="60" spans="1:9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507</v>
      </c>
      <c r="F60" s="11">
        <v>0.65</v>
      </c>
      <c r="H60" s="7">
        <v>3.12</v>
      </c>
      <c r="I60" s="7">
        <v>1</v>
      </c>
    </row>
    <row r="61" spans="1:9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507</v>
      </c>
      <c r="F61" s="11">
        <v>0.65</v>
      </c>
      <c r="H61" s="7">
        <v>4.51</v>
      </c>
      <c r="I61" s="7">
        <v>1</v>
      </c>
    </row>
    <row r="62" spans="1:9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507</v>
      </c>
      <c r="F62" s="11">
        <v>0.65</v>
      </c>
      <c r="H62" s="7">
        <v>1.18</v>
      </c>
      <c r="I62" s="7">
        <v>1</v>
      </c>
    </row>
    <row r="63" spans="1:9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507</v>
      </c>
      <c r="F63" s="11">
        <v>0.65</v>
      </c>
      <c r="H63" s="7">
        <v>0.98</v>
      </c>
      <c r="I63" s="7">
        <v>1</v>
      </c>
    </row>
    <row r="64" spans="1:9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507</v>
      </c>
      <c r="F64" s="11">
        <v>0.65</v>
      </c>
      <c r="H64" s="7">
        <v>0.35</v>
      </c>
      <c r="I64" s="7">
        <v>0.5</v>
      </c>
    </row>
    <row r="65" spans="1:9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507</v>
      </c>
      <c r="F65" s="11">
        <v>0.65</v>
      </c>
      <c r="H65" s="7">
        <v>0.5</v>
      </c>
      <c r="I65" s="7">
        <v>1</v>
      </c>
    </row>
    <row r="66" spans="1:9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507</v>
      </c>
      <c r="F66" s="11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475</v>
      </c>
      <c r="F67" s="11">
        <v>1.49</v>
      </c>
      <c r="H67" s="7">
        <v>1.42</v>
      </c>
      <c r="I67" s="7">
        <v>1</v>
      </c>
    </row>
    <row r="68" spans="1:9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475</v>
      </c>
      <c r="F68" s="11">
        <v>1.49</v>
      </c>
      <c r="H68" s="7">
        <v>2.81</v>
      </c>
      <c r="I68" s="7">
        <v>1</v>
      </c>
    </row>
    <row r="69" spans="1:9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475</v>
      </c>
      <c r="F69" s="11">
        <v>1.49</v>
      </c>
      <c r="H69" s="7">
        <v>3.48</v>
      </c>
      <c r="I69" s="7">
        <v>1</v>
      </c>
    </row>
    <row r="70" spans="1:9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475</v>
      </c>
      <c r="F70" s="11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475</v>
      </c>
      <c r="F71" s="11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475</v>
      </c>
      <c r="F72" s="11">
        <v>1.49</v>
      </c>
      <c r="H72" s="7">
        <v>1.42</v>
      </c>
      <c r="I72" s="7">
        <v>1</v>
      </c>
    </row>
    <row r="73" spans="1:9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475</v>
      </c>
      <c r="F73" s="11">
        <v>1.49</v>
      </c>
      <c r="H73" s="7">
        <v>2.38</v>
      </c>
      <c r="I73" s="7">
        <v>1</v>
      </c>
    </row>
    <row r="74" spans="1:9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476</v>
      </c>
      <c r="F74" s="11">
        <v>1.36</v>
      </c>
      <c r="H74" s="7">
        <v>0.84</v>
      </c>
      <c r="I74" s="7">
        <v>1</v>
      </c>
    </row>
    <row r="75" spans="1:9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476</v>
      </c>
      <c r="F75" s="11">
        <v>1.36</v>
      </c>
      <c r="H75" s="7">
        <v>1.74</v>
      </c>
      <c r="I75" s="7">
        <v>1</v>
      </c>
    </row>
    <row r="76" spans="1:9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476</v>
      </c>
      <c r="F76" s="11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477</v>
      </c>
      <c r="F77" s="11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477</v>
      </c>
      <c r="F78" s="11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477</v>
      </c>
      <c r="F79" s="11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477</v>
      </c>
      <c r="F80" s="11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477</v>
      </c>
      <c r="F81" s="11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477</v>
      </c>
      <c r="F82" s="11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477</v>
      </c>
      <c r="F83" s="11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477</v>
      </c>
      <c r="F84" s="11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477</v>
      </c>
      <c r="F85" s="11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477</v>
      </c>
      <c r="F86" s="11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477</v>
      </c>
      <c r="F87" s="11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477</v>
      </c>
      <c r="F88" s="11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477</v>
      </c>
      <c r="F89" s="11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477</v>
      </c>
      <c r="F90" s="11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477</v>
      </c>
      <c r="F91" s="11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477</v>
      </c>
      <c r="F92" s="11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477</v>
      </c>
      <c r="F93" s="11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478</v>
      </c>
      <c r="F94" s="11">
        <v>1.2</v>
      </c>
      <c r="H94" s="7">
        <v>0.98</v>
      </c>
      <c r="I94" s="7">
        <v>1</v>
      </c>
    </row>
    <row r="95" spans="1:9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478</v>
      </c>
      <c r="F95" s="11">
        <v>1.2</v>
      </c>
      <c r="H95" s="7">
        <v>1.49</v>
      </c>
      <c r="I95" s="7">
        <v>1</v>
      </c>
    </row>
    <row r="96" spans="1:9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478</v>
      </c>
      <c r="F96" s="11">
        <v>1.2</v>
      </c>
      <c r="H96" s="7">
        <v>0.68</v>
      </c>
      <c r="I96" s="7">
        <v>1</v>
      </c>
    </row>
    <row r="97" spans="1:9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478</v>
      </c>
      <c r="F97" s="11">
        <v>1.2</v>
      </c>
      <c r="H97" s="7">
        <v>1.01</v>
      </c>
      <c r="I97" s="7">
        <v>1</v>
      </c>
    </row>
    <row r="98" spans="1:9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478</v>
      </c>
      <c r="F98" s="11">
        <v>1.2</v>
      </c>
      <c r="H98" s="7">
        <v>0.4</v>
      </c>
      <c r="I98" s="7">
        <v>1</v>
      </c>
    </row>
    <row r="99" spans="1:9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478</v>
      </c>
      <c r="F99" s="11">
        <v>1.2</v>
      </c>
      <c r="H99" s="7">
        <v>1.54</v>
      </c>
      <c r="I99" s="7">
        <v>1</v>
      </c>
    </row>
    <row r="100" spans="1:9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478</v>
      </c>
      <c r="F100" s="11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478</v>
      </c>
      <c r="F101" s="11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478</v>
      </c>
      <c r="F102" s="11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478</v>
      </c>
      <c r="F103" s="11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478</v>
      </c>
      <c r="F104" s="11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478</v>
      </c>
      <c r="F105" s="11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480</v>
      </c>
      <c r="F106" s="11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480</v>
      </c>
      <c r="F107" s="11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480</v>
      </c>
      <c r="F108" s="11">
        <v>2.96</v>
      </c>
      <c r="H108" s="7">
        <v>7.4</v>
      </c>
      <c r="I108" s="7">
        <v>1</v>
      </c>
    </row>
    <row r="109" spans="1:9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480</v>
      </c>
      <c r="F109" s="11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480</v>
      </c>
      <c r="F110" s="11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480</v>
      </c>
      <c r="F111" s="11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480</v>
      </c>
      <c r="F112" s="11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529</v>
      </c>
      <c r="F113" s="11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529</v>
      </c>
      <c r="F114" s="11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529</v>
      </c>
      <c r="F115" s="11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515</v>
      </c>
      <c r="F116" s="11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515</v>
      </c>
      <c r="F117" s="11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515</v>
      </c>
      <c r="F118" s="11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515</v>
      </c>
      <c r="F119" s="11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515</v>
      </c>
      <c r="F120" s="11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515</v>
      </c>
      <c r="F121" s="11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515</v>
      </c>
      <c r="F122" s="11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515</v>
      </c>
      <c r="F123" s="11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515</v>
      </c>
      <c r="F124" s="11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515</v>
      </c>
      <c r="F125" s="11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515</v>
      </c>
      <c r="F126" s="11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515</v>
      </c>
      <c r="F127" s="11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515</v>
      </c>
      <c r="F128" s="11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515</v>
      </c>
      <c r="F129" s="11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515</v>
      </c>
      <c r="F130" s="11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515</v>
      </c>
      <c r="F131" s="11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515</v>
      </c>
      <c r="F132" s="11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515</v>
      </c>
      <c r="F133" s="11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515</v>
      </c>
      <c r="F134" s="11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515</v>
      </c>
      <c r="F135" s="11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515</v>
      </c>
      <c r="F136" s="11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515</v>
      </c>
      <c r="F137" s="11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515</v>
      </c>
      <c r="F138" s="11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515</v>
      </c>
      <c r="F139" s="11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515</v>
      </c>
      <c r="F140" s="11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515</v>
      </c>
      <c r="F141" s="11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515</v>
      </c>
      <c r="F142" s="11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515</v>
      </c>
      <c r="F143" s="11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515</v>
      </c>
      <c r="F144" s="11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474</v>
      </c>
      <c r="F145" s="11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474</v>
      </c>
      <c r="F146" s="11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474</v>
      </c>
      <c r="F147" s="11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474</v>
      </c>
      <c r="F148" s="11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474</v>
      </c>
      <c r="F149" s="11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474</v>
      </c>
      <c r="F150" s="11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474</v>
      </c>
      <c r="F151" s="11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474</v>
      </c>
      <c r="F152" s="11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474</v>
      </c>
      <c r="F153" s="11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474</v>
      </c>
      <c r="F154" s="11">
        <v>0.87</v>
      </c>
      <c r="H154" s="7">
        <v>25</v>
      </c>
      <c r="I154" s="7">
        <v>1</v>
      </c>
    </row>
    <row r="155" spans="1:9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508</v>
      </c>
      <c r="F155" s="11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508</v>
      </c>
      <c r="F156" s="11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508</v>
      </c>
      <c r="F157" s="11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508</v>
      </c>
      <c r="F158" s="11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508</v>
      </c>
      <c r="F159" s="11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508</v>
      </c>
      <c r="F160" s="11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508</v>
      </c>
      <c r="F161" s="11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508</v>
      </c>
      <c r="F162" s="11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497</v>
      </c>
      <c r="F163" s="11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497</v>
      </c>
      <c r="F164" s="11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497</v>
      </c>
      <c r="F165" s="11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497</v>
      </c>
      <c r="F166" s="11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483</v>
      </c>
      <c r="F167" s="11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483</v>
      </c>
      <c r="F168" s="11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483</v>
      </c>
      <c r="F169" s="11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483</v>
      </c>
      <c r="F170" s="11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483</v>
      </c>
      <c r="F171" s="11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483</v>
      </c>
      <c r="F172" s="11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509</v>
      </c>
      <c r="F173" s="11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509</v>
      </c>
      <c r="F174" s="11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509</v>
      </c>
      <c r="F175" s="11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509</v>
      </c>
      <c r="F176" s="11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530</v>
      </c>
      <c r="F177" s="11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530</v>
      </c>
      <c r="F178" s="11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530</v>
      </c>
      <c r="F179" s="11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530</v>
      </c>
      <c r="F180" s="11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530</v>
      </c>
      <c r="F181" s="11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530</v>
      </c>
      <c r="F182" s="11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530</v>
      </c>
      <c r="F183" s="11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530</v>
      </c>
      <c r="F184" s="11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530</v>
      </c>
      <c r="F185" s="11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530</v>
      </c>
      <c r="F186" s="11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530</v>
      </c>
      <c r="F187" s="11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530</v>
      </c>
      <c r="F188" s="11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531</v>
      </c>
      <c r="F189" s="11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491</v>
      </c>
      <c r="F190" s="11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491</v>
      </c>
      <c r="F191" s="11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491</v>
      </c>
      <c r="F192" s="11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491</v>
      </c>
      <c r="F193" s="11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491</v>
      </c>
      <c r="F194" s="11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491</v>
      </c>
      <c r="F195" s="11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491</v>
      </c>
      <c r="F196" s="11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491</v>
      </c>
      <c r="F197" s="11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491</v>
      </c>
      <c r="F198" s="11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491</v>
      </c>
      <c r="F199" s="11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491</v>
      </c>
      <c r="F200" s="11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491</v>
      </c>
      <c r="F201" s="11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491</v>
      </c>
      <c r="F202" s="11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491</v>
      </c>
      <c r="F203" s="11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491</v>
      </c>
      <c r="F204" s="11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491</v>
      </c>
      <c r="F205" s="11">
        <v>0.77</v>
      </c>
      <c r="H205" s="7">
        <v>1</v>
      </c>
      <c r="I205" s="7">
        <v>1</v>
      </c>
    </row>
    <row r="206" spans="1:9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532</v>
      </c>
      <c r="F206" s="11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532</v>
      </c>
      <c r="F207" s="11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532</v>
      </c>
      <c r="F208" s="11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532</v>
      </c>
      <c r="F209" s="11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532</v>
      </c>
      <c r="F210" s="11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533</v>
      </c>
      <c r="F211" s="11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533</v>
      </c>
      <c r="F212" s="11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533</v>
      </c>
      <c r="F213" s="11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533</v>
      </c>
      <c r="F214" s="11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533</v>
      </c>
      <c r="F215" s="11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533</v>
      </c>
      <c r="F216" s="11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533</v>
      </c>
      <c r="F217" s="11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533</v>
      </c>
      <c r="F218" s="11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533</v>
      </c>
      <c r="F219" s="11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533</v>
      </c>
      <c r="F220" s="11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533</v>
      </c>
      <c r="F221" s="11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533</v>
      </c>
      <c r="F222" s="11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533</v>
      </c>
      <c r="F223" s="11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482</v>
      </c>
      <c r="F224" s="11">
        <v>1.2</v>
      </c>
      <c r="H224" s="7">
        <v>0.64</v>
      </c>
      <c r="I224" s="7">
        <v>1</v>
      </c>
    </row>
    <row r="225" spans="1:9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482</v>
      </c>
      <c r="F225" s="11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482</v>
      </c>
      <c r="F226" s="11">
        <v>1.2</v>
      </c>
      <c r="H226" s="7">
        <v>0.67</v>
      </c>
      <c r="I226" s="7">
        <v>1</v>
      </c>
    </row>
    <row r="227" spans="1:9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482</v>
      </c>
      <c r="F227" s="11">
        <v>1.2</v>
      </c>
      <c r="H227" s="7">
        <v>1.2</v>
      </c>
      <c r="I227" s="7">
        <v>1</v>
      </c>
    </row>
    <row r="228" spans="1:9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482</v>
      </c>
      <c r="F228" s="11">
        <v>1.2</v>
      </c>
      <c r="H228" s="7">
        <v>1.42</v>
      </c>
      <c r="I228" s="7">
        <v>1</v>
      </c>
    </row>
    <row r="229" spans="1:9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482</v>
      </c>
      <c r="F229" s="11">
        <v>1.2</v>
      </c>
      <c r="H229" s="7">
        <v>2.31</v>
      </c>
      <c r="I229" s="7">
        <v>1</v>
      </c>
    </row>
    <row r="230" spans="1:9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482</v>
      </c>
      <c r="F230" s="11">
        <v>1.2</v>
      </c>
      <c r="H230" s="7">
        <v>3.12</v>
      </c>
      <c r="I230" s="7">
        <v>1</v>
      </c>
    </row>
    <row r="231" spans="1:9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482</v>
      </c>
      <c r="F231" s="11">
        <v>1.2</v>
      </c>
      <c r="H231" s="7">
        <v>1.08</v>
      </c>
      <c r="I231" s="7">
        <v>1</v>
      </c>
    </row>
    <row r="232" spans="1:9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482</v>
      </c>
      <c r="F232" s="11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482</v>
      </c>
      <c r="F233" s="11">
        <v>1.2</v>
      </c>
      <c r="H233" s="7">
        <v>1.62</v>
      </c>
      <c r="I233" s="7">
        <v>1</v>
      </c>
    </row>
    <row r="234" spans="1:9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482</v>
      </c>
      <c r="F234" s="11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482</v>
      </c>
      <c r="F235" s="11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482</v>
      </c>
      <c r="F236" s="11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473</v>
      </c>
      <c r="F237" s="11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473</v>
      </c>
      <c r="F238" s="11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473</v>
      </c>
      <c r="F239" s="11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473</v>
      </c>
      <c r="F240" s="11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473</v>
      </c>
      <c r="F241" s="11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473</v>
      </c>
      <c r="F242" s="11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473</v>
      </c>
      <c r="F243" s="11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473</v>
      </c>
      <c r="F244" s="11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473</v>
      </c>
      <c r="F245" s="11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473</v>
      </c>
      <c r="F246" s="11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473</v>
      </c>
      <c r="F247" s="11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473</v>
      </c>
      <c r="F248" s="11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473</v>
      </c>
      <c r="F249" s="11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473</v>
      </c>
      <c r="F250" s="11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473</v>
      </c>
      <c r="F251" s="11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473</v>
      </c>
      <c r="F252" s="11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473</v>
      </c>
      <c r="F253" s="11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473</v>
      </c>
      <c r="F254" s="11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473</v>
      </c>
      <c r="F255" s="11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534</v>
      </c>
      <c r="F256" s="11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534</v>
      </c>
      <c r="F257" s="11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534</v>
      </c>
      <c r="F258" s="11">
        <v>1.2</v>
      </c>
      <c r="H258" s="7">
        <v>3</v>
      </c>
      <c r="I258" s="7">
        <v>1</v>
      </c>
    </row>
    <row r="259" spans="1:9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534</v>
      </c>
      <c r="F259" s="11">
        <v>1.2</v>
      </c>
      <c r="H259" s="7">
        <v>4.3</v>
      </c>
      <c r="I259" s="7">
        <v>1</v>
      </c>
    </row>
    <row r="260" spans="1:9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534</v>
      </c>
      <c r="F260" s="11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534</v>
      </c>
      <c r="F261" s="11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534</v>
      </c>
      <c r="F262" s="11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534</v>
      </c>
      <c r="F263" s="11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534</v>
      </c>
      <c r="F264" s="11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534</v>
      </c>
      <c r="F265" s="11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534</v>
      </c>
      <c r="F266" s="11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534</v>
      </c>
      <c r="F267" s="11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534</v>
      </c>
      <c r="F268" s="11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534</v>
      </c>
      <c r="F269" s="11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534</v>
      </c>
      <c r="F270" s="11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534</v>
      </c>
      <c r="F271" s="11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534</v>
      </c>
      <c r="F272" s="11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534</v>
      </c>
      <c r="F273" s="11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512</v>
      </c>
      <c r="F274" s="11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512</v>
      </c>
      <c r="F275" s="11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512</v>
      </c>
      <c r="F276" s="11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512</v>
      </c>
      <c r="F277" s="11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512</v>
      </c>
      <c r="F278" s="11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512</v>
      </c>
      <c r="F279" s="11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512</v>
      </c>
      <c r="F280" s="11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484</v>
      </c>
      <c r="F281" s="11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484</v>
      </c>
      <c r="F282" s="11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484</v>
      </c>
      <c r="F283" s="11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484</v>
      </c>
      <c r="F284" s="11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484</v>
      </c>
      <c r="F285" s="11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513</v>
      </c>
      <c r="F286" s="11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513</v>
      </c>
      <c r="F287" s="11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513</v>
      </c>
      <c r="F288" s="11">
        <v>1.4</v>
      </c>
      <c r="H288" s="7">
        <v>2.14</v>
      </c>
      <c r="I288" s="7">
        <v>1</v>
      </c>
    </row>
    <row r="289" spans="1:9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513</v>
      </c>
      <c r="F289" s="11">
        <v>1.4</v>
      </c>
      <c r="H289" s="7">
        <v>1.25</v>
      </c>
      <c r="I289" s="7">
        <v>1</v>
      </c>
    </row>
    <row r="290" spans="1:9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513</v>
      </c>
      <c r="F290" s="11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513</v>
      </c>
      <c r="F291" s="11">
        <v>1.4</v>
      </c>
      <c r="H291" s="7">
        <v>0.76</v>
      </c>
      <c r="I291" s="7">
        <v>1</v>
      </c>
    </row>
    <row r="292" spans="1:9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513</v>
      </c>
      <c r="F292" s="11">
        <v>1.4</v>
      </c>
      <c r="H292" s="7">
        <v>1.06</v>
      </c>
      <c r="I292" s="7">
        <v>1</v>
      </c>
    </row>
    <row r="293" spans="1:9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513</v>
      </c>
      <c r="F293" s="11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513</v>
      </c>
      <c r="F294" s="11">
        <v>1.4</v>
      </c>
      <c r="H294" s="7">
        <v>3.32</v>
      </c>
      <c r="I294" s="7">
        <v>1</v>
      </c>
    </row>
    <row r="295" spans="1:9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535</v>
      </c>
      <c r="F295" s="11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535</v>
      </c>
      <c r="F296" s="11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535</v>
      </c>
      <c r="F297" s="11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535</v>
      </c>
      <c r="F298" s="11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535</v>
      </c>
      <c r="F299" s="11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535</v>
      </c>
      <c r="F300" s="11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536</v>
      </c>
      <c r="F301" s="11">
        <v>0.75</v>
      </c>
      <c r="H301" s="7">
        <v>3</v>
      </c>
      <c r="I301" s="7">
        <v>1</v>
      </c>
    </row>
    <row r="302" spans="1:9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536</v>
      </c>
      <c r="F302" s="11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536</v>
      </c>
      <c r="F303" s="11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536</v>
      </c>
      <c r="F304" s="11">
        <v>0.75</v>
      </c>
      <c r="H304" s="7">
        <v>1.5</v>
      </c>
      <c r="I304" s="7">
        <v>1</v>
      </c>
    </row>
    <row r="305" spans="1:9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536</v>
      </c>
      <c r="F305" s="11">
        <v>0.75</v>
      </c>
      <c r="H305" s="7">
        <v>0.7</v>
      </c>
      <c r="I305" s="7">
        <v>1</v>
      </c>
    </row>
    <row r="306" spans="1:9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536</v>
      </c>
      <c r="F306" s="11">
        <v>0.75</v>
      </c>
      <c r="H306" s="7">
        <v>1.8</v>
      </c>
      <c r="I306" s="7">
        <v>1</v>
      </c>
    </row>
    <row r="307" spans="1:9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536</v>
      </c>
      <c r="F307" s="11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536</v>
      </c>
      <c r="F308" s="11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536</v>
      </c>
      <c r="F309" s="11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1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1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1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1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1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1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1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490</v>
      </c>
      <c r="F317" s="11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472</v>
      </c>
      <c r="F318" s="11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496</v>
      </c>
      <c r="F319" s="11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528</v>
      </c>
      <c r="F320" s="11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502</v>
      </c>
      <c r="F321" s="11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503</v>
      </c>
      <c r="F322" s="11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503</v>
      </c>
      <c r="F323" s="11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503</v>
      </c>
      <c r="F324" s="11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504</v>
      </c>
      <c r="F325" s="11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504</v>
      </c>
      <c r="F326" s="11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505</v>
      </c>
      <c r="F327" s="11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506</v>
      </c>
      <c r="F328" s="11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506</v>
      </c>
      <c r="F329" s="11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507</v>
      </c>
      <c r="F330" s="11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507</v>
      </c>
      <c r="F331" s="11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507</v>
      </c>
      <c r="F332" s="11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507</v>
      </c>
      <c r="F333" s="11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507</v>
      </c>
      <c r="F334" s="11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507</v>
      </c>
      <c r="F335" s="11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507</v>
      </c>
      <c r="F336" s="11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507</v>
      </c>
      <c r="F337" s="11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507</v>
      </c>
      <c r="F338" s="11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475</v>
      </c>
      <c r="F339" s="11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475</v>
      </c>
      <c r="F340" s="11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476</v>
      </c>
      <c r="F341" s="11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476</v>
      </c>
      <c r="F342" s="11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477</v>
      </c>
      <c r="F343" s="11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477</v>
      </c>
      <c r="F344" s="11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477</v>
      </c>
      <c r="F345" s="11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478</v>
      </c>
      <c r="F346" s="11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478</v>
      </c>
      <c r="F347" s="11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480</v>
      </c>
      <c r="F348" s="11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537</v>
      </c>
      <c r="F349" s="11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537</v>
      </c>
      <c r="F350" s="11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537</v>
      </c>
      <c r="F351" s="11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537</v>
      </c>
      <c r="F352" s="11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515</v>
      </c>
      <c r="F353" s="11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515</v>
      </c>
      <c r="F354" s="11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515</v>
      </c>
      <c r="F355" s="11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515</v>
      </c>
      <c r="F356" s="11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515</v>
      </c>
      <c r="F357" s="11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515</v>
      </c>
      <c r="F358" s="11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515</v>
      </c>
      <c r="F359" s="11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515</v>
      </c>
      <c r="F360" s="11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515</v>
      </c>
      <c r="F361" s="11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515</v>
      </c>
      <c r="F362" s="11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515</v>
      </c>
      <c r="F363" s="11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474</v>
      </c>
      <c r="F364" s="11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474</v>
      </c>
      <c r="F365" s="11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474</v>
      </c>
      <c r="F366" s="11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474</v>
      </c>
      <c r="F367" s="11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474</v>
      </c>
      <c r="F368" s="11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474</v>
      </c>
      <c r="F369" s="11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508</v>
      </c>
      <c r="F370" s="11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508</v>
      </c>
      <c r="F371" s="11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508</v>
      </c>
      <c r="F372" s="11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508</v>
      </c>
      <c r="F373" s="11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508</v>
      </c>
      <c r="F374" s="11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508</v>
      </c>
      <c r="F375" s="11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497</v>
      </c>
      <c r="F376" s="11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497</v>
      </c>
      <c r="F377" s="11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483</v>
      </c>
      <c r="F378" s="11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509</v>
      </c>
      <c r="F379" s="11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530</v>
      </c>
      <c r="F380" s="11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530</v>
      </c>
      <c r="F381" s="11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530</v>
      </c>
      <c r="F382" s="11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531</v>
      </c>
      <c r="F383" s="11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491</v>
      </c>
      <c r="F384" s="11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532</v>
      </c>
      <c r="F385" s="11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533</v>
      </c>
      <c r="F386" s="11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533</v>
      </c>
      <c r="F387" s="11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533</v>
      </c>
      <c r="F388" s="11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533</v>
      </c>
      <c r="F389" s="11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482</v>
      </c>
      <c r="F390" s="11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482</v>
      </c>
      <c r="F391" s="11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482</v>
      </c>
      <c r="F392" s="11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482</v>
      </c>
      <c r="F393" s="11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482</v>
      </c>
      <c r="F394" s="11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482</v>
      </c>
      <c r="F395" s="11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473</v>
      </c>
      <c r="F396" s="11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473</v>
      </c>
      <c r="F397" s="11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473</v>
      </c>
      <c r="F398" s="11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473</v>
      </c>
      <c r="F399" s="11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473</v>
      </c>
      <c r="F400" s="11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534</v>
      </c>
      <c r="F401" s="11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534</v>
      </c>
      <c r="F402" s="11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534</v>
      </c>
      <c r="F403" s="11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534</v>
      </c>
      <c r="F404" s="11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534</v>
      </c>
      <c r="F405" s="11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534</v>
      </c>
      <c r="F406" s="11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534</v>
      </c>
      <c r="F407" s="11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512</v>
      </c>
      <c r="F408" s="11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484</v>
      </c>
      <c r="F409" s="11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484</v>
      </c>
      <c r="F410" s="11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484</v>
      </c>
      <c r="F411" s="11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513</v>
      </c>
      <c r="F412" s="11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513</v>
      </c>
      <c r="F413" s="11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513</v>
      </c>
      <c r="F414" s="11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513</v>
      </c>
      <c r="F415" s="11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535</v>
      </c>
      <c r="F416" s="11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535</v>
      </c>
      <c r="F417" s="11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535</v>
      </c>
      <c r="F418" s="11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535</v>
      </c>
      <c r="F419" s="11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499</v>
      </c>
      <c r="F420" s="11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499</v>
      </c>
      <c r="F421" s="11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499</v>
      </c>
      <c r="F422" s="11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499</v>
      </c>
      <c r="F423" s="11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499</v>
      </c>
      <c r="F424" s="11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499</v>
      </c>
      <c r="F425" s="11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499</v>
      </c>
      <c r="F426" s="11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499</v>
      </c>
      <c r="F427" s="11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366"/>
  <sheetViews>
    <sheetView tabSelected="1" zoomScale="70" zoomScaleNormal="70" workbookViewId="0">
      <pane ySplit="7" topLeftCell="A8" activePane="bottomLeft" state="frozen"/>
      <selection pane="bottomLeft" activeCell="F1" sqref="F1:I1"/>
    </sheetView>
  </sheetViews>
  <sheetFormatPr defaultRowHeight="15"/>
  <cols>
    <col min="1" max="1" width="14.28515625" customWidth="1"/>
    <col min="2" max="2" width="22.140625" style="13" customWidth="1"/>
    <col min="3" max="3" width="9.42578125" style="5" customWidth="1"/>
    <col min="4" max="4" width="9.85546875" style="14" customWidth="1"/>
    <col min="5" max="5" width="12.5703125" customWidth="1"/>
    <col min="6" max="6" width="80.85546875" style="13" customWidth="1"/>
    <col min="7" max="7" width="6.85546875" style="11" customWidth="1"/>
    <col min="8" max="8" width="14.5703125" style="11" customWidth="1"/>
    <col min="9" max="9" width="23.85546875" style="52" customWidth="1"/>
    <col min="10" max="10" width="10.28515625" style="11" customWidth="1"/>
    <col min="11" max="11" width="25" customWidth="1"/>
    <col min="12" max="12" width="9.85546875" customWidth="1"/>
    <col min="13" max="13" width="8.140625" customWidth="1"/>
    <col min="14" max="14" width="9" customWidth="1"/>
    <col min="15" max="15" width="22.28515625" style="12" customWidth="1"/>
    <col min="16" max="16" width="17.28515625" style="12" customWidth="1"/>
    <col min="17" max="17" width="19.5703125" style="12" customWidth="1"/>
    <col min="18" max="18" width="19.140625" customWidth="1"/>
    <col min="19" max="19" width="20.5703125" customWidth="1"/>
  </cols>
  <sheetData>
    <row r="1" spans="1:19" ht="53.25" customHeight="1">
      <c r="B1" s="126"/>
      <c r="C1" s="127"/>
      <c r="D1" s="127"/>
      <c r="E1" s="127"/>
      <c r="F1" s="128" t="s">
        <v>554</v>
      </c>
      <c r="G1" s="128"/>
      <c r="H1" s="128"/>
      <c r="I1" s="128"/>
    </row>
    <row r="2" spans="1:19">
      <c r="A2" s="15"/>
      <c r="B2" s="16" t="s">
        <v>493</v>
      </c>
      <c r="C2" s="17">
        <v>17151.45</v>
      </c>
      <c r="D2" s="18"/>
      <c r="E2" s="15"/>
      <c r="F2" s="16"/>
      <c r="G2" s="17"/>
      <c r="H2" s="17"/>
      <c r="I2" s="50"/>
      <c r="J2" s="17"/>
      <c r="K2" s="15"/>
      <c r="L2" s="15"/>
      <c r="M2" s="15"/>
      <c r="N2" s="28"/>
      <c r="O2" s="19"/>
      <c r="P2" s="19"/>
      <c r="Q2" s="19"/>
    </row>
    <row r="3" spans="1:19">
      <c r="A3" s="20"/>
      <c r="B3" s="21" t="s">
        <v>494</v>
      </c>
      <c r="C3" s="22">
        <v>8790</v>
      </c>
      <c r="D3" s="23"/>
      <c r="E3" s="20"/>
      <c r="F3" s="21"/>
      <c r="G3" s="22"/>
      <c r="H3" s="22"/>
      <c r="I3" s="51"/>
      <c r="J3" s="22"/>
      <c r="K3" s="20"/>
      <c r="L3" s="20"/>
      <c r="M3" s="20"/>
      <c r="N3" s="20"/>
      <c r="O3" s="24"/>
      <c r="P3" s="24"/>
      <c r="Q3" s="24"/>
    </row>
    <row r="4" spans="1:19" s="38" customFormat="1" ht="20.100000000000001" customHeight="1">
      <c r="A4" s="121" t="s">
        <v>485</v>
      </c>
      <c r="B4" s="121" t="s">
        <v>486</v>
      </c>
      <c r="C4" s="123" t="s">
        <v>487</v>
      </c>
      <c r="D4" s="108" t="s">
        <v>492</v>
      </c>
      <c r="E4" s="110" t="s">
        <v>464</v>
      </c>
      <c r="F4" s="110" t="s">
        <v>465</v>
      </c>
      <c r="G4" s="120" t="s">
        <v>488</v>
      </c>
      <c r="H4" s="118" t="s">
        <v>544</v>
      </c>
      <c r="I4" s="112" t="s">
        <v>538</v>
      </c>
      <c r="J4" s="113"/>
      <c r="K4" s="110" t="s">
        <v>541</v>
      </c>
      <c r="L4" s="110" t="s">
        <v>466</v>
      </c>
      <c r="M4" s="110"/>
      <c r="N4" s="110" t="s">
        <v>467</v>
      </c>
      <c r="O4" s="106" t="s">
        <v>489</v>
      </c>
      <c r="P4" s="106"/>
      <c r="Q4" s="106" t="s">
        <v>467</v>
      </c>
      <c r="R4" s="29"/>
    </row>
    <row r="5" spans="1:19" s="38" customFormat="1" ht="20.100000000000001" customHeight="1">
      <c r="A5" s="122"/>
      <c r="B5" s="122"/>
      <c r="C5" s="124"/>
      <c r="D5" s="109"/>
      <c r="E5" s="111"/>
      <c r="F5" s="111"/>
      <c r="G5" s="125"/>
      <c r="H5" s="119"/>
      <c r="I5" s="114"/>
      <c r="J5" s="115"/>
      <c r="K5" s="111"/>
      <c r="L5" s="39" t="s">
        <v>468</v>
      </c>
      <c r="M5" s="39" t="s">
        <v>469</v>
      </c>
      <c r="N5" s="111"/>
      <c r="O5" s="40" t="s">
        <v>468</v>
      </c>
      <c r="P5" s="40" t="s">
        <v>469</v>
      </c>
      <c r="Q5" s="107"/>
      <c r="R5" s="29"/>
      <c r="S5" s="29"/>
    </row>
    <row r="6" spans="1:19" s="38" customFormat="1" ht="20.100000000000001" customHeight="1">
      <c r="A6" s="122"/>
      <c r="B6" s="122"/>
      <c r="C6" s="124"/>
      <c r="D6" s="109"/>
      <c r="E6" s="111"/>
      <c r="F6" s="111"/>
      <c r="G6" s="125"/>
      <c r="H6" s="120"/>
      <c r="I6" s="116"/>
      <c r="J6" s="117"/>
      <c r="K6" s="111"/>
      <c r="L6" s="41">
        <f t="shared" ref="L6:Q6" si="0">SUBTOTAL(9,L8:L13139)</f>
        <v>8</v>
      </c>
      <c r="M6" s="41">
        <f t="shared" si="0"/>
        <v>4</v>
      </c>
      <c r="N6" s="41">
        <f t="shared" si="0"/>
        <v>12</v>
      </c>
      <c r="O6" s="42">
        <f t="shared" si="0"/>
        <v>830955.04</v>
      </c>
      <c r="P6" s="42">
        <f t="shared" si="0"/>
        <v>415477.52</v>
      </c>
      <c r="Q6" s="42">
        <f t="shared" si="0"/>
        <v>1246432.56</v>
      </c>
      <c r="R6" s="29"/>
      <c r="S6" s="43"/>
    </row>
    <row r="7" spans="1:19" s="38" customFormat="1" ht="20.100000000000001" customHeight="1">
      <c r="A7" s="44" t="s">
        <v>485</v>
      </c>
      <c r="B7" s="44" t="s">
        <v>516</v>
      </c>
      <c r="C7" s="45" t="s">
        <v>487</v>
      </c>
      <c r="D7" s="46" t="s">
        <v>517</v>
      </c>
      <c r="E7" s="39" t="s">
        <v>464</v>
      </c>
      <c r="F7" s="39" t="s">
        <v>518</v>
      </c>
      <c r="G7" s="47" t="s">
        <v>488</v>
      </c>
      <c r="H7" s="47" t="s">
        <v>543</v>
      </c>
      <c r="I7" s="65" t="s">
        <v>539</v>
      </c>
      <c r="J7" s="47" t="s">
        <v>540</v>
      </c>
      <c r="K7" s="39" t="s">
        <v>542</v>
      </c>
      <c r="L7" s="48" t="s">
        <v>519</v>
      </c>
      <c r="M7" s="48" t="s">
        <v>520</v>
      </c>
      <c r="N7" s="48" t="s">
        <v>521</v>
      </c>
      <c r="O7" s="49" t="s">
        <v>522</v>
      </c>
      <c r="P7" s="49" t="s">
        <v>523</v>
      </c>
      <c r="Q7" s="49" t="s">
        <v>524</v>
      </c>
    </row>
    <row r="8" spans="1:19" s="64" customFormat="1" ht="15" hidden="1" customHeight="1">
      <c r="A8" s="57">
        <v>150001</v>
      </c>
      <c r="B8" s="54" t="str">
        <f>VLOOKUP(A8,МО!$A$1:$C$68,2,0)</f>
        <v>ГБУЗ "РКБ"</v>
      </c>
      <c r="C8" s="55">
        <f>IF(D8="КС",VLOOKUP(A8,МО!$A$1:$C$68,3,0),VLOOKUP(A8,МО!$A$1:$D$68,4,0))</f>
        <v>1.1100000000000001</v>
      </c>
      <c r="D8" s="56" t="s">
        <v>495</v>
      </c>
      <c r="E8" s="57">
        <v>20162028</v>
      </c>
      <c r="F8" s="54" t="str">
        <f>VLOOKUP(E8,КСГ!$A$2:$C$427,2,0)</f>
        <v>Респираторные инфекции верхних дыхательных путей, взрослые</v>
      </c>
      <c r="G8" s="58">
        <f>VLOOKUP(E8,КСГ!$A$2:$C$427,3,0)</f>
        <v>0.52</v>
      </c>
      <c r="H8" s="58">
        <f>IF(VLOOKUP($E8,КСГ!$A$2:$D$427,4,0)=0,IF($D8="КС",$C$2*$C8*$G8,$C$3*$C8*$G8),IF($D8="КС",$C$2*$G8,$C$3*$G8))</f>
        <v>5073.5880000000006</v>
      </c>
      <c r="I8" s="58" t="str">
        <f>VLOOKUP(E8,КСГ!$A$2:$E$427,5,0)</f>
        <v>Инфекционные болезни</v>
      </c>
      <c r="J8" s="58">
        <f>VLOOKUP(E8,КСГ!$A$2:$F$427,6,0)</f>
        <v>0.92</v>
      </c>
      <c r="K8" s="76" t="s">
        <v>474</v>
      </c>
      <c r="L8" s="76">
        <v>0</v>
      </c>
      <c r="M8" s="76">
        <v>0</v>
      </c>
      <c r="N8" s="61" t="str">
        <f t="shared" ref="N8:N71" si="1">IF(L8+M8&gt;0,L8+M8,"")</f>
        <v/>
      </c>
      <c r="O8" s="62">
        <f>IF(VLOOKUP($E8,КСГ!$A$2:$D$427,4,0)=0,IF($D8="КС",$C$2*$C8*$G8*L8,$C$3*$C8*$G8*L8),IF($D8="КС",$C$2*$G8*L8,$C$3*$G8*L8))</f>
        <v>0</v>
      </c>
      <c r="P8" s="62">
        <f>IF(VLOOKUP($E8,КСГ!$A$2:$D$427,4,0)=0,IF($D8="КС",$C$2*$C8*$G8*M8,$C$3*$C8*$G8*M8),IF($D8="КС",$C$2*$G8*M8,$C$3*$G8*M8))</f>
        <v>0</v>
      </c>
      <c r="Q8" s="63">
        <f t="shared" ref="Q8:Q71" si="2">O8+P8</f>
        <v>0</v>
      </c>
    </row>
    <row r="9" spans="1:19" s="64" customFormat="1" ht="15" hidden="1" customHeight="1">
      <c r="A9" s="57">
        <v>150001</v>
      </c>
      <c r="B9" s="54" t="str">
        <f>VLOOKUP(A9,МО!$A$1:$C$68,2,0)</f>
        <v>ГБУЗ "РКБ"</v>
      </c>
      <c r="C9" s="55">
        <f>IF(D9="КС",VLOOKUP(A9,МО!$A$1:$C$68,3,0),VLOOKUP(A9,МО!$A$1:$D$68,4,0))</f>
        <v>1.1100000000000001</v>
      </c>
      <c r="D9" s="56" t="s">
        <v>495</v>
      </c>
      <c r="E9" s="57">
        <v>20162055</v>
      </c>
      <c r="F9" s="54" t="str">
        <f>VLOOKUP(E9,КСГ!$A$2:$C$427,2,0)</f>
        <v>Болезни уха, горла, носа</v>
      </c>
      <c r="G9" s="58">
        <f>VLOOKUP(E9,КСГ!$A$2:$C$427,3,0)</f>
        <v>0.74</v>
      </c>
      <c r="H9" s="58">
        <f>IF(VLOOKUP($E9,КСГ!$A$2:$D$427,4,0)=0,IF($D9="КС",$C$2*$C9*$G9,$C$3*$C9*$G9),IF($D9="КС",$C$2*$G9,$C$3*$G9))</f>
        <v>7220.1060000000007</v>
      </c>
      <c r="I9" s="58" t="str">
        <f>VLOOKUP(E9,КСГ!$A$2:$E$427,5,0)</f>
        <v>Оториноларингология</v>
      </c>
      <c r="J9" s="58">
        <f>VLOOKUP(E9,КСГ!$A$2:$F$427,6,0)</f>
        <v>0.98</v>
      </c>
      <c r="K9" s="76" t="s">
        <v>474</v>
      </c>
      <c r="L9" s="76">
        <v>34</v>
      </c>
      <c r="M9" s="76">
        <v>5</v>
      </c>
      <c r="N9" s="61">
        <f t="shared" si="1"/>
        <v>39</v>
      </c>
      <c r="O9" s="62">
        <f>IF(VLOOKUP($E9,КСГ!$A$2:$D$427,4,0)=0,IF($D9="КС",$C$2*$C9*$G9*L9,$C$3*$C9*$G9*L9),IF($D9="КС",$C$2*$G9*L9,$C$3*$G9*L9))</f>
        <v>245483.60400000002</v>
      </c>
      <c r="P9" s="62">
        <f>IF(VLOOKUP($E9,КСГ!$A$2:$D$427,4,0)=0,IF($D9="КС",$C$2*$C9*$G9*M9,$C$3*$C9*$G9*M9),IF($D9="КС",$C$2*$G9*M9,$C$3*$G9*M9))</f>
        <v>36100.530000000006</v>
      </c>
      <c r="Q9" s="63">
        <f t="shared" si="2"/>
        <v>281584.13400000002</v>
      </c>
    </row>
    <row r="10" spans="1:19" s="64" customFormat="1" ht="15" hidden="1" customHeight="1">
      <c r="A10" s="57">
        <v>150001</v>
      </c>
      <c r="B10" s="54" t="str">
        <f>VLOOKUP(A10,МО!$A$1:$C$68,2,0)</f>
        <v>ГБУЗ "РКБ"</v>
      </c>
      <c r="C10" s="55">
        <f>IF(D10="КС",VLOOKUP(A10,МО!$A$1:$C$68,3,0),VLOOKUP(A10,МО!$A$1:$D$68,4,0))</f>
        <v>1.1100000000000001</v>
      </c>
      <c r="D10" s="56" t="s">
        <v>495</v>
      </c>
      <c r="E10" s="57">
        <v>20162088</v>
      </c>
      <c r="F10" s="54" t="str">
        <f>VLOOKUP(E10,КСГ!$A$2:$C$427,2,0)</f>
        <v>Операции на коже, подкожной клетчатке, придатках кожи (уровень  1)</v>
      </c>
      <c r="G10" s="58">
        <f>VLOOKUP(E10,КСГ!$A$2:$C$427,3,0)</f>
        <v>0.75</v>
      </c>
      <c r="H10" s="58">
        <f>IF(VLOOKUP($E10,КСГ!$A$2:$D$427,4,0)=0,IF($D10="КС",$C$2*$C10*$G10,$C$3*$C10*$G10),IF($D10="КС",$C$2*$G10,$C$3*$G10))</f>
        <v>7317.6750000000011</v>
      </c>
      <c r="I10" s="58" t="str">
        <f>VLOOKUP(E10,КСГ!$A$2:$E$427,5,0)</f>
        <v>Хирургия</v>
      </c>
      <c r="J10" s="58">
        <f>VLOOKUP(E10,КСГ!$A$2:$F$427,6,0)</f>
        <v>0.92</v>
      </c>
      <c r="K10" s="76" t="s">
        <v>484</v>
      </c>
      <c r="L10" s="76">
        <v>10</v>
      </c>
      <c r="M10" s="76">
        <v>3</v>
      </c>
      <c r="N10" s="61">
        <f t="shared" si="1"/>
        <v>13</v>
      </c>
      <c r="O10" s="62">
        <f>IF(VLOOKUP($E10,КСГ!$A$2:$D$427,4,0)=0,IF($D10="КС",$C$2*$C10*$G10*L10,$C$3*$C10*$G10*L10),IF($D10="КС",$C$2*$G10*L10,$C$3*$G10*L10))</f>
        <v>73176.750000000015</v>
      </c>
      <c r="P10" s="62">
        <f>IF(VLOOKUP($E10,КСГ!$A$2:$D$427,4,0)=0,IF($D10="КС",$C$2*$C10*$G10*M10,$C$3*$C10*$G10*M10),IF($D10="КС",$C$2*$G10*M10,$C$3*$G10*M10))</f>
        <v>21953.025000000001</v>
      </c>
      <c r="Q10" s="63">
        <f t="shared" si="2"/>
        <v>95129.775000000023</v>
      </c>
    </row>
    <row r="11" spans="1:19" s="64" customFormat="1" ht="15" hidden="1" customHeight="1">
      <c r="A11" s="57">
        <v>150001</v>
      </c>
      <c r="B11" s="54" t="str">
        <f>VLOOKUP(A11,МО!$A$1:$C$68,2,0)</f>
        <v>ГБУЗ "РКБ"</v>
      </c>
      <c r="C11" s="55">
        <f>IF(D11="КС",VLOOKUP(A11,МО!$A$1:$C$68,3,0),VLOOKUP(A11,МО!$A$1:$D$68,4,0))</f>
        <v>1.1100000000000001</v>
      </c>
      <c r="D11" s="56" t="s">
        <v>495</v>
      </c>
      <c r="E11" s="57">
        <v>20162100</v>
      </c>
      <c r="F11" s="54" t="str">
        <f>VLOOKUP(E11,КСГ!$A$2:$C$427,2,0)</f>
        <v>Болезни полости рта, слюнных желез и челюстей, врожденные аномалии лица и шеи, взрослые</v>
      </c>
      <c r="G11" s="58">
        <f>VLOOKUP(E11,КСГ!$A$2:$C$427,3,0)</f>
        <v>0.88</v>
      </c>
      <c r="H11" s="58">
        <f>IF(VLOOKUP($E11,КСГ!$A$2:$D$427,4,0)=0,IF($D11="КС",$C$2*$C11*$G11,$C$3*$C11*$G11),IF($D11="КС",$C$2*$G11,$C$3*$G11))</f>
        <v>8586.0720000000019</v>
      </c>
      <c r="I11" s="58" t="str">
        <f>VLOOKUP(E11,КСГ!$A$2:$E$427,5,0)</f>
        <v>Челюстно-лицевая хирургия</v>
      </c>
      <c r="J11" s="58">
        <f>VLOOKUP(E11,КСГ!$A$2:$F$427,6,0)</f>
        <v>0.89</v>
      </c>
      <c r="K11" s="76" t="s">
        <v>484</v>
      </c>
      <c r="L11" s="76">
        <v>25</v>
      </c>
      <c r="M11" s="76">
        <v>5</v>
      </c>
      <c r="N11" s="61">
        <f t="shared" si="1"/>
        <v>30</v>
      </c>
      <c r="O11" s="62">
        <f>IF(VLOOKUP($E11,КСГ!$A$2:$D$427,4,0)=0,IF($D11="КС",$C$2*$C11*$G11*L11,$C$3*$C11*$G11*L11),IF($D11="КС",$C$2*$G11*L11,$C$3*$G11*L11))</f>
        <v>214651.80000000005</v>
      </c>
      <c r="P11" s="62">
        <f>IF(VLOOKUP($E11,КСГ!$A$2:$D$427,4,0)=0,IF($D11="КС",$C$2*$C11*$G11*M11,$C$3*$C11*$G11*M11),IF($D11="КС",$C$2*$G11*M11,$C$3*$G11*M11))</f>
        <v>42930.360000000008</v>
      </c>
      <c r="Q11" s="63">
        <f t="shared" si="2"/>
        <v>257582.16000000006</v>
      </c>
    </row>
    <row r="12" spans="1:19" s="64" customFormat="1" ht="15" hidden="1" customHeight="1">
      <c r="A12" s="57">
        <v>150001</v>
      </c>
      <c r="B12" s="54" t="str">
        <f>VLOOKUP(A12,МО!$A$1:$C$68,2,0)</f>
        <v>ГБУЗ "РКБ"</v>
      </c>
      <c r="C12" s="55">
        <f>IF(D12="КС",VLOOKUP(A12,МО!$A$1:$C$68,3,0),VLOOKUP(A12,МО!$A$1:$D$68,4,0))</f>
        <v>1.1100000000000001</v>
      </c>
      <c r="D12" s="56" t="s">
        <v>495</v>
      </c>
      <c r="E12" s="57">
        <v>20162101</v>
      </c>
      <c r="F12" s="54" t="str">
        <f>VLOOKUP(E12,КСГ!$A$2:$C$427,2,0)</f>
        <v>Операции на органах полости рта (уровень  1)</v>
      </c>
      <c r="G12" s="58">
        <f>VLOOKUP(E12,КСГ!$A$2:$C$427,3,0)</f>
        <v>0.92</v>
      </c>
      <c r="H12" s="58">
        <f>IF(VLOOKUP($E12,КСГ!$A$2:$D$427,4,0)=0,IF($D12="КС",$C$2*$C12*$G12,$C$3*$C12*$G12),IF($D12="КС",$C$2*$G12,$C$3*$G12))</f>
        <v>8976.3480000000018</v>
      </c>
      <c r="I12" s="58" t="str">
        <f>VLOOKUP(E12,КСГ!$A$2:$E$427,5,0)</f>
        <v>Челюстно-лицевая хирургия</v>
      </c>
      <c r="J12" s="58">
        <f>VLOOKUP(E12,КСГ!$A$2:$F$427,6,0)</f>
        <v>0.89</v>
      </c>
      <c r="K12" s="76" t="s">
        <v>484</v>
      </c>
      <c r="L12" s="76">
        <v>19</v>
      </c>
      <c r="M12" s="76">
        <v>5</v>
      </c>
      <c r="N12" s="61">
        <f t="shared" si="1"/>
        <v>24</v>
      </c>
      <c r="O12" s="62">
        <f>IF(VLOOKUP($E12,КСГ!$A$2:$D$427,4,0)=0,IF($D12="КС",$C$2*$C12*$G12*L12,$C$3*$C12*$G12*L12),IF($D12="КС",$C$2*$G12*L12,$C$3*$G12*L12))</f>
        <v>170550.61200000002</v>
      </c>
      <c r="P12" s="62">
        <f>IF(VLOOKUP($E12,КСГ!$A$2:$D$427,4,0)=0,IF($D12="КС",$C$2*$C12*$G12*M12,$C$3*$C12*$G12*M12),IF($D12="КС",$C$2*$G12*M12,$C$3*$G12*M12))</f>
        <v>44881.740000000005</v>
      </c>
      <c r="Q12" s="63">
        <f t="shared" si="2"/>
        <v>215432.35200000001</v>
      </c>
    </row>
    <row r="13" spans="1:19" s="64" customFormat="1" ht="15" hidden="1" customHeight="1">
      <c r="A13" s="57">
        <v>150001</v>
      </c>
      <c r="B13" s="54" t="str">
        <f>VLOOKUP(A13,МО!$A$1:$C$68,2,0)</f>
        <v>ГБУЗ "РКБ"</v>
      </c>
      <c r="C13" s="55">
        <f>IF(D13="КС",VLOOKUP(A13,МО!$A$1:$C$68,3,0),VLOOKUP(A13,МО!$A$1:$D$68,4,0))</f>
        <v>1.1100000000000001</v>
      </c>
      <c r="D13" s="56" t="s">
        <v>495</v>
      </c>
      <c r="E13" s="57">
        <v>20162102</v>
      </c>
      <c r="F13" s="54" t="str">
        <f>VLOOKUP(E13,КСГ!$A$2:$C$427,2,0)</f>
        <v>Операции на органах полости рта (уровень  2)</v>
      </c>
      <c r="G13" s="58">
        <f>VLOOKUP(E13,КСГ!$A$2:$C$427,3,0)</f>
        <v>1.56</v>
      </c>
      <c r="H13" s="58">
        <f>IF(VLOOKUP($E13,КСГ!$A$2:$D$427,4,0)=0,IF($D13="КС",$C$2*$C13*$G13,$C$3*$C13*$G13),IF($D13="КС",$C$2*$G13,$C$3*$G13))</f>
        <v>15220.764000000003</v>
      </c>
      <c r="I13" s="58" t="str">
        <f>VLOOKUP(E13,КСГ!$A$2:$E$427,5,0)</f>
        <v>Челюстно-лицевая хирургия</v>
      </c>
      <c r="J13" s="58">
        <f>VLOOKUP(E13,КСГ!$A$2:$F$427,6,0)</f>
        <v>0.89</v>
      </c>
      <c r="K13" s="76" t="s">
        <v>484</v>
      </c>
      <c r="L13" s="76">
        <v>19</v>
      </c>
      <c r="M13" s="76">
        <v>5</v>
      </c>
      <c r="N13" s="61">
        <f t="shared" si="1"/>
        <v>24</v>
      </c>
      <c r="O13" s="62">
        <f>IF(VLOOKUP($E13,КСГ!$A$2:$D$427,4,0)=0,IF($D13="КС",$C$2*$C13*$G13*L13,$C$3*$C13*$G13*L13),IF($D13="КС",$C$2*$G13*L13,$C$3*$G13*L13))</f>
        <v>289194.51600000006</v>
      </c>
      <c r="P13" s="62">
        <f>IF(VLOOKUP($E13,КСГ!$A$2:$D$427,4,0)=0,IF($D13="КС",$C$2*$C13*$G13*M13,$C$3*$C13*$G13*M13),IF($D13="КС",$C$2*$G13*M13,$C$3*$G13*M13))</f>
        <v>76103.820000000007</v>
      </c>
      <c r="Q13" s="63">
        <f t="shared" si="2"/>
        <v>365298.33600000007</v>
      </c>
    </row>
    <row r="14" spans="1:19" s="64" customFormat="1" ht="15" hidden="1" customHeight="1">
      <c r="A14" s="57">
        <v>150002</v>
      </c>
      <c r="B14" s="54" t="str">
        <f>VLOOKUP(A14,МО!$A$1:$C$68,2,0)</f>
        <v>ГБУЗ "ДРКБ"</v>
      </c>
      <c r="C14" s="55">
        <f>IF(D14="КС",VLOOKUP(A14,МО!$A$1:$C$68,3,0),VLOOKUP(A14,МО!$A$1:$D$68,4,0))</f>
        <v>1.1100000000000001</v>
      </c>
      <c r="D14" s="56" t="s">
        <v>495</v>
      </c>
      <c r="E14" s="57">
        <v>20162011</v>
      </c>
      <c r="F14" s="54" t="str">
        <f>VLOOKUP(E14,КСГ!$A$2:$C$427,2,0)</f>
        <v>Дерматозы</v>
      </c>
      <c r="G14" s="58">
        <f>VLOOKUP(E14,КСГ!$A$2:$C$427,3,0)</f>
        <v>1.54</v>
      </c>
      <c r="H14" s="58">
        <f>IF(VLOOKUP($E14,КСГ!$A$2:$D$427,4,0)=0,IF($D14="КС",$C$2*$C14*$G14,$C$3*$C14*$G14),IF($D14="КС",$C$2*$G14,$C$3*$G14))</f>
        <v>15025.626000000002</v>
      </c>
      <c r="I14" s="59" t="str">
        <f>VLOOKUP(E14,КСГ!$A$2:$E$427,5,0)</f>
        <v>Дерматология</v>
      </c>
      <c r="J14" s="58">
        <f>VLOOKUP(E14,КСГ!$A$2:$F$427,6,0)</f>
        <v>1.54</v>
      </c>
      <c r="K14" s="76" t="s">
        <v>490</v>
      </c>
      <c r="L14" s="76">
        <v>5</v>
      </c>
      <c r="M14" s="76">
        <v>2</v>
      </c>
      <c r="N14" s="61">
        <f t="shared" si="1"/>
        <v>7</v>
      </c>
      <c r="O14" s="62">
        <f>IF(VLOOKUP($E14,КСГ!$A$2:$D$427,4,0)=0,IF($D14="КС",$C$2*$C14*$G14*L14,$C$3*$C14*$G14*L14),IF($D14="КС",$C$2*$G14*L14,$C$3*$G14*L14))</f>
        <v>75128.13</v>
      </c>
      <c r="P14" s="62">
        <f>IF(VLOOKUP($E14,КСГ!$A$2:$D$427,4,0)=0,IF($D14="КС",$C$2*$C14*$G14*M14,$C$3*$C14*$G14*M14),IF($D14="КС",$C$2*$G14*M14,$C$3*$G14*M14))</f>
        <v>30051.252000000004</v>
      </c>
      <c r="Q14" s="63">
        <f t="shared" si="2"/>
        <v>105179.38200000001</v>
      </c>
    </row>
    <row r="15" spans="1:19" s="64" customFormat="1" ht="15" hidden="1" customHeight="1">
      <c r="A15" s="57">
        <v>150002</v>
      </c>
      <c r="B15" s="54" t="str">
        <f>VLOOKUP(A15,МО!$A$1:$C$68,2,0)</f>
        <v>ГБУЗ "ДРКБ"</v>
      </c>
      <c r="C15" s="55">
        <f>IF(D15="КС",VLOOKUP(A15,МО!$A$1:$C$68,3,0),VLOOKUP(A15,МО!$A$1:$D$68,4,0))</f>
        <v>1.1100000000000001</v>
      </c>
      <c r="D15" s="56" t="s">
        <v>495</v>
      </c>
      <c r="E15" s="57">
        <v>20162012</v>
      </c>
      <c r="F15" s="54" t="str">
        <f>VLOOKUP(E15,КСГ!$A$2:$C$427,2,0)</f>
        <v>Болезни системы кровообращения, дети</v>
      </c>
      <c r="G15" s="58">
        <f>VLOOKUP(E15,КСГ!$A$2:$C$427,3,0)</f>
        <v>0.98</v>
      </c>
      <c r="H15" s="58">
        <f>IF(VLOOKUP($E15,КСГ!$A$2:$D$427,4,0)=0,IF($D15="КС",$C$2*$C15*$G15,$C$3*$C15*$G15),IF($D15="КС",$C$2*$G15,$C$3*$G15))</f>
        <v>9561.7620000000006</v>
      </c>
      <c r="I15" s="59" t="str">
        <f>VLOOKUP(E15,КСГ!$A$2:$E$427,5,0)</f>
        <v>Детская кардиология</v>
      </c>
      <c r="J15" s="58">
        <f>VLOOKUP(E15,КСГ!$A$2:$F$427,6,0)</f>
        <v>0.98</v>
      </c>
      <c r="K15" s="76" t="s">
        <v>502</v>
      </c>
      <c r="L15" s="76">
        <v>16</v>
      </c>
      <c r="M15" s="76">
        <v>5</v>
      </c>
      <c r="N15" s="61">
        <f t="shared" si="1"/>
        <v>21</v>
      </c>
      <c r="O15" s="62">
        <f>IF(VLOOKUP($E15,КСГ!$A$2:$D$427,4,0)=0,IF($D15="КС",$C$2*$C15*$G15*L15,$C$3*$C15*$G15*L15),IF($D15="КС",$C$2*$G15*L15,$C$3*$G15*L15))</f>
        <v>152988.19200000001</v>
      </c>
      <c r="P15" s="62">
        <f>IF(VLOOKUP($E15,КСГ!$A$2:$D$427,4,0)=0,IF($D15="КС",$C$2*$C15*$G15*M15,$C$3*$C15*$G15*M15),IF($D15="КС",$C$2*$G15*M15,$C$3*$G15*M15))</f>
        <v>47808.810000000005</v>
      </c>
      <c r="Q15" s="63">
        <f t="shared" si="2"/>
        <v>200797.00200000001</v>
      </c>
    </row>
    <row r="16" spans="1:19" s="64" customFormat="1" ht="15" hidden="1" customHeight="1">
      <c r="A16" s="57">
        <v>150002</v>
      </c>
      <c r="B16" s="54" t="str">
        <f>VLOOKUP(A16,МО!$A$1:$C$68,2,0)</f>
        <v>ГБУЗ "ДРКБ"</v>
      </c>
      <c r="C16" s="55">
        <f>IF(D16="КС",VLOOKUP(A16,МО!$A$1:$C$68,3,0),VLOOKUP(A16,МО!$A$1:$D$68,4,0))</f>
        <v>1.1100000000000001</v>
      </c>
      <c r="D16" s="56" t="s">
        <v>495</v>
      </c>
      <c r="E16" s="57">
        <v>20162016</v>
      </c>
      <c r="F16" s="54" t="str">
        <f>VLOOKUP(E16,КСГ!$A$2:$C$427,2,0)</f>
        <v>Операции на мужских половых органах, дети</v>
      </c>
      <c r="G16" s="58">
        <f>VLOOKUP(E16,КСГ!$A$2:$C$427,3,0)</f>
        <v>1.38</v>
      </c>
      <c r="H16" s="58">
        <f>IF(VLOOKUP($E16,КСГ!$A$2:$D$427,4,0)=0,IF($D16="КС",$C$2*$C16*$G16,$C$3*$C16*$G16),IF($D16="КС",$C$2*$G16,$C$3*$G16))</f>
        <v>13464.522000000001</v>
      </c>
      <c r="I16" s="59" t="str">
        <f>VLOOKUP(E16,КСГ!$A$2:$E$427,5,0)</f>
        <v>Детская урология-андрология</v>
      </c>
      <c r="J16" s="58">
        <f>VLOOKUP(E16,КСГ!$A$2:$F$427,6,0)</f>
        <v>1.42</v>
      </c>
      <c r="K16" s="76" t="s">
        <v>504</v>
      </c>
      <c r="L16" s="76">
        <v>15</v>
      </c>
      <c r="M16" s="76">
        <v>5</v>
      </c>
      <c r="N16" s="61">
        <f t="shared" si="1"/>
        <v>20</v>
      </c>
      <c r="O16" s="62">
        <f>IF(VLOOKUP($E16,КСГ!$A$2:$D$427,4,0)=0,IF($D16="КС",$C$2*$C16*$G16*L16,$C$3*$C16*$G16*L16),IF($D16="КС",$C$2*$G16*L16,$C$3*$G16*L16))</f>
        <v>201967.83000000002</v>
      </c>
      <c r="P16" s="62">
        <f>IF(VLOOKUP($E16,КСГ!$A$2:$D$427,4,0)=0,IF($D16="КС",$C$2*$C16*$G16*M16,$C$3*$C16*$G16*M16),IF($D16="КС",$C$2*$G16*M16,$C$3*$G16*M16))</f>
        <v>67322.61</v>
      </c>
      <c r="Q16" s="63">
        <f t="shared" si="2"/>
        <v>269290.44</v>
      </c>
    </row>
    <row r="17" spans="1:17" s="64" customFormat="1" ht="15" hidden="1" customHeight="1">
      <c r="A17" s="53">
        <v>150002</v>
      </c>
      <c r="B17" s="54" t="str">
        <f>VLOOKUP(A17,МО!$A$1:$C$68,2,0)</f>
        <v>ГБУЗ "ДРКБ"</v>
      </c>
      <c r="C17" s="55">
        <f>IF(D17="КС",VLOOKUP(A17,МО!$A$1:$C$68,3,0),VLOOKUP(A17,МО!$A$1:$D$68,4,0))</f>
        <v>1.1100000000000001</v>
      </c>
      <c r="D17" s="56" t="s">
        <v>495</v>
      </c>
      <c r="E17" s="53">
        <v>20162018</v>
      </c>
      <c r="F17" s="54" t="str">
        <f>VLOOKUP(E17,КСГ!$A$2:$C$427,2,0)</f>
        <v>Операции по поводу грыж, дети</v>
      </c>
      <c r="G17" s="58">
        <f>VLOOKUP(E17,КСГ!$A$2:$C$427,3,0)</f>
        <v>1.6</v>
      </c>
      <c r="H17" s="58">
        <f>IF(VLOOKUP($E17,КСГ!$A$2:$D$427,4,0)=0,IF($D17="КС",$C$2*$C17*$G17,$C$3*$C17*$G17),IF($D17="КС",$C$2*$G17,$C$3*$G17))</f>
        <v>15611.040000000003</v>
      </c>
      <c r="I17" s="59" t="str">
        <f>VLOOKUP(E17,КСГ!$A$2:$E$427,5,0)</f>
        <v>Детская хирургия</v>
      </c>
      <c r="J17" s="58">
        <f>VLOOKUP(E17,КСГ!$A$2:$F$427,6,0)</f>
        <v>1.6</v>
      </c>
      <c r="K17" s="76" t="s">
        <v>505</v>
      </c>
      <c r="L17" s="92">
        <v>1</v>
      </c>
      <c r="M17" s="92">
        <v>1</v>
      </c>
      <c r="N17" s="93">
        <f t="shared" si="1"/>
        <v>2</v>
      </c>
      <c r="O17" s="62">
        <f>IF(VLOOKUP($E17,КСГ!$A$2:$D$427,4,0)=0,IF($D17="КС",$C$2*$C17*$G17*L17,$C$3*$C17*$G17*L17),IF($D17="КС",$C$2*$G17*L17,$C$3*$G17*L17))</f>
        <v>15611.040000000003</v>
      </c>
      <c r="P17" s="62">
        <f>IF(VLOOKUP($E17,КСГ!$A$2:$D$427,4,0)=0,IF($D17="КС",$C$2*$C17*$G17*M17,$C$3*$C17*$G17*M17),IF($D17="КС",$C$2*$G17*M17,$C$3*$G17*M17))</f>
        <v>15611.040000000003</v>
      </c>
      <c r="Q17" s="63">
        <f t="shared" si="2"/>
        <v>31222.080000000005</v>
      </c>
    </row>
    <row r="18" spans="1:17" s="64" customFormat="1" ht="15" hidden="1" customHeight="1">
      <c r="A18" s="57">
        <v>150002</v>
      </c>
      <c r="B18" s="54" t="str">
        <f>VLOOKUP(A18,МО!$A$1:$C$68,2,0)</f>
        <v>ГБУЗ "ДРКБ"</v>
      </c>
      <c r="C18" s="55">
        <f>IF(D18="КС",VLOOKUP(A18,МО!$A$1:$C$68,3,0),VLOOKUP(A18,МО!$A$1:$D$68,4,0))</f>
        <v>1.1100000000000001</v>
      </c>
      <c r="D18" s="56" t="s">
        <v>495</v>
      </c>
      <c r="E18" s="57">
        <v>20162019</v>
      </c>
      <c r="F18" s="54" t="str">
        <f>VLOOKUP(E18,КСГ!$A$2:$C$427,2,0)</f>
        <v>Сахарный диабет, дети</v>
      </c>
      <c r="G18" s="58">
        <f>VLOOKUP(E18,КСГ!$A$2:$C$427,3,0)</f>
        <v>1.49</v>
      </c>
      <c r="H18" s="58">
        <f>IF(VLOOKUP($E18,КСГ!$A$2:$D$427,4,0)=0,IF($D18="КС",$C$2*$C18*$G18,$C$3*$C18*$G18),IF($D18="КС",$C$2*$G18,$C$3*$G18))</f>
        <v>14537.781000000003</v>
      </c>
      <c r="I18" s="59" t="str">
        <f>VLOOKUP(E18,КСГ!$A$2:$E$427,5,0)</f>
        <v>Детская эндокринология</v>
      </c>
      <c r="J18" s="58">
        <f>VLOOKUP(E18,КСГ!$A$2:$F$427,6,0)</f>
        <v>1.49</v>
      </c>
      <c r="K18" s="76" t="s">
        <v>506</v>
      </c>
      <c r="L18" s="76">
        <v>8</v>
      </c>
      <c r="M18" s="76">
        <v>2</v>
      </c>
      <c r="N18" s="61">
        <f t="shared" si="1"/>
        <v>10</v>
      </c>
      <c r="O18" s="62">
        <f>IF(VLOOKUP($E18,КСГ!$A$2:$D$427,4,0)=0,IF($D18="КС",$C$2*$C18*$G18*L18,$C$3*$C18*$G18*L18),IF($D18="КС",$C$2*$G18*L18,$C$3*$G18*L18))</f>
        <v>116302.24800000002</v>
      </c>
      <c r="P18" s="62">
        <f>IF(VLOOKUP($E18,КСГ!$A$2:$D$427,4,0)=0,IF($D18="КС",$C$2*$C18*$G18*M18,$C$3*$C18*$G18*M18),IF($D18="КС",$C$2*$G18*M18,$C$3*$G18*M18))</f>
        <v>29075.562000000005</v>
      </c>
      <c r="Q18" s="63">
        <f t="shared" si="2"/>
        <v>145377.81000000003</v>
      </c>
    </row>
    <row r="19" spans="1:17" s="64" customFormat="1" ht="15" hidden="1" customHeight="1">
      <c r="A19" s="57">
        <v>150002</v>
      </c>
      <c r="B19" s="54" t="str">
        <f>VLOOKUP(A19,МО!$A$1:$C$68,2,0)</f>
        <v>ГБУЗ "ДРКБ"</v>
      </c>
      <c r="C19" s="55">
        <f>IF(D19="КС",VLOOKUP(A19,МО!$A$1:$C$68,3,0),VLOOKUP(A19,МО!$A$1:$D$68,4,0))</f>
        <v>1.1100000000000001</v>
      </c>
      <c r="D19" s="56" t="s">
        <v>495</v>
      </c>
      <c r="E19" s="57">
        <v>20162020</v>
      </c>
      <c r="F19" s="54" t="str">
        <f>VLOOKUP(E19,КСГ!$A$2:$C$427,2,0)</f>
        <v>Другие болезни эндокринной системы, дети</v>
      </c>
      <c r="G19" s="58">
        <f>VLOOKUP(E19,КСГ!$A$2:$C$427,3,0)</f>
        <v>1.36</v>
      </c>
      <c r="H19" s="58">
        <f>IF(VLOOKUP($E19,КСГ!$A$2:$D$427,4,0)=0,IF($D19="КС",$C$2*$C19*$G19,$C$3*$C19*$G19),IF($D19="КС",$C$2*$G19,$C$3*$G19))</f>
        <v>13269.384000000004</v>
      </c>
      <c r="I19" s="59" t="str">
        <f>VLOOKUP(E19,КСГ!$A$2:$E$427,5,0)</f>
        <v>Детская эндокринология</v>
      </c>
      <c r="J19" s="58">
        <f>VLOOKUP(E19,КСГ!$A$2:$F$427,6,0)</f>
        <v>1.49</v>
      </c>
      <c r="K19" s="76" t="s">
        <v>506</v>
      </c>
      <c r="L19" s="76">
        <v>5</v>
      </c>
      <c r="M19" s="76">
        <v>2</v>
      </c>
      <c r="N19" s="61">
        <f t="shared" si="1"/>
        <v>7</v>
      </c>
      <c r="O19" s="62">
        <f>IF(VLOOKUP($E19,КСГ!$A$2:$D$427,4,0)=0,IF($D19="КС",$C$2*$C19*$G19*L19,$C$3*$C19*$G19*L19),IF($D19="КС",$C$2*$G19*L19,$C$3*$G19*L19))</f>
        <v>66346.920000000013</v>
      </c>
      <c r="P19" s="62">
        <f>IF(VLOOKUP($E19,КСГ!$A$2:$D$427,4,0)=0,IF($D19="КС",$C$2*$C19*$G19*M19,$C$3*$C19*$G19*M19),IF($D19="КС",$C$2*$G19*M19,$C$3*$G19*M19))</f>
        <v>26538.768000000007</v>
      </c>
      <c r="Q19" s="63">
        <f t="shared" si="2"/>
        <v>92885.688000000024</v>
      </c>
    </row>
    <row r="20" spans="1:17" s="64" customFormat="1" ht="15" hidden="1" customHeight="1">
      <c r="A20" s="53">
        <v>150002</v>
      </c>
      <c r="B20" s="54" t="str">
        <f>VLOOKUP(A20,МО!$A$1:$C$68,2,0)</f>
        <v>ГБУЗ "ДРКБ"</v>
      </c>
      <c r="C20" s="55">
        <f>IF(D20="КС",VLOOKUP(A20,МО!$A$1:$C$68,3,0),VLOOKUP(A20,МО!$A$1:$D$68,4,0))</f>
        <v>1.1100000000000001</v>
      </c>
      <c r="D20" s="56" t="s">
        <v>495</v>
      </c>
      <c r="E20" s="53">
        <v>20162029</v>
      </c>
      <c r="F20" s="54" t="str">
        <f>VLOOKUP(E20,КСГ!$A$2:$C$427,2,0)</f>
        <v>Респираторные инфекции верхних дыхательных путей, дети</v>
      </c>
      <c r="G20" s="58">
        <f>VLOOKUP(E20,КСГ!$A$2:$C$427,3,0)</f>
        <v>0.65</v>
      </c>
      <c r="H20" s="58">
        <f>IF(VLOOKUP($E20,КСГ!$A$2:$D$427,4,0)=0,IF($D20="КС",$C$2*$C20*$G20,$C$3*$C20*$G20),IF($D20="КС",$C$2*$G20,$C$3*$G20))</f>
        <v>6341.9850000000015</v>
      </c>
      <c r="I20" s="59" t="str">
        <f>VLOOKUP(E20,КСГ!$A$2:$E$427,5,0)</f>
        <v>Инфекционные болезни</v>
      </c>
      <c r="J20" s="58">
        <f>VLOOKUP(E20,КСГ!$A$2:$F$427,6,0)</f>
        <v>0.92</v>
      </c>
      <c r="K20" s="76" t="s">
        <v>483</v>
      </c>
      <c r="L20" s="92">
        <v>2</v>
      </c>
      <c r="M20" s="92">
        <v>1</v>
      </c>
      <c r="N20" s="93">
        <f t="shared" si="1"/>
        <v>3</v>
      </c>
      <c r="O20" s="62">
        <f>IF(VLOOKUP($E20,КСГ!$A$2:$D$427,4,0)=0,IF($D20="КС",$C$2*$C20*$G20*L20,$C$3*$C20*$G20*L20),IF($D20="КС",$C$2*$G20*L20,$C$3*$G20*L20))</f>
        <v>12683.970000000003</v>
      </c>
      <c r="P20" s="62">
        <f>IF(VLOOKUP($E20,КСГ!$A$2:$D$427,4,0)=0,IF($D20="КС",$C$2*$C20*$G20*M20,$C$3*$C20*$G20*M20),IF($D20="КС",$C$2*$G20*M20,$C$3*$G20*M20))</f>
        <v>6341.9850000000015</v>
      </c>
      <c r="Q20" s="63">
        <f t="shared" si="2"/>
        <v>19025.955000000005</v>
      </c>
    </row>
    <row r="21" spans="1:17" s="64" customFormat="1" ht="15" hidden="1" customHeight="1">
      <c r="A21" s="57">
        <v>150002</v>
      </c>
      <c r="B21" s="54" t="str">
        <f>VLOOKUP(A21,МО!$A$1:$C$68,2,0)</f>
        <v>ГБУЗ "ДРКБ"</v>
      </c>
      <c r="C21" s="55">
        <f>IF(D21="КС",VLOOKUP(A21,МО!$A$1:$C$68,3,0),VLOOKUP(A21,МО!$A$1:$D$68,4,0))</f>
        <v>1.1100000000000001</v>
      </c>
      <c r="D21" s="56" t="s">
        <v>495</v>
      </c>
      <c r="E21" s="57">
        <v>20162034</v>
      </c>
      <c r="F21" s="54" t="str">
        <f>VLOOKUP(E21,КСГ!$A$2:$C$427,2,0)</f>
        <v>Болезни нервной системы, хромосомные аномалии</v>
      </c>
      <c r="G21" s="58">
        <f>VLOOKUP(E21,КСГ!$A$2:$C$427,3,0)</f>
        <v>0.98</v>
      </c>
      <c r="H21" s="58">
        <f>IF(VLOOKUP($E21,КСГ!$A$2:$D$427,4,0)=0,IF($D21="КС",$C$2*$C21*$G21,$C$3*$C21*$G21),IF($D21="КС",$C$2*$G21,$C$3*$G21))</f>
        <v>9561.7620000000006</v>
      </c>
      <c r="I21" s="59" t="str">
        <f>VLOOKUP(E21,КСГ!$A$2:$E$427,5,0)</f>
        <v>Неврология</v>
      </c>
      <c r="J21" s="58">
        <f>VLOOKUP(E21,КСГ!$A$2:$F$427,6,0)</f>
        <v>1.05</v>
      </c>
      <c r="K21" s="76" t="s">
        <v>477</v>
      </c>
      <c r="L21" s="76">
        <v>15</v>
      </c>
      <c r="M21" s="76">
        <v>5</v>
      </c>
      <c r="N21" s="61">
        <f t="shared" si="1"/>
        <v>20</v>
      </c>
      <c r="O21" s="62">
        <f>IF(VLOOKUP($E21,КСГ!$A$2:$D$427,4,0)=0,IF($D21="КС",$C$2*$C21*$G21*L21,$C$3*$C21*$G21*L21),IF($D21="КС",$C$2*$G21*L21,$C$3*$G21*L21))</f>
        <v>143426.43000000002</v>
      </c>
      <c r="P21" s="62">
        <f>IF(VLOOKUP($E21,КСГ!$A$2:$D$427,4,0)=0,IF($D21="КС",$C$2*$C21*$G21*M21,$C$3*$C21*$G21*M21),IF($D21="КС",$C$2*$G21*M21,$C$3*$G21*M21))</f>
        <v>47808.810000000005</v>
      </c>
      <c r="Q21" s="63">
        <f t="shared" si="2"/>
        <v>191235.24000000002</v>
      </c>
    </row>
    <row r="22" spans="1:17" s="64" customFormat="1" ht="15" hidden="1" customHeight="1">
      <c r="A22" s="53">
        <v>150002</v>
      </c>
      <c r="B22" s="54" t="str">
        <f>VLOOKUP(A22,МО!$A$1:$C$68,2,0)</f>
        <v>ГБУЗ "ДРКБ"</v>
      </c>
      <c r="C22" s="55">
        <f>IF(D22="КС",VLOOKUP(A22,МО!$A$1:$C$68,3,0),VLOOKUP(A22,МО!$A$1:$D$68,4,0))</f>
        <v>1.1100000000000001</v>
      </c>
      <c r="D22" s="56" t="s">
        <v>495</v>
      </c>
      <c r="E22" s="53">
        <v>20162037</v>
      </c>
      <c r="F22" s="54" t="str">
        <f>VLOOKUP(E22,КСГ!$A$2:$C$427,2,0)</f>
        <v>Болезни и травмы позвоночника, спинного мозга, последствия внутричерепной травмы, сотрясение головного мозга</v>
      </c>
      <c r="G22" s="58">
        <f>VLOOKUP(E22,КСГ!$A$2:$C$427,3,0)</f>
        <v>0.94</v>
      </c>
      <c r="H22" s="58">
        <f>IF(VLOOKUP($E22,КСГ!$A$2:$D$427,4,0)=0,IF($D22="КС",$C$2*$C22*$G22,$C$3*$C22*$G22),IF($D22="КС",$C$2*$G22,$C$3*$G22))</f>
        <v>9171.4860000000008</v>
      </c>
      <c r="I22" s="59" t="str">
        <f>VLOOKUP(E22,КСГ!$A$2:$E$427,5,0)</f>
        <v>Нейрохирургия</v>
      </c>
      <c r="J22" s="58">
        <f>VLOOKUP(E22,КСГ!$A$2:$F$427,6,0)</f>
        <v>1.06</v>
      </c>
      <c r="K22" s="76" t="s">
        <v>479</v>
      </c>
      <c r="L22" s="92">
        <v>11</v>
      </c>
      <c r="M22" s="92">
        <v>5</v>
      </c>
      <c r="N22" s="93">
        <f t="shared" si="1"/>
        <v>16</v>
      </c>
      <c r="O22" s="62">
        <f>IF(VLOOKUP($E22,КСГ!$A$2:$D$427,4,0)=0,IF($D22="КС",$C$2*$C22*$G22*L22,$C$3*$C22*$G22*L22),IF($D22="КС",$C$2*$G22*L22,$C$3*$G22*L22))</f>
        <v>100886.34600000001</v>
      </c>
      <c r="P22" s="62">
        <f>IF(VLOOKUP($E22,КСГ!$A$2:$D$427,4,0)=0,IF($D22="КС",$C$2*$C22*$G22*M22,$C$3*$C22*$G22*M22),IF($D22="КС",$C$2*$G22*M22,$C$3*$G22*M22))</f>
        <v>45857.430000000008</v>
      </c>
      <c r="Q22" s="63">
        <f t="shared" si="2"/>
        <v>146743.77600000001</v>
      </c>
    </row>
    <row r="23" spans="1:17" s="64" customFormat="1" ht="15" hidden="1" customHeight="1">
      <c r="A23" s="57">
        <v>150002</v>
      </c>
      <c r="B23" s="54" t="str">
        <f>VLOOKUP(A23,МО!$A$1:$C$68,2,0)</f>
        <v>ГБУЗ "ДРКБ"</v>
      </c>
      <c r="C23" s="55">
        <f>IF(D23="КС",VLOOKUP(A23,МО!$A$1:$C$68,3,0),VLOOKUP(A23,МО!$A$1:$D$68,4,0))</f>
        <v>1.1100000000000001</v>
      </c>
      <c r="D23" s="56" t="s">
        <v>495</v>
      </c>
      <c r="E23" s="57">
        <v>20162040</v>
      </c>
      <c r="F23" s="54" t="str">
        <f>VLOOKUP(E23,КСГ!$A$2:$C$427,2,0)</f>
        <v>Гломерулярные болезни, почечная недостаточность (без диализа)</v>
      </c>
      <c r="G23" s="58">
        <f>VLOOKUP(E23,КСГ!$A$2:$C$427,3,0)</f>
        <v>1.6</v>
      </c>
      <c r="H23" s="58">
        <f>IF(VLOOKUP($E23,КСГ!$A$2:$D$427,4,0)=0,IF($D23="КС",$C$2*$C23*$G23,$C$3*$C23*$G23),IF($D23="КС",$C$2*$G23,$C$3*$G23))</f>
        <v>15611.040000000003</v>
      </c>
      <c r="I23" s="59" t="str">
        <f>VLOOKUP(E23,КСГ!$A$2:$E$427,5,0)</f>
        <v>Нефрология (без диализа)</v>
      </c>
      <c r="J23" s="58">
        <f>VLOOKUP(E23,КСГ!$A$2:$F$427,6,0)</f>
        <v>2.74</v>
      </c>
      <c r="K23" s="76" t="s">
        <v>481</v>
      </c>
      <c r="L23" s="76">
        <v>0</v>
      </c>
      <c r="M23" s="76">
        <v>0</v>
      </c>
      <c r="N23" s="61" t="str">
        <f t="shared" si="1"/>
        <v/>
      </c>
      <c r="O23" s="62">
        <f>IF(VLOOKUP($E23,КСГ!$A$2:$D$427,4,0)=0,IF($D23="КС",$C$2*$C23*$G23*L23,$C$3*$C23*$G23*L23),IF($D23="КС",$C$2*$G23*L23,$C$3*$G23*L23))</f>
        <v>0</v>
      </c>
      <c r="P23" s="62">
        <f>IF(VLOOKUP($E23,КСГ!$A$2:$D$427,4,0)=0,IF($D23="КС",$C$2*$C23*$G23*M23,$C$3*$C23*$G23*M23),IF($D23="КС",$C$2*$G23*M23,$C$3*$G23*M23))</f>
        <v>0</v>
      </c>
      <c r="Q23" s="63">
        <f t="shared" si="2"/>
        <v>0</v>
      </c>
    </row>
    <row r="24" spans="1:17" s="64" customFormat="1" ht="15" hidden="1" customHeight="1">
      <c r="A24" s="57">
        <v>150002</v>
      </c>
      <c r="B24" s="54" t="str">
        <f>VLOOKUP(A24,МО!$A$1:$C$68,2,0)</f>
        <v>ГБУЗ "ДРКБ"</v>
      </c>
      <c r="C24" s="55">
        <f>IF(D24="КС",VLOOKUP(A24,МО!$A$1:$C$68,3,0),VLOOKUP(A24,МО!$A$1:$D$68,4,0))</f>
        <v>1.1100000000000001</v>
      </c>
      <c r="D24" s="56" t="s">
        <v>495</v>
      </c>
      <c r="E24" s="57">
        <v>20162043</v>
      </c>
      <c r="F24" s="54" t="str">
        <f>VLOOKUP(E24,КСГ!$A$2:$C$427,2,0)</f>
        <v>Другие болезни почек</v>
      </c>
      <c r="G24" s="58">
        <f>VLOOKUP(E24,КСГ!$A$2:$C$427,3,0)</f>
        <v>0.8</v>
      </c>
      <c r="H24" s="58">
        <f>IF(VLOOKUP($E24,КСГ!$A$2:$D$427,4,0)=0,IF($D24="КС",$C$2*$C24*$G24,$C$3*$C24*$G24),IF($D24="КС",$C$2*$G24,$C$3*$G24))</f>
        <v>7805.5200000000013</v>
      </c>
      <c r="I24" s="59" t="str">
        <f>VLOOKUP(E24,КСГ!$A$2:$E$427,5,0)</f>
        <v>Нефрология (без диализа)</v>
      </c>
      <c r="J24" s="58">
        <f>VLOOKUP(E24,КСГ!$A$2:$F$427,6,0)</f>
        <v>2.74</v>
      </c>
      <c r="K24" s="76" t="s">
        <v>504</v>
      </c>
      <c r="L24" s="76">
        <v>4</v>
      </c>
      <c r="M24" s="76">
        <v>4</v>
      </c>
      <c r="N24" s="61">
        <f t="shared" si="1"/>
        <v>8</v>
      </c>
      <c r="O24" s="62">
        <f>IF(VLOOKUP($E24,КСГ!$A$2:$D$427,4,0)=0,IF($D24="КС",$C$2*$C24*$G24*L24,$C$3*$C24*$G24*L24),IF($D24="КС",$C$2*$G24*L24,$C$3*$G24*L24))</f>
        <v>31222.080000000005</v>
      </c>
      <c r="P24" s="62">
        <f>IF(VLOOKUP($E24,КСГ!$A$2:$D$427,4,0)=0,IF($D24="КС",$C$2*$C24*$G24*M24,$C$3*$C24*$G24*M24),IF($D24="КС",$C$2*$G24*M24,$C$3*$G24*M24))</f>
        <v>31222.080000000005</v>
      </c>
      <c r="Q24" s="63">
        <f t="shared" si="2"/>
        <v>62444.160000000011</v>
      </c>
    </row>
    <row r="25" spans="1:17" s="64" customFormat="1" ht="15" hidden="1" customHeight="1">
      <c r="A25" s="57">
        <v>150002</v>
      </c>
      <c r="B25" s="54" t="str">
        <f>VLOOKUP(A25,МО!$A$1:$C$68,2,0)</f>
        <v>ГБУЗ "ДРКБ"</v>
      </c>
      <c r="C25" s="55">
        <f>IF(D25="КС",VLOOKUP(A25,МО!$A$1:$C$68,3,0),VLOOKUP(A25,МО!$A$1:$D$68,4,0))</f>
        <v>1.1100000000000001</v>
      </c>
      <c r="D25" s="56" t="s">
        <v>495</v>
      </c>
      <c r="E25" s="57">
        <v>20162043</v>
      </c>
      <c r="F25" s="54" t="str">
        <f>VLOOKUP(E25,КСГ!$A$2:$C$427,2,0)</f>
        <v>Другие болезни почек</v>
      </c>
      <c r="G25" s="58">
        <f>VLOOKUP(E25,КСГ!$A$2:$C$427,3,0)</f>
        <v>0.8</v>
      </c>
      <c r="H25" s="58">
        <f>IF(VLOOKUP($E25,КСГ!$A$2:$D$427,4,0)=0,IF($D25="КС",$C$2*$C25*$G25,$C$3*$C25*$G25),IF($D25="КС",$C$2*$G25,$C$3*$G25))</f>
        <v>7805.5200000000013</v>
      </c>
      <c r="I25" s="59" t="str">
        <f>VLOOKUP(E25,КСГ!$A$2:$E$427,5,0)</f>
        <v>Нефрология (без диализа)</v>
      </c>
      <c r="J25" s="58">
        <f>VLOOKUP(E25,КСГ!$A$2:$F$427,6,0)</f>
        <v>2.74</v>
      </c>
      <c r="K25" s="76" t="s">
        <v>481</v>
      </c>
      <c r="L25" s="76">
        <v>5</v>
      </c>
      <c r="M25" s="76">
        <v>1</v>
      </c>
      <c r="N25" s="61">
        <f t="shared" si="1"/>
        <v>6</v>
      </c>
      <c r="O25" s="62">
        <f>IF(VLOOKUP($E25,КСГ!$A$2:$D$427,4,0)=0,IF($D25="КС",$C$2*$C25*$G25*L25,$C$3*$C25*$G25*L25),IF($D25="КС",$C$2*$G25*L25,$C$3*$G25*L25))</f>
        <v>39027.600000000006</v>
      </c>
      <c r="P25" s="62">
        <f>IF(VLOOKUP($E25,КСГ!$A$2:$D$427,4,0)=0,IF($D25="КС",$C$2*$C25*$G25*M25,$C$3*$C25*$G25*M25),IF($D25="КС",$C$2*$G25*M25,$C$3*$G25*M25))</f>
        <v>7805.5200000000013</v>
      </c>
      <c r="Q25" s="63">
        <f t="shared" si="2"/>
        <v>46833.12000000001</v>
      </c>
    </row>
    <row r="26" spans="1:17" s="64" customFormat="1" ht="15" hidden="1" customHeight="1">
      <c r="A26" s="57">
        <v>150002</v>
      </c>
      <c r="B26" s="54" t="str">
        <f>VLOOKUP(A26,МО!$A$1:$C$68,2,0)</f>
        <v>ГБУЗ "ДРКБ"</v>
      </c>
      <c r="C26" s="55">
        <f>IF(D26="КС",VLOOKUP(A26,МО!$A$1:$C$68,3,0),VLOOKUP(A26,МО!$A$1:$D$68,4,0))</f>
        <v>1.1100000000000001</v>
      </c>
      <c r="D26" s="56" t="s">
        <v>495</v>
      </c>
      <c r="E26" s="57">
        <v>20162055</v>
      </c>
      <c r="F26" s="54" t="str">
        <f>VLOOKUP(E26,КСГ!$A$2:$C$427,2,0)</f>
        <v>Болезни уха, горла, носа</v>
      </c>
      <c r="G26" s="58">
        <f>VLOOKUP(E26,КСГ!$A$2:$C$427,3,0)</f>
        <v>0.74</v>
      </c>
      <c r="H26" s="58">
        <f>IF(VLOOKUP($E26,КСГ!$A$2:$D$427,4,0)=0,IF($D26="КС",$C$2*$C26*$G26,$C$3*$C26*$G26),IF($D26="КС",$C$2*$G26,$C$3*$G26))</f>
        <v>7220.1060000000007</v>
      </c>
      <c r="I26" s="59" t="str">
        <f>VLOOKUP(E26,КСГ!$A$2:$E$427,5,0)</f>
        <v>Оториноларингология</v>
      </c>
      <c r="J26" s="58">
        <f>VLOOKUP(E26,КСГ!$A$2:$F$427,6,0)</f>
        <v>0.98</v>
      </c>
      <c r="K26" s="76" t="s">
        <v>474</v>
      </c>
      <c r="L26" s="76">
        <v>6</v>
      </c>
      <c r="M26" s="76">
        <v>3</v>
      </c>
      <c r="N26" s="61">
        <f t="shared" si="1"/>
        <v>9</v>
      </c>
      <c r="O26" s="62">
        <f>IF(VLOOKUP($E26,КСГ!$A$2:$D$427,4,0)=0,IF($D26="КС",$C$2*$C26*$G26*L26,$C$3*$C26*$G26*L26),IF($D26="КС",$C$2*$G26*L26,$C$3*$G26*L26))</f>
        <v>43320.636000000006</v>
      </c>
      <c r="P26" s="62">
        <f>IF(VLOOKUP($E26,КСГ!$A$2:$D$427,4,0)=0,IF($D26="КС",$C$2*$C26*$G26*M26,$C$3*$C26*$G26*M26),IF($D26="КС",$C$2*$G26*M26,$C$3*$G26*M26))</f>
        <v>21660.318000000003</v>
      </c>
      <c r="Q26" s="63">
        <f t="shared" si="2"/>
        <v>64980.954000000012</v>
      </c>
    </row>
    <row r="27" spans="1:17" s="64" customFormat="1" ht="15" hidden="1" customHeight="1">
      <c r="A27" s="57">
        <v>150002</v>
      </c>
      <c r="B27" s="54" t="str">
        <f>VLOOKUP(A27,МО!$A$1:$C$68,2,0)</f>
        <v>ГБУЗ "ДРКБ"</v>
      </c>
      <c r="C27" s="55">
        <f>IF(D27="КС",VLOOKUP(A27,МО!$A$1:$C$68,3,0),VLOOKUP(A27,МО!$A$1:$D$68,4,0))</f>
        <v>1.1100000000000001</v>
      </c>
      <c r="D27" s="56" t="s">
        <v>495</v>
      </c>
      <c r="E27" s="57">
        <v>20162061</v>
      </c>
      <c r="F27" s="54" t="str">
        <f>VLOOKUP(E27,КСГ!$A$2:$C$427,2,0)</f>
        <v>Болезни и травмы глаза</v>
      </c>
      <c r="G27" s="58">
        <f>VLOOKUP(E27,КСГ!$A$2:$C$427,3,0)</f>
        <v>0.39</v>
      </c>
      <c r="H27" s="58">
        <f>IF(VLOOKUP($E27,КСГ!$A$2:$D$427,4,0)=0,IF($D27="КС",$C$2*$C27*$G27,$C$3*$C27*$G27),IF($D27="КС",$C$2*$G27,$C$3*$G27))</f>
        <v>3805.1910000000007</v>
      </c>
      <c r="I27" s="59" t="str">
        <f>VLOOKUP(E27,КСГ!$A$2:$E$427,5,0)</f>
        <v>Офтальмология</v>
      </c>
      <c r="J27" s="58">
        <f>VLOOKUP(E27,КСГ!$A$2:$F$427,6,0)</f>
        <v>0.98</v>
      </c>
      <c r="K27" s="76" t="s">
        <v>508</v>
      </c>
      <c r="L27" s="76">
        <v>16</v>
      </c>
      <c r="M27" s="76">
        <v>9</v>
      </c>
      <c r="N27" s="61">
        <f t="shared" si="1"/>
        <v>25</v>
      </c>
      <c r="O27" s="62">
        <f>IF(VLOOKUP($E27,КСГ!$A$2:$D$427,4,0)=0,IF($D27="КС",$C$2*$C27*$G27*L27,$C$3*$C27*$G27*L27),IF($D27="КС",$C$2*$G27*L27,$C$3*$G27*L27))</f>
        <v>60883.056000000011</v>
      </c>
      <c r="P27" s="62">
        <f>IF(VLOOKUP($E27,КСГ!$A$2:$D$427,4,0)=0,IF($D27="КС",$C$2*$C27*$G27*M27,$C$3*$C27*$G27*M27),IF($D27="КС",$C$2*$G27*M27,$C$3*$G27*M27))</f>
        <v>34246.719000000005</v>
      </c>
      <c r="Q27" s="63">
        <f t="shared" si="2"/>
        <v>95129.775000000023</v>
      </c>
    </row>
    <row r="28" spans="1:17" s="64" customFormat="1" ht="15" hidden="1" customHeight="1">
      <c r="A28" s="57">
        <v>150002</v>
      </c>
      <c r="B28" s="54" t="str">
        <f>VLOOKUP(A28,МО!$A$1:$C$68,2,0)</f>
        <v>ГБУЗ "ДРКБ"</v>
      </c>
      <c r="C28" s="55">
        <f>IF(D28="КС",VLOOKUP(A28,МО!$A$1:$C$68,3,0),VLOOKUP(A28,МО!$A$1:$D$68,4,0))</f>
        <v>1.1100000000000001</v>
      </c>
      <c r="D28" s="56" t="s">
        <v>495</v>
      </c>
      <c r="E28" s="57">
        <v>20162062</v>
      </c>
      <c r="F28" s="54" t="str">
        <f>VLOOKUP(E28,КСГ!$A$2:$C$427,2,0)</f>
        <v>Операции на органе зрения (уровень 1)</v>
      </c>
      <c r="G28" s="58">
        <f>VLOOKUP(E28,КСГ!$A$2:$C$427,3,0)</f>
        <v>0.96</v>
      </c>
      <c r="H28" s="58">
        <f>IF(VLOOKUP($E28,КСГ!$A$2:$D$427,4,0)=0,IF($D28="КС",$C$2*$C28*$G28,$C$3*$C28*$G28),IF($D28="КС",$C$2*$G28,$C$3*$G28))</f>
        <v>9366.6240000000016</v>
      </c>
      <c r="I28" s="59" t="str">
        <f>VLOOKUP(E28,КСГ!$A$2:$E$427,5,0)</f>
        <v>Офтальмология</v>
      </c>
      <c r="J28" s="58">
        <f>VLOOKUP(E28,КСГ!$A$2:$F$427,6,0)</f>
        <v>0.98</v>
      </c>
      <c r="K28" s="76" t="s">
        <v>508</v>
      </c>
      <c r="L28" s="76">
        <v>4</v>
      </c>
      <c r="M28" s="76">
        <v>1</v>
      </c>
      <c r="N28" s="61">
        <f t="shared" si="1"/>
        <v>5</v>
      </c>
      <c r="O28" s="62">
        <f>IF(VLOOKUP($E28,КСГ!$A$2:$D$427,4,0)=0,IF($D28="КС",$C$2*$C28*$G28*L28,$C$3*$C28*$G28*L28),IF($D28="КС",$C$2*$G28*L28,$C$3*$G28*L28))</f>
        <v>37466.496000000006</v>
      </c>
      <c r="P28" s="62">
        <f>IF(VLOOKUP($E28,КСГ!$A$2:$D$427,4,0)=0,IF($D28="КС",$C$2*$C28*$G28*M28,$C$3*$C28*$G28*M28),IF($D28="КС",$C$2*$G28*M28,$C$3*$G28*M28))</f>
        <v>9366.6240000000016</v>
      </c>
      <c r="Q28" s="63">
        <f t="shared" si="2"/>
        <v>46833.12000000001</v>
      </c>
    </row>
    <row r="29" spans="1:17" s="64" customFormat="1" ht="15" hidden="1" customHeight="1">
      <c r="A29" s="57">
        <v>150002</v>
      </c>
      <c r="B29" s="54" t="str">
        <f>VLOOKUP(A29,МО!$A$1:$C$68,2,0)</f>
        <v>ГБУЗ "ДРКБ"</v>
      </c>
      <c r="C29" s="55">
        <f>IF(D29="КС",VLOOKUP(A29,МО!$A$1:$C$68,3,0),VLOOKUP(A29,МО!$A$1:$D$68,4,0))</f>
        <v>1.1100000000000001</v>
      </c>
      <c r="D29" s="56" t="s">
        <v>495</v>
      </c>
      <c r="E29" s="57">
        <v>20162068</v>
      </c>
      <c r="F29" s="54" t="str">
        <f>VLOOKUP(E29,КСГ!$A$2:$C$427,2,0)</f>
        <v>Болезни органов пищеварения, дети</v>
      </c>
      <c r="G29" s="58">
        <f>VLOOKUP(E29,КСГ!$A$2:$C$427,3,0)</f>
        <v>0.89</v>
      </c>
      <c r="H29" s="58">
        <f>IF(VLOOKUP($E29,КСГ!$A$2:$D$427,4,0)=0,IF($D29="КС",$C$2*$C29*$G29,$C$3*$C29*$G29),IF($D29="КС",$C$2*$G29,$C$3*$G29))</f>
        <v>8683.6410000000014</v>
      </c>
      <c r="I29" s="59" t="str">
        <f>VLOOKUP(E29,КСГ!$A$2:$E$427,5,0)</f>
        <v>Педиатрия</v>
      </c>
      <c r="J29" s="58">
        <f>VLOOKUP(E29,КСГ!$A$2:$F$427,6,0)</f>
        <v>0.93</v>
      </c>
      <c r="K29" s="76" t="s">
        <v>472</v>
      </c>
      <c r="L29" s="76">
        <v>14</v>
      </c>
      <c r="M29" s="76">
        <v>6</v>
      </c>
      <c r="N29" s="61">
        <f t="shared" si="1"/>
        <v>20</v>
      </c>
      <c r="O29" s="62">
        <f>IF(VLOOKUP($E29,КСГ!$A$2:$D$427,4,0)=0,IF($D29="КС",$C$2*$C29*$G29*L29,$C$3*$C29*$G29*L29),IF($D29="КС",$C$2*$G29*L29,$C$3*$G29*L29))</f>
        <v>121570.97400000002</v>
      </c>
      <c r="P29" s="62">
        <f>IF(VLOOKUP($E29,КСГ!$A$2:$D$427,4,0)=0,IF($D29="КС",$C$2*$C29*$G29*M29,$C$3*$C29*$G29*M29),IF($D29="КС",$C$2*$G29*M29,$C$3*$G29*M29))</f>
        <v>52101.846000000005</v>
      </c>
      <c r="Q29" s="63">
        <f t="shared" si="2"/>
        <v>173672.82</v>
      </c>
    </row>
    <row r="30" spans="1:17" s="64" customFormat="1" ht="15" hidden="1" customHeight="1">
      <c r="A30" s="57">
        <v>150002</v>
      </c>
      <c r="B30" s="54" t="str">
        <f>VLOOKUP(A30,МО!$A$1:$C$68,2,0)</f>
        <v>ГБУЗ "ДРКБ"</v>
      </c>
      <c r="C30" s="55">
        <f>IF(D30="КС",VLOOKUP(A30,МО!$A$1:$C$68,3,0),VLOOKUP(A30,МО!$A$1:$D$68,4,0))</f>
        <v>1.1100000000000001</v>
      </c>
      <c r="D30" s="56" t="s">
        <v>495</v>
      </c>
      <c r="E30" s="57">
        <v>20162068</v>
      </c>
      <c r="F30" s="54" t="str">
        <f>VLOOKUP(E30,КСГ!$A$2:$C$427,2,0)</f>
        <v>Болезни органов пищеварения, дети</v>
      </c>
      <c r="G30" s="58">
        <f>VLOOKUP(E30,КСГ!$A$2:$C$427,3,0)</f>
        <v>0.89</v>
      </c>
      <c r="H30" s="58">
        <f>IF(VLOOKUP($E30,КСГ!$A$2:$D$427,4,0)=0,IF($D30="КС",$C$2*$C30*$G30,$C$3*$C30*$G30),IF($D30="КС",$C$2*$G30,$C$3*$G30))</f>
        <v>8683.6410000000014</v>
      </c>
      <c r="I30" s="59" t="str">
        <f>VLOOKUP(E30,КСГ!$A$2:$E$427,5,0)</f>
        <v>Педиатрия</v>
      </c>
      <c r="J30" s="58">
        <f>VLOOKUP(E30,КСГ!$A$2:$F$427,6,0)</f>
        <v>0.93</v>
      </c>
      <c r="K30" s="76" t="s">
        <v>505</v>
      </c>
      <c r="L30" s="76">
        <v>1</v>
      </c>
      <c r="M30" s="76">
        <v>1</v>
      </c>
      <c r="N30" s="61">
        <f t="shared" si="1"/>
        <v>2</v>
      </c>
      <c r="O30" s="62">
        <f>IF(VLOOKUP($E30,КСГ!$A$2:$D$427,4,0)=0,IF($D30="КС",$C$2*$C30*$G30*L30,$C$3*$C30*$G30*L30),IF($D30="КС",$C$2*$G30*L30,$C$3*$G30*L30))</f>
        <v>8683.6410000000014</v>
      </c>
      <c r="P30" s="62">
        <f>IF(VLOOKUP($E30,КСГ!$A$2:$D$427,4,0)=0,IF($D30="КС",$C$2*$C30*$G30*M30,$C$3*$C30*$G30*M30),IF($D30="КС",$C$2*$G30*M30,$C$3*$G30*M30))</f>
        <v>8683.6410000000014</v>
      </c>
      <c r="Q30" s="63">
        <f t="shared" si="2"/>
        <v>17367.282000000003</v>
      </c>
    </row>
    <row r="31" spans="1:17" s="64" customFormat="1" ht="15" hidden="1" customHeight="1">
      <c r="A31" s="57">
        <v>150002</v>
      </c>
      <c r="B31" s="54" t="str">
        <f>VLOOKUP(A31,МО!$A$1:$C$68,2,0)</f>
        <v>ГБУЗ "ДРКБ"</v>
      </c>
      <c r="C31" s="55">
        <f>IF(D31="КС",VLOOKUP(A31,МО!$A$1:$C$68,3,0),VLOOKUP(A31,МО!$A$1:$D$68,4,0))</f>
        <v>1.1100000000000001</v>
      </c>
      <c r="D31" s="56" t="s">
        <v>495</v>
      </c>
      <c r="E31" s="57">
        <v>20162069</v>
      </c>
      <c r="F31" s="54" t="str">
        <f>VLOOKUP(E31,КСГ!$A$2:$C$427,2,0)</f>
        <v>Болезни органов дыхания</v>
      </c>
      <c r="G31" s="58">
        <f>VLOOKUP(E31,КСГ!$A$2:$C$427,3,0)</f>
        <v>0.9</v>
      </c>
      <c r="H31" s="58">
        <f>IF(VLOOKUP($E31,КСГ!$A$2:$D$427,4,0)=0,IF($D31="КС",$C$2*$C31*$G31,$C$3*$C31*$G31),IF($D31="КС",$C$2*$G31,$C$3*$G31))</f>
        <v>8781.2100000000009</v>
      </c>
      <c r="I31" s="59" t="str">
        <f>VLOOKUP(E31,КСГ!$A$2:$E$427,5,0)</f>
        <v>Пульмонология</v>
      </c>
      <c r="J31" s="58">
        <f>VLOOKUP(E31,КСГ!$A$2:$F$427,6,0)</f>
        <v>0.9</v>
      </c>
      <c r="K31" s="76" t="s">
        <v>483</v>
      </c>
      <c r="L31" s="76">
        <v>8</v>
      </c>
      <c r="M31" s="76">
        <v>5</v>
      </c>
      <c r="N31" s="61">
        <f t="shared" si="1"/>
        <v>13</v>
      </c>
      <c r="O31" s="62">
        <f>IF(VLOOKUP($E31,КСГ!$A$2:$D$427,4,0)=0,IF($D31="КС",$C$2*$C31*$G31*L31,$C$3*$C31*$G31*L31),IF($D31="КС",$C$2*$G31*L31,$C$3*$G31*L31))</f>
        <v>70249.680000000008</v>
      </c>
      <c r="P31" s="62">
        <f>IF(VLOOKUP($E31,КСГ!$A$2:$D$427,4,0)=0,IF($D31="КС",$C$2*$C31*$G31*M31,$C$3*$C31*$G31*M31),IF($D31="КС",$C$2*$G31*M31,$C$3*$G31*M31))</f>
        <v>43906.05</v>
      </c>
      <c r="Q31" s="63">
        <f t="shared" si="2"/>
        <v>114155.73000000001</v>
      </c>
    </row>
    <row r="32" spans="1:17" s="64" customFormat="1" ht="15" hidden="1" customHeight="1">
      <c r="A32" s="57">
        <v>150002</v>
      </c>
      <c r="B32" s="54" t="str">
        <f>VLOOKUP(A32,МО!$A$1:$C$68,2,0)</f>
        <v>ГБУЗ "ДРКБ"</v>
      </c>
      <c r="C32" s="55">
        <f>IF(D32="КС",VLOOKUP(A32,МО!$A$1:$C$68,3,0),VLOOKUP(A32,МО!$A$1:$D$68,4,0))</f>
        <v>1.1100000000000001</v>
      </c>
      <c r="D32" s="56" t="s">
        <v>495</v>
      </c>
      <c r="E32" s="57">
        <v>20162071</v>
      </c>
      <c r="F32" s="54" t="str">
        <f>VLOOKUP(E32,КСГ!$A$2:$C$427,2,0)</f>
        <v>Диагностическое обследование при болезнях системы кровообращения</v>
      </c>
      <c r="G32" s="58">
        <f>VLOOKUP(E32,КСГ!$A$2:$C$427,3,0)</f>
        <v>1.84</v>
      </c>
      <c r="H32" s="58">
        <f>IF(VLOOKUP($E32,КСГ!$A$2:$D$427,4,0)=0,IF($D32="КС",$C$2*$C32*$G32,$C$3*$C32*$G32),IF($D32="КС",$C$2*$G32,$C$3*$G32))</f>
        <v>17952.696000000004</v>
      </c>
      <c r="I32" s="59" t="str">
        <f>VLOOKUP(E32,КСГ!$A$2:$E$427,5,0)</f>
        <v>Сердечно-сосудистая хирургия</v>
      </c>
      <c r="J32" s="58">
        <f>VLOOKUP(E32,КСГ!$A$2:$F$427,6,0)</f>
        <v>1.88</v>
      </c>
      <c r="K32" s="76" t="s">
        <v>502</v>
      </c>
      <c r="L32" s="76">
        <v>3</v>
      </c>
      <c r="M32" s="76">
        <v>2</v>
      </c>
      <c r="N32" s="61">
        <f t="shared" si="1"/>
        <v>5</v>
      </c>
      <c r="O32" s="62">
        <f>IF(VLOOKUP($E32,КСГ!$A$2:$D$427,4,0)=0,IF($D32="КС",$C$2*$C32*$G32*L32,$C$3*$C32*$G32*L32),IF($D32="КС",$C$2*$G32*L32,$C$3*$G32*L32))</f>
        <v>53858.088000000011</v>
      </c>
      <c r="P32" s="62">
        <f>IF(VLOOKUP($E32,КСГ!$A$2:$D$427,4,0)=0,IF($D32="КС",$C$2*$C32*$G32*M32,$C$3*$C32*$G32*M32),IF($D32="КС",$C$2*$G32*M32,$C$3*$G32*M32))</f>
        <v>35905.392000000007</v>
      </c>
      <c r="Q32" s="63">
        <f t="shared" si="2"/>
        <v>89763.48000000001</v>
      </c>
    </row>
    <row r="33" spans="1:17" s="64" customFormat="1" ht="15" hidden="1" customHeight="1">
      <c r="A33" s="57">
        <v>150002</v>
      </c>
      <c r="B33" s="54" t="str">
        <f>VLOOKUP(A33,МО!$A$1:$C$68,2,0)</f>
        <v>ГБУЗ "ДРКБ"</v>
      </c>
      <c r="C33" s="55">
        <f>IF(D33="КС",VLOOKUP(A33,МО!$A$1:$C$68,3,0),VLOOKUP(A33,МО!$A$1:$D$68,4,0))</f>
        <v>1.1100000000000001</v>
      </c>
      <c r="D33" s="56" t="s">
        <v>495</v>
      </c>
      <c r="E33" s="57">
        <v>20162075</v>
      </c>
      <c r="F33" s="54" t="str">
        <f>VLOOKUP(E33,КСГ!$A$2:$C$427,2,0)</f>
        <v>Отравления и другие воздействия внешних причин</v>
      </c>
      <c r="G33" s="58">
        <f>VLOOKUP(E33,КСГ!$A$2:$C$427,3,0)</f>
        <v>0.74</v>
      </c>
      <c r="H33" s="58">
        <f>IF(VLOOKUP($E33,КСГ!$A$2:$D$427,4,0)=0,IF($D33="КС",$C$2*$C33*$G33,$C$3*$C33*$G33),IF($D33="КС",$C$2*$G33,$C$3*$G33))</f>
        <v>7220.1060000000007</v>
      </c>
      <c r="I33" s="59" t="str">
        <f>VLOOKUP(E33,КСГ!$A$2:$E$427,5,0)</f>
        <v>Терапия</v>
      </c>
      <c r="J33" s="58">
        <f>VLOOKUP(E33,КСГ!$A$2:$F$427,6,0)</f>
        <v>0.74</v>
      </c>
      <c r="K33" s="76" t="s">
        <v>472</v>
      </c>
      <c r="L33" s="76">
        <v>3</v>
      </c>
      <c r="M33" s="76">
        <v>1</v>
      </c>
      <c r="N33" s="61">
        <f t="shared" si="1"/>
        <v>4</v>
      </c>
      <c r="O33" s="62">
        <f>IF(VLOOKUP($E33,КСГ!$A$2:$D$427,4,0)=0,IF($D33="КС",$C$2*$C33*$G33*L33,$C$3*$C33*$G33*L33),IF($D33="КС",$C$2*$G33*L33,$C$3*$G33*L33))</f>
        <v>21660.318000000003</v>
      </c>
      <c r="P33" s="62">
        <f>IF(VLOOKUP($E33,КСГ!$A$2:$D$427,4,0)=0,IF($D33="КС",$C$2*$C33*$G33*M33,$C$3*$C33*$G33*M33),IF($D33="КС",$C$2*$G33*M33,$C$3*$G33*M33))</f>
        <v>7220.1060000000007</v>
      </c>
      <c r="Q33" s="63">
        <f t="shared" si="2"/>
        <v>28880.424000000003</v>
      </c>
    </row>
    <row r="34" spans="1:17" s="64" customFormat="1" ht="15" hidden="1" customHeight="1">
      <c r="A34" s="57">
        <v>150002</v>
      </c>
      <c r="B34" s="54" t="str">
        <f>VLOOKUP(A34,МО!$A$1:$C$68,2,0)</f>
        <v>ГБУЗ "ДРКБ"</v>
      </c>
      <c r="C34" s="55">
        <f>IF(D34="КС",VLOOKUP(A34,МО!$A$1:$C$68,3,0),VLOOKUP(A34,МО!$A$1:$D$68,4,0))</f>
        <v>1.1100000000000001</v>
      </c>
      <c r="D34" s="56" t="s">
        <v>495</v>
      </c>
      <c r="E34" s="57">
        <v>20162077</v>
      </c>
      <c r="F34" s="54" t="str">
        <f>VLOOKUP(E34,КСГ!$A$2:$C$427,2,0)</f>
        <v>Операции на костно-мышечной системе и суставах (уровень  1)</v>
      </c>
      <c r="G34" s="58">
        <f>VLOOKUP(E34,КСГ!$A$2:$C$427,3,0)</f>
        <v>1.44</v>
      </c>
      <c r="H34" s="58">
        <f>IF(VLOOKUP($E34,КСГ!$A$2:$D$427,4,0)=0,IF($D34="КС",$C$2*$C34*$G34,$C$3*$C34*$G34),IF($D34="КС",$C$2*$G34,$C$3*$G34))</f>
        <v>14049.936000000002</v>
      </c>
      <c r="I34" s="59" t="str">
        <f>VLOOKUP(E34,КСГ!$A$2:$E$427,5,0)</f>
        <v>Травматология и ортопедия</v>
      </c>
      <c r="J34" s="58">
        <f>VLOOKUP(E34,КСГ!$A$2:$F$427,6,0)</f>
        <v>1.25</v>
      </c>
      <c r="K34" s="76" t="s">
        <v>510</v>
      </c>
      <c r="L34" s="76">
        <v>0</v>
      </c>
      <c r="M34" s="76">
        <v>0</v>
      </c>
      <c r="N34" s="61" t="str">
        <f t="shared" si="1"/>
        <v/>
      </c>
      <c r="O34" s="62">
        <f>IF(VLOOKUP($E34,КСГ!$A$2:$D$427,4,0)=0,IF($D34="КС",$C$2*$C34*$G34*L34,$C$3*$C34*$G34*L34),IF($D34="КС",$C$2*$G34*L34,$C$3*$G34*L34))</f>
        <v>0</v>
      </c>
      <c r="P34" s="62">
        <f>IF(VLOOKUP($E34,КСГ!$A$2:$D$427,4,0)=0,IF($D34="КС",$C$2*$C34*$G34*M34,$C$3*$C34*$G34*M34),IF($D34="КС",$C$2*$G34*M34,$C$3*$G34*M34))</f>
        <v>0</v>
      </c>
      <c r="Q34" s="63">
        <f t="shared" si="2"/>
        <v>0</v>
      </c>
    </row>
    <row r="35" spans="1:17" s="64" customFormat="1" ht="15" hidden="1" customHeight="1">
      <c r="A35" s="57">
        <v>150002</v>
      </c>
      <c r="B35" s="54" t="str">
        <f>VLOOKUP(A35,МО!$A$1:$C$68,2,0)</f>
        <v>ГБУЗ "ДРКБ"</v>
      </c>
      <c r="C35" s="55">
        <f>IF(D35="КС",VLOOKUP(A35,МО!$A$1:$C$68,3,0),VLOOKUP(A35,МО!$A$1:$D$68,4,0))</f>
        <v>1.1100000000000001</v>
      </c>
      <c r="D35" s="56" t="s">
        <v>495</v>
      </c>
      <c r="E35" s="57">
        <v>20162078</v>
      </c>
      <c r="F35" s="54" t="str">
        <f>VLOOKUP(E35,КСГ!$A$2:$C$427,2,0)</f>
        <v>Операции на костно-мышечной системе и суставах (уровень  2)</v>
      </c>
      <c r="G35" s="58">
        <f>VLOOKUP(E35,КСГ!$A$2:$C$427,3,0)</f>
        <v>1.69</v>
      </c>
      <c r="H35" s="58">
        <f>IF(VLOOKUP($E35,КСГ!$A$2:$D$427,4,0)=0,IF($D35="КС",$C$2*$C35*$G35,$C$3*$C35*$G35),IF($D35="КС",$C$2*$G35,$C$3*$G35))</f>
        <v>16489.161000000004</v>
      </c>
      <c r="I35" s="59" t="str">
        <f>VLOOKUP(E35,КСГ!$A$2:$E$427,5,0)</f>
        <v>Травматология и ортопедия</v>
      </c>
      <c r="J35" s="58">
        <f>VLOOKUP(E35,КСГ!$A$2:$F$427,6,0)</f>
        <v>1.25</v>
      </c>
      <c r="K35" s="76" t="s">
        <v>510</v>
      </c>
      <c r="L35" s="76">
        <v>0</v>
      </c>
      <c r="M35" s="76">
        <v>0</v>
      </c>
      <c r="N35" s="61" t="str">
        <f t="shared" si="1"/>
        <v/>
      </c>
      <c r="O35" s="62">
        <f>IF(VLOOKUP($E35,КСГ!$A$2:$D$427,4,0)=0,IF($D35="КС",$C$2*$C35*$G35*L35,$C$3*$C35*$G35*L35),IF($D35="КС",$C$2*$G35*L35,$C$3*$G35*L35))</f>
        <v>0</v>
      </c>
      <c r="P35" s="62">
        <f>IF(VLOOKUP($E35,КСГ!$A$2:$D$427,4,0)=0,IF($D35="КС",$C$2*$C35*$G35*M35,$C$3*$C35*$G35*M35),IF($D35="КС",$C$2*$G35*M35,$C$3*$G35*M35))</f>
        <v>0</v>
      </c>
      <c r="Q35" s="63">
        <f t="shared" si="2"/>
        <v>0</v>
      </c>
    </row>
    <row r="36" spans="1:17" s="64" customFormat="1" ht="15" hidden="1" customHeight="1">
      <c r="A36" s="57">
        <v>150002</v>
      </c>
      <c r="B36" s="54" t="str">
        <f>VLOOKUP(A36,МО!$A$1:$C$68,2,0)</f>
        <v>ГБУЗ "ДРКБ"</v>
      </c>
      <c r="C36" s="55">
        <f>IF(D36="КС",VLOOKUP(A36,МО!$A$1:$C$68,3,0),VLOOKUP(A36,МО!$A$1:$D$68,4,0))</f>
        <v>1.1100000000000001</v>
      </c>
      <c r="D36" s="56" t="s">
        <v>495</v>
      </c>
      <c r="E36" s="57">
        <v>20162079</v>
      </c>
      <c r="F36" s="54" t="str">
        <f>VLOOKUP(E36,КСГ!$A$2:$C$427,2,0)</f>
        <v>Операции на костно-мышечной системе и суставах (уровень  3)</v>
      </c>
      <c r="G36" s="58">
        <f>VLOOKUP(E36,КСГ!$A$2:$C$427,3,0)</f>
        <v>2.4900000000000002</v>
      </c>
      <c r="H36" s="58">
        <f>IF(VLOOKUP($E36,КСГ!$A$2:$D$427,4,0)=0,IF($D36="КС",$C$2*$C36*$G36,$C$3*$C36*$G36),IF($D36="КС",$C$2*$G36,$C$3*$G36))</f>
        <v>24294.681000000004</v>
      </c>
      <c r="I36" s="59" t="str">
        <f>VLOOKUP(E36,КСГ!$A$2:$E$427,5,0)</f>
        <v>Травматология и ортопедия</v>
      </c>
      <c r="J36" s="58">
        <f>VLOOKUP(E36,КСГ!$A$2:$F$427,6,0)</f>
        <v>1.25</v>
      </c>
      <c r="K36" s="76" t="s">
        <v>510</v>
      </c>
      <c r="L36" s="76">
        <v>0</v>
      </c>
      <c r="M36" s="76">
        <v>0</v>
      </c>
      <c r="N36" s="61" t="str">
        <f t="shared" si="1"/>
        <v/>
      </c>
      <c r="O36" s="62">
        <f>IF(VLOOKUP($E36,КСГ!$A$2:$D$427,4,0)=0,IF($D36="КС",$C$2*$C36*$G36*L36,$C$3*$C36*$G36*L36),IF($D36="КС",$C$2*$G36*L36,$C$3*$G36*L36))</f>
        <v>0</v>
      </c>
      <c r="P36" s="62">
        <f>IF(VLOOKUP($E36,КСГ!$A$2:$D$427,4,0)=0,IF($D36="КС",$C$2*$C36*$G36*M36,$C$3*$C36*$G36*M36),IF($D36="КС",$C$2*$G36*M36,$C$3*$G36*M36))</f>
        <v>0</v>
      </c>
      <c r="Q36" s="63">
        <f t="shared" si="2"/>
        <v>0</v>
      </c>
    </row>
    <row r="37" spans="1:17" s="64" customFormat="1" ht="15" hidden="1" customHeight="1">
      <c r="A37" s="57">
        <v>150002</v>
      </c>
      <c r="B37" s="54" t="str">
        <f>VLOOKUP(A37,МО!$A$1:$C$68,2,0)</f>
        <v>ГБУЗ "ДРКБ"</v>
      </c>
      <c r="C37" s="55">
        <f>IF(D37="КС",VLOOKUP(A37,МО!$A$1:$C$68,3,0),VLOOKUP(A37,МО!$A$1:$D$68,4,0))</f>
        <v>1.1100000000000001</v>
      </c>
      <c r="D37" s="56" t="s">
        <v>495</v>
      </c>
      <c r="E37" s="57">
        <v>20162080</v>
      </c>
      <c r="F37" s="54" t="str">
        <f>VLOOKUP(E37,КСГ!$A$2:$C$427,2,0)</f>
        <v>Заболевания опорно-двигательного аппарата, травмы</v>
      </c>
      <c r="G37" s="58">
        <f>VLOOKUP(E37,КСГ!$A$2:$C$427,3,0)</f>
        <v>1.05</v>
      </c>
      <c r="H37" s="58">
        <f>IF(VLOOKUP($E37,КСГ!$A$2:$D$427,4,0)=0,IF($D37="КС",$C$2*$C37*$G37,$C$3*$C37*$G37),IF($D37="КС",$C$2*$G37,$C$3*$G37))</f>
        <v>10244.745000000003</v>
      </c>
      <c r="I37" s="59" t="str">
        <f>VLOOKUP(E37,КСГ!$A$2:$E$427,5,0)</f>
        <v>Травматология и ортопедия</v>
      </c>
      <c r="J37" s="58">
        <f>VLOOKUP(E37,КСГ!$A$2:$F$427,6,0)</f>
        <v>1.25</v>
      </c>
      <c r="K37" s="76" t="s">
        <v>510</v>
      </c>
      <c r="L37" s="76">
        <v>4</v>
      </c>
      <c r="M37" s="76">
        <v>1</v>
      </c>
      <c r="N37" s="61">
        <f t="shared" si="1"/>
        <v>5</v>
      </c>
      <c r="O37" s="62">
        <f>IF(VLOOKUP($E37,КСГ!$A$2:$D$427,4,0)=0,IF($D37="КС",$C$2*$C37*$G37*L37,$C$3*$C37*$G37*L37),IF($D37="КС",$C$2*$G37*L37,$C$3*$G37*L37))</f>
        <v>40978.98000000001</v>
      </c>
      <c r="P37" s="62">
        <f>IF(VLOOKUP($E37,КСГ!$A$2:$D$427,4,0)=0,IF($D37="КС",$C$2*$C37*$G37*M37,$C$3*$C37*$G37*M37),IF($D37="КС",$C$2*$G37*M37,$C$3*$G37*M37))</f>
        <v>10244.745000000003</v>
      </c>
      <c r="Q37" s="63">
        <f t="shared" si="2"/>
        <v>51223.725000000013</v>
      </c>
    </row>
    <row r="38" spans="1:17" s="64" customFormat="1" ht="15" hidden="1" customHeight="1">
      <c r="A38" s="57">
        <v>150002</v>
      </c>
      <c r="B38" s="54" t="str">
        <f>VLOOKUP(A38,МО!$A$1:$C$68,2,0)</f>
        <v>ГБУЗ "ДРКБ"</v>
      </c>
      <c r="C38" s="55">
        <f>IF(D38="КС",VLOOKUP(A38,МО!$A$1:$C$68,3,0),VLOOKUP(A38,МО!$A$1:$D$68,4,0))</f>
        <v>1.1100000000000001</v>
      </c>
      <c r="D38" s="56" t="s">
        <v>495</v>
      </c>
      <c r="E38" s="57">
        <v>20162080</v>
      </c>
      <c r="F38" s="54" t="str">
        <f>VLOOKUP(E38,КСГ!$A$2:$C$427,2,0)</f>
        <v>Заболевания опорно-двигательного аппарата, травмы</v>
      </c>
      <c r="G38" s="58">
        <f>VLOOKUP(E38,КСГ!$A$2:$C$427,3,0)</f>
        <v>1.05</v>
      </c>
      <c r="H38" s="58">
        <f>IF(VLOOKUP($E38,КСГ!$A$2:$D$427,4,0)=0,IF($D38="КС",$C$2*$C38*$G38,$C$3*$C38*$G38),IF($D38="КС",$C$2*$G38,$C$3*$G38))</f>
        <v>10244.745000000003</v>
      </c>
      <c r="I38" s="59" t="str">
        <f>VLOOKUP(E38,КСГ!$A$2:$E$427,5,0)</f>
        <v>Травматология и ортопедия</v>
      </c>
      <c r="J38" s="58">
        <f>VLOOKUP(E38,КСГ!$A$2:$F$427,6,0)</f>
        <v>1.25</v>
      </c>
      <c r="K38" s="76" t="s">
        <v>479</v>
      </c>
      <c r="L38" s="76">
        <v>4</v>
      </c>
      <c r="M38" s="76">
        <v>1</v>
      </c>
      <c r="N38" s="61">
        <f t="shared" si="1"/>
        <v>5</v>
      </c>
      <c r="O38" s="62">
        <f>IF(VLOOKUP($E38,КСГ!$A$2:$D$427,4,0)=0,IF($D38="КС",$C$2*$C38*$G38*L38,$C$3*$C38*$G38*L38),IF($D38="КС",$C$2*$G38*L38,$C$3*$G38*L38))</f>
        <v>40978.98000000001</v>
      </c>
      <c r="P38" s="62">
        <f>IF(VLOOKUP($E38,КСГ!$A$2:$D$427,4,0)=0,IF($D38="КС",$C$2*$C38*$G38*M38,$C$3*$C38*$G38*M38),IF($D38="КС",$C$2*$G38*M38,$C$3*$G38*M38))</f>
        <v>10244.745000000003</v>
      </c>
      <c r="Q38" s="63">
        <f t="shared" si="2"/>
        <v>51223.725000000013</v>
      </c>
    </row>
    <row r="39" spans="1:17" s="64" customFormat="1" ht="15" hidden="1" customHeight="1">
      <c r="A39" s="57">
        <v>150002</v>
      </c>
      <c r="B39" s="54" t="str">
        <f>VLOOKUP(A39,МО!$A$1:$C$68,2,0)</f>
        <v>ГБУЗ "ДРКБ"</v>
      </c>
      <c r="C39" s="55">
        <f>IF(D39="КС",VLOOKUP(A39,МО!$A$1:$C$68,3,0),VLOOKUP(A39,МО!$A$1:$D$68,4,0))</f>
        <v>1.1100000000000001</v>
      </c>
      <c r="D39" s="56" t="s">
        <v>495</v>
      </c>
      <c r="E39" s="57">
        <v>20162081</v>
      </c>
      <c r="F39" s="54" t="str">
        <f>VLOOKUP(E39,КСГ!$A$2:$C$427,2,0)</f>
        <v>Болезни, врожденные аномалии, повреждения мочевой системы и мужских половых органов</v>
      </c>
      <c r="G39" s="58">
        <f>VLOOKUP(E39,КСГ!$A$2:$C$427,3,0)</f>
        <v>0.8</v>
      </c>
      <c r="H39" s="58">
        <f>IF(VLOOKUP($E39,КСГ!$A$2:$D$427,4,0)=0,IF($D39="КС",$C$2*$C39*$G39,$C$3*$C39*$G39),IF($D39="КС",$C$2*$G39,$C$3*$G39))</f>
        <v>7805.5200000000013</v>
      </c>
      <c r="I39" s="59" t="str">
        <f>VLOOKUP(E39,КСГ!$A$2:$E$427,5,0)</f>
        <v>Урология</v>
      </c>
      <c r="J39" s="58">
        <f>VLOOKUP(E39,КСГ!$A$2:$F$427,6,0)</f>
        <v>0.98</v>
      </c>
      <c r="K39" s="76" t="s">
        <v>504</v>
      </c>
      <c r="L39" s="76">
        <v>4</v>
      </c>
      <c r="M39" s="76">
        <v>1</v>
      </c>
      <c r="N39" s="61">
        <f t="shared" si="1"/>
        <v>5</v>
      </c>
      <c r="O39" s="62">
        <f>IF(VLOOKUP($E39,КСГ!$A$2:$D$427,4,0)=0,IF($D39="КС",$C$2*$C39*$G39*L39,$C$3*$C39*$G39*L39),IF($D39="КС",$C$2*$G39*L39,$C$3*$G39*L39))</f>
        <v>31222.080000000005</v>
      </c>
      <c r="P39" s="62">
        <f>IF(VLOOKUP($E39,КСГ!$A$2:$D$427,4,0)=0,IF($D39="КС",$C$2*$C39*$G39*M39,$C$3*$C39*$G39*M39),IF($D39="КС",$C$2*$G39*M39,$C$3*$G39*M39))</f>
        <v>7805.5200000000013</v>
      </c>
      <c r="Q39" s="63">
        <f t="shared" si="2"/>
        <v>39027.600000000006</v>
      </c>
    </row>
    <row r="40" spans="1:17" s="64" customFormat="1" ht="15" hidden="1" customHeight="1">
      <c r="A40" s="57">
        <v>150002</v>
      </c>
      <c r="B40" s="54" t="str">
        <f>VLOOKUP(A40,МО!$A$1:$C$68,2,0)</f>
        <v>ГБУЗ "ДРКБ"</v>
      </c>
      <c r="C40" s="55">
        <f>IF(D40="КС",VLOOKUP(A40,МО!$A$1:$C$68,3,0),VLOOKUP(A40,МО!$A$1:$D$68,4,0))</f>
        <v>1.1100000000000001</v>
      </c>
      <c r="D40" s="56" t="s">
        <v>495</v>
      </c>
      <c r="E40" s="57">
        <v>20162081</v>
      </c>
      <c r="F40" s="54" t="str">
        <f>VLOOKUP(E40,КСГ!$A$2:$C$427,2,0)</f>
        <v>Болезни, врожденные аномалии, повреждения мочевой системы и мужских половых органов</v>
      </c>
      <c r="G40" s="58">
        <f>VLOOKUP(E40,КСГ!$A$2:$C$427,3,0)</f>
        <v>0.8</v>
      </c>
      <c r="H40" s="58">
        <f>IF(VLOOKUP($E40,КСГ!$A$2:$D$427,4,0)=0,IF($D40="КС",$C$2*$C40*$G40,$C$3*$C40*$G40),IF($D40="КС",$C$2*$G40,$C$3*$G40))</f>
        <v>7805.5200000000013</v>
      </c>
      <c r="I40" s="59" t="str">
        <f>VLOOKUP(E40,КСГ!$A$2:$E$427,5,0)</f>
        <v>Урология</v>
      </c>
      <c r="J40" s="58">
        <f>VLOOKUP(E40,КСГ!$A$2:$F$427,6,0)</f>
        <v>0.98</v>
      </c>
      <c r="K40" s="76" t="s">
        <v>511</v>
      </c>
      <c r="L40" s="76">
        <v>4</v>
      </c>
      <c r="M40" s="76">
        <v>1</v>
      </c>
      <c r="N40" s="61">
        <f t="shared" si="1"/>
        <v>5</v>
      </c>
      <c r="O40" s="62">
        <f>IF(VLOOKUP($E40,КСГ!$A$2:$D$427,4,0)=0,IF($D40="КС",$C$2*$C40*$G40*L40,$C$3*$C40*$G40*L40),IF($D40="КС",$C$2*$G40*L40,$C$3*$G40*L40))</f>
        <v>31222.080000000005</v>
      </c>
      <c r="P40" s="62">
        <f>IF(VLOOKUP($E40,КСГ!$A$2:$D$427,4,0)=0,IF($D40="КС",$C$2*$C40*$G40*M40,$C$3*$C40*$G40*M40),IF($D40="КС",$C$2*$G40*M40,$C$3*$G40*M40))</f>
        <v>7805.5200000000013</v>
      </c>
      <c r="Q40" s="63">
        <f t="shared" si="2"/>
        <v>39027.600000000006</v>
      </c>
    </row>
    <row r="41" spans="1:17" s="64" customFormat="1" ht="15" hidden="1" customHeight="1">
      <c r="A41" s="66">
        <v>150005</v>
      </c>
      <c r="B41" s="67" t="str">
        <f>VLOOKUP(A41,МО!$A$1:$C$68,2,0)</f>
        <v>ГБУЗ " РЦВМР2</v>
      </c>
      <c r="C41" s="68">
        <f>IF(D41="КС",VLOOKUP(A41,МО!$A$1:$C$68,3,0),VLOOKUP(A41,МО!$A$1:$D$68,4,0))</f>
        <v>1.1000000000000001</v>
      </c>
      <c r="D41" s="69" t="s">
        <v>495</v>
      </c>
      <c r="E41" s="66">
        <v>20162111</v>
      </c>
      <c r="F41" s="67" t="str">
        <f>VLOOKUP(E41,КСГ!$A$2:$C$427,2,0)</f>
        <v>Медицинская нейрореабилитация</v>
      </c>
      <c r="G41" s="70">
        <f>VLOOKUP(E41,КСГ!$A$2:$C$427,3,0)</f>
        <v>3</v>
      </c>
      <c r="H41" s="70">
        <f>IF(VLOOKUP($E41,КСГ!$A$2:$D$427,4,0)=0,IF($D41="КС",$C$2*$C41*$G41,$C$3*$C41*$G41),IF($D41="КС",$C$2*$G41,$C$3*$G41))</f>
        <v>29007</v>
      </c>
      <c r="I41" s="77" t="str">
        <f>VLOOKUP(E41,КСГ!$A$2:$E$427,5,0)</f>
        <v>Медицинская реабилитация</v>
      </c>
      <c r="J41" s="70">
        <f>VLOOKUP(E41,КСГ!$A$2:$F$427,6,0)</f>
        <v>0.75</v>
      </c>
      <c r="K41" s="71" t="s">
        <v>499</v>
      </c>
      <c r="L41" s="71">
        <v>20</v>
      </c>
      <c r="M41" s="71">
        <v>10</v>
      </c>
      <c r="N41" s="72">
        <f t="shared" si="1"/>
        <v>30</v>
      </c>
      <c r="O41" s="73">
        <f>IF(VLOOKUP($E41,КСГ!$A$2:$D$427,4,0)=0,IF($D41="КС",$C$2*$C41*$G41*L41,$C$3*$C41*$G41*L41),IF($D41="КС",$C$2*$G41*L41,$C$3*$G41*L41))</f>
        <v>580140</v>
      </c>
      <c r="P41" s="73">
        <f>IF(VLOOKUP($E41,КСГ!$A$2:$D$427,4,0)=0,IF($D41="КС",$C$2*$C41*$G41*M41,$C$3*$C41*$G41*M41),IF($D41="КС",$C$2*$G41*M41,$C$3*$G41*M41))</f>
        <v>290070</v>
      </c>
      <c r="Q41" s="74">
        <f t="shared" si="2"/>
        <v>870210</v>
      </c>
    </row>
    <row r="42" spans="1:17" s="64" customFormat="1" ht="15" hidden="1" customHeight="1">
      <c r="A42" s="57">
        <v>150005</v>
      </c>
      <c r="B42" s="54" t="str">
        <f>VLOOKUP(A42,МО!$A$1:$C$68,2,0)</f>
        <v>ГБУЗ " РЦВМР2</v>
      </c>
      <c r="C42" s="55">
        <f>IF(D42="КС",VLOOKUP(A42,МО!$A$1:$C$68,3,0),VLOOKUP(A42,МО!$A$1:$D$68,4,0))</f>
        <v>1.1000000000000001</v>
      </c>
      <c r="D42" s="75" t="s">
        <v>495</v>
      </c>
      <c r="E42" s="57">
        <v>20162113</v>
      </c>
      <c r="F42" s="54" t="str">
        <f>VLOOKUP(E42,КСГ!$A$2:$C$427,2,0)</f>
        <v>Медицинская реабилитация после перенесенных травм и заболеваний опорно-двигательной системы</v>
      </c>
      <c r="G42" s="58">
        <f>VLOOKUP(E42,КСГ!$A$2:$C$427,3,0)</f>
        <v>2.25</v>
      </c>
      <c r="H42" s="58">
        <f>IF(VLOOKUP($E42,КСГ!$A$2:$D$427,4,0)=0,IF($D42="КС",$C$2*$C42*$G42,$C$3*$C42*$G42),IF($D42="КС",$C$2*$G42,$C$3*$G42))</f>
        <v>21755.25</v>
      </c>
      <c r="I42" s="59" t="str">
        <f>VLOOKUP(E42,КСГ!$A$2:$E$427,5,0)</f>
        <v>Медицинская реабилитация</v>
      </c>
      <c r="J42" s="58">
        <f>VLOOKUP(E42,КСГ!$A$2:$F$427,6,0)</f>
        <v>0.75</v>
      </c>
      <c r="K42" s="76" t="s">
        <v>499</v>
      </c>
      <c r="L42" s="76">
        <v>250</v>
      </c>
      <c r="M42" s="76">
        <v>50</v>
      </c>
      <c r="N42" s="61">
        <f t="shared" si="1"/>
        <v>300</v>
      </c>
      <c r="O42" s="62">
        <f>IF(VLOOKUP($E42,КСГ!$A$2:$D$427,4,0)=0,IF($D42="КС",$C$2*$C42*$G42*L42,$C$3*$C42*$G42*L42),IF($D42="КС",$C$2*$G42*L42,$C$3*$G42*L42))</f>
        <v>5438812.5</v>
      </c>
      <c r="P42" s="62">
        <f>IF(VLOOKUP($E42,КСГ!$A$2:$D$427,4,0)=0,IF($D42="КС",$C$2*$C42*$G42*M42,$C$3*$C42*$G42*M42),IF($D42="КС",$C$2*$G42*M42,$C$3*$G42*M42))</f>
        <v>1087762.5</v>
      </c>
      <c r="Q42" s="63">
        <f t="shared" si="2"/>
        <v>6526575</v>
      </c>
    </row>
    <row r="43" spans="1:17" s="64" customFormat="1" ht="15" hidden="1" customHeight="1">
      <c r="A43" s="57">
        <v>150005</v>
      </c>
      <c r="B43" s="54" t="str">
        <f>VLOOKUP(A43,МО!$A$1:$C$68,2,0)</f>
        <v>ГБУЗ " РЦВМР2</v>
      </c>
      <c r="C43" s="55">
        <f>IF(D43="КС",VLOOKUP(A43,МО!$A$1:$C$68,3,0),VLOOKUP(A43,МО!$A$1:$D$68,4,0))</f>
        <v>1.1000000000000001</v>
      </c>
      <c r="D43" s="75" t="s">
        <v>495</v>
      </c>
      <c r="E43" s="57">
        <v>20162115</v>
      </c>
      <c r="F43" s="54" t="str">
        <f>VLOOKUP(E43,КСГ!$A$2:$C$427,2,0)</f>
        <v>Медицинская реабилитация  при других соматических заболеваниях</v>
      </c>
      <c r="G43" s="58">
        <f>VLOOKUP(E43,КСГ!$A$2:$C$427,3,0)</f>
        <v>0.7</v>
      </c>
      <c r="H43" s="58">
        <f>IF(VLOOKUP($E43,КСГ!$A$2:$D$427,4,0)=0,IF($D43="КС",$C$2*$C43*$G43,$C$3*$C43*$G43),IF($D43="КС",$C$2*$G43,$C$3*$G43))</f>
        <v>6768.2999999999993</v>
      </c>
      <c r="I43" s="59" t="str">
        <f>VLOOKUP(E43,КСГ!$A$2:$E$427,5,0)</f>
        <v>Медицинская реабилитация</v>
      </c>
      <c r="J43" s="58">
        <f>VLOOKUP(E43,КСГ!$A$2:$F$427,6,0)</f>
        <v>0.75</v>
      </c>
      <c r="K43" s="76" t="s">
        <v>499</v>
      </c>
      <c r="L43" s="76">
        <v>200</v>
      </c>
      <c r="M43" s="76">
        <v>30</v>
      </c>
      <c r="N43" s="61">
        <f t="shared" si="1"/>
        <v>230</v>
      </c>
      <c r="O43" s="62">
        <f>IF(VLOOKUP($E43,КСГ!$A$2:$D$427,4,0)=0,IF($D43="КС",$C$2*$C43*$G43*L43,$C$3*$C43*$G43*L43),IF($D43="КС",$C$2*$G43*L43,$C$3*$G43*L43))</f>
        <v>1353659.9999999998</v>
      </c>
      <c r="P43" s="62">
        <f>IF(VLOOKUP($E43,КСГ!$A$2:$D$427,4,0)=0,IF($D43="КС",$C$2*$C43*$G43*M43,$C$3*$C43*$G43*M43),IF($D43="КС",$C$2*$G43*M43,$C$3*$G43*M43))</f>
        <v>203048.99999999997</v>
      </c>
      <c r="Q43" s="63">
        <f t="shared" si="2"/>
        <v>1556708.9999999998</v>
      </c>
    </row>
    <row r="44" spans="1:17" s="64" customFormat="1" ht="15" hidden="1" customHeight="1">
      <c r="A44" s="53">
        <v>150007</v>
      </c>
      <c r="B44" s="54" t="str">
        <f>VLOOKUP(A44,МО!$A$1:$C$68,2,0)</f>
        <v>ГБУЗ "Алагирская ЦРБ"</v>
      </c>
      <c r="C44" s="55">
        <f>IF(D44="КС",VLOOKUP(A44,МО!$A$1:$C$68,3,0),VLOOKUP(A44,МО!$A$1:$D$68,4,0))</f>
        <v>1</v>
      </c>
      <c r="D44" s="56" t="s">
        <v>495</v>
      </c>
      <c r="E44" s="57">
        <v>20162001</v>
      </c>
      <c r="F44" s="54" t="str">
        <f>VLOOKUP(E44,КСГ!$A$2:$C$427,2,0)</f>
        <v>Осложнения беременности, родов, послеродового периода</v>
      </c>
      <c r="G44" s="58">
        <f>VLOOKUP(E44,КСГ!$A$2:$C$427,3,0)</f>
        <v>0.83</v>
      </c>
      <c r="H44" s="58">
        <f>IF(VLOOKUP($E44,КСГ!$A$2:$D$427,4,0)=0,IF($D44="КС",$C$2*$C44*$G44,$C$3*$C44*$G44),IF($D44="КС",$C$2*$G44,$C$3*$G44))</f>
        <v>7295.7</v>
      </c>
      <c r="I44" s="59" t="str">
        <f>VLOOKUP(E44,КСГ!$A$2:$E$427,5,0)</f>
        <v>Акушерство и гинекология</v>
      </c>
      <c r="J44" s="58">
        <f>VLOOKUP(E44,КСГ!$A$2:$F$427,6,0)</f>
        <v>0.8</v>
      </c>
      <c r="K44" s="60" t="s">
        <v>470</v>
      </c>
      <c r="L44" s="60">
        <v>45</v>
      </c>
      <c r="M44" s="60">
        <v>5</v>
      </c>
      <c r="N44" s="61">
        <f t="shared" si="1"/>
        <v>50</v>
      </c>
      <c r="O44" s="62">
        <f>IF(VLOOKUP($E44,КСГ!$A$2:$D$427,4,0)=0,IF($D44="КС",$C$2*$C44*$G44*L44,$C$3*$C44*$G44*L44),IF($D44="КС",$C$2*$G44*L44,$C$3*$G44*L44))</f>
        <v>328306.5</v>
      </c>
      <c r="P44" s="62">
        <f>IF(VLOOKUP($E44,КСГ!$A$2:$D$427,4,0)=0,IF($D44="КС",$C$2*$C44*$G44*M44,$C$3*$C44*$G44*M44),IF($D44="КС",$C$2*$G44*M44,$C$3*$G44*M44))</f>
        <v>36478.5</v>
      </c>
      <c r="Q44" s="63">
        <f t="shared" si="2"/>
        <v>364785</v>
      </c>
    </row>
    <row r="45" spans="1:17" s="64" customFormat="1" ht="15" hidden="1" customHeight="1">
      <c r="A45" s="53">
        <v>150007</v>
      </c>
      <c r="B45" s="54" t="str">
        <f>VLOOKUP(A45,МО!$A$1:$C$68,2,0)</f>
        <v>ГБУЗ "Алагирская ЦРБ"</v>
      </c>
      <c r="C45" s="55">
        <f>IF(D45="КС",VLOOKUP(A45,МО!$A$1:$C$68,3,0),VLOOKUP(A45,МО!$A$1:$D$68,4,0))</f>
        <v>1</v>
      </c>
      <c r="D45" s="56" t="s">
        <v>495</v>
      </c>
      <c r="E45" s="57">
        <v>20162002</v>
      </c>
      <c r="F45" s="54" t="str">
        <f>VLOOKUP(E45,КСГ!$A$2:$C$427,2,0)</f>
        <v>Болезни женских половых органов</v>
      </c>
      <c r="G45" s="58">
        <f>VLOOKUP(E45,КСГ!$A$2:$C$427,3,0)</f>
        <v>0.66</v>
      </c>
      <c r="H45" s="58">
        <f>IF(VLOOKUP($E45,КСГ!$A$2:$D$427,4,0)=0,IF($D45="КС",$C$2*$C45*$G45,$C$3*$C45*$G45),IF($D45="КС",$C$2*$G45,$C$3*$G45))</f>
        <v>5801.4000000000005</v>
      </c>
      <c r="I45" s="59" t="str">
        <f>VLOOKUP(E45,КСГ!$A$2:$E$427,5,0)</f>
        <v>Акушерство и гинекология</v>
      </c>
      <c r="J45" s="58">
        <f>VLOOKUP(E45,КСГ!$A$2:$F$427,6,0)</f>
        <v>0.8</v>
      </c>
      <c r="K45" s="60" t="s">
        <v>470</v>
      </c>
      <c r="L45" s="60">
        <v>40</v>
      </c>
      <c r="M45" s="60">
        <v>5</v>
      </c>
      <c r="N45" s="61">
        <f t="shared" si="1"/>
        <v>45</v>
      </c>
      <c r="O45" s="62">
        <f>IF(VLOOKUP($E45,КСГ!$A$2:$D$427,4,0)=0,IF($D45="КС",$C$2*$C45*$G45*L45,$C$3*$C45*$G45*L45),IF($D45="КС",$C$2*$G45*L45,$C$3*$G45*L45))</f>
        <v>232056.00000000003</v>
      </c>
      <c r="P45" s="62">
        <f>IF(VLOOKUP($E45,КСГ!$A$2:$D$427,4,0)=0,IF($D45="КС",$C$2*$C45*$G45*M45,$C$3*$C45*$G45*M45),IF($D45="КС",$C$2*$G45*M45,$C$3*$G45*M45))</f>
        <v>29007.000000000004</v>
      </c>
      <c r="Q45" s="63">
        <f t="shared" si="2"/>
        <v>261063.00000000003</v>
      </c>
    </row>
    <row r="46" spans="1:17" s="64" customFormat="1" ht="15" hidden="1" customHeight="1">
      <c r="A46" s="53">
        <v>150007</v>
      </c>
      <c r="B46" s="54" t="str">
        <f>VLOOKUP(A46,МО!$A$1:$C$68,2,0)</f>
        <v>ГБУЗ "Алагирская ЦРБ"</v>
      </c>
      <c r="C46" s="55">
        <f>IF(D46="КС",VLOOKUP(A46,МО!$A$1:$C$68,3,0),VLOOKUP(A46,МО!$A$1:$D$68,4,0))</f>
        <v>1</v>
      </c>
      <c r="D46" s="56" t="s">
        <v>495</v>
      </c>
      <c r="E46" s="57">
        <v>20162003</v>
      </c>
      <c r="F46" s="54" t="str">
        <f>VLOOKUP(E46,КСГ!$A$2:$C$427,2,0)</f>
        <v>Операции на женских половых органах (уровень  1)</v>
      </c>
      <c r="G46" s="58">
        <f>VLOOKUP(E46,КСГ!$A$2:$C$427,3,0)</f>
        <v>0.71</v>
      </c>
      <c r="H46" s="58">
        <f>IF(VLOOKUP($E46,КСГ!$A$2:$D$427,4,0)=0,IF($D46="КС",$C$2*$C46*$G46,$C$3*$C46*$G46),IF($D46="КС",$C$2*$G46,$C$3*$G46))</f>
        <v>6240.9</v>
      </c>
      <c r="I46" s="59" t="str">
        <f>VLOOKUP(E46,КСГ!$A$2:$E$427,5,0)</f>
        <v>Акушерство и гинекология</v>
      </c>
      <c r="J46" s="58">
        <f>VLOOKUP(E46,КСГ!$A$2:$F$427,6,0)</f>
        <v>0.8</v>
      </c>
      <c r="K46" s="60" t="s">
        <v>470</v>
      </c>
      <c r="L46" s="60">
        <v>8</v>
      </c>
      <c r="M46" s="60">
        <v>2</v>
      </c>
      <c r="N46" s="61">
        <f t="shared" si="1"/>
        <v>10</v>
      </c>
      <c r="O46" s="62">
        <f>IF(VLOOKUP($E46,КСГ!$A$2:$D$427,4,0)=0,IF($D46="КС",$C$2*$C46*$G46*L46,$C$3*$C46*$G46*L46),IF($D46="КС",$C$2*$G46*L46,$C$3*$G46*L46))</f>
        <v>49927.199999999997</v>
      </c>
      <c r="P46" s="62">
        <f>IF(VLOOKUP($E46,КСГ!$A$2:$D$427,4,0)=0,IF($D46="КС",$C$2*$C46*$G46*M46,$C$3*$C46*$G46*M46),IF($D46="КС",$C$2*$G46*M46,$C$3*$G46*M46))</f>
        <v>12481.8</v>
      </c>
      <c r="Q46" s="63">
        <f t="shared" si="2"/>
        <v>62409</v>
      </c>
    </row>
    <row r="47" spans="1:17" s="64" customFormat="1" ht="15" hidden="1" customHeight="1">
      <c r="A47" s="53">
        <v>150007</v>
      </c>
      <c r="B47" s="54" t="str">
        <f>VLOOKUP(A47,МО!$A$1:$C$68,2,0)</f>
        <v>ГБУЗ "Алагирская ЦРБ"</v>
      </c>
      <c r="C47" s="55">
        <f>IF(D47="КС",VLOOKUP(A47,МО!$A$1:$C$68,3,0),VLOOKUP(A47,МО!$A$1:$D$68,4,0))</f>
        <v>1</v>
      </c>
      <c r="D47" s="56" t="s">
        <v>495</v>
      </c>
      <c r="E47" s="57">
        <v>20162006</v>
      </c>
      <c r="F47" s="54" t="str">
        <f>VLOOKUP(E47,КСГ!$A$2:$C$427,2,0)</f>
        <v>Искусственное прерывание беременности (аборт)</v>
      </c>
      <c r="G47" s="58">
        <f>VLOOKUP(E47,КСГ!$A$2:$C$427,3,0)</f>
        <v>0.33</v>
      </c>
      <c r="H47" s="58">
        <f>IF(VLOOKUP($E47,КСГ!$A$2:$D$427,4,0)=0,IF($D47="КС",$C$2*$C47*$G47,$C$3*$C47*$G47),IF($D47="КС",$C$2*$G47,$C$3*$G47))</f>
        <v>2900.7000000000003</v>
      </c>
      <c r="I47" s="59" t="str">
        <f>VLOOKUP(E47,КСГ!$A$2:$E$427,5,0)</f>
        <v>Акушерство и гинекология</v>
      </c>
      <c r="J47" s="58">
        <f>VLOOKUP(E47,КСГ!$A$2:$F$427,6,0)</f>
        <v>0.8</v>
      </c>
      <c r="K47" s="60" t="s">
        <v>470</v>
      </c>
      <c r="L47" s="60">
        <v>1</v>
      </c>
      <c r="M47" s="60">
        <v>1</v>
      </c>
      <c r="N47" s="61">
        <f t="shared" si="1"/>
        <v>2</v>
      </c>
      <c r="O47" s="62">
        <f>IF(VLOOKUP($E47,КСГ!$A$2:$D$427,4,0)=0,IF($D47="КС",$C$2*$C47*$G47*L47,$C$3*$C47*$G47*L47),IF($D47="КС",$C$2*$G47*L47,$C$3*$G47*L47))</f>
        <v>2900.7000000000003</v>
      </c>
      <c r="P47" s="62">
        <f>IF(VLOOKUP($E47,КСГ!$A$2:$D$427,4,0)=0,IF($D47="КС",$C$2*$C47*$G47*M47,$C$3*$C47*$G47*M47),IF($D47="КС",$C$2*$G47*M47,$C$3*$G47*M47))</f>
        <v>2900.7000000000003</v>
      </c>
      <c r="Q47" s="63">
        <f t="shared" si="2"/>
        <v>5801.4000000000005</v>
      </c>
    </row>
    <row r="48" spans="1:17" s="64" customFormat="1" ht="15" hidden="1" customHeight="1">
      <c r="A48" s="53">
        <v>150007</v>
      </c>
      <c r="B48" s="54" t="str">
        <f>VLOOKUP(A48,МО!$A$1:$C$68,2,0)</f>
        <v>ГБУЗ "Алагирская ЦРБ"</v>
      </c>
      <c r="C48" s="55">
        <f>IF(D48="КС",VLOOKUP(A48,МО!$A$1:$C$68,3,0),VLOOKUP(A48,МО!$A$1:$D$68,4,0))</f>
        <v>1</v>
      </c>
      <c r="D48" s="56" t="s">
        <v>495</v>
      </c>
      <c r="E48" s="57">
        <v>20162007</v>
      </c>
      <c r="F48" s="54" t="str">
        <f>VLOOKUP(E48,КСГ!$A$2:$C$427,2,0)</f>
        <v>Аборт медикаментозный</v>
      </c>
      <c r="G48" s="58">
        <f>VLOOKUP(E48,КСГ!$A$2:$C$427,3,0)</f>
        <v>1.04</v>
      </c>
      <c r="H48" s="58">
        <f>IF(VLOOKUP($E48,КСГ!$A$2:$D$427,4,0)=0,IF($D48="КС",$C$2*$C48*$G48,$C$3*$C48*$G48),IF($D48="КС",$C$2*$G48,$C$3*$G48))</f>
        <v>9141.6</v>
      </c>
      <c r="I48" s="59" t="str">
        <f>VLOOKUP(E48,КСГ!$A$2:$E$427,5,0)</f>
        <v>Акушерство и гинекология</v>
      </c>
      <c r="J48" s="58">
        <f>VLOOKUP(E48,КСГ!$A$2:$F$427,6,0)</f>
        <v>0.8</v>
      </c>
      <c r="K48" s="60" t="s">
        <v>470</v>
      </c>
      <c r="L48" s="60">
        <v>1</v>
      </c>
      <c r="M48" s="60">
        <v>1</v>
      </c>
      <c r="N48" s="61">
        <f t="shared" si="1"/>
        <v>2</v>
      </c>
      <c r="O48" s="62">
        <f>IF(VLOOKUP($E48,КСГ!$A$2:$D$427,4,0)=0,IF($D48="КС",$C$2*$C48*$G48*L48,$C$3*$C48*$G48*L48),IF($D48="КС",$C$2*$G48*L48,$C$3*$G48*L48))</f>
        <v>9141.6</v>
      </c>
      <c r="P48" s="62">
        <f>IF(VLOOKUP($E48,КСГ!$A$2:$D$427,4,0)=0,IF($D48="КС",$C$2*$C48*$G48*M48,$C$3*$C48*$G48*M48),IF($D48="КС",$C$2*$G48*M48,$C$3*$G48*M48))</f>
        <v>9141.6</v>
      </c>
      <c r="Q48" s="63">
        <f t="shared" si="2"/>
        <v>18283.2</v>
      </c>
    </row>
    <row r="49" spans="1:17" s="64" customFormat="1" ht="15" hidden="1" customHeight="1">
      <c r="A49" s="53">
        <v>150007</v>
      </c>
      <c r="B49" s="54" t="str">
        <f>VLOOKUP(A49,МО!$A$1:$C$68,2,0)</f>
        <v>ГБУЗ "Алагирская ЦРБ"</v>
      </c>
      <c r="C49" s="55">
        <f>IF(D49="КС",VLOOKUP(A49,МО!$A$1:$C$68,3,0),VLOOKUP(A49,МО!$A$1:$D$68,4,0))</f>
        <v>1</v>
      </c>
      <c r="D49" s="56" t="s">
        <v>495</v>
      </c>
      <c r="E49" s="57">
        <v>20162009</v>
      </c>
      <c r="F49" s="54" t="str">
        <f>VLOOKUP(E49,КСГ!$A$2:$C$427,2,0)</f>
        <v>Болезни органов пищеварения, взрослые</v>
      </c>
      <c r="G49" s="58">
        <f>VLOOKUP(E49,КСГ!$A$2:$C$427,3,0)</f>
        <v>0.89</v>
      </c>
      <c r="H49" s="58">
        <f>IF(VLOOKUP($E49,КСГ!$A$2:$D$427,4,0)=0,IF($D49="КС",$C$2*$C49*$G49,$C$3*$C49*$G49),IF($D49="КС",$C$2*$G49,$C$3*$G49))</f>
        <v>7823.1</v>
      </c>
      <c r="I49" s="59" t="str">
        <f>VLOOKUP(E49,КСГ!$A$2:$E$427,5,0)</f>
        <v>Гастроэнтерология</v>
      </c>
      <c r="J49" s="58">
        <f>VLOOKUP(E49,КСГ!$A$2:$F$427,6,0)</f>
        <v>0.89</v>
      </c>
      <c r="K49" s="60" t="s">
        <v>473</v>
      </c>
      <c r="L49" s="60">
        <v>18</v>
      </c>
      <c r="M49" s="60">
        <v>2</v>
      </c>
      <c r="N49" s="61">
        <f t="shared" si="1"/>
        <v>20</v>
      </c>
      <c r="O49" s="62">
        <f>IF(VLOOKUP($E49,КСГ!$A$2:$D$427,4,0)=0,IF($D49="КС",$C$2*$C49*$G49*L49,$C$3*$C49*$G49*L49),IF($D49="КС",$C$2*$G49*L49,$C$3*$G49*L49))</f>
        <v>140815.80000000002</v>
      </c>
      <c r="P49" s="62">
        <f>IF(VLOOKUP($E49,КСГ!$A$2:$D$427,4,0)=0,IF($D49="КС",$C$2*$C49*$G49*M49,$C$3*$C49*$G49*M49),IF($D49="КС",$C$2*$G49*M49,$C$3*$G49*M49))</f>
        <v>15646.2</v>
      </c>
      <c r="Q49" s="63">
        <f t="shared" si="2"/>
        <v>156462.00000000003</v>
      </c>
    </row>
    <row r="50" spans="1:17" s="64" customFormat="1" ht="15" hidden="1" customHeight="1">
      <c r="A50" s="53">
        <v>150007</v>
      </c>
      <c r="B50" s="54" t="str">
        <f>VLOOKUP(A50,МО!$A$1:$C$68,2,0)</f>
        <v>ГБУЗ "Алагирская ЦРБ"</v>
      </c>
      <c r="C50" s="55">
        <f>IF(D50="КС",VLOOKUP(A50,МО!$A$1:$C$68,3,0),VLOOKUP(A50,МО!$A$1:$D$68,4,0))</f>
        <v>1</v>
      </c>
      <c r="D50" s="56" t="s">
        <v>495</v>
      </c>
      <c r="E50" s="57">
        <v>20162009</v>
      </c>
      <c r="F50" s="54" t="str">
        <f>VLOOKUP(E50,КСГ!$A$2:$C$427,2,0)</f>
        <v>Болезни органов пищеварения, взрослые</v>
      </c>
      <c r="G50" s="58">
        <f>VLOOKUP(E50,КСГ!$A$2:$C$427,3,0)</f>
        <v>0.89</v>
      </c>
      <c r="H50" s="58">
        <f>IF(VLOOKUP($E50,КСГ!$A$2:$D$427,4,0)=0,IF($D50="КС",$C$2*$C50*$G50,$C$3*$C50*$G50),IF($D50="КС",$C$2*$G50,$C$3*$G50))</f>
        <v>7823.1</v>
      </c>
      <c r="I50" s="59" t="str">
        <f>VLOOKUP(E50,КСГ!$A$2:$E$427,5,0)</f>
        <v>Гастроэнтерология</v>
      </c>
      <c r="J50" s="58">
        <f>VLOOKUP(E50,КСГ!$A$2:$F$427,6,0)</f>
        <v>0.89</v>
      </c>
      <c r="K50" s="60" t="s">
        <v>491</v>
      </c>
      <c r="L50" s="60">
        <v>45</v>
      </c>
      <c r="M50" s="60">
        <v>5</v>
      </c>
      <c r="N50" s="61">
        <f t="shared" si="1"/>
        <v>50</v>
      </c>
      <c r="O50" s="62">
        <f>IF(VLOOKUP($E50,КСГ!$A$2:$D$427,4,0)=0,IF($D50="КС",$C$2*$C50*$G50*L50,$C$3*$C50*$G50*L50),IF($D50="КС",$C$2*$G50*L50,$C$3*$G50*L50))</f>
        <v>352039.5</v>
      </c>
      <c r="P50" s="62">
        <f>IF(VLOOKUP($E50,КСГ!$A$2:$D$427,4,0)=0,IF($D50="КС",$C$2*$C50*$G50*M50,$C$3*$C50*$G50*M50),IF($D50="КС",$C$2*$G50*M50,$C$3*$G50*M50))</f>
        <v>39115.5</v>
      </c>
      <c r="Q50" s="63">
        <f t="shared" si="2"/>
        <v>391155</v>
      </c>
    </row>
    <row r="51" spans="1:17" s="64" customFormat="1" ht="15" hidden="1" customHeight="1">
      <c r="A51" s="53">
        <v>150007</v>
      </c>
      <c r="B51" s="54" t="str">
        <f>VLOOKUP(A51,МО!$A$1:$C$68,2,0)</f>
        <v>ГБУЗ "Алагирская ЦРБ"</v>
      </c>
      <c r="C51" s="55">
        <f>IF(D51="КС",VLOOKUP(A51,МО!$A$1:$C$68,3,0),VLOOKUP(A51,МО!$A$1:$D$68,4,0))</f>
        <v>1</v>
      </c>
      <c r="D51" s="56" t="s">
        <v>495</v>
      </c>
      <c r="E51" s="57">
        <v>20162010</v>
      </c>
      <c r="F51" s="54" t="str">
        <f>VLOOKUP(E51,КСГ!$A$2:$C$427,2,0)</f>
        <v>Болезни крови</v>
      </c>
      <c r="G51" s="58">
        <f>VLOOKUP(E51,КСГ!$A$2:$C$427,3,0)</f>
        <v>1.17</v>
      </c>
      <c r="H51" s="58">
        <f>IF(VLOOKUP($E51,КСГ!$A$2:$D$427,4,0)=0,IF($D51="КС",$C$2*$C51*$G51,$C$3*$C51*$G51),IF($D51="КС",$C$2*$G51,$C$3*$G51))</f>
        <v>10284.299999999999</v>
      </c>
      <c r="I51" s="59" t="str">
        <f>VLOOKUP(E51,КСГ!$A$2:$E$427,5,0)</f>
        <v>Гематология</v>
      </c>
      <c r="J51" s="58">
        <f>VLOOKUP(E51,КСГ!$A$2:$F$427,6,0)</f>
        <v>1.17</v>
      </c>
      <c r="K51" s="60" t="s">
        <v>491</v>
      </c>
      <c r="L51" s="60">
        <v>1</v>
      </c>
      <c r="M51" s="60">
        <v>1</v>
      </c>
      <c r="N51" s="61">
        <f t="shared" si="1"/>
        <v>2</v>
      </c>
      <c r="O51" s="62">
        <f>IF(VLOOKUP($E51,КСГ!$A$2:$D$427,4,0)=0,IF($D51="КС",$C$2*$C51*$G51*L51,$C$3*$C51*$G51*L51),IF($D51="КС",$C$2*$G51*L51,$C$3*$G51*L51))</f>
        <v>10284.299999999999</v>
      </c>
      <c r="P51" s="62">
        <f>IF(VLOOKUP($E51,КСГ!$A$2:$D$427,4,0)=0,IF($D51="КС",$C$2*$C51*$G51*M51,$C$3*$C51*$G51*M51),IF($D51="КС",$C$2*$G51*M51,$C$3*$G51*M51))</f>
        <v>10284.299999999999</v>
      </c>
      <c r="Q51" s="63">
        <f t="shared" si="2"/>
        <v>20568.599999999999</v>
      </c>
    </row>
    <row r="52" spans="1:17" s="64" customFormat="1" ht="15" hidden="1" customHeight="1">
      <c r="A52" s="53">
        <v>150007</v>
      </c>
      <c r="B52" s="54" t="str">
        <f>VLOOKUP(A52,МО!$A$1:$C$68,2,0)</f>
        <v>ГБУЗ "Алагирская ЦРБ"</v>
      </c>
      <c r="C52" s="55">
        <f>IF(D52="КС",VLOOKUP(A52,МО!$A$1:$C$68,3,0),VLOOKUP(A52,МО!$A$1:$D$68,4,0))</f>
        <v>1</v>
      </c>
      <c r="D52" s="56" t="s">
        <v>495</v>
      </c>
      <c r="E52" s="57">
        <v>20162011</v>
      </c>
      <c r="F52" s="54" t="str">
        <f>VLOOKUP(E52,КСГ!$A$2:$C$427,2,0)</f>
        <v>Дерматозы</v>
      </c>
      <c r="G52" s="58">
        <f>VLOOKUP(E52,КСГ!$A$2:$C$427,3,0)</f>
        <v>1.54</v>
      </c>
      <c r="H52" s="58">
        <f>IF(VLOOKUP($E52,КСГ!$A$2:$D$427,4,0)=0,IF($D52="КС",$C$2*$C52*$G52,$C$3*$C52*$G52),IF($D52="КС",$C$2*$G52,$C$3*$G52))</f>
        <v>13536.6</v>
      </c>
      <c r="I52" s="59" t="str">
        <f>VLOOKUP(E52,КСГ!$A$2:$E$427,5,0)</f>
        <v>Дерматология</v>
      </c>
      <c r="J52" s="58">
        <f>VLOOKUP(E52,КСГ!$A$2:$F$427,6,0)</f>
        <v>1.54</v>
      </c>
      <c r="K52" s="60" t="s">
        <v>491</v>
      </c>
      <c r="L52" s="60">
        <v>9</v>
      </c>
      <c r="M52" s="60">
        <v>1</v>
      </c>
      <c r="N52" s="61">
        <f t="shared" si="1"/>
        <v>10</v>
      </c>
      <c r="O52" s="62">
        <f>IF(VLOOKUP($E52,КСГ!$A$2:$D$427,4,0)=0,IF($D52="КС",$C$2*$C52*$G52*L52,$C$3*$C52*$G52*L52),IF($D52="КС",$C$2*$G52*L52,$C$3*$G52*L52))</f>
        <v>121829.40000000001</v>
      </c>
      <c r="P52" s="62">
        <f>IF(VLOOKUP($E52,КСГ!$A$2:$D$427,4,0)=0,IF($D52="КС",$C$2*$C52*$G52*M52,$C$3*$C52*$G52*M52),IF($D52="КС",$C$2*$G52*M52,$C$3*$G52*M52))</f>
        <v>13536.6</v>
      </c>
      <c r="Q52" s="63">
        <f t="shared" si="2"/>
        <v>135366</v>
      </c>
    </row>
    <row r="53" spans="1:17" s="64" customFormat="1" ht="15" hidden="1" customHeight="1">
      <c r="A53" s="53">
        <v>150009</v>
      </c>
      <c r="B53" s="54" t="str">
        <f>VLOOKUP(A53,МО!$A$1:$C$68,2,0)</f>
        <v>ГБУЗ  "Ардонская ЦРБ"</v>
      </c>
      <c r="C53" s="55">
        <f>IF(D53="КС",VLOOKUP(A53,МО!$A$1:$C$68,3,0),VLOOKUP(A53,МО!$A$1:$D$68,4,0))</f>
        <v>1.0049999999999999</v>
      </c>
      <c r="D53" s="56" t="s">
        <v>495</v>
      </c>
      <c r="E53" s="60">
        <v>20162001</v>
      </c>
      <c r="F53" s="54" t="str">
        <f>VLOOKUP(E53,КСГ!$A$2:$C$427,2,0)</f>
        <v>Осложнения беременности, родов, послеродового периода</v>
      </c>
      <c r="G53" s="58">
        <f>VLOOKUP(E53,КСГ!$A$2:$C$427,3,0)</f>
        <v>0.83</v>
      </c>
      <c r="H53" s="58">
        <f>IF(VLOOKUP($E53,КСГ!$A$2:$D$427,4,0)=0,IF($D53="КС",$C$2*$C53*$G53,$C$3*$C53*$G53),IF($D53="КС",$C$2*$G53,$C$3*$G53))</f>
        <v>7332.1784999999991</v>
      </c>
      <c r="I53" s="59" t="str">
        <f>VLOOKUP(E53,КСГ!$A$2:$E$427,5,0)</f>
        <v>Акушерство и гинекология</v>
      </c>
      <c r="J53" s="58">
        <f>VLOOKUP(E53,КСГ!$A$2:$F$427,6,0)</f>
        <v>0.8</v>
      </c>
      <c r="K53" s="60" t="s">
        <v>470</v>
      </c>
      <c r="L53" s="60">
        <v>98</v>
      </c>
      <c r="M53" s="60">
        <v>2</v>
      </c>
      <c r="N53" s="61">
        <f t="shared" si="1"/>
        <v>100</v>
      </c>
      <c r="O53" s="62">
        <f>IF(VLOOKUP($E53,КСГ!$A$2:$D$427,4,0)=0,IF($D53="КС",$C$2*$C53*$G53*L53,$C$3*$C53*$G53*L53),IF($D53="КС",$C$2*$G53*L53,$C$3*$G53*L53))</f>
        <v>718553.4929999999</v>
      </c>
      <c r="P53" s="62">
        <f>IF(VLOOKUP($E53,КСГ!$A$2:$D$427,4,0)=0,IF($D53="КС",$C$2*$C53*$G53*M53,$C$3*$C53*$G53*M53),IF($D53="КС",$C$2*$G53*M53,$C$3*$G53*M53))</f>
        <v>14664.356999999998</v>
      </c>
      <c r="Q53" s="63">
        <f t="shared" si="2"/>
        <v>733217.84999999986</v>
      </c>
    </row>
    <row r="54" spans="1:17" s="64" customFormat="1" ht="15" hidden="1" customHeight="1">
      <c r="A54" s="53">
        <v>150009</v>
      </c>
      <c r="B54" s="54" t="str">
        <f>VLOOKUP(A54,МО!$A$1:$C$68,2,0)</f>
        <v>ГБУЗ  "Ардонская ЦРБ"</v>
      </c>
      <c r="C54" s="55">
        <f>IF(D54="КС",VLOOKUP(A54,МО!$A$1:$C$68,3,0),VLOOKUP(A54,МО!$A$1:$D$68,4,0))</f>
        <v>1.0049999999999999</v>
      </c>
      <c r="D54" s="56" t="s">
        <v>495</v>
      </c>
      <c r="E54" s="60">
        <v>20162002</v>
      </c>
      <c r="F54" s="54" t="str">
        <f>VLOOKUP(E54,КСГ!$A$2:$C$427,2,0)</f>
        <v>Болезни женских половых органов</v>
      </c>
      <c r="G54" s="58">
        <f>VLOOKUP(E54,КСГ!$A$2:$C$427,3,0)</f>
        <v>0.66</v>
      </c>
      <c r="H54" s="58">
        <f>IF(VLOOKUP($E54,КСГ!$A$2:$D$427,4,0)=0,IF($D54="КС",$C$2*$C54*$G54,$C$3*$C54*$G54),IF($D54="КС",$C$2*$G54,$C$3*$G54))</f>
        <v>5830.4069999999992</v>
      </c>
      <c r="I54" s="59" t="str">
        <f>VLOOKUP(E54,КСГ!$A$2:$E$427,5,0)</f>
        <v>Акушерство и гинекология</v>
      </c>
      <c r="J54" s="58">
        <f>VLOOKUP(E54,КСГ!$A$2:$F$427,6,0)</f>
        <v>0.8</v>
      </c>
      <c r="K54" s="60" t="s">
        <v>470</v>
      </c>
      <c r="L54" s="60">
        <v>25</v>
      </c>
      <c r="M54" s="60">
        <v>5</v>
      </c>
      <c r="N54" s="61">
        <f t="shared" si="1"/>
        <v>30</v>
      </c>
      <c r="O54" s="62">
        <f>IF(VLOOKUP($E54,КСГ!$A$2:$D$427,4,0)=0,IF($D54="КС",$C$2*$C54*$G54*L54,$C$3*$C54*$G54*L54),IF($D54="КС",$C$2*$G54*L54,$C$3*$G54*L54))</f>
        <v>145760.17499999999</v>
      </c>
      <c r="P54" s="62">
        <f>IF(VLOOKUP($E54,КСГ!$A$2:$D$427,4,0)=0,IF($D54="КС",$C$2*$C54*$G54*M54,$C$3*$C54*$G54*M54),IF($D54="КС",$C$2*$G54*M54,$C$3*$G54*M54))</f>
        <v>29152.034999999996</v>
      </c>
      <c r="Q54" s="63">
        <f t="shared" si="2"/>
        <v>174912.21</v>
      </c>
    </row>
    <row r="55" spans="1:17" s="64" customFormat="1" ht="15" hidden="1" customHeight="1">
      <c r="A55" s="53">
        <v>150009</v>
      </c>
      <c r="B55" s="54" t="str">
        <f>VLOOKUP(A55,МО!$A$1:$C$68,2,0)</f>
        <v>ГБУЗ  "Ардонская ЦРБ"</v>
      </c>
      <c r="C55" s="55">
        <f>IF(D55="КС",VLOOKUP(A55,МО!$A$1:$C$68,3,0),VLOOKUP(A55,МО!$A$1:$D$68,4,0))</f>
        <v>1.0049999999999999</v>
      </c>
      <c r="D55" s="56" t="s">
        <v>495</v>
      </c>
      <c r="E55" s="60">
        <v>20162009</v>
      </c>
      <c r="F55" s="54" t="str">
        <f>VLOOKUP(E55,КСГ!$A$2:$C$427,2,0)</f>
        <v>Болезни органов пищеварения, взрослые</v>
      </c>
      <c r="G55" s="58">
        <f>VLOOKUP(E55,КСГ!$A$2:$C$427,3,0)</f>
        <v>0.89</v>
      </c>
      <c r="H55" s="58">
        <f>IF(VLOOKUP($E55,КСГ!$A$2:$D$427,4,0)=0,IF($D55="КС",$C$2*$C55*$G55,$C$3*$C55*$G55),IF($D55="КС",$C$2*$G55,$C$3*$G55))</f>
        <v>7862.2154999999993</v>
      </c>
      <c r="I55" s="59" t="str">
        <f>VLOOKUP(E55,КСГ!$A$2:$E$427,5,0)</f>
        <v>Гастроэнтерология</v>
      </c>
      <c r="J55" s="58">
        <f>VLOOKUP(E55,КСГ!$A$2:$F$427,6,0)</f>
        <v>0.89</v>
      </c>
      <c r="K55" s="60" t="s">
        <v>491</v>
      </c>
      <c r="L55" s="60">
        <v>145</v>
      </c>
      <c r="M55" s="60">
        <v>5</v>
      </c>
      <c r="N55" s="61">
        <f t="shared" si="1"/>
        <v>150</v>
      </c>
      <c r="O55" s="62">
        <f>IF(VLOOKUP($E55,КСГ!$A$2:$D$427,4,0)=0,IF($D55="КС",$C$2*$C55*$G55*L55,$C$3*$C55*$G55*L55),IF($D55="КС",$C$2*$G55*L55,$C$3*$G55*L55))</f>
        <v>1140021.2474999998</v>
      </c>
      <c r="P55" s="62">
        <f>IF(VLOOKUP($E55,КСГ!$A$2:$D$427,4,0)=0,IF($D55="КС",$C$2*$C55*$G55*M55,$C$3*$C55*$G55*M55),IF($D55="КС",$C$2*$G55*M55,$C$3*$G55*M55))</f>
        <v>39311.077499999999</v>
      </c>
      <c r="Q55" s="63">
        <f t="shared" si="2"/>
        <v>1179332.3249999997</v>
      </c>
    </row>
    <row r="56" spans="1:17" s="64" customFormat="1" ht="15" hidden="1" customHeight="1">
      <c r="A56" s="53">
        <v>150009</v>
      </c>
      <c r="B56" s="54" t="str">
        <f>VLOOKUP(A56,МО!$A$1:$C$68,2,0)</f>
        <v>ГБУЗ  "Ардонская ЦРБ"</v>
      </c>
      <c r="C56" s="55">
        <f>IF(D56="КС",VLOOKUP(A56,МО!$A$1:$C$68,3,0),VLOOKUP(A56,МО!$A$1:$D$68,4,0))</f>
        <v>1.0049999999999999</v>
      </c>
      <c r="D56" s="56" t="s">
        <v>495</v>
      </c>
      <c r="E56" s="60">
        <v>20162010</v>
      </c>
      <c r="F56" s="54" t="str">
        <f>VLOOKUP(E56,КСГ!$A$2:$C$427,2,0)</f>
        <v>Болезни крови</v>
      </c>
      <c r="G56" s="58">
        <f>VLOOKUP(E56,КСГ!$A$2:$C$427,3,0)</f>
        <v>1.17</v>
      </c>
      <c r="H56" s="58">
        <f>IF(VLOOKUP($E56,КСГ!$A$2:$D$427,4,0)=0,IF($D56="КС",$C$2*$C56*$G56,$C$3*$C56*$G56),IF($D56="КС",$C$2*$G56,$C$3*$G56))</f>
        <v>10335.721499999998</v>
      </c>
      <c r="I56" s="59" t="str">
        <f>VLOOKUP(E56,КСГ!$A$2:$E$427,5,0)</f>
        <v>Гематология</v>
      </c>
      <c r="J56" s="58">
        <f>VLOOKUP(E56,КСГ!$A$2:$F$427,6,0)</f>
        <v>1.17</v>
      </c>
      <c r="K56" s="60" t="s">
        <v>491</v>
      </c>
      <c r="L56" s="60">
        <v>5</v>
      </c>
      <c r="M56" s="60"/>
      <c r="N56" s="61">
        <f t="shared" si="1"/>
        <v>5</v>
      </c>
      <c r="O56" s="62">
        <f>IF(VLOOKUP($E56,КСГ!$A$2:$D$427,4,0)=0,IF($D56="КС",$C$2*$C56*$G56*L56,$C$3*$C56*$G56*L56),IF($D56="КС",$C$2*$G56*L56,$C$3*$G56*L56))</f>
        <v>51678.607499999991</v>
      </c>
      <c r="P56" s="62">
        <f>IF(VLOOKUP($E56,КСГ!$A$2:$D$427,4,0)=0,IF($D56="КС",$C$2*$C56*$G56*M56,$C$3*$C56*$G56*M56),IF($D56="КС",$C$2*$G56*M56,$C$3*$G56*M56))</f>
        <v>0</v>
      </c>
      <c r="Q56" s="63">
        <f t="shared" si="2"/>
        <v>51678.607499999991</v>
      </c>
    </row>
    <row r="57" spans="1:17" s="64" customFormat="1" ht="15" hidden="1" customHeight="1">
      <c r="A57" s="53">
        <v>150009</v>
      </c>
      <c r="B57" s="54" t="str">
        <f>VLOOKUP(A57,МО!$A$1:$C$68,2,0)</f>
        <v>ГБУЗ  "Ардонская ЦРБ"</v>
      </c>
      <c r="C57" s="55">
        <f>IF(D57="КС",VLOOKUP(A57,МО!$A$1:$C$68,3,0),VLOOKUP(A57,МО!$A$1:$D$68,4,0))</f>
        <v>1.0049999999999999</v>
      </c>
      <c r="D57" s="56" t="s">
        <v>495</v>
      </c>
      <c r="E57" s="60">
        <v>20162011</v>
      </c>
      <c r="F57" s="54" t="str">
        <f>VLOOKUP(E57,КСГ!$A$2:$C$427,2,0)</f>
        <v>Дерматозы</v>
      </c>
      <c r="G57" s="58">
        <f>VLOOKUP(E57,КСГ!$A$2:$C$427,3,0)</f>
        <v>1.54</v>
      </c>
      <c r="H57" s="58">
        <f>IF(VLOOKUP($E57,КСГ!$A$2:$D$427,4,0)=0,IF($D57="КС",$C$2*$C57*$G57,$C$3*$C57*$G57),IF($D57="КС",$C$2*$G57,$C$3*$G57))</f>
        <v>13604.282999999999</v>
      </c>
      <c r="I57" s="59" t="str">
        <f>VLOOKUP(E57,КСГ!$A$2:$E$427,5,0)</f>
        <v>Дерматология</v>
      </c>
      <c r="J57" s="58">
        <f>VLOOKUP(E57,КСГ!$A$2:$F$427,6,0)</f>
        <v>1.54</v>
      </c>
      <c r="K57" s="60" t="s">
        <v>497</v>
      </c>
      <c r="L57" s="60">
        <v>0</v>
      </c>
      <c r="M57" s="60"/>
      <c r="N57" s="61" t="str">
        <f t="shared" si="1"/>
        <v/>
      </c>
      <c r="O57" s="62">
        <f>IF(VLOOKUP($E57,КСГ!$A$2:$D$427,4,0)=0,IF($D57="КС",$C$2*$C57*$G57*L57,$C$3*$C57*$G57*L57),IF($D57="КС",$C$2*$G57*L57,$C$3*$G57*L57))</f>
        <v>0</v>
      </c>
      <c r="P57" s="62">
        <f>IF(VLOOKUP($E57,КСГ!$A$2:$D$427,4,0)=0,IF($D57="КС",$C$2*$C57*$G57*M57,$C$3*$C57*$G57*M57),IF($D57="КС",$C$2*$G57*M57,$C$3*$G57*M57))</f>
        <v>0</v>
      </c>
      <c r="Q57" s="63">
        <f t="shared" si="2"/>
        <v>0</v>
      </c>
    </row>
    <row r="58" spans="1:17" s="64" customFormat="1" ht="15" hidden="1" customHeight="1">
      <c r="A58" s="53">
        <v>150009</v>
      </c>
      <c r="B58" s="54" t="str">
        <f>VLOOKUP(A58,МО!$A$1:$C$68,2,0)</f>
        <v>ГБУЗ  "Ардонская ЦРБ"</v>
      </c>
      <c r="C58" s="55">
        <f>IF(D58="КС",VLOOKUP(A58,МО!$A$1:$C$68,3,0),VLOOKUP(A58,МО!$A$1:$D$68,4,0))</f>
        <v>1.0049999999999999</v>
      </c>
      <c r="D58" s="56" t="s">
        <v>495</v>
      </c>
      <c r="E58" s="60">
        <v>20162011</v>
      </c>
      <c r="F58" s="54" t="str">
        <f>VLOOKUP(E58,КСГ!$A$2:$C$427,2,0)</f>
        <v>Дерматозы</v>
      </c>
      <c r="G58" s="58">
        <f>VLOOKUP(E58,КСГ!$A$2:$C$427,3,0)</f>
        <v>1.54</v>
      </c>
      <c r="H58" s="58">
        <f>IF(VLOOKUP($E58,КСГ!$A$2:$D$427,4,0)=0,IF($D58="КС",$C$2*$C58*$G58,$C$3*$C58*$G58),IF($D58="КС",$C$2*$G58,$C$3*$G58))</f>
        <v>13604.282999999999</v>
      </c>
      <c r="I58" s="59" t="str">
        <f>VLOOKUP(E58,КСГ!$A$2:$E$427,5,0)</f>
        <v>Дерматология</v>
      </c>
      <c r="J58" s="58">
        <f>VLOOKUP(E58,КСГ!$A$2:$F$427,6,0)</f>
        <v>1.54</v>
      </c>
      <c r="K58" s="60" t="s">
        <v>491</v>
      </c>
      <c r="L58" s="60">
        <v>5</v>
      </c>
      <c r="M58" s="60"/>
      <c r="N58" s="61">
        <f t="shared" si="1"/>
        <v>5</v>
      </c>
      <c r="O58" s="62">
        <f>IF(VLOOKUP($E58,КСГ!$A$2:$D$427,4,0)=0,IF($D58="КС",$C$2*$C58*$G58*L58,$C$3*$C58*$G58*L58),IF($D58="КС",$C$2*$G58*L58,$C$3*$G58*L58))</f>
        <v>68021.414999999994</v>
      </c>
      <c r="P58" s="62">
        <f>IF(VLOOKUP($E58,КСГ!$A$2:$D$427,4,0)=0,IF($D58="КС",$C$2*$C58*$G58*M58,$C$3*$C58*$G58*M58),IF($D58="КС",$C$2*$G58*M58,$C$3*$G58*M58))</f>
        <v>0</v>
      </c>
      <c r="Q58" s="63">
        <f t="shared" si="2"/>
        <v>68021.414999999994</v>
      </c>
    </row>
    <row r="59" spans="1:17" s="64" customFormat="1" ht="15" hidden="1" customHeight="1">
      <c r="A59" s="53">
        <v>150009</v>
      </c>
      <c r="B59" s="54" t="str">
        <f>VLOOKUP(A59,МО!$A$1:$C$68,2,0)</f>
        <v>ГБУЗ  "Ардонская ЦРБ"</v>
      </c>
      <c r="C59" s="55">
        <f>IF(D59="КС",VLOOKUP(A59,МО!$A$1:$C$68,3,0),VLOOKUP(A59,МО!$A$1:$D$68,4,0))</f>
        <v>1.0049999999999999</v>
      </c>
      <c r="D59" s="56" t="s">
        <v>495</v>
      </c>
      <c r="E59" s="60">
        <v>20162012</v>
      </c>
      <c r="F59" s="54" t="str">
        <f>VLOOKUP(E59,КСГ!$A$2:$C$427,2,0)</f>
        <v>Болезни системы кровообращения, дети</v>
      </c>
      <c r="G59" s="58">
        <f>VLOOKUP(E59,КСГ!$A$2:$C$427,3,0)</f>
        <v>0.98</v>
      </c>
      <c r="H59" s="58">
        <f>IF(VLOOKUP($E59,КСГ!$A$2:$D$427,4,0)=0,IF($D59="КС",$C$2*$C59*$G59,$C$3*$C59*$G59),IF($D59="КС",$C$2*$G59,$C$3*$G59))</f>
        <v>8657.2709999999988</v>
      </c>
      <c r="I59" s="59" t="str">
        <f>VLOOKUP(E59,КСГ!$A$2:$E$427,5,0)</f>
        <v>Детская кардиология</v>
      </c>
      <c r="J59" s="58">
        <f>VLOOKUP(E59,КСГ!$A$2:$F$427,6,0)</f>
        <v>0.98</v>
      </c>
      <c r="K59" s="60" t="s">
        <v>497</v>
      </c>
      <c r="L59" s="60">
        <v>0</v>
      </c>
      <c r="M59" s="60"/>
      <c r="N59" s="61" t="str">
        <f t="shared" si="1"/>
        <v/>
      </c>
      <c r="O59" s="62">
        <f>IF(VLOOKUP($E59,КСГ!$A$2:$D$427,4,0)=0,IF($D59="КС",$C$2*$C59*$G59*L59,$C$3*$C59*$G59*L59),IF($D59="КС",$C$2*$G59*L59,$C$3*$G59*L59))</f>
        <v>0</v>
      </c>
      <c r="P59" s="62">
        <f>IF(VLOOKUP($E59,КСГ!$A$2:$D$427,4,0)=0,IF($D59="КС",$C$2*$C59*$G59*M59,$C$3*$C59*$G59*M59),IF($D59="КС",$C$2*$G59*M59,$C$3*$G59*M59))</f>
        <v>0</v>
      </c>
      <c r="Q59" s="63">
        <f t="shared" si="2"/>
        <v>0</v>
      </c>
    </row>
    <row r="60" spans="1:17" s="64" customFormat="1" ht="15" hidden="1" customHeight="1">
      <c r="A60" s="53">
        <v>150009</v>
      </c>
      <c r="B60" s="54" t="str">
        <f>VLOOKUP(A60,МО!$A$1:$C$68,2,0)</f>
        <v>ГБУЗ  "Ардонская ЦРБ"</v>
      </c>
      <c r="C60" s="55">
        <f>IF(D60="КС",VLOOKUP(A60,МО!$A$1:$C$68,3,0),VLOOKUP(A60,МО!$A$1:$D$68,4,0))</f>
        <v>1.0049999999999999</v>
      </c>
      <c r="D60" s="56" t="s">
        <v>495</v>
      </c>
      <c r="E60" s="60">
        <v>20162030</v>
      </c>
      <c r="F60" s="54" t="str">
        <f>VLOOKUP(E60,КСГ!$A$2:$C$427,2,0)</f>
        <v>Болезни системы кровообращения, взрослые</v>
      </c>
      <c r="G60" s="58">
        <f>VLOOKUP(E60,КСГ!$A$2:$C$427,3,0)</f>
        <v>0.8</v>
      </c>
      <c r="H60" s="58">
        <f>IF(VLOOKUP($E60,КСГ!$A$2:$D$427,4,0)=0,IF($D60="КС",$C$2*$C60*$G60,$C$3*$C60*$G60),IF($D60="КС",$C$2*$G60,$C$3*$G60))</f>
        <v>7067.16</v>
      </c>
      <c r="I60" s="59" t="str">
        <f>VLOOKUP(E60,КСГ!$A$2:$E$427,5,0)</f>
        <v>Кардиология</v>
      </c>
      <c r="J60" s="58">
        <f>VLOOKUP(E60,КСГ!$A$2:$F$427,6,0)</f>
        <v>0.8</v>
      </c>
      <c r="K60" s="60" t="s">
        <v>491</v>
      </c>
      <c r="L60" s="60">
        <v>340</v>
      </c>
      <c r="M60" s="60">
        <v>10</v>
      </c>
      <c r="N60" s="61">
        <f t="shared" si="1"/>
        <v>350</v>
      </c>
      <c r="O60" s="62">
        <f>IF(VLOOKUP($E60,КСГ!$A$2:$D$427,4,0)=0,IF($D60="КС",$C$2*$C60*$G60*L60,$C$3*$C60*$G60*L60),IF($D60="КС",$C$2*$G60*L60,$C$3*$G60*L60))</f>
        <v>2402834.4</v>
      </c>
      <c r="P60" s="62">
        <f>IF(VLOOKUP($E60,КСГ!$A$2:$D$427,4,0)=0,IF($D60="КС",$C$2*$C60*$G60*M60,$C$3*$C60*$G60*M60),IF($D60="КС",$C$2*$G60*M60,$C$3*$G60*M60))</f>
        <v>70671.600000000006</v>
      </c>
      <c r="Q60" s="63">
        <f t="shared" si="2"/>
        <v>2473506</v>
      </c>
    </row>
    <row r="61" spans="1:17" s="64" customFormat="1" ht="15" hidden="1" customHeight="1">
      <c r="A61" s="53">
        <v>150009</v>
      </c>
      <c r="B61" s="54" t="str">
        <f>VLOOKUP(A61,МО!$A$1:$C$68,2,0)</f>
        <v>ГБУЗ  "Ардонская ЦРБ"</v>
      </c>
      <c r="C61" s="55">
        <f>IF(D61="КС",VLOOKUP(A61,МО!$A$1:$C$68,3,0),VLOOKUP(A61,МО!$A$1:$D$68,4,0))</f>
        <v>1.0049999999999999</v>
      </c>
      <c r="D61" s="56" t="s">
        <v>495</v>
      </c>
      <c r="E61" s="60">
        <v>20162034</v>
      </c>
      <c r="F61" s="54" t="str">
        <f>VLOOKUP(E61,КСГ!$A$2:$C$427,2,0)</f>
        <v>Болезни нервной системы, хромосомные аномалии</v>
      </c>
      <c r="G61" s="58">
        <f>VLOOKUP(E61,КСГ!$A$2:$C$427,3,0)</f>
        <v>0.98</v>
      </c>
      <c r="H61" s="58">
        <f>IF(VLOOKUP($E61,КСГ!$A$2:$D$427,4,0)=0,IF($D61="КС",$C$2*$C61*$G61,$C$3*$C61*$G61),IF($D61="КС",$C$2*$G61,$C$3*$G61))</f>
        <v>8657.2709999999988</v>
      </c>
      <c r="I61" s="59" t="str">
        <f>VLOOKUP(E61,КСГ!$A$2:$E$427,5,0)</f>
        <v>Неврология</v>
      </c>
      <c r="J61" s="58">
        <f>VLOOKUP(E61,КСГ!$A$2:$F$427,6,0)</f>
        <v>1.05</v>
      </c>
      <c r="K61" s="60" t="s">
        <v>477</v>
      </c>
      <c r="L61" s="60">
        <v>220</v>
      </c>
      <c r="M61" s="60">
        <v>10</v>
      </c>
      <c r="N61" s="61">
        <f t="shared" si="1"/>
        <v>230</v>
      </c>
      <c r="O61" s="62">
        <f>IF(VLOOKUP($E61,КСГ!$A$2:$D$427,4,0)=0,IF($D61="КС",$C$2*$C61*$G61*L61,$C$3*$C61*$G61*L61),IF($D61="КС",$C$2*$G61*L61,$C$3*$G61*L61))</f>
        <v>1904599.6199999996</v>
      </c>
      <c r="P61" s="62">
        <f>IF(VLOOKUP($E61,КСГ!$A$2:$D$427,4,0)=0,IF($D61="КС",$C$2*$C61*$G61*M61,$C$3*$C61*$G61*M61),IF($D61="КС",$C$2*$G61*M61,$C$3*$G61*M61))</f>
        <v>86572.709999999992</v>
      </c>
      <c r="Q61" s="63">
        <f t="shared" si="2"/>
        <v>1991172.3299999996</v>
      </c>
    </row>
    <row r="62" spans="1:17" s="64" customFormat="1" ht="15" hidden="1" customHeight="1">
      <c r="A62" s="53">
        <v>150009</v>
      </c>
      <c r="B62" s="54" t="str">
        <f>VLOOKUP(A62,МО!$A$1:$C$68,2,0)</f>
        <v>ГБУЗ  "Ардонская ЦРБ"</v>
      </c>
      <c r="C62" s="55">
        <f>IF(D62="КС",VLOOKUP(A62,МО!$A$1:$C$68,3,0),VLOOKUP(A62,МО!$A$1:$D$68,4,0))</f>
        <v>1.0049999999999999</v>
      </c>
      <c r="D62" s="56" t="s">
        <v>495</v>
      </c>
      <c r="E62" s="60">
        <v>20162037</v>
      </c>
      <c r="F62" s="54" t="str">
        <f>VLOOKUP(E62,КСГ!$A$2:$C$427,2,0)</f>
        <v>Болезни и травмы позвоночника, спинного мозга, последствия внутричерепной травмы, сотрясение головного мозга</v>
      </c>
      <c r="G62" s="58">
        <f>VLOOKUP(E62,КСГ!$A$2:$C$427,3,0)</f>
        <v>0.94</v>
      </c>
      <c r="H62" s="58">
        <f>IF(VLOOKUP($E62,КСГ!$A$2:$D$427,4,0)=0,IF($D62="КС",$C$2*$C62*$G62,$C$3*$C62*$G62),IF($D62="КС",$C$2*$G62,$C$3*$G62))</f>
        <v>8303.9129999999986</v>
      </c>
      <c r="I62" s="59" t="str">
        <f>VLOOKUP(E62,КСГ!$A$2:$E$427,5,0)</f>
        <v>Нейрохирургия</v>
      </c>
      <c r="J62" s="58">
        <f>VLOOKUP(E62,КСГ!$A$2:$F$427,6,0)</f>
        <v>1.06</v>
      </c>
      <c r="K62" s="60" t="s">
        <v>477</v>
      </c>
      <c r="L62" s="60">
        <v>5</v>
      </c>
      <c r="M62" s="60">
        <v>1</v>
      </c>
      <c r="N62" s="61">
        <f t="shared" si="1"/>
        <v>6</v>
      </c>
      <c r="O62" s="62">
        <f>IF(VLOOKUP($E62,КСГ!$A$2:$D$427,4,0)=0,IF($D62="КС",$C$2*$C62*$G62*L62,$C$3*$C62*$G62*L62),IF($D62="КС",$C$2*$G62*L62,$C$3*$G62*L62))</f>
        <v>41519.564999999995</v>
      </c>
      <c r="P62" s="62">
        <f>IF(VLOOKUP($E62,КСГ!$A$2:$D$427,4,0)=0,IF($D62="КС",$C$2*$C62*$G62*M62,$C$3*$C62*$G62*M62),IF($D62="КС",$C$2*$G62*M62,$C$3*$G62*M62))</f>
        <v>8303.9129999999986</v>
      </c>
      <c r="Q62" s="63">
        <f t="shared" si="2"/>
        <v>49823.477999999996</v>
      </c>
    </row>
    <row r="63" spans="1:17" s="64" customFormat="1" ht="15" hidden="1" customHeight="1">
      <c r="A63" s="53">
        <v>150009</v>
      </c>
      <c r="B63" s="54" t="str">
        <f>VLOOKUP(A63,МО!$A$1:$C$68,2,0)</f>
        <v>ГБУЗ  "Ардонская ЦРБ"</v>
      </c>
      <c r="C63" s="55">
        <f>IF(D63="КС",VLOOKUP(A63,МО!$A$1:$C$68,3,0),VLOOKUP(A63,МО!$A$1:$D$68,4,0))</f>
        <v>1.0049999999999999</v>
      </c>
      <c r="D63" s="56" t="s">
        <v>495</v>
      </c>
      <c r="E63" s="60">
        <v>20162040</v>
      </c>
      <c r="F63" s="54" t="str">
        <f>VLOOKUP(E63,КСГ!$A$2:$C$427,2,0)</f>
        <v>Гломерулярные болезни, почечная недостаточность (без диализа)</v>
      </c>
      <c r="G63" s="58">
        <f>VLOOKUP(E63,КСГ!$A$2:$C$427,3,0)</f>
        <v>1.6</v>
      </c>
      <c r="H63" s="58">
        <f>IF(VLOOKUP($E63,КСГ!$A$2:$D$427,4,0)=0,IF($D63="КС",$C$2*$C63*$G63,$C$3*$C63*$G63),IF($D63="КС",$C$2*$G63,$C$3*$G63))</f>
        <v>14134.32</v>
      </c>
      <c r="I63" s="59" t="str">
        <f>VLOOKUP(E63,КСГ!$A$2:$E$427,5,0)</f>
        <v>Нефрология (без диализа)</v>
      </c>
      <c r="J63" s="58">
        <f>VLOOKUP(E63,КСГ!$A$2:$F$427,6,0)</f>
        <v>2.74</v>
      </c>
      <c r="K63" s="60" t="s">
        <v>491</v>
      </c>
      <c r="L63" s="60">
        <v>10</v>
      </c>
      <c r="M63" s="60"/>
      <c r="N63" s="61">
        <f t="shared" si="1"/>
        <v>10</v>
      </c>
      <c r="O63" s="62">
        <f>IF(VLOOKUP($E63,КСГ!$A$2:$D$427,4,0)=0,IF($D63="КС",$C$2*$C63*$G63*L63,$C$3*$C63*$G63*L63),IF($D63="КС",$C$2*$G63*L63,$C$3*$G63*L63))</f>
        <v>141343.20000000001</v>
      </c>
      <c r="P63" s="62">
        <f>IF(VLOOKUP($E63,КСГ!$A$2:$D$427,4,0)=0,IF($D63="КС",$C$2*$C63*$G63*M63,$C$3*$C63*$G63*M63),IF($D63="КС",$C$2*$G63*M63,$C$3*$G63*M63))</f>
        <v>0</v>
      </c>
      <c r="Q63" s="63">
        <f t="shared" si="2"/>
        <v>141343.20000000001</v>
      </c>
    </row>
    <row r="64" spans="1:17" s="64" customFormat="1" ht="15" hidden="1" customHeight="1">
      <c r="A64" s="53">
        <v>150009</v>
      </c>
      <c r="B64" s="54" t="str">
        <f>VLOOKUP(A64,МО!$A$1:$C$68,2,0)</f>
        <v>ГБУЗ  "Ардонская ЦРБ"</v>
      </c>
      <c r="C64" s="55">
        <f>IF(D64="КС",VLOOKUP(A64,МО!$A$1:$C$68,3,0),VLOOKUP(A64,МО!$A$1:$D$68,4,0))</f>
        <v>1.0049999999999999</v>
      </c>
      <c r="D64" s="56" t="s">
        <v>495</v>
      </c>
      <c r="E64" s="60">
        <v>20162043</v>
      </c>
      <c r="F64" s="54" t="str">
        <f>VLOOKUP(E64,КСГ!$A$2:$C$427,2,0)</f>
        <v>Другие болезни почек</v>
      </c>
      <c r="G64" s="58">
        <f>VLOOKUP(E64,КСГ!$A$2:$C$427,3,0)</f>
        <v>0.8</v>
      </c>
      <c r="H64" s="58">
        <f>IF(VLOOKUP($E64,КСГ!$A$2:$D$427,4,0)=0,IF($D64="КС",$C$2*$C64*$G64,$C$3*$C64*$G64),IF($D64="КС",$C$2*$G64,$C$3*$G64))</f>
        <v>7067.16</v>
      </c>
      <c r="I64" s="59" t="str">
        <f>VLOOKUP(E64,КСГ!$A$2:$E$427,5,0)</f>
        <v>Нефрология (без диализа)</v>
      </c>
      <c r="J64" s="58">
        <f>VLOOKUP(E64,КСГ!$A$2:$F$427,6,0)</f>
        <v>2.74</v>
      </c>
      <c r="K64" s="60" t="s">
        <v>491</v>
      </c>
      <c r="L64" s="60">
        <v>15</v>
      </c>
      <c r="M64" s="60"/>
      <c r="N64" s="61">
        <f t="shared" si="1"/>
        <v>15</v>
      </c>
      <c r="O64" s="62">
        <f>IF(VLOOKUP($E64,КСГ!$A$2:$D$427,4,0)=0,IF($D64="КС",$C$2*$C64*$G64*L64,$C$3*$C64*$G64*L64),IF($D64="КС",$C$2*$G64*L64,$C$3*$G64*L64))</f>
        <v>106007.4</v>
      </c>
      <c r="P64" s="62">
        <f>IF(VLOOKUP($E64,КСГ!$A$2:$D$427,4,0)=0,IF($D64="КС",$C$2*$C64*$G64*M64,$C$3*$C64*$G64*M64),IF($D64="КС",$C$2*$G64*M64,$C$3*$G64*M64))</f>
        <v>0</v>
      </c>
      <c r="Q64" s="63">
        <f t="shared" si="2"/>
        <v>106007.4</v>
      </c>
    </row>
    <row r="65" spans="1:17" s="64" customFormat="1" ht="15" hidden="1" customHeight="1">
      <c r="A65" s="53">
        <v>150009</v>
      </c>
      <c r="B65" s="54" t="str">
        <f>VLOOKUP(A65,МО!$A$1:$C$68,2,0)</f>
        <v>ГБУЗ  "Ардонская ЦРБ"</v>
      </c>
      <c r="C65" s="55">
        <f>IF(D65="КС",VLOOKUP(A65,МО!$A$1:$C$68,3,0),VLOOKUP(A65,МО!$A$1:$D$68,4,0))</f>
        <v>1.0049999999999999</v>
      </c>
      <c r="D65" s="56" t="s">
        <v>495</v>
      </c>
      <c r="E65" s="60">
        <v>20162068</v>
      </c>
      <c r="F65" s="54" t="str">
        <f>VLOOKUP(E65,КСГ!$A$2:$C$427,2,0)</f>
        <v>Болезни органов пищеварения, дети</v>
      </c>
      <c r="G65" s="58">
        <f>VLOOKUP(E65,КСГ!$A$2:$C$427,3,0)</f>
        <v>0.89</v>
      </c>
      <c r="H65" s="58">
        <f>IF(VLOOKUP($E65,КСГ!$A$2:$D$427,4,0)=0,IF($D65="КС",$C$2*$C65*$G65,$C$3*$C65*$G65),IF($D65="КС",$C$2*$G65,$C$3*$G65))</f>
        <v>7862.2154999999993</v>
      </c>
      <c r="I65" s="59" t="str">
        <f>VLOOKUP(E65,КСГ!$A$2:$E$427,5,0)</f>
        <v>Педиатрия</v>
      </c>
      <c r="J65" s="58">
        <f>VLOOKUP(E65,КСГ!$A$2:$F$427,6,0)</f>
        <v>0.93</v>
      </c>
      <c r="K65" s="60" t="s">
        <v>497</v>
      </c>
      <c r="L65" s="60">
        <v>5</v>
      </c>
      <c r="M65" s="60"/>
      <c r="N65" s="61">
        <f t="shared" si="1"/>
        <v>5</v>
      </c>
      <c r="O65" s="62">
        <f>IF(VLOOKUP($E65,КСГ!$A$2:$D$427,4,0)=0,IF($D65="КС",$C$2*$C65*$G65*L65,$C$3*$C65*$G65*L65),IF($D65="КС",$C$2*$G65*L65,$C$3*$G65*L65))</f>
        <v>39311.077499999999</v>
      </c>
      <c r="P65" s="62">
        <f>IF(VLOOKUP($E65,КСГ!$A$2:$D$427,4,0)=0,IF($D65="КС",$C$2*$C65*$G65*M65,$C$3*$C65*$G65*M65),IF($D65="КС",$C$2*$G65*M65,$C$3*$G65*M65))</f>
        <v>0</v>
      </c>
      <c r="Q65" s="63">
        <f t="shared" si="2"/>
        <v>39311.077499999999</v>
      </c>
    </row>
    <row r="66" spans="1:17" s="64" customFormat="1" ht="15" hidden="1" customHeight="1">
      <c r="A66" s="53">
        <v>150009</v>
      </c>
      <c r="B66" s="54" t="str">
        <f>VLOOKUP(A66,МО!$A$1:$C$68,2,0)</f>
        <v>ГБУЗ  "Ардонская ЦРБ"</v>
      </c>
      <c r="C66" s="55">
        <f>IF(D66="КС",VLOOKUP(A66,МО!$A$1:$C$68,3,0),VLOOKUP(A66,МО!$A$1:$D$68,4,0))</f>
        <v>1.0049999999999999</v>
      </c>
      <c r="D66" s="56" t="s">
        <v>495</v>
      </c>
      <c r="E66" s="60">
        <v>20162069</v>
      </c>
      <c r="F66" s="54" t="str">
        <f>VLOOKUP(E66,КСГ!$A$2:$C$427,2,0)</f>
        <v>Болезни органов дыхания</v>
      </c>
      <c r="G66" s="58">
        <f>VLOOKUP(E66,КСГ!$A$2:$C$427,3,0)</f>
        <v>0.9</v>
      </c>
      <c r="H66" s="58">
        <f>IF(VLOOKUP($E66,КСГ!$A$2:$D$427,4,0)=0,IF($D66="КС",$C$2*$C66*$G66,$C$3*$C66*$G66),IF($D66="КС",$C$2*$G66,$C$3*$G66))</f>
        <v>7950.5549999999994</v>
      </c>
      <c r="I66" s="59" t="str">
        <f>VLOOKUP(E66,КСГ!$A$2:$E$427,5,0)</f>
        <v>Пульмонология</v>
      </c>
      <c r="J66" s="58">
        <f>VLOOKUP(E66,КСГ!$A$2:$F$427,6,0)</f>
        <v>0.9</v>
      </c>
      <c r="K66" s="60" t="s">
        <v>497</v>
      </c>
      <c r="L66" s="60">
        <v>130</v>
      </c>
      <c r="M66" s="60"/>
      <c r="N66" s="61">
        <f t="shared" si="1"/>
        <v>130</v>
      </c>
      <c r="O66" s="62">
        <f>IF(VLOOKUP($E66,КСГ!$A$2:$D$427,4,0)=0,IF($D66="КС",$C$2*$C66*$G66*L66,$C$3*$C66*$G66*L66),IF($D66="КС",$C$2*$G66*L66,$C$3*$G66*L66))</f>
        <v>1033572.1499999999</v>
      </c>
      <c r="P66" s="62">
        <f>IF(VLOOKUP($E66,КСГ!$A$2:$D$427,4,0)=0,IF($D66="КС",$C$2*$C66*$G66*M66,$C$3*$C66*$G66*M66),IF($D66="КС",$C$2*$G66*M66,$C$3*$G66*M66))</f>
        <v>0</v>
      </c>
      <c r="Q66" s="63">
        <f t="shared" si="2"/>
        <v>1033572.1499999999</v>
      </c>
    </row>
    <row r="67" spans="1:17" s="64" customFormat="1" ht="15" hidden="1" customHeight="1">
      <c r="A67" s="53">
        <v>150010</v>
      </c>
      <c r="B67" s="54" t="str">
        <f>VLOOKUP(A67,МО!$A$1:$C$68,2,0)</f>
        <v>ГБУЗ  "Ирафская ЦРБ"</v>
      </c>
      <c r="C67" s="55">
        <f>IF(D67="КС",VLOOKUP(A67,МО!$A$1:$C$68,3,0),VLOOKUP(A67,МО!$A$1:$D$68,4,0))</f>
        <v>0.995</v>
      </c>
      <c r="D67" s="56" t="s">
        <v>495</v>
      </c>
      <c r="E67" s="60">
        <v>20162001</v>
      </c>
      <c r="F67" s="54" t="str">
        <f>VLOOKUP(E67,КСГ!$A$2:$C$427,2,0)</f>
        <v>Осложнения беременности, родов, послеродового периода</v>
      </c>
      <c r="G67" s="58">
        <f>VLOOKUP(E67,КСГ!$A$2:$C$427,3,0)</f>
        <v>0.83</v>
      </c>
      <c r="H67" s="58">
        <f>IF(VLOOKUP($E67,КСГ!$A$2:$D$427,4,0)=0,IF($D67="КС",$C$2*$C67*$G67,$C$3*$C67*$G67),IF($D67="КС",$C$2*$G67,$C$3*$G67))</f>
        <v>7259.2214999999987</v>
      </c>
      <c r="I67" s="58" t="str">
        <f>VLOOKUP(E67,КСГ!$A$2:$E$427,5,0)</f>
        <v>Акушерство и гинекология</v>
      </c>
      <c r="J67" s="58">
        <f>VLOOKUP(E67,КСГ!$A$2:$F$427,6,0)</f>
        <v>0.8</v>
      </c>
      <c r="K67" s="60" t="s">
        <v>470</v>
      </c>
      <c r="L67" s="60">
        <v>0</v>
      </c>
      <c r="M67" s="60">
        <v>0</v>
      </c>
      <c r="N67" s="61" t="str">
        <f t="shared" si="1"/>
        <v/>
      </c>
      <c r="O67" s="62">
        <f>IF(VLOOKUP($E67,КСГ!$A$2:$D$427,4,0)=0,IF($D67="КС",$C$2*$C67*$G67*L67,$C$3*$C67*$G67*L67),IF($D67="КС",$C$2*$G67*L67,$C$3*$G67*L67))</f>
        <v>0</v>
      </c>
      <c r="P67" s="62">
        <f>IF(VLOOKUP($E67,КСГ!$A$2:$D$427,4,0)=0,IF($D67="КС",$C$2*$C67*$G67*M67,$C$3*$C67*$G67*M67),IF($D67="КС",$C$2*$G67*M67,$C$3*$G67*M67))</f>
        <v>0</v>
      </c>
      <c r="Q67" s="63">
        <f t="shared" si="2"/>
        <v>0</v>
      </c>
    </row>
    <row r="68" spans="1:17" s="64" customFormat="1" ht="15" hidden="1" customHeight="1">
      <c r="A68" s="53">
        <v>150010</v>
      </c>
      <c r="B68" s="54" t="str">
        <f>VLOOKUP(A68,МО!$A$1:$C$68,2,0)</f>
        <v>ГБУЗ  "Ирафская ЦРБ"</v>
      </c>
      <c r="C68" s="55">
        <f>IF(D68="КС",VLOOKUP(A68,МО!$A$1:$C$68,3,0),VLOOKUP(A68,МО!$A$1:$D$68,4,0))</f>
        <v>0.995</v>
      </c>
      <c r="D68" s="56" t="s">
        <v>495</v>
      </c>
      <c r="E68" s="60">
        <v>20162002</v>
      </c>
      <c r="F68" s="54" t="str">
        <f>VLOOKUP(E68,КСГ!$A$2:$C$427,2,0)</f>
        <v>Болезни женских половых органов</v>
      </c>
      <c r="G68" s="58">
        <f>VLOOKUP(E68,КСГ!$A$2:$C$427,3,0)</f>
        <v>0.66</v>
      </c>
      <c r="H68" s="58">
        <f>IF(VLOOKUP($E68,КСГ!$A$2:$D$427,4,0)=0,IF($D68="КС",$C$2*$C68*$G68,$C$3*$C68*$G68),IF($D68="КС",$C$2*$G68,$C$3*$G68))</f>
        <v>5772.393</v>
      </c>
      <c r="I68" s="58" t="str">
        <f>VLOOKUP(E68,КСГ!$A$2:$E$427,5,0)</f>
        <v>Акушерство и гинекология</v>
      </c>
      <c r="J68" s="58">
        <f>VLOOKUP(E68,КСГ!$A$2:$F$427,6,0)</f>
        <v>0.8</v>
      </c>
      <c r="K68" s="60" t="s">
        <v>470</v>
      </c>
      <c r="L68" s="60">
        <v>25</v>
      </c>
      <c r="M68" s="60">
        <v>5</v>
      </c>
      <c r="N68" s="61">
        <f t="shared" si="1"/>
        <v>30</v>
      </c>
      <c r="O68" s="62">
        <f>IF(VLOOKUP($E68,КСГ!$A$2:$D$427,4,0)=0,IF($D68="КС",$C$2*$C68*$G68*L68,$C$3*$C68*$G68*L68),IF($D68="КС",$C$2*$G68*L68,$C$3*$G68*L68))</f>
        <v>144309.82500000001</v>
      </c>
      <c r="P68" s="62">
        <f>IF(VLOOKUP($E68,КСГ!$A$2:$D$427,4,0)=0,IF($D68="КС",$C$2*$C68*$G68*M68,$C$3*$C68*$G68*M68),IF($D68="КС",$C$2*$G68*M68,$C$3*$G68*M68))</f>
        <v>28861.965</v>
      </c>
      <c r="Q68" s="63">
        <f t="shared" si="2"/>
        <v>173171.79</v>
      </c>
    </row>
    <row r="69" spans="1:17" s="64" customFormat="1" ht="15" hidden="1" customHeight="1">
      <c r="A69" s="53">
        <v>150010</v>
      </c>
      <c r="B69" s="54" t="str">
        <f>VLOOKUP(A69,МО!$A$1:$C$68,2,0)</f>
        <v>ГБУЗ  "Ирафская ЦРБ"</v>
      </c>
      <c r="C69" s="55">
        <f>IF(D69="КС",VLOOKUP(A69,МО!$A$1:$C$68,3,0),VLOOKUP(A69,МО!$A$1:$D$68,4,0))</f>
        <v>0.995</v>
      </c>
      <c r="D69" s="56" t="s">
        <v>495</v>
      </c>
      <c r="E69" s="60">
        <v>20162069</v>
      </c>
      <c r="F69" s="54" t="str">
        <f>VLOOKUP(E69,КСГ!$A$2:$C$427,2,0)</f>
        <v>Болезни органов дыхания</v>
      </c>
      <c r="G69" s="58">
        <f>VLOOKUP(E69,КСГ!$A$2:$C$427,3,0)</f>
        <v>0.9</v>
      </c>
      <c r="H69" s="58">
        <f>IF(VLOOKUP($E69,КСГ!$A$2:$D$427,4,0)=0,IF($D69="КС",$C$2*$C69*$G69,$C$3*$C69*$G69),IF($D69="КС",$C$2*$G69,$C$3*$G69))</f>
        <v>7871.4449999999997</v>
      </c>
      <c r="I69" s="58" t="str">
        <f>VLOOKUP(E69,КСГ!$A$2:$E$427,5,0)</f>
        <v>Пульмонология</v>
      </c>
      <c r="J69" s="58">
        <f>VLOOKUP(E69,КСГ!$A$2:$F$427,6,0)</f>
        <v>0.9</v>
      </c>
      <c r="K69" s="60" t="s">
        <v>497</v>
      </c>
      <c r="L69" s="60">
        <v>40</v>
      </c>
      <c r="M69" s="60">
        <v>2</v>
      </c>
      <c r="N69" s="61">
        <f t="shared" si="1"/>
        <v>42</v>
      </c>
      <c r="O69" s="62">
        <f>IF(VLOOKUP($E69,КСГ!$A$2:$D$427,4,0)=0,IF($D69="КС",$C$2*$C69*$G69*L69,$C$3*$C69*$G69*L69),IF($D69="КС",$C$2*$G69*L69,$C$3*$G69*L69))</f>
        <v>314857.8</v>
      </c>
      <c r="P69" s="62">
        <f>IF(VLOOKUP($E69,КСГ!$A$2:$D$427,4,0)=0,IF($D69="КС",$C$2*$C69*$G69*M69,$C$3*$C69*$G69*M69),IF($D69="КС",$C$2*$G69*M69,$C$3*$G69*M69))</f>
        <v>15742.89</v>
      </c>
      <c r="Q69" s="63">
        <f t="shared" si="2"/>
        <v>330600.69</v>
      </c>
    </row>
    <row r="70" spans="1:17" s="64" customFormat="1" ht="15" hidden="1" customHeight="1">
      <c r="A70" s="53">
        <v>150010</v>
      </c>
      <c r="B70" s="54" t="str">
        <f>VLOOKUP(A70,МО!$A$1:$C$68,2,0)</f>
        <v>ГБУЗ  "Ирафская ЦРБ"</v>
      </c>
      <c r="C70" s="55">
        <f>IF(D70="КС",VLOOKUP(A70,МО!$A$1:$C$68,3,0),VLOOKUP(A70,МО!$A$1:$D$68,4,0))</f>
        <v>0.995</v>
      </c>
      <c r="D70" s="56" t="s">
        <v>495</v>
      </c>
      <c r="E70" s="60">
        <v>20162034</v>
      </c>
      <c r="F70" s="54" t="str">
        <f>VLOOKUP(E70,КСГ!$A$2:$C$427,2,0)</f>
        <v>Болезни нервной системы, хромосомные аномалии</v>
      </c>
      <c r="G70" s="58">
        <f>VLOOKUP(E70,КСГ!$A$2:$C$427,3,0)</f>
        <v>0.98</v>
      </c>
      <c r="H70" s="58">
        <f>IF(VLOOKUP($E70,КСГ!$A$2:$D$427,4,0)=0,IF($D70="КС",$C$2*$C70*$G70,$C$3*$C70*$G70),IF($D70="КС",$C$2*$G70,$C$3*$G70))</f>
        <v>8571.128999999999</v>
      </c>
      <c r="I70" s="58" t="str">
        <f>VLOOKUP(E70,КСГ!$A$2:$E$427,5,0)</f>
        <v>Неврология</v>
      </c>
      <c r="J70" s="58">
        <f>VLOOKUP(E70,КСГ!$A$2:$F$427,6,0)</f>
        <v>1.05</v>
      </c>
      <c r="K70" s="60" t="s">
        <v>491</v>
      </c>
      <c r="L70" s="60">
        <v>0</v>
      </c>
      <c r="M70" s="60">
        <v>0</v>
      </c>
      <c r="N70" s="61" t="str">
        <f t="shared" si="1"/>
        <v/>
      </c>
      <c r="O70" s="62">
        <f>IF(VLOOKUP($E70,КСГ!$A$2:$D$427,4,0)=0,IF($D70="КС",$C$2*$C70*$G70*L70,$C$3*$C70*$G70*L70),IF($D70="КС",$C$2*$G70*L70,$C$3*$G70*L70))</f>
        <v>0</v>
      </c>
      <c r="P70" s="62">
        <f>IF(VLOOKUP($E70,КСГ!$A$2:$D$427,4,0)=0,IF($D70="КС",$C$2*$C70*$G70*M70,$C$3*$C70*$G70*M70),IF($D70="КС",$C$2*$G70*M70,$C$3*$G70*M70))</f>
        <v>0</v>
      </c>
      <c r="Q70" s="63">
        <f t="shared" si="2"/>
        <v>0</v>
      </c>
    </row>
    <row r="71" spans="1:17" s="64" customFormat="1" ht="15" hidden="1" customHeight="1">
      <c r="A71" s="53">
        <v>150010</v>
      </c>
      <c r="B71" s="54" t="str">
        <f>VLOOKUP(A71,МО!$A$1:$C$68,2,0)</f>
        <v>ГБУЗ  "Ирафская ЦРБ"</v>
      </c>
      <c r="C71" s="55">
        <f>IF(D71="КС",VLOOKUP(A71,МО!$A$1:$C$68,3,0),VLOOKUP(A71,МО!$A$1:$D$68,4,0))</f>
        <v>0.995</v>
      </c>
      <c r="D71" s="56" t="s">
        <v>495</v>
      </c>
      <c r="E71" s="60">
        <v>20162009</v>
      </c>
      <c r="F71" s="54" t="str">
        <f>VLOOKUP(E71,КСГ!$A$2:$C$427,2,0)</f>
        <v>Болезни органов пищеварения, взрослые</v>
      </c>
      <c r="G71" s="58">
        <f>VLOOKUP(E71,КСГ!$A$2:$C$427,3,0)</f>
        <v>0.89</v>
      </c>
      <c r="H71" s="58">
        <f>IF(VLOOKUP($E71,КСГ!$A$2:$D$427,4,0)=0,IF($D71="КС",$C$2*$C71*$G71,$C$3*$C71*$G71),IF($D71="КС",$C$2*$G71,$C$3*$G71))</f>
        <v>7783.9844999999996</v>
      </c>
      <c r="I71" s="58" t="str">
        <f>VLOOKUP(E71,КСГ!$A$2:$E$427,5,0)</f>
        <v>Гастроэнтерология</v>
      </c>
      <c r="J71" s="58">
        <f>VLOOKUP(E71,КСГ!$A$2:$F$427,6,0)</f>
        <v>0.89</v>
      </c>
      <c r="K71" s="60" t="s">
        <v>491</v>
      </c>
      <c r="L71" s="60">
        <v>40</v>
      </c>
      <c r="M71" s="60">
        <v>4</v>
      </c>
      <c r="N71" s="61">
        <f t="shared" si="1"/>
        <v>44</v>
      </c>
      <c r="O71" s="62">
        <f>IF(VLOOKUP($E71,КСГ!$A$2:$D$427,4,0)=0,IF($D71="КС",$C$2*$C71*$G71*L71,$C$3*$C71*$G71*L71),IF($D71="КС",$C$2*$G71*L71,$C$3*$G71*L71))</f>
        <v>311359.38</v>
      </c>
      <c r="P71" s="62">
        <f>IF(VLOOKUP($E71,КСГ!$A$2:$D$427,4,0)=0,IF($D71="КС",$C$2*$C71*$G71*M71,$C$3*$C71*$G71*M71),IF($D71="КС",$C$2*$G71*M71,$C$3*$G71*M71))</f>
        <v>31135.937999999998</v>
      </c>
      <c r="Q71" s="63">
        <f t="shared" si="2"/>
        <v>342495.31800000003</v>
      </c>
    </row>
    <row r="72" spans="1:17" s="64" customFormat="1" ht="15" hidden="1" customHeight="1">
      <c r="A72" s="53">
        <v>150010</v>
      </c>
      <c r="B72" s="54" t="str">
        <f>VLOOKUP(A72,МО!$A$1:$C$68,2,0)</f>
        <v>ГБУЗ  "Ирафская ЦРБ"</v>
      </c>
      <c r="C72" s="55">
        <f>IF(D72="КС",VLOOKUP(A72,МО!$A$1:$C$68,3,0),VLOOKUP(A72,МО!$A$1:$D$68,4,0))</f>
        <v>0.995</v>
      </c>
      <c r="D72" s="56" t="s">
        <v>495</v>
      </c>
      <c r="E72" s="60">
        <v>20162010</v>
      </c>
      <c r="F72" s="54" t="str">
        <f>VLOOKUP(E72,КСГ!$A$2:$C$427,2,0)</f>
        <v>Болезни крови</v>
      </c>
      <c r="G72" s="58">
        <f>VLOOKUP(E72,КСГ!$A$2:$C$427,3,0)</f>
        <v>1.17</v>
      </c>
      <c r="H72" s="58">
        <f>IF(VLOOKUP($E72,КСГ!$A$2:$D$427,4,0)=0,IF($D72="КС",$C$2*$C72*$G72,$C$3*$C72*$G72),IF($D72="КС",$C$2*$G72,$C$3*$G72))</f>
        <v>10232.878499999999</v>
      </c>
      <c r="I72" s="58" t="str">
        <f>VLOOKUP(E72,КСГ!$A$2:$E$427,5,0)</f>
        <v>Гематология</v>
      </c>
      <c r="J72" s="58">
        <f>VLOOKUP(E72,КСГ!$A$2:$F$427,6,0)</f>
        <v>1.17</v>
      </c>
      <c r="K72" s="60" t="s">
        <v>491</v>
      </c>
      <c r="L72" s="60">
        <v>7</v>
      </c>
      <c r="M72" s="60">
        <v>1</v>
      </c>
      <c r="N72" s="61">
        <f t="shared" ref="N72:N135" si="3">IF(L72+M72&gt;0,L72+M72,"")</f>
        <v>8</v>
      </c>
      <c r="O72" s="62">
        <f>IF(VLOOKUP($E72,КСГ!$A$2:$D$427,4,0)=0,IF($D72="КС",$C$2*$C72*$G72*L72,$C$3*$C72*$G72*L72),IF($D72="КС",$C$2*$G72*L72,$C$3*$G72*L72))</f>
        <v>71630.1495</v>
      </c>
      <c r="P72" s="62">
        <f>IF(VLOOKUP($E72,КСГ!$A$2:$D$427,4,0)=0,IF($D72="КС",$C$2*$C72*$G72*M72,$C$3*$C72*$G72*M72),IF($D72="КС",$C$2*$G72*M72,$C$3*$G72*M72))</f>
        <v>10232.878499999999</v>
      </c>
      <c r="Q72" s="63">
        <f t="shared" ref="Q72:Q135" si="4">O72+P72</f>
        <v>81863.027999999991</v>
      </c>
    </row>
    <row r="73" spans="1:17" s="64" customFormat="1" ht="15" hidden="1" customHeight="1">
      <c r="A73" s="53">
        <v>150010</v>
      </c>
      <c r="B73" s="54" t="str">
        <f>VLOOKUP(A73,МО!$A$1:$C$68,2,0)</f>
        <v>ГБУЗ  "Ирафская ЦРБ"</v>
      </c>
      <c r="C73" s="55">
        <f>IF(D73="КС",VLOOKUP(A73,МО!$A$1:$C$68,3,0),VLOOKUP(A73,МО!$A$1:$D$68,4,0))</f>
        <v>0.995</v>
      </c>
      <c r="D73" s="56" t="s">
        <v>495</v>
      </c>
      <c r="E73" s="60">
        <v>20162029</v>
      </c>
      <c r="F73" s="54" t="str">
        <f>VLOOKUP(E73,КСГ!$A$2:$C$427,2,0)</f>
        <v>Респираторные инфекции верхних дыхательных путей, дети</v>
      </c>
      <c r="G73" s="58">
        <f>VLOOKUP(E73,КСГ!$A$2:$C$427,3,0)</f>
        <v>0.65</v>
      </c>
      <c r="H73" s="58">
        <f>IF(VLOOKUP($E73,КСГ!$A$2:$D$427,4,0)=0,IF($D73="КС",$C$2*$C73*$G73,$C$3*$C73*$G73),IF($D73="КС",$C$2*$G73,$C$3*$G73))</f>
        <v>5684.9324999999999</v>
      </c>
      <c r="I73" s="58" t="str">
        <f>VLOOKUP(E73,КСГ!$A$2:$E$427,5,0)</f>
        <v>Инфекционные болезни</v>
      </c>
      <c r="J73" s="58">
        <f>VLOOKUP(E73,КСГ!$A$2:$F$427,6,0)</f>
        <v>0.92</v>
      </c>
      <c r="K73" s="60" t="s">
        <v>491</v>
      </c>
      <c r="L73" s="60">
        <v>0</v>
      </c>
      <c r="M73" s="60">
        <v>0</v>
      </c>
      <c r="N73" s="61" t="str">
        <f t="shared" si="3"/>
        <v/>
      </c>
      <c r="O73" s="62">
        <f>IF(VLOOKUP($E73,КСГ!$A$2:$D$427,4,0)=0,IF($D73="КС",$C$2*$C73*$G73*L73,$C$3*$C73*$G73*L73),IF($D73="КС",$C$2*$G73*L73,$C$3*$G73*L73))</f>
        <v>0</v>
      </c>
      <c r="P73" s="62">
        <f>IF(VLOOKUP($E73,КСГ!$A$2:$D$427,4,0)=0,IF($D73="КС",$C$2*$C73*$G73*M73,$C$3*$C73*$G73*M73),IF($D73="КС",$C$2*$G73*M73,$C$3*$G73*M73))</f>
        <v>0</v>
      </c>
      <c r="Q73" s="63">
        <f t="shared" si="4"/>
        <v>0</v>
      </c>
    </row>
    <row r="74" spans="1:17" s="64" customFormat="1" ht="15" hidden="1" customHeight="1">
      <c r="A74" s="53">
        <v>150010</v>
      </c>
      <c r="B74" s="54" t="str">
        <f>VLOOKUP(A74,МО!$A$1:$C$68,2,0)</f>
        <v>ГБУЗ  "Ирафская ЦРБ"</v>
      </c>
      <c r="C74" s="55">
        <f>IF(D74="КС",VLOOKUP(A74,МО!$A$1:$C$68,3,0),VLOOKUP(A74,МО!$A$1:$D$68,4,0))</f>
        <v>0.995</v>
      </c>
      <c r="D74" s="56" t="s">
        <v>495</v>
      </c>
      <c r="E74" s="60">
        <v>20162030</v>
      </c>
      <c r="F74" s="54" t="str">
        <f>VLOOKUP(E74,КСГ!$A$2:$C$427,2,0)</f>
        <v>Болезни системы кровообращения, взрослые</v>
      </c>
      <c r="G74" s="58">
        <f>VLOOKUP(E74,КСГ!$A$2:$C$427,3,0)</f>
        <v>0.8</v>
      </c>
      <c r="H74" s="58">
        <f>IF(VLOOKUP($E74,КСГ!$A$2:$D$427,4,0)=0,IF($D74="КС",$C$2*$C74*$G74,$C$3*$C74*$G74),IF($D74="КС",$C$2*$G74,$C$3*$G74))</f>
        <v>6996.84</v>
      </c>
      <c r="I74" s="58" t="str">
        <f>VLOOKUP(E74,КСГ!$A$2:$E$427,5,0)</f>
        <v>Кардиология</v>
      </c>
      <c r="J74" s="58">
        <f>VLOOKUP(E74,КСГ!$A$2:$F$427,6,0)</f>
        <v>0.8</v>
      </c>
      <c r="K74" s="60" t="s">
        <v>491</v>
      </c>
      <c r="L74" s="60">
        <v>0</v>
      </c>
      <c r="M74" s="60">
        <v>0</v>
      </c>
      <c r="N74" s="61" t="str">
        <f t="shared" si="3"/>
        <v/>
      </c>
      <c r="O74" s="62">
        <f>IF(VLOOKUP($E74,КСГ!$A$2:$D$427,4,0)=0,IF($D74="КС",$C$2*$C74*$G74*L74,$C$3*$C74*$G74*L74),IF($D74="КС",$C$2*$G74*L74,$C$3*$G74*L74))</f>
        <v>0</v>
      </c>
      <c r="P74" s="62">
        <f>IF(VLOOKUP($E74,КСГ!$A$2:$D$427,4,0)=0,IF($D74="КС",$C$2*$C74*$G74*M74,$C$3*$C74*$G74*M74),IF($D74="КС",$C$2*$G74*M74,$C$3*$G74*M74))</f>
        <v>0</v>
      </c>
      <c r="Q74" s="63">
        <f t="shared" si="4"/>
        <v>0</v>
      </c>
    </row>
    <row r="75" spans="1:17" s="64" customFormat="1" ht="15" hidden="1" customHeight="1">
      <c r="A75" s="53">
        <v>150010</v>
      </c>
      <c r="B75" s="54" t="str">
        <f>VLOOKUP(A75,МО!$A$1:$C$68,2,0)</f>
        <v>ГБУЗ  "Ирафская ЦРБ"</v>
      </c>
      <c r="C75" s="55">
        <f>IF(D75="КС",VLOOKUP(A75,МО!$A$1:$C$68,3,0),VLOOKUP(A75,МО!$A$1:$D$68,4,0))</f>
        <v>0.995</v>
      </c>
      <c r="D75" s="56" t="s">
        <v>495</v>
      </c>
      <c r="E75" s="60">
        <v>20162070</v>
      </c>
      <c r="F75" s="54" t="str">
        <f>VLOOKUP(E75,КСГ!$A$2:$C$427,2,0)</f>
        <v>Системные поражения соединительной ткани, артропатии, спондилопатии, взрослые</v>
      </c>
      <c r="G75" s="58">
        <f>VLOOKUP(E75,КСГ!$A$2:$C$427,3,0)</f>
        <v>1.46</v>
      </c>
      <c r="H75" s="58">
        <f>IF(VLOOKUP($E75,КСГ!$A$2:$D$427,4,0)=0,IF($D75="КС",$C$2*$C75*$G75,$C$3*$C75*$G75),IF($D75="КС",$C$2*$G75,$C$3*$G75))</f>
        <v>12769.232999999998</v>
      </c>
      <c r="I75" s="58" t="str">
        <f>VLOOKUP(E75,КСГ!$A$2:$E$427,5,0)</f>
        <v>Ревматология</v>
      </c>
      <c r="J75" s="58">
        <f>VLOOKUP(E75,КСГ!$A$2:$F$427,6,0)</f>
        <v>1.46</v>
      </c>
      <c r="K75" s="60" t="s">
        <v>491</v>
      </c>
      <c r="L75" s="60">
        <v>27</v>
      </c>
      <c r="M75" s="60">
        <v>3</v>
      </c>
      <c r="N75" s="61">
        <f t="shared" si="3"/>
        <v>30</v>
      </c>
      <c r="O75" s="62">
        <f>IF(VLOOKUP($E75,КСГ!$A$2:$D$427,4,0)=0,IF($D75="КС",$C$2*$C75*$G75*L75,$C$3*$C75*$G75*L75),IF($D75="КС",$C$2*$G75*L75,$C$3*$G75*L75))</f>
        <v>344769.29099999997</v>
      </c>
      <c r="P75" s="62">
        <f>IF(VLOOKUP($E75,КСГ!$A$2:$D$427,4,0)=0,IF($D75="КС",$C$2*$C75*$G75*M75,$C$3*$C75*$G75*M75),IF($D75="КС",$C$2*$G75*M75,$C$3*$G75*M75))</f>
        <v>38307.698999999993</v>
      </c>
      <c r="Q75" s="63">
        <f t="shared" si="4"/>
        <v>383076.99</v>
      </c>
    </row>
    <row r="76" spans="1:17" s="64" customFormat="1" ht="15" hidden="1" customHeight="1">
      <c r="A76" s="53">
        <v>150010</v>
      </c>
      <c r="B76" s="54" t="str">
        <f>VLOOKUP(A76,МО!$A$1:$C$68,2,0)</f>
        <v>ГБУЗ  "Ирафская ЦРБ"</v>
      </c>
      <c r="C76" s="55">
        <f>IF(D76="КС",VLOOKUP(A76,МО!$A$1:$C$68,3,0),VLOOKUP(A76,МО!$A$1:$D$68,4,0))</f>
        <v>0.995</v>
      </c>
      <c r="D76" s="56" t="s">
        <v>495</v>
      </c>
      <c r="E76" s="60">
        <v>20162080</v>
      </c>
      <c r="F76" s="54" t="str">
        <f>VLOOKUP(E76,КСГ!$A$2:$C$427,2,0)</f>
        <v>Заболевания опорно-двигательного аппарата, травмы</v>
      </c>
      <c r="G76" s="58">
        <f>VLOOKUP(E76,КСГ!$A$2:$C$427,3,0)</f>
        <v>1.05</v>
      </c>
      <c r="H76" s="58">
        <f>IF(VLOOKUP($E76,КСГ!$A$2:$D$427,4,0)=0,IF($D76="КС",$C$2*$C76*$G76,$C$3*$C76*$G76),IF($D76="КС",$C$2*$G76,$C$3*$G76))</f>
        <v>9183.3524999999991</v>
      </c>
      <c r="I76" s="58" t="str">
        <f>VLOOKUP(E76,КСГ!$A$2:$E$427,5,0)</f>
        <v>Травматология и ортопедия</v>
      </c>
      <c r="J76" s="58">
        <f>VLOOKUP(E76,КСГ!$A$2:$F$427,6,0)</f>
        <v>1.25</v>
      </c>
      <c r="K76" s="60" t="s">
        <v>491</v>
      </c>
      <c r="L76" s="60">
        <v>8</v>
      </c>
      <c r="M76" s="60">
        <v>2</v>
      </c>
      <c r="N76" s="61">
        <f t="shared" si="3"/>
        <v>10</v>
      </c>
      <c r="O76" s="62">
        <f>IF(VLOOKUP($E76,КСГ!$A$2:$D$427,4,0)=0,IF($D76="КС",$C$2*$C76*$G76*L76,$C$3*$C76*$G76*L76),IF($D76="КС",$C$2*$G76*L76,$C$3*$G76*L76))</f>
        <v>73466.819999999992</v>
      </c>
      <c r="P76" s="62">
        <f>IF(VLOOKUP($E76,КСГ!$A$2:$D$427,4,0)=0,IF($D76="КС",$C$2*$C76*$G76*M76,$C$3*$C76*$G76*M76),IF($D76="КС",$C$2*$G76*M76,$C$3*$G76*M76))</f>
        <v>18366.704999999998</v>
      </c>
      <c r="Q76" s="63">
        <f t="shared" si="4"/>
        <v>91833.524999999994</v>
      </c>
    </row>
    <row r="77" spans="1:17" s="64" customFormat="1" ht="15" hidden="1" customHeight="1">
      <c r="A77" s="53">
        <v>150010</v>
      </c>
      <c r="B77" s="54" t="str">
        <f>VLOOKUP(A77,МО!$A$1:$C$68,2,0)</f>
        <v>ГБУЗ  "Ирафская ЦРБ"</v>
      </c>
      <c r="C77" s="55">
        <f>IF(D77="КС",VLOOKUP(A77,МО!$A$1:$C$68,3,0),VLOOKUP(A77,МО!$A$1:$D$68,4,0))</f>
        <v>0.995</v>
      </c>
      <c r="D77" s="56" t="s">
        <v>495</v>
      </c>
      <c r="E77" s="60">
        <v>20162103</v>
      </c>
      <c r="F77" s="54" t="str">
        <f>VLOOKUP(E77,КСГ!$A$2:$C$427,2,0)</f>
        <v>Сахарный диабет, взрослые</v>
      </c>
      <c r="G77" s="58">
        <f>VLOOKUP(E77,КСГ!$A$2:$C$427,3,0)</f>
        <v>1.08</v>
      </c>
      <c r="H77" s="58">
        <f>IF(VLOOKUP($E77,КСГ!$A$2:$D$427,4,0)=0,IF($D77="КС",$C$2*$C77*$G77,$C$3*$C77*$G77),IF($D77="КС",$C$2*$G77,$C$3*$G77))</f>
        <v>9445.7340000000004</v>
      </c>
      <c r="I77" s="58" t="str">
        <f>VLOOKUP(E77,КСГ!$A$2:$E$427,5,0)</f>
        <v>Эндокринология</v>
      </c>
      <c r="J77" s="58">
        <f>VLOOKUP(E77,КСГ!$A$2:$F$427,6,0)</f>
        <v>1.23</v>
      </c>
      <c r="K77" s="60" t="s">
        <v>491</v>
      </c>
      <c r="L77" s="60">
        <v>5</v>
      </c>
      <c r="M77" s="60">
        <v>1</v>
      </c>
      <c r="N77" s="61">
        <f t="shared" si="3"/>
        <v>6</v>
      </c>
      <c r="O77" s="62">
        <f>IF(VLOOKUP($E77,КСГ!$A$2:$D$427,4,0)=0,IF($D77="КС",$C$2*$C77*$G77*L77,$C$3*$C77*$G77*L77),IF($D77="КС",$C$2*$G77*L77,$C$3*$G77*L77))</f>
        <v>47228.67</v>
      </c>
      <c r="P77" s="62">
        <f>IF(VLOOKUP($E77,КСГ!$A$2:$D$427,4,0)=0,IF($D77="КС",$C$2*$C77*$G77*M77,$C$3*$C77*$G77*M77),IF($D77="КС",$C$2*$G77*M77,$C$3*$G77*M77))</f>
        <v>9445.7340000000004</v>
      </c>
      <c r="Q77" s="63">
        <f t="shared" si="4"/>
        <v>56674.403999999995</v>
      </c>
    </row>
    <row r="78" spans="1:17" s="64" customFormat="1" ht="15" hidden="1" customHeight="1">
      <c r="A78" s="53">
        <v>150010</v>
      </c>
      <c r="B78" s="54" t="str">
        <f>VLOOKUP(A78,МО!$A$1:$C$68,2,0)</f>
        <v>ГБУЗ  "Ирафская ЦРБ"</v>
      </c>
      <c r="C78" s="55">
        <f>IF(D78="КС",VLOOKUP(A78,МО!$A$1:$C$68,3,0),VLOOKUP(A78,МО!$A$1:$D$68,4,0))</f>
        <v>0.995</v>
      </c>
      <c r="D78" s="56" t="s">
        <v>495</v>
      </c>
      <c r="E78" s="60">
        <v>20162069</v>
      </c>
      <c r="F78" s="54" t="str">
        <f>VLOOKUP(E78,КСГ!$A$2:$C$427,2,0)</f>
        <v>Болезни органов дыхания</v>
      </c>
      <c r="G78" s="58">
        <f>VLOOKUP(E78,КСГ!$A$2:$C$427,3,0)</f>
        <v>0.9</v>
      </c>
      <c r="H78" s="58">
        <f>IF(VLOOKUP($E78,КСГ!$A$2:$D$427,4,0)=0,IF($D78="КС",$C$2*$C78*$G78,$C$3*$C78*$G78),IF($D78="КС",$C$2*$G78,$C$3*$G78))</f>
        <v>7871.4449999999997</v>
      </c>
      <c r="I78" s="58" t="str">
        <f>VLOOKUP(E78,КСГ!$A$2:$E$427,5,0)</f>
        <v>Пульмонология</v>
      </c>
      <c r="J78" s="58">
        <f>VLOOKUP(E78,КСГ!$A$2:$F$427,6,0)</f>
        <v>0.9</v>
      </c>
      <c r="K78" s="60" t="s">
        <v>491</v>
      </c>
      <c r="L78" s="60">
        <v>0</v>
      </c>
      <c r="M78" s="60">
        <v>0</v>
      </c>
      <c r="N78" s="61" t="str">
        <f t="shared" si="3"/>
        <v/>
      </c>
      <c r="O78" s="62">
        <f>IF(VLOOKUP($E78,КСГ!$A$2:$D$427,4,0)=0,IF($D78="КС",$C$2*$C78*$G78*L78,$C$3*$C78*$G78*L78),IF($D78="КС",$C$2*$G78*L78,$C$3*$G78*L78))</f>
        <v>0</v>
      </c>
      <c r="P78" s="62">
        <f>IF(VLOOKUP($E78,КСГ!$A$2:$D$427,4,0)=0,IF($D78="КС",$C$2*$C78*$G78*M78,$C$3*$C78*$G78*M78),IF($D78="КС",$C$2*$G78*M78,$C$3*$G78*M78))</f>
        <v>0</v>
      </c>
      <c r="Q78" s="63">
        <f t="shared" si="4"/>
        <v>0</v>
      </c>
    </row>
    <row r="79" spans="1:17" s="64" customFormat="1" ht="15" hidden="1" customHeight="1">
      <c r="A79" s="53">
        <v>150010</v>
      </c>
      <c r="B79" s="54" t="str">
        <f>VLOOKUP(A79,МО!$A$1:$C$68,2,0)</f>
        <v>ГБУЗ  "Ирафская ЦРБ"</v>
      </c>
      <c r="C79" s="55">
        <f>IF(D79="КС",VLOOKUP(A79,МО!$A$1:$C$68,3,0),VLOOKUP(A79,МО!$A$1:$D$68,4,0))</f>
        <v>0.995</v>
      </c>
      <c r="D79" s="56" t="s">
        <v>495</v>
      </c>
      <c r="E79" s="60">
        <v>20162030</v>
      </c>
      <c r="F79" s="54" t="str">
        <f>VLOOKUP(E79,КСГ!$A$2:$C$427,2,0)</f>
        <v>Болезни системы кровообращения, взрослые</v>
      </c>
      <c r="G79" s="58">
        <f>VLOOKUP(E79,КСГ!$A$2:$C$427,3,0)</f>
        <v>0.8</v>
      </c>
      <c r="H79" s="58">
        <f>IF(VLOOKUP($E79,КСГ!$A$2:$D$427,4,0)=0,IF($D79="КС",$C$2*$C79*$G79,$C$3*$C79*$G79),IF($D79="КС",$C$2*$G79,$C$3*$G79))</f>
        <v>6996.84</v>
      </c>
      <c r="I79" s="58" t="str">
        <f>VLOOKUP(E79,КСГ!$A$2:$E$427,5,0)</f>
        <v>Кардиология</v>
      </c>
      <c r="J79" s="58">
        <f>VLOOKUP(E79,КСГ!$A$2:$F$427,6,0)</f>
        <v>0.8</v>
      </c>
      <c r="K79" s="60" t="s">
        <v>491</v>
      </c>
      <c r="L79" s="60">
        <v>18</v>
      </c>
      <c r="M79" s="60">
        <v>2</v>
      </c>
      <c r="N79" s="61">
        <f t="shared" si="3"/>
        <v>20</v>
      </c>
      <c r="O79" s="62">
        <f>IF(VLOOKUP($E79,КСГ!$A$2:$D$427,4,0)=0,IF($D79="КС",$C$2*$C79*$G79*L79,$C$3*$C79*$G79*L79),IF($D79="КС",$C$2*$G79*L79,$C$3*$G79*L79))</f>
        <v>125943.12</v>
      </c>
      <c r="P79" s="62">
        <f>IF(VLOOKUP($E79,КСГ!$A$2:$D$427,4,0)=0,IF($D79="КС",$C$2*$C79*$G79*M79,$C$3*$C79*$G79*M79),IF($D79="КС",$C$2*$G79*M79,$C$3*$G79*M79))</f>
        <v>13993.68</v>
      </c>
      <c r="Q79" s="63">
        <f t="shared" si="4"/>
        <v>139936.79999999999</v>
      </c>
    </row>
    <row r="80" spans="1:17" s="64" customFormat="1" ht="15" hidden="1" customHeight="1">
      <c r="A80" s="53">
        <v>150012</v>
      </c>
      <c r="B80" s="54" t="str">
        <f>VLOOKUP(A80,МО!$A$1:$C$68,2,0)</f>
        <v>ГБУЗ "Кировская ЦРБ"</v>
      </c>
      <c r="C80" s="55">
        <f>IF(D80="КС",VLOOKUP(A80,МО!$A$1:$C$68,3,0),VLOOKUP(A80,МО!$A$1:$D$68,4,0))</f>
        <v>0.995</v>
      </c>
      <c r="D80" s="56" t="s">
        <v>495</v>
      </c>
      <c r="E80" s="60">
        <v>20162001</v>
      </c>
      <c r="F80" s="54" t="str">
        <f>VLOOKUP(E80,КСГ!$A$2:$C$427,2,0)</f>
        <v>Осложнения беременности, родов, послеродового периода</v>
      </c>
      <c r="G80" s="58">
        <f>VLOOKUP(E80,КСГ!$A$2:$C$427,3,0)</f>
        <v>0.83</v>
      </c>
      <c r="H80" s="58">
        <f>IF(VLOOKUP($E80,КСГ!$A$2:$D$427,4,0)=0,IF($D80="КС",$C$2*$C80*$G80,$C$3*$C80*$G80),IF($D80="КС",$C$2*$G80,$C$3*$G80))</f>
        <v>7259.2214999999987</v>
      </c>
      <c r="I80" s="59" t="str">
        <f>VLOOKUP(E80,КСГ!$A$2:$E$427,5,0)</f>
        <v>Акушерство и гинекология</v>
      </c>
      <c r="J80" s="58">
        <f>VLOOKUP(E80,КСГ!$A$2:$F$427,6,0)</f>
        <v>0.8</v>
      </c>
      <c r="K80" s="60" t="s">
        <v>470</v>
      </c>
      <c r="L80" s="60">
        <v>190</v>
      </c>
      <c r="M80" s="60">
        <v>16</v>
      </c>
      <c r="N80" s="61">
        <f t="shared" si="3"/>
        <v>206</v>
      </c>
      <c r="O80" s="62">
        <f>IF(VLOOKUP($E80,КСГ!$A$2:$D$427,4,0)=0,IF($D80="КС",$C$2*$C80*$G80*L80,$C$3*$C80*$G80*L80),IF($D80="КС",$C$2*$G80*L80,$C$3*$G80*L80))</f>
        <v>1379252.0849999997</v>
      </c>
      <c r="P80" s="62">
        <f>IF(VLOOKUP($E80,КСГ!$A$2:$D$427,4,0)=0,IF($D80="КС",$C$2*$C80*$G80*M80,$C$3*$C80*$G80*M80),IF($D80="КС",$C$2*$G80*M80,$C$3*$G80*M80))</f>
        <v>116147.54399999998</v>
      </c>
      <c r="Q80" s="63">
        <f t="shared" si="4"/>
        <v>1495399.6289999997</v>
      </c>
    </row>
    <row r="81" spans="1:17" s="64" customFormat="1" ht="15" hidden="1" customHeight="1">
      <c r="A81" s="53">
        <v>150012</v>
      </c>
      <c r="B81" s="54" t="str">
        <f>VLOOKUP(A81,МО!$A$1:$C$68,2,0)</f>
        <v>ГБУЗ "Кировская ЦРБ"</v>
      </c>
      <c r="C81" s="55">
        <f>IF(D81="КС",VLOOKUP(A81,МО!$A$1:$C$68,3,0),VLOOKUP(A81,МО!$A$1:$D$68,4,0))</f>
        <v>0.995</v>
      </c>
      <c r="D81" s="56" t="s">
        <v>495</v>
      </c>
      <c r="E81" s="60">
        <v>20162002</v>
      </c>
      <c r="F81" s="54" t="str">
        <f>VLOOKUP(E81,КСГ!$A$2:$C$427,2,0)</f>
        <v>Болезни женских половых органов</v>
      </c>
      <c r="G81" s="58">
        <f>VLOOKUP(E81,КСГ!$A$2:$C$427,3,0)</f>
        <v>0.66</v>
      </c>
      <c r="H81" s="58">
        <f>IF(VLOOKUP($E81,КСГ!$A$2:$D$427,4,0)=0,IF($D81="КС",$C$2*$C81*$G81,$C$3*$C81*$G81),IF($D81="КС",$C$2*$G81,$C$3*$G81))</f>
        <v>5772.393</v>
      </c>
      <c r="I81" s="59" t="str">
        <f>VLOOKUP(E81,КСГ!$A$2:$E$427,5,0)</f>
        <v>Акушерство и гинекология</v>
      </c>
      <c r="J81" s="58">
        <f>VLOOKUP(E81,КСГ!$A$2:$F$427,6,0)</f>
        <v>0.8</v>
      </c>
      <c r="K81" s="60" t="s">
        <v>470</v>
      </c>
      <c r="L81" s="60">
        <v>48</v>
      </c>
      <c r="M81" s="60">
        <v>3</v>
      </c>
      <c r="N81" s="61">
        <f t="shared" si="3"/>
        <v>51</v>
      </c>
      <c r="O81" s="62">
        <f>IF(VLOOKUP($E81,КСГ!$A$2:$D$427,4,0)=0,IF($D81="КС",$C$2*$C81*$G81*L81,$C$3*$C81*$G81*L81),IF($D81="КС",$C$2*$G81*L81,$C$3*$G81*L81))</f>
        <v>277074.864</v>
      </c>
      <c r="P81" s="62">
        <f>IF(VLOOKUP($E81,КСГ!$A$2:$D$427,4,0)=0,IF($D81="КС",$C$2*$C81*$G81*M81,$C$3*$C81*$G81*M81),IF($D81="КС",$C$2*$G81*M81,$C$3*$G81*M81))</f>
        <v>17317.179</v>
      </c>
      <c r="Q81" s="63">
        <f t="shared" si="4"/>
        <v>294392.04300000001</v>
      </c>
    </row>
    <row r="82" spans="1:17" s="64" customFormat="1" ht="15" hidden="1" customHeight="1">
      <c r="A82" s="53">
        <v>150012</v>
      </c>
      <c r="B82" s="54" t="str">
        <f>VLOOKUP(A82,МО!$A$1:$C$68,2,0)</f>
        <v>ГБУЗ "Кировская ЦРБ"</v>
      </c>
      <c r="C82" s="55">
        <f>IF(D82="КС",VLOOKUP(A82,МО!$A$1:$C$68,3,0),VLOOKUP(A82,МО!$A$1:$D$68,4,0))</f>
        <v>0.995</v>
      </c>
      <c r="D82" s="56" t="s">
        <v>495</v>
      </c>
      <c r="E82" s="60">
        <v>20162009</v>
      </c>
      <c r="F82" s="54" t="str">
        <f>VLOOKUP(E82,КСГ!$A$2:$C$427,2,0)</f>
        <v>Болезни органов пищеварения, взрослые</v>
      </c>
      <c r="G82" s="58">
        <f>VLOOKUP(E82,КСГ!$A$2:$C$427,3,0)</f>
        <v>0.89</v>
      </c>
      <c r="H82" s="58">
        <f>IF(VLOOKUP($E82,КСГ!$A$2:$D$427,4,0)=0,IF($D82="КС",$C$2*$C82*$G82,$C$3*$C82*$G82),IF($D82="КС",$C$2*$G82,$C$3*$G82))</f>
        <v>7783.9844999999996</v>
      </c>
      <c r="I82" s="59" t="str">
        <f>VLOOKUP(E82,КСГ!$A$2:$E$427,5,0)</f>
        <v>Гастроэнтерология</v>
      </c>
      <c r="J82" s="58">
        <f>VLOOKUP(E82,КСГ!$A$2:$F$427,6,0)</f>
        <v>0.89</v>
      </c>
      <c r="K82" s="60" t="s">
        <v>491</v>
      </c>
      <c r="L82" s="60">
        <v>40</v>
      </c>
      <c r="M82" s="60">
        <v>2</v>
      </c>
      <c r="N82" s="61">
        <f t="shared" si="3"/>
        <v>42</v>
      </c>
      <c r="O82" s="62">
        <f>IF(VLOOKUP($E82,КСГ!$A$2:$D$427,4,0)=0,IF($D82="КС",$C$2*$C82*$G82*L82,$C$3*$C82*$G82*L82),IF($D82="КС",$C$2*$G82*L82,$C$3*$G82*L82))</f>
        <v>311359.38</v>
      </c>
      <c r="P82" s="62">
        <f>IF(VLOOKUP($E82,КСГ!$A$2:$D$427,4,0)=0,IF($D82="КС",$C$2*$C82*$G82*M82,$C$3*$C82*$G82*M82),IF($D82="КС",$C$2*$G82*M82,$C$3*$G82*M82))</f>
        <v>15567.968999999999</v>
      </c>
      <c r="Q82" s="63">
        <f t="shared" si="4"/>
        <v>326927.34899999999</v>
      </c>
    </row>
    <row r="83" spans="1:17" s="64" customFormat="1" ht="15" hidden="1" customHeight="1">
      <c r="A83" s="53">
        <v>150012</v>
      </c>
      <c r="B83" s="54" t="str">
        <f>VLOOKUP(A83,МО!$A$1:$C$68,2,0)</f>
        <v>ГБУЗ "Кировская ЦРБ"</v>
      </c>
      <c r="C83" s="55">
        <f>IF(D83="КС",VLOOKUP(A83,МО!$A$1:$C$68,3,0),VLOOKUP(A83,МО!$A$1:$D$68,4,0))</f>
        <v>0.995</v>
      </c>
      <c r="D83" s="56" t="s">
        <v>495</v>
      </c>
      <c r="E83" s="60">
        <v>20162010</v>
      </c>
      <c r="F83" s="54" t="str">
        <f>VLOOKUP(E83,КСГ!$A$2:$C$427,2,0)</f>
        <v>Болезни крови</v>
      </c>
      <c r="G83" s="58">
        <f>VLOOKUP(E83,КСГ!$A$2:$C$427,3,0)</f>
        <v>1.17</v>
      </c>
      <c r="H83" s="58">
        <f>IF(VLOOKUP($E83,КСГ!$A$2:$D$427,4,0)=0,IF($D83="КС",$C$2*$C83*$G83,$C$3*$C83*$G83),IF($D83="КС",$C$2*$G83,$C$3*$G83))</f>
        <v>10232.878499999999</v>
      </c>
      <c r="I83" s="59" t="str">
        <f>VLOOKUP(E83,КСГ!$A$2:$E$427,5,0)</f>
        <v>Гематология</v>
      </c>
      <c r="J83" s="58">
        <f>VLOOKUP(E83,КСГ!$A$2:$F$427,6,0)</f>
        <v>1.17</v>
      </c>
      <c r="K83" s="60" t="s">
        <v>497</v>
      </c>
      <c r="L83" s="60">
        <v>22</v>
      </c>
      <c r="M83" s="60">
        <v>0</v>
      </c>
      <c r="N83" s="61">
        <f t="shared" si="3"/>
        <v>22</v>
      </c>
      <c r="O83" s="62">
        <f>IF(VLOOKUP($E83,КСГ!$A$2:$D$427,4,0)=0,IF($D83="КС",$C$2*$C83*$G83*L83,$C$3*$C83*$G83*L83),IF($D83="КС",$C$2*$G83*L83,$C$3*$G83*L83))</f>
        <v>225123.32699999999</v>
      </c>
      <c r="P83" s="62">
        <f>IF(VLOOKUP($E83,КСГ!$A$2:$D$427,4,0)=0,IF($D83="КС",$C$2*$C83*$G83*M83,$C$3*$C83*$G83*M83),IF($D83="КС",$C$2*$G83*M83,$C$3*$G83*M83))</f>
        <v>0</v>
      </c>
      <c r="Q83" s="63">
        <f t="shared" si="4"/>
        <v>225123.32699999999</v>
      </c>
    </row>
    <row r="84" spans="1:17" s="64" customFormat="1" ht="15" hidden="1" customHeight="1">
      <c r="A84" s="53">
        <v>150012</v>
      </c>
      <c r="B84" s="54" t="str">
        <f>VLOOKUP(A84,МО!$A$1:$C$68,2,0)</f>
        <v>ГБУЗ "Кировская ЦРБ"</v>
      </c>
      <c r="C84" s="55">
        <f>IF(D84="КС",VLOOKUP(A84,МО!$A$1:$C$68,3,0),VLOOKUP(A84,МО!$A$1:$D$68,4,0))</f>
        <v>0.995</v>
      </c>
      <c r="D84" s="56" t="s">
        <v>495</v>
      </c>
      <c r="E84" s="60">
        <v>20162028</v>
      </c>
      <c r="F84" s="54" t="str">
        <f>VLOOKUP(E84,КСГ!$A$2:$C$427,2,0)</f>
        <v>Респираторные инфекции верхних дыхательных путей, взрослые</v>
      </c>
      <c r="G84" s="58">
        <f>VLOOKUP(E84,КСГ!$A$2:$C$427,3,0)</f>
        <v>0.52</v>
      </c>
      <c r="H84" s="58">
        <f>IF(VLOOKUP($E84,КСГ!$A$2:$D$427,4,0)=0,IF($D84="КС",$C$2*$C84*$G84,$C$3*$C84*$G84),IF($D84="КС",$C$2*$G84,$C$3*$G84))</f>
        <v>4547.9459999999999</v>
      </c>
      <c r="I84" s="59" t="str">
        <f>VLOOKUP(E84,КСГ!$A$2:$E$427,5,0)</f>
        <v>Инфекционные болезни</v>
      </c>
      <c r="J84" s="58">
        <f>VLOOKUP(E84,КСГ!$A$2:$F$427,6,0)</f>
        <v>0.92</v>
      </c>
      <c r="K84" s="60" t="s">
        <v>497</v>
      </c>
      <c r="L84" s="60">
        <v>0</v>
      </c>
      <c r="M84" s="60">
        <v>0</v>
      </c>
      <c r="N84" s="61" t="str">
        <f t="shared" si="3"/>
        <v/>
      </c>
      <c r="O84" s="62">
        <f>IF(VLOOKUP($E84,КСГ!$A$2:$D$427,4,0)=0,IF($D84="КС",$C$2*$C84*$G84*L84,$C$3*$C84*$G84*L84),IF($D84="КС",$C$2*$G84*L84,$C$3*$G84*L84))</f>
        <v>0</v>
      </c>
      <c r="P84" s="62">
        <f>IF(VLOOKUP($E84,КСГ!$A$2:$D$427,4,0)=0,IF($D84="КС",$C$2*$C84*$G84*M84,$C$3*$C84*$G84*M84),IF($D84="КС",$C$2*$G84*M84,$C$3*$G84*M84))</f>
        <v>0</v>
      </c>
      <c r="Q84" s="63">
        <f t="shared" si="4"/>
        <v>0</v>
      </c>
    </row>
    <row r="85" spans="1:17" s="64" customFormat="1" ht="15" hidden="1" customHeight="1">
      <c r="A85" s="53">
        <v>150012</v>
      </c>
      <c r="B85" s="54" t="str">
        <f>VLOOKUP(A85,МО!$A$1:$C$68,2,0)</f>
        <v>ГБУЗ "Кировская ЦРБ"</v>
      </c>
      <c r="C85" s="55">
        <f>IF(D85="КС",VLOOKUP(A85,МО!$A$1:$C$68,3,0),VLOOKUP(A85,МО!$A$1:$D$68,4,0))</f>
        <v>0.995</v>
      </c>
      <c r="D85" s="56" t="s">
        <v>495</v>
      </c>
      <c r="E85" s="60">
        <v>20162030</v>
      </c>
      <c r="F85" s="54" t="str">
        <f>VLOOKUP(E85,КСГ!$A$2:$C$427,2,0)</f>
        <v>Болезни системы кровообращения, взрослые</v>
      </c>
      <c r="G85" s="58">
        <f>VLOOKUP(E85,КСГ!$A$2:$C$427,3,0)</f>
        <v>0.8</v>
      </c>
      <c r="H85" s="58">
        <f>IF(VLOOKUP($E85,КСГ!$A$2:$D$427,4,0)=0,IF($D85="КС",$C$2*$C85*$G85,$C$3*$C85*$G85),IF($D85="КС",$C$2*$G85,$C$3*$G85))</f>
        <v>6996.84</v>
      </c>
      <c r="I85" s="59" t="str">
        <f>VLOOKUP(E85,КСГ!$A$2:$E$427,5,0)</f>
        <v>Кардиология</v>
      </c>
      <c r="J85" s="58">
        <f>VLOOKUP(E85,КСГ!$A$2:$F$427,6,0)</f>
        <v>0.8</v>
      </c>
      <c r="K85" s="60" t="s">
        <v>491</v>
      </c>
      <c r="L85" s="60">
        <v>270</v>
      </c>
      <c r="M85" s="60">
        <v>20</v>
      </c>
      <c r="N85" s="61">
        <f t="shared" si="3"/>
        <v>290</v>
      </c>
      <c r="O85" s="62">
        <f>IF(VLOOKUP($E85,КСГ!$A$2:$D$427,4,0)=0,IF($D85="КС",$C$2*$C85*$G85*L85,$C$3*$C85*$G85*L85),IF($D85="КС",$C$2*$G85*L85,$C$3*$G85*L85))</f>
        <v>1889146.8</v>
      </c>
      <c r="P85" s="62">
        <f>IF(VLOOKUP($E85,КСГ!$A$2:$D$427,4,0)=0,IF($D85="КС",$C$2*$C85*$G85*M85,$C$3*$C85*$G85*M85),IF($D85="КС",$C$2*$G85*M85,$C$3*$G85*M85))</f>
        <v>139936.79999999999</v>
      </c>
      <c r="Q85" s="63">
        <f t="shared" si="4"/>
        <v>2029083.6</v>
      </c>
    </row>
    <row r="86" spans="1:17" s="64" customFormat="1" ht="15" hidden="1" customHeight="1">
      <c r="A86" s="53">
        <v>150012</v>
      </c>
      <c r="B86" s="54" t="str">
        <f>VLOOKUP(A86,МО!$A$1:$C$68,2,0)</f>
        <v>ГБУЗ "Кировская ЦРБ"</v>
      </c>
      <c r="C86" s="55">
        <f>IF(D86="КС",VLOOKUP(A86,МО!$A$1:$C$68,3,0),VLOOKUP(A86,МО!$A$1:$D$68,4,0))</f>
        <v>0.995</v>
      </c>
      <c r="D86" s="56" t="s">
        <v>495</v>
      </c>
      <c r="E86" s="60">
        <v>20162034</v>
      </c>
      <c r="F86" s="54" t="str">
        <f>VLOOKUP(E86,КСГ!$A$2:$C$427,2,0)</f>
        <v>Болезни нервной системы, хромосомные аномалии</v>
      </c>
      <c r="G86" s="58">
        <f>VLOOKUP(E86,КСГ!$A$2:$C$427,3,0)</f>
        <v>0.98</v>
      </c>
      <c r="H86" s="58">
        <f>IF(VLOOKUP($E86,КСГ!$A$2:$D$427,4,0)=0,IF($D86="КС",$C$2*$C86*$G86,$C$3*$C86*$G86),IF($D86="КС",$C$2*$G86,$C$3*$G86))</f>
        <v>8571.128999999999</v>
      </c>
      <c r="I86" s="59" t="str">
        <f>VLOOKUP(E86,КСГ!$A$2:$E$427,5,0)</f>
        <v>Неврология</v>
      </c>
      <c r="J86" s="58">
        <f>VLOOKUP(E86,КСГ!$A$2:$F$427,6,0)</f>
        <v>1.05</v>
      </c>
      <c r="K86" s="60" t="s">
        <v>477</v>
      </c>
      <c r="L86" s="60">
        <v>230</v>
      </c>
      <c r="M86" s="60">
        <v>18</v>
      </c>
      <c r="N86" s="61">
        <f t="shared" si="3"/>
        <v>248</v>
      </c>
      <c r="O86" s="62">
        <f>IF(VLOOKUP($E86,КСГ!$A$2:$D$427,4,0)=0,IF($D86="КС",$C$2*$C86*$G86*L86,$C$3*$C86*$G86*L86),IF($D86="КС",$C$2*$G86*L86,$C$3*$G86*L86))</f>
        <v>1971359.6699999997</v>
      </c>
      <c r="P86" s="62">
        <f>IF(VLOOKUP($E86,КСГ!$A$2:$D$427,4,0)=0,IF($D86="КС",$C$2*$C86*$G86*M86,$C$3*$C86*$G86*M86),IF($D86="КС",$C$2*$G86*M86,$C$3*$G86*M86))</f>
        <v>154280.32199999999</v>
      </c>
      <c r="Q86" s="63">
        <f t="shared" si="4"/>
        <v>2125639.9919999996</v>
      </c>
    </row>
    <row r="87" spans="1:17" s="64" customFormat="1" ht="15" hidden="1" customHeight="1">
      <c r="A87" s="53">
        <v>150012</v>
      </c>
      <c r="B87" s="54" t="str">
        <f>VLOOKUP(A87,МО!$A$1:$C$68,2,0)</f>
        <v>ГБУЗ "Кировская ЦРБ"</v>
      </c>
      <c r="C87" s="55">
        <f>IF(D87="КС",VLOOKUP(A87,МО!$A$1:$C$68,3,0),VLOOKUP(A87,МО!$A$1:$D$68,4,0))</f>
        <v>0.995</v>
      </c>
      <c r="D87" s="56" t="s">
        <v>495</v>
      </c>
      <c r="E87" s="60">
        <v>20162050</v>
      </c>
      <c r="F87" s="54" t="str">
        <f>VLOOKUP(E87,КСГ!$A$2:$C$427,2,0)</f>
        <v>Лекарственная терапия при остром лейкозе, взрослые</v>
      </c>
      <c r="G87" s="58">
        <f>VLOOKUP(E87,КСГ!$A$2:$C$427,3,0)</f>
        <v>7.77</v>
      </c>
      <c r="H87" s="58">
        <f>IF(VLOOKUP($E87,КСГ!$A$2:$D$427,4,0)=0,IF($D87="КС",$C$2*$C87*$G87,$C$3*$C87*$G87),IF($D87="КС",$C$2*$G87,$C$3*$G87))</f>
        <v>67956.808499999985</v>
      </c>
      <c r="I87" s="59" t="str">
        <f>VLOOKUP(E87,КСГ!$A$2:$E$427,5,0)</f>
        <v>Онкология</v>
      </c>
      <c r="J87" s="58">
        <f>VLOOKUP(E87,КСГ!$A$2:$F$427,6,0)</f>
        <v>3.01</v>
      </c>
      <c r="K87" s="60" t="s">
        <v>491</v>
      </c>
      <c r="L87" s="60">
        <v>0</v>
      </c>
      <c r="M87" s="60">
        <v>0</v>
      </c>
      <c r="N87" s="61" t="str">
        <f t="shared" si="3"/>
        <v/>
      </c>
      <c r="O87" s="62">
        <f>IF(VLOOKUP($E87,КСГ!$A$2:$D$427,4,0)=0,IF($D87="КС",$C$2*$C87*$G87*L87,$C$3*$C87*$G87*L87),IF($D87="КС",$C$2*$G87*L87,$C$3*$G87*L87))</f>
        <v>0</v>
      </c>
      <c r="P87" s="62">
        <f>IF(VLOOKUP($E87,КСГ!$A$2:$D$427,4,0)=0,IF($D87="КС",$C$2*$C87*$G87*M87,$C$3*$C87*$G87*M87),IF($D87="КС",$C$2*$G87*M87,$C$3*$G87*M87))</f>
        <v>0</v>
      </c>
      <c r="Q87" s="63">
        <f t="shared" si="4"/>
        <v>0</v>
      </c>
    </row>
    <row r="88" spans="1:17" s="64" customFormat="1" ht="15" hidden="1" customHeight="1">
      <c r="A88" s="53">
        <v>150012</v>
      </c>
      <c r="B88" s="54" t="str">
        <f>VLOOKUP(A88,МО!$A$1:$C$68,2,0)</f>
        <v>ГБУЗ "Кировская ЦРБ"</v>
      </c>
      <c r="C88" s="55">
        <f>IF(D88="КС",VLOOKUP(A88,МО!$A$1:$C$68,3,0),VLOOKUP(A88,МО!$A$1:$D$68,4,0))</f>
        <v>0.995</v>
      </c>
      <c r="D88" s="56" t="s">
        <v>495</v>
      </c>
      <c r="E88" s="60">
        <v>20162068</v>
      </c>
      <c r="F88" s="54" t="str">
        <f>VLOOKUP(E88,КСГ!$A$2:$C$427,2,0)</f>
        <v>Болезни органов пищеварения, дети</v>
      </c>
      <c r="G88" s="58">
        <f>VLOOKUP(E88,КСГ!$A$2:$C$427,3,0)</f>
        <v>0.89</v>
      </c>
      <c r="H88" s="58">
        <f>IF(VLOOKUP($E88,КСГ!$A$2:$D$427,4,0)=0,IF($D88="КС",$C$2*$C88*$G88,$C$3*$C88*$G88),IF($D88="КС",$C$2*$G88,$C$3*$G88))</f>
        <v>7783.9844999999996</v>
      </c>
      <c r="I88" s="59" t="str">
        <f>VLOOKUP(E88,КСГ!$A$2:$E$427,5,0)</f>
        <v>Педиатрия</v>
      </c>
      <c r="J88" s="58">
        <f>VLOOKUP(E88,КСГ!$A$2:$F$427,6,0)</f>
        <v>0.93</v>
      </c>
      <c r="K88" s="60" t="s">
        <v>497</v>
      </c>
      <c r="L88" s="60">
        <v>20</v>
      </c>
      <c r="M88" s="60">
        <v>4</v>
      </c>
      <c r="N88" s="61">
        <f t="shared" si="3"/>
        <v>24</v>
      </c>
      <c r="O88" s="62">
        <f>IF(VLOOKUP($E88,КСГ!$A$2:$D$427,4,0)=0,IF($D88="КС",$C$2*$C88*$G88*L88,$C$3*$C88*$G88*L88),IF($D88="КС",$C$2*$G88*L88,$C$3*$G88*L88))</f>
        <v>155679.69</v>
      </c>
      <c r="P88" s="62">
        <f>IF(VLOOKUP($E88,КСГ!$A$2:$D$427,4,0)=0,IF($D88="КС",$C$2*$C88*$G88*M88,$C$3*$C88*$G88*M88),IF($D88="КС",$C$2*$G88*M88,$C$3*$G88*M88))</f>
        <v>31135.937999999998</v>
      </c>
      <c r="Q88" s="63">
        <f t="shared" si="4"/>
        <v>186815.628</v>
      </c>
    </row>
    <row r="89" spans="1:17" s="64" customFormat="1" ht="15" hidden="1" customHeight="1">
      <c r="A89" s="53">
        <v>150012</v>
      </c>
      <c r="B89" s="54" t="str">
        <f>VLOOKUP(A89,МО!$A$1:$C$68,2,0)</f>
        <v>ГБУЗ "Кировская ЦРБ"</v>
      </c>
      <c r="C89" s="55">
        <f>IF(D89="КС",VLOOKUP(A89,МО!$A$1:$C$68,3,0),VLOOKUP(A89,МО!$A$1:$D$68,4,0))</f>
        <v>0.995</v>
      </c>
      <c r="D89" s="56" t="s">
        <v>495</v>
      </c>
      <c r="E89" s="60">
        <v>20162069</v>
      </c>
      <c r="F89" s="54" t="str">
        <f>VLOOKUP(E89,КСГ!$A$2:$C$427,2,0)</f>
        <v>Болезни органов дыхания</v>
      </c>
      <c r="G89" s="58">
        <f>VLOOKUP(E89,КСГ!$A$2:$C$427,3,0)</f>
        <v>0.9</v>
      </c>
      <c r="H89" s="58">
        <f>IF(VLOOKUP($E89,КСГ!$A$2:$D$427,4,0)=0,IF($D89="КС",$C$2*$C89*$G89,$C$3*$C89*$G89),IF($D89="КС",$C$2*$G89,$C$3*$G89))</f>
        <v>7871.4449999999997</v>
      </c>
      <c r="I89" s="59" t="str">
        <f>VLOOKUP(E89,КСГ!$A$2:$E$427,5,0)</f>
        <v>Пульмонология</v>
      </c>
      <c r="J89" s="58">
        <f>VLOOKUP(E89,КСГ!$A$2:$F$427,6,0)</f>
        <v>0.9</v>
      </c>
      <c r="K89" s="60" t="s">
        <v>491</v>
      </c>
      <c r="L89" s="60">
        <v>70</v>
      </c>
      <c r="M89" s="60">
        <v>4</v>
      </c>
      <c r="N89" s="61">
        <f t="shared" si="3"/>
        <v>74</v>
      </c>
      <c r="O89" s="62">
        <f>IF(VLOOKUP($E89,КСГ!$A$2:$D$427,4,0)=0,IF($D89="КС",$C$2*$C89*$G89*L89,$C$3*$C89*$G89*L89),IF($D89="КС",$C$2*$G89*L89,$C$3*$G89*L89))</f>
        <v>551001.15</v>
      </c>
      <c r="P89" s="62">
        <f>IF(VLOOKUP($E89,КСГ!$A$2:$D$427,4,0)=0,IF($D89="КС",$C$2*$C89*$G89*M89,$C$3*$C89*$G89*M89),IF($D89="КС",$C$2*$G89*M89,$C$3*$G89*M89))</f>
        <v>31485.78</v>
      </c>
      <c r="Q89" s="63">
        <f t="shared" si="4"/>
        <v>582486.93000000005</v>
      </c>
    </row>
    <row r="90" spans="1:17" s="64" customFormat="1" ht="15" hidden="1" customHeight="1">
      <c r="A90" s="53">
        <v>150012</v>
      </c>
      <c r="B90" s="54" t="str">
        <f>VLOOKUP(A90,МО!$A$1:$C$68,2,0)</f>
        <v>ГБУЗ "Кировская ЦРБ"</v>
      </c>
      <c r="C90" s="55">
        <f>IF(D90="КС",VLOOKUP(A90,МО!$A$1:$C$68,3,0),VLOOKUP(A90,МО!$A$1:$D$68,4,0))</f>
        <v>0.995</v>
      </c>
      <c r="D90" s="56" t="s">
        <v>495</v>
      </c>
      <c r="E90" s="60">
        <v>20162075</v>
      </c>
      <c r="F90" s="54" t="str">
        <f>VLOOKUP(E90,КСГ!$A$2:$C$427,2,0)</f>
        <v>Отравления и другие воздействия внешних причин</v>
      </c>
      <c r="G90" s="58">
        <f>VLOOKUP(E90,КСГ!$A$2:$C$427,3,0)</f>
        <v>0.74</v>
      </c>
      <c r="H90" s="58">
        <f>IF(VLOOKUP($E90,КСГ!$A$2:$D$427,4,0)=0,IF($D90="КС",$C$2*$C90*$G90,$C$3*$C90*$G90),IF($D90="КС",$C$2*$G90,$C$3*$G90))</f>
        <v>6472.0769999999993</v>
      </c>
      <c r="I90" s="59" t="str">
        <f>VLOOKUP(E90,КСГ!$A$2:$E$427,5,0)</f>
        <v>Терапия</v>
      </c>
      <c r="J90" s="58">
        <f>VLOOKUP(E90,КСГ!$A$2:$F$427,6,0)</f>
        <v>0.74</v>
      </c>
      <c r="K90" s="60" t="s">
        <v>491</v>
      </c>
      <c r="L90" s="60">
        <v>15</v>
      </c>
      <c r="M90" s="60">
        <v>4</v>
      </c>
      <c r="N90" s="61">
        <f t="shared" si="3"/>
        <v>19</v>
      </c>
      <c r="O90" s="62">
        <f>IF(VLOOKUP($E90,КСГ!$A$2:$D$427,4,0)=0,IF($D90="КС",$C$2*$C90*$G90*L90,$C$3*$C90*$G90*L90),IF($D90="КС",$C$2*$G90*L90,$C$3*$G90*L90))</f>
        <v>97081.154999999984</v>
      </c>
      <c r="P90" s="62">
        <f>IF(VLOOKUP($E90,КСГ!$A$2:$D$427,4,0)=0,IF($D90="КС",$C$2*$C90*$G90*M90,$C$3*$C90*$G90*M90),IF($D90="КС",$C$2*$G90*M90,$C$3*$G90*M90))</f>
        <v>25888.307999999997</v>
      </c>
      <c r="Q90" s="63">
        <f t="shared" si="4"/>
        <v>122969.46299999999</v>
      </c>
    </row>
    <row r="91" spans="1:17" s="64" customFormat="1" ht="15" hidden="1" customHeight="1">
      <c r="A91" s="53">
        <v>150013</v>
      </c>
      <c r="B91" s="54" t="str">
        <f>VLOOKUP(A91,МО!$A$1:$C$68,2,0)</f>
        <v>НУЗ "Узловая больница на ст. Владикавказ ОАО "РЖД"</v>
      </c>
      <c r="C91" s="55">
        <f>IF(D91="КС",VLOOKUP(A91,МО!$A$1:$C$68,3,0),VLOOKUP(A91,МО!$A$1:$D$68,4,0))</f>
        <v>1.105</v>
      </c>
      <c r="D91" s="56" t="s">
        <v>495</v>
      </c>
      <c r="E91" s="60">
        <v>20162030</v>
      </c>
      <c r="F91" s="54" t="str">
        <f>VLOOKUP(E91,КСГ!$A$2:$C$427,2,0)</f>
        <v>Болезни системы кровообращения, взрослые</v>
      </c>
      <c r="G91" s="58">
        <f>VLOOKUP(E91,КСГ!$A$2:$C$427,3,0)</f>
        <v>0.8</v>
      </c>
      <c r="H91" s="58">
        <f>IF(VLOOKUP($E91,КСГ!$A$2:$D$427,4,0)=0,IF($D91="КС",$C$2*$C91*$G91,$C$3*$C91*$G91),IF($D91="КС",$C$2*$G91,$C$3*$G91))</f>
        <v>7770.3600000000006</v>
      </c>
      <c r="I91" s="58" t="str">
        <f>VLOOKUP(E91,КСГ!$A$2:$E$427,5,0)</f>
        <v>Кардиология</v>
      </c>
      <c r="J91" s="58">
        <f>VLOOKUP(E91,КСГ!$A$2:$F$427,6,0)</f>
        <v>0.8</v>
      </c>
      <c r="K91" s="60" t="s">
        <v>491</v>
      </c>
      <c r="L91" s="60">
        <v>50</v>
      </c>
      <c r="M91" s="60">
        <v>20</v>
      </c>
      <c r="N91" s="61">
        <f t="shared" si="3"/>
        <v>70</v>
      </c>
      <c r="O91" s="62">
        <f>IF(VLOOKUP($E91,КСГ!$A$2:$D$427,4,0)=0,IF($D91="КС",$C$2*$C91*$G91*L91,$C$3*$C91*$G91*L91),IF($D91="КС",$C$2*$G91*L91,$C$3*$G91*L91))</f>
        <v>388518</v>
      </c>
      <c r="P91" s="62">
        <f>IF(VLOOKUP($E91,КСГ!$A$2:$D$427,4,0)=0,IF($D91="КС",$C$2*$C91*$G91*M91,$C$3*$C91*$G91*M91),IF($D91="КС",$C$2*$G91*M91,$C$3*$G91*M91))</f>
        <v>155407.20000000001</v>
      </c>
      <c r="Q91" s="63">
        <f t="shared" si="4"/>
        <v>543925.19999999995</v>
      </c>
    </row>
    <row r="92" spans="1:17" s="64" customFormat="1" ht="15" hidden="1" customHeight="1">
      <c r="A92" s="53">
        <v>150013</v>
      </c>
      <c r="B92" s="54" t="str">
        <f>VLOOKUP(A92,МО!$A$1:$C$68,2,0)</f>
        <v>НУЗ "Узловая больница на ст. Владикавказ ОАО "РЖД"</v>
      </c>
      <c r="C92" s="55">
        <f>IF(D92="КС",VLOOKUP(A92,МО!$A$1:$C$68,3,0),VLOOKUP(A92,МО!$A$1:$D$68,4,0))</f>
        <v>1.105</v>
      </c>
      <c r="D92" s="56" t="s">
        <v>495</v>
      </c>
      <c r="E92" s="60">
        <v>20162069</v>
      </c>
      <c r="F92" s="54" t="str">
        <f>VLOOKUP(E92,КСГ!$A$2:$C$427,2,0)</f>
        <v>Болезни органов дыхания</v>
      </c>
      <c r="G92" s="58">
        <f>VLOOKUP(E92,КСГ!$A$2:$C$427,3,0)</f>
        <v>0.9</v>
      </c>
      <c r="H92" s="58">
        <f>IF(VLOOKUP($E92,КСГ!$A$2:$D$427,4,0)=0,IF($D92="КС",$C$2*$C92*$G92,$C$3*$C92*$G92),IF($D92="КС",$C$2*$G92,$C$3*$G92))</f>
        <v>8741.6550000000007</v>
      </c>
      <c r="I92" s="58" t="str">
        <f>VLOOKUP(E92,КСГ!$A$2:$E$427,5,0)</f>
        <v>Пульмонология</v>
      </c>
      <c r="J92" s="58">
        <f>VLOOKUP(E92,КСГ!$A$2:$F$427,6,0)</f>
        <v>0.9</v>
      </c>
      <c r="K92" s="60" t="s">
        <v>491</v>
      </c>
      <c r="L92" s="60">
        <v>1</v>
      </c>
      <c r="M92" s="60">
        <v>0</v>
      </c>
      <c r="N92" s="61">
        <f t="shared" si="3"/>
        <v>1</v>
      </c>
      <c r="O92" s="62">
        <f>IF(VLOOKUP($E92,КСГ!$A$2:$D$427,4,0)=0,IF($D92="КС",$C$2*$C92*$G92*L92,$C$3*$C92*$G92*L92),IF($D92="КС",$C$2*$G92*L92,$C$3*$G92*L92))</f>
        <v>8741.6550000000007</v>
      </c>
      <c r="P92" s="62">
        <f>IF(VLOOKUP($E92,КСГ!$A$2:$D$427,4,0)=0,IF($D92="КС",$C$2*$C92*$G92*M92,$C$3*$C92*$G92*M92),IF($D92="КС",$C$2*$G92*M92,$C$3*$G92*M92))</f>
        <v>0</v>
      </c>
      <c r="Q92" s="63">
        <f t="shared" si="4"/>
        <v>8741.6550000000007</v>
      </c>
    </row>
    <row r="93" spans="1:17" s="64" customFormat="1" ht="15" hidden="1" customHeight="1">
      <c r="A93" s="53">
        <v>150013</v>
      </c>
      <c r="B93" s="54" t="str">
        <f>VLOOKUP(A93,МО!$A$1:$C$68,2,0)</f>
        <v>НУЗ "Узловая больница на ст. Владикавказ ОАО "РЖД"</v>
      </c>
      <c r="C93" s="55">
        <f>IF(D93="КС",VLOOKUP(A93,МО!$A$1:$C$68,3,0),VLOOKUP(A93,МО!$A$1:$D$68,4,0))</f>
        <v>1.105</v>
      </c>
      <c r="D93" s="56" t="s">
        <v>495</v>
      </c>
      <c r="E93" s="60">
        <v>20162070</v>
      </c>
      <c r="F93" s="54" t="str">
        <f>VLOOKUP(E93,КСГ!$A$2:$C$427,2,0)</f>
        <v>Системные поражения соединительной ткани, артропатии, спондилопатии, взрослые</v>
      </c>
      <c r="G93" s="58">
        <f>VLOOKUP(E93,КСГ!$A$2:$C$427,3,0)</f>
        <v>1.46</v>
      </c>
      <c r="H93" s="58">
        <f>IF(VLOOKUP($E93,КСГ!$A$2:$D$427,4,0)=0,IF($D93="КС",$C$2*$C93*$G93,$C$3*$C93*$G93),IF($D93="КС",$C$2*$G93,$C$3*$G93))</f>
        <v>14180.907000000001</v>
      </c>
      <c r="I93" s="58" t="str">
        <f>VLOOKUP(E93,КСГ!$A$2:$E$427,5,0)</f>
        <v>Ревматология</v>
      </c>
      <c r="J93" s="58">
        <f>VLOOKUP(E93,КСГ!$A$2:$F$427,6,0)</f>
        <v>1.46</v>
      </c>
      <c r="K93" s="60" t="s">
        <v>491</v>
      </c>
      <c r="L93" s="60">
        <v>1</v>
      </c>
      <c r="M93" s="60">
        <v>0</v>
      </c>
      <c r="N93" s="61">
        <f t="shared" si="3"/>
        <v>1</v>
      </c>
      <c r="O93" s="62">
        <f>IF(VLOOKUP($E93,КСГ!$A$2:$D$427,4,0)=0,IF($D93="КС",$C$2*$C93*$G93*L93,$C$3*$C93*$G93*L93),IF($D93="КС",$C$2*$G93*L93,$C$3*$G93*L93))</f>
        <v>14180.907000000001</v>
      </c>
      <c r="P93" s="62">
        <f>IF(VLOOKUP($E93,КСГ!$A$2:$D$427,4,0)=0,IF($D93="КС",$C$2*$C93*$G93*M93,$C$3*$C93*$G93*M93),IF($D93="КС",$C$2*$G93*M93,$C$3*$G93*M93))</f>
        <v>0</v>
      </c>
      <c r="Q93" s="63">
        <f t="shared" si="4"/>
        <v>14180.907000000001</v>
      </c>
    </row>
    <row r="94" spans="1:17" s="64" customFormat="1" ht="15" hidden="1" customHeight="1">
      <c r="A94" s="53">
        <v>150014</v>
      </c>
      <c r="B94" s="54" t="str">
        <f>VLOOKUP(A94,МО!$A$1:$C$68,2,0)</f>
        <v>ГБУЗ "Правобережная ЦРКБ"</v>
      </c>
      <c r="C94" s="55">
        <f>IF(D94="КС",VLOOKUP(A94,МО!$A$1:$C$68,3,0),VLOOKUP(A94,МО!$A$1:$D$68,4,0))</f>
        <v>1.0049999999999999</v>
      </c>
      <c r="D94" s="56" t="s">
        <v>495</v>
      </c>
      <c r="E94" s="60">
        <v>20162001</v>
      </c>
      <c r="F94" s="54" t="str">
        <f>VLOOKUP(E94,КСГ!$A$2:$C$427,2,0)</f>
        <v>Осложнения беременности, родов, послеродового периода</v>
      </c>
      <c r="G94" s="58">
        <f>VLOOKUP(E94,КСГ!$A$2:$C$427,3,0)</f>
        <v>0.83</v>
      </c>
      <c r="H94" s="58">
        <f>IF(VLOOKUP($E94,КСГ!$A$2:$D$427,4,0)=0,IF($D94="КС",$C$2*$C94*$G94,$C$3*$C94*$G94),IF($D94="КС",$C$2*$G94,$C$3*$G94))</f>
        <v>7332.1784999999991</v>
      </c>
      <c r="I94" s="59" t="str">
        <f>VLOOKUP(E94,КСГ!$A$2:$E$427,5,0)</f>
        <v>Акушерство и гинекология</v>
      </c>
      <c r="J94" s="58">
        <f>VLOOKUP(E94,КСГ!$A$2:$F$427,6,0)</f>
        <v>0.8</v>
      </c>
      <c r="K94" s="60" t="s">
        <v>470</v>
      </c>
      <c r="L94" s="60">
        <v>227</v>
      </c>
      <c r="M94" s="60">
        <v>13</v>
      </c>
      <c r="N94" s="61">
        <f t="shared" si="3"/>
        <v>240</v>
      </c>
      <c r="O94" s="62">
        <f>IF(VLOOKUP($E94,КСГ!$A$2:$D$427,4,0)=0,IF($D94="КС",$C$2*$C94*$G94*L94,$C$3*$C94*$G94*L94),IF($D94="КС",$C$2*$G94*L94,$C$3*$G94*L94))</f>
        <v>1664404.5194999997</v>
      </c>
      <c r="P94" s="62">
        <f>IF(VLOOKUP($E94,КСГ!$A$2:$D$427,4,0)=0,IF($D94="КС",$C$2*$C94*$G94*M94,$C$3*$C94*$G94*M94),IF($D94="КС",$C$2*$G94*M94,$C$3*$G94*M94))</f>
        <v>95318.320499999987</v>
      </c>
      <c r="Q94" s="63">
        <f t="shared" si="4"/>
        <v>1759722.8399999996</v>
      </c>
    </row>
    <row r="95" spans="1:17" s="64" customFormat="1" ht="15" hidden="1" customHeight="1">
      <c r="A95" s="53">
        <v>150014</v>
      </c>
      <c r="B95" s="54" t="str">
        <f>VLOOKUP(A95,МО!$A$1:$C$68,2,0)</f>
        <v>ГБУЗ "Правобережная ЦРКБ"</v>
      </c>
      <c r="C95" s="55">
        <f>IF(D95="КС",VLOOKUP(A95,МО!$A$1:$C$68,3,0),VLOOKUP(A95,МО!$A$1:$D$68,4,0))</f>
        <v>1.0049999999999999</v>
      </c>
      <c r="D95" s="56" t="s">
        <v>495</v>
      </c>
      <c r="E95" s="60">
        <v>20162002</v>
      </c>
      <c r="F95" s="54" t="str">
        <f>VLOOKUP(E95,КСГ!$A$2:$C$427,2,0)</f>
        <v>Болезни женских половых органов</v>
      </c>
      <c r="G95" s="58">
        <f>VLOOKUP(E95,КСГ!$A$2:$C$427,3,0)</f>
        <v>0.66</v>
      </c>
      <c r="H95" s="58">
        <f>IF(VLOOKUP($E95,КСГ!$A$2:$D$427,4,0)=0,IF($D95="КС",$C$2*$C95*$G95,$C$3*$C95*$G95),IF($D95="КС",$C$2*$G95,$C$3*$G95))</f>
        <v>5830.4069999999992</v>
      </c>
      <c r="I95" s="59" t="str">
        <f>VLOOKUP(E95,КСГ!$A$2:$E$427,5,0)</f>
        <v>Акушерство и гинекология</v>
      </c>
      <c r="J95" s="58">
        <f>VLOOKUP(E95,КСГ!$A$2:$F$427,6,0)</f>
        <v>0.8</v>
      </c>
      <c r="K95" s="60" t="s">
        <v>470</v>
      </c>
      <c r="L95" s="60">
        <v>142</v>
      </c>
      <c r="M95" s="60">
        <v>8</v>
      </c>
      <c r="N95" s="61">
        <f t="shared" si="3"/>
        <v>150</v>
      </c>
      <c r="O95" s="62">
        <f>IF(VLOOKUP($E95,КСГ!$A$2:$D$427,4,0)=0,IF($D95="КС",$C$2*$C95*$G95*L95,$C$3*$C95*$G95*L95),IF($D95="КС",$C$2*$G95*L95,$C$3*$G95*L95))</f>
        <v>827917.79399999988</v>
      </c>
      <c r="P95" s="62">
        <f>IF(VLOOKUP($E95,КСГ!$A$2:$D$427,4,0)=0,IF($D95="КС",$C$2*$C95*$G95*M95,$C$3*$C95*$G95*M95),IF($D95="КС",$C$2*$G95*M95,$C$3*$G95*M95))</f>
        <v>46643.255999999994</v>
      </c>
      <c r="Q95" s="63">
        <f t="shared" si="4"/>
        <v>874561.04999999981</v>
      </c>
    </row>
    <row r="96" spans="1:17" s="64" customFormat="1" ht="15" hidden="1" customHeight="1">
      <c r="A96" s="53">
        <v>150014</v>
      </c>
      <c r="B96" s="54" t="str">
        <f>VLOOKUP(A96,МО!$A$1:$C$68,2,0)</f>
        <v>ГБУЗ "Правобережная ЦРКБ"</v>
      </c>
      <c r="C96" s="55">
        <f>IF(D96="КС",VLOOKUP(A96,МО!$A$1:$C$68,3,0),VLOOKUP(A96,МО!$A$1:$D$68,4,0))</f>
        <v>1.0049999999999999</v>
      </c>
      <c r="D96" s="56" t="s">
        <v>495</v>
      </c>
      <c r="E96" s="60">
        <v>20162002</v>
      </c>
      <c r="F96" s="54" t="str">
        <f>VLOOKUP(E96,КСГ!$A$2:$C$427,2,0)</f>
        <v>Болезни женских половых органов</v>
      </c>
      <c r="G96" s="58">
        <f>VLOOKUP(E96,КСГ!$A$2:$C$427,3,0)</f>
        <v>0.66</v>
      </c>
      <c r="H96" s="58">
        <f>IF(VLOOKUP($E96,КСГ!$A$2:$D$427,4,0)=0,IF($D96="КС",$C$2*$C96*$G96,$C$3*$C96*$G96),IF($D96="КС",$C$2*$G96,$C$3*$G96))</f>
        <v>5830.4069999999992</v>
      </c>
      <c r="I96" s="59" t="str">
        <f>VLOOKUP(E96,КСГ!$A$2:$E$427,5,0)</f>
        <v>Акушерство и гинекология</v>
      </c>
      <c r="J96" s="58">
        <f>VLOOKUP(E96,КСГ!$A$2:$F$427,6,0)</f>
        <v>0.8</v>
      </c>
      <c r="K96" s="60" t="s">
        <v>497</v>
      </c>
      <c r="L96" s="60">
        <v>0</v>
      </c>
      <c r="M96" s="60">
        <v>0</v>
      </c>
      <c r="N96" s="61" t="str">
        <f t="shared" si="3"/>
        <v/>
      </c>
      <c r="O96" s="62">
        <f>IF(VLOOKUP($E96,КСГ!$A$2:$D$427,4,0)=0,IF($D96="КС",$C$2*$C96*$G96*L96,$C$3*$C96*$G96*L96),IF($D96="КС",$C$2*$G96*L96,$C$3*$G96*L96))</f>
        <v>0</v>
      </c>
      <c r="P96" s="62">
        <f>IF(VLOOKUP($E96,КСГ!$A$2:$D$427,4,0)=0,IF($D96="КС",$C$2*$C96*$G96*M96,$C$3*$C96*$G96*M96),IF($D96="КС",$C$2*$G96*M96,$C$3*$G96*M96))</f>
        <v>0</v>
      </c>
      <c r="Q96" s="63">
        <f t="shared" si="4"/>
        <v>0</v>
      </c>
    </row>
    <row r="97" spans="1:17" s="64" customFormat="1" ht="15" hidden="1" customHeight="1">
      <c r="A97" s="53">
        <v>150014</v>
      </c>
      <c r="B97" s="54" t="str">
        <f>VLOOKUP(A97,МО!$A$1:$C$68,2,0)</f>
        <v>ГБУЗ "Правобережная ЦРКБ"</v>
      </c>
      <c r="C97" s="55">
        <f>IF(D97="КС",VLOOKUP(A97,МО!$A$1:$C$68,3,0),VLOOKUP(A97,МО!$A$1:$D$68,4,0))</f>
        <v>1.0049999999999999</v>
      </c>
      <c r="D97" s="56" t="s">
        <v>495</v>
      </c>
      <c r="E97" s="60">
        <v>20162002</v>
      </c>
      <c r="F97" s="54" t="str">
        <f>VLOOKUP(E97,КСГ!$A$2:$C$427,2,0)</f>
        <v>Болезни женских половых органов</v>
      </c>
      <c r="G97" s="58">
        <f>VLOOKUP(E97,КСГ!$A$2:$C$427,3,0)</f>
        <v>0.66</v>
      </c>
      <c r="H97" s="58">
        <f>IF(VLOOKUP($E97,КСГ!$A$2:$D$427,4,0)=0,IF($D97="КС",$C$2*$C97*$G97,$C$3*$C97*$G97),IF($D97="КС",$C$2*$G97,$C$3*$G97))</f>
        <v>5830.4069999999992</v>
      </c>
      <c r="I97" s="59" t="str">
        <f>VLOOKUP(E97,КСГ!$A$2:$E$427,5,0)</f>
        <v>Акушерство и гинекология</v>
      </c>
      <c r="J97" s="58">
        <f>VLOOKUP(E97,КСГ!$A$2:$F$427,6,0)</f>
        <v>0.8</v>
      </c>
      <c r="K97" s="60" t="s">
        <v>473</v>
      </c>
      <c r="L97" s="60">
        <v>0</v>
      </c>
      <c r="M97" s="60">
        <v>0</v>
      </c>
      <c r="N97" s="61" t="str">
        <f t="shared" si="3"/>
        <v/>
      </c>
      <c r="O97" s="62">
        <f>IF(VLOOKUP($E97,КСГ!$A$2:$D$427,4,0)=0,IF($D97="КС",$C$2*$C97*$G97*L97,$C$3*$C97*$G97*L97),IF($D97="КС",$C$2*$G97*L97,$C$3*$G97*L97))</f>
        <v>0</v>
      </c>
      <c r="P97" s="62">
        <f>IF(VLOOKUP($E97,КСГ!$A$2:$D$427,4,0)=0,IF($D97="КС",$C$2*$C97*$G97*M97,$C$3*$C97*$G97*M97),IF($D97="КС",$C$2*$G97*M97,$C$3*$G97*M97))</f>
        <v>0</v>
      </c>
      <c r="Q97" s="63">
        <f t="shared" si="4"/>
        <v>0</v>
      </c>
    </row>
    <row r="98" spans="1:17" s="64" customFormat="1" ht="15" hidden="1" customHeight="1">
      <c r="A98" s="53">
        <v>150014</v>
      </c>
      <c r="B98" s="54" t="str">
        <f>VLOOKUP(A98,МО!$A$1:$C$68,2,0)</f>
        <v>ГБУЗ "Правобережная ЦРКБ"</v>
      </c>
      <c r="C98" s="55">
        <f>IF(D98="КС",VLOOKUP(A98,МО!$A$1:$C$68,3,0),VLOOKUP(A98,МО!$A$1:$D$68,4,0))</f>
        <v>1.0049999999999999</v>
      </c>
      <c r="D98" s="56" t="s">
        <v>495</v>
      </c>
      <c r="E98" s="60">
        <v>20162008</v>
      </c>
      <c r="F98" s="54" t="str">
        <f>VLOOKUP(E98,КСГ!$A$2:$C$427,2,0)</f>
        <v>Нарушения с вовлечением иммунного механизма</v>
      </c>
      <c r="G98" s="58">
        <f>VLOOKUP(E98,КСГ!$A$2:$C$427,3,0)</f>
        <v>0.98</v>
      </c>
      <c r="H98" s="58">
        <f>IF(VLOOKUP($E98,КСГ!$A$2:$D$427,4,0)=0,IF($D98="КС",$C$2*$C98*$G98,$C$3*$C98*$G98),IF($D98="КС",$C$2*$G98,$C$3*$G98))</f>
        <v>8657.2709999999988</v>
      </c>
      <c r="I98" s="59" t="str">
        <f>VLOOKUP(E98,КСГ!$A$2:$E$427,5,0)</f>
        <v>Аллергология и иммунология</v>
      </c>
      <c r="J98" s="58">
        <f>VLOOKUP(E98,КСГ!$A$2:$F$427,6,0)</f>
        <v>0.98</v>
      </c>
      <c r="K98" s="60" t="s">
        <v>491</v>
      </c>
      <c r="L98" s="60">
        <v>2</v>
      </c>
      <c r="M98" s="60">
        <v>0</v>
      </c>
      <c r="N98" s="61">
        <f t="shared" si="3"/>
        <v>2</v>
      </c>
      <c r="O98" s="62">
        <f>IF(VLOOKUP($E98,КСГ!$A$2:$D$427,4,0)=0,IF($D98="КС",$C$2*$C98*$G98*L98,$C$3*$C98*$G98*L98),IF($D98="КС",$C$2*$G98*L98,$C$3*$G98*L98))</f>
        <v>17314.541999999998</v>
      </c>
      <c r="P98" s="62">
        <f>IF(VLOOKUP($E98,КСГ!$A$2:$D$427,4,0)=0,IF($D98="КС",$C$2*$C98*$G98*M98,$C$3*$C98*$G98*M98),IF($D98="КС",$C$2*$G98*M98,$C$3*$G98*M98))</f>
        <v>0</v>
      </c>
      <c r="Q98" s="63">
        <f t="shared" si="4"/>
        <v>17314.541999999998</v>
      </c>
    </row>
    <row r="99" spans="1:17" s="64" customFormat="1" ht="15" hidden="1" customHeight="1">
      <c r="A99" s="53">
        <v>150014</v>
      </c>
      <c r="B99" s="54" t="str">
        <f>VLOOKUP(A99,МО!$A$1:$C$68,2,0)</f>
        <v>ГБУЗ "Правобережная ЦРКБ"</v>
      </c>
      <c r="C99" s="55">
        <f>IF(D99="КС",VLOOKUP(A99,МО!$A$1:$C$68,3,0),VLOOKUP(A99,МО!$A$1:$D$68,4,0))</f>
        <v>1.0049999999999999</v>
      </c>
      <c r="D99" s="56" t="s">
        <v>495</v>
      </c>
      <c r="E99" s="60">
        <v>20162009</v>
      </c>
      <c r="F99" s="54" t="str">
        <f>VLOOKUP(E99,КСГ!$A$2:$C$427,2,0)</f>
        <v>Болезни органов пищеварения, взрослые</v>
      </c>
      <c r="G99" s="58">
        <f>VLOOKUP(E99,КСГ!$A$2:$C$427,3,0)</f>
        <v>0.89</v>
      </c>
      <c r="H99" s="58">
        <f>IF(VLOOKUP($E99,КСГ!$A$2:$D$427,4,0)=0,IF($D99="КС",$C$2*$C99*$G99,$C$3*$C99*$G99),IF($D99="КС",$C$2*$G99,$C$3*$G99))</f>
        <v>7862.2154999999993</v>
      </c>
      <c r="I99" s="59" t="str">
        <f>VLOOKUP(E99,КСГ!$A$2:$E$427,5,0)</f>
        <v>Гастроэнтерология</v>
      </c>
      <c r="J99" s="58">
        <f>VLOOKUP(E99,КСГ!$A$2:$F$427,6,0)</f>
        <v>0.89</v>
      </c>
      <c r="K99" s="60" t="s">
        <v>491</v>
      </c>
      <c r="L99" s="60">
        <v>17</v>
      </c>
      <c r="M99" s="60">
        <v>1</v>
      </c>
      <c r="N99" s="61">
        <f t="shared" si="3"/>
        <v>18</v>
      </c>
      <c r="O99" s="62">
        <f>IF(VLOOKUP($E99,КСГ!$A$2:$D$427,4,0)=0,IF($D99="КС",$C$2*$C99*$G99*L99,$C$3*$C99*$G99*L99),IF($D99="КС",$C$2*$G99*L99,$C$3*$G99*L99))</f>
        <v>133657.6635</v>
      </c>
      <c r="P99" s="62">
        <f>IF(VLOOKUP($E99,КСГ!$A$2:$D$427,4,0)=0,IF($D99="КС",$C$2*$C99*$G99*M99,$C$3*$C99*$G99*M99),IF($D99="КС",$C$2*$G99*M99,$C$3*$G99*M99))</f>
        <v>7862.2154999999993</v>
      </c>
      <c r="Q99" s="63">
        <f t="shared" si="4"/>
        <v>141519.87899999999</v>
      </c>
    </row>
    <row r="100" spans="1:17" s="64" customFormat="1" ht="15" hidden="1" customHeight="1">
      <c r="A100" s="53">
        <v>150014</v>
      </c>
      <c r="B100" s="54" t="str">
        <f>VLOOKUP(A100,МО!$A$1:$C$68,2,0)</f>
        <v>ГБУЗ "Правобережная ЦРКБ"</v>
      </c>
      <c r="C100" s="55">
        <f>IF(D100="КС",VLOOKUP(A100,МО!$A$1:$C$68,3,0),VLOOKUP(A100,МО!$A$1:$D$68,4,0))</f>
        <v>1.0049999999999999</v>
      </c>
      <c r="D100" s="56" t="s">
        <v>495</v>
      </c>
      <c r="E100" s="60">
        <v>20162009</v>
      </c>
      <c r="F100" s="54" t="str">
        <f>VLOOKUP(E100,КСГ!$A$2:$C$427,2,0)</f>
        <v>Болезни органов пищеварения, взрослые</v>
      </c>
      <c r="G100" s="58">
        <f>VLOOKUP(E100,КСГ!$A$2:$C$427,3,0)</f>
        <v>0.89</v>
      </c>
      <c r="H100" s="58">
        <f>IF(VLOOKUP($E100,КСГ!$A$2:$D$427,4,0)=0,IF($D100="КС",$C$2*$C100*$G100,$C$3*$C100*$G100),IF($D100="КС",$C$2*$G100,$C$3*$G100))</f>
        <v>7862.2154999999993</v>
      </c>
      <c r="I100" s="59" t="str">
        <f>VLOOKUP(E100,КСГ!$A$2:$E$427,5,0)</f>
        <v>Гастроэнтерология</v>
      </c>
      <c r="J100" s="58">
        <f>VLOOKUP(E100,КСГ!$A$2:$F$427,6,0)</f>
        <v>0.89</v>
      </c>
      <c r="K100" s="60" t="s">
        <v>473</v>
      </c>
      <c r="L100" s="60">
        <v>17</v>
      </c>
      <c r="M100" s="60">
        <v>1</v>
      </c>
      <c r="N100" s="61">
        <f t="shared" si="3"/>
        <v>18</v>
      </c>
      <c r="O100" s="62">
        <f>IF(VLOOKUP($E100,КСГ!$A$2:$D$427,4,0)=0,IF($D100="КС",$C$2*$C100*$G100*L100,$C$3*$C100*$G100*L100),IF($D100="КС",$C$2*$G100*L100,$C$3*$G100*L100))</f>
        <v>133657.6635</v>
      </c>
      <c r="P100" s="62">
        <f>IF(VLOOKUP($E100,КСГ!$A$2:$D$427,4,0)=0,IF($D100="КС",$C$2*$C100*$G100*M100,$C$3*$C100*$G100*M100),IF($D100="КС",$C$2*$G100*M100,$C$3*$G100*M100))</f>
        <v>7862.2154999999993</v>
      </c>
      <c r="Q100" s="63">
        <f t="shared" si="4"/>
        <v>141519.87899999999</v>
      </c>
    </row>
    <row r="101" spans="1:17" s="64" customFormat="1" ht="15" hidden="1" customHeight="1">
      <c r="A101" s="53">
        <v>150014</v>
      </c>
      <c r="B101" s="54" t="str">
        <f>VLOOKUP(A101,МО!$A$1:$C$68,2,0)</f>
        <v>ГБУЗ "Правобережная ЦРКБ"</v>
      </c>
      <c r="C101" s="55">
        <f>IF(D101="КС",VLOOKUP(A101,МО!$A$1:$C$68,3,0),VLOOKUP(A101,МО!$A$1:$D$68,4,0))</f>
        <v>1.0049999999999999</v>
      </c>
      <c r="D101" s="56" t="s">
        <v>495</v>
      </c>
      <c r="E101" s="60">
        <v>20162010</v>
      </c>
      <c r="F101" s="54" t="str">
        <f>VLOOKUP(E101,КСГ!$A$2:$C$427,2,0)</f>
        <v>Болезни крови</v>
      </c>
      <c r="G101" s="58">
        <f>VLOOKUP(E101,КСГ!$A$2:$C$427,3,0)</f>
        <v>1.17</v>
      </c>
      <c r="H101" s="58">
        <f>IF(VLOOKUP($E101,КСГ!$A$2:$D$427,4,0)=0,IF($D101="КС",$C$2*$C101*$G101,$C$3*$C101*$G101),IF($D101="КС",$C$2*$G101,$C$3*$G101))</f>
        <v>10335.721499999998</v>
      </c>
      <c r="I101" s="59" t="str">
        <f>VLOOKUP(E101,КСГ!$A$2:$E$427,5,0)</f>
        <v>Гематология</v>
      </c>
      <c r="J101" s="58">
        <f>VLOOKUP(E101,КСГ!$A$2:$F$427,6,0)</f>
        <v>1.17</v>
      </c>
      <c r="K101" s="60" t="s">
        <v>491</v>
      </c>
      <c r="L101" s="60">
        <v>1</v>
      </c>
      <c r="M101" s="60">
        <v>0</v>
      </c>
      <c r="N101" s="61">
        <f t="shared" si="3"/>
        <v>1</v>
      </c>
      <c r="O101" s="62">
        <f>IF(VLOOKUP($E101,КСГ!$A$2:$D$427,4,0)=0,IF($D101="КС",$C$2*$C101*$G101*L101,$C$3*$C101*$G101*L101),IF($D101="КС",$C$2*$G101*L101,$C$3*$G101*L101))</f>
        <v>10335.721499999998</v>
      </c>
      <c r="P101" s="62">
        <f>IF(VLOOKUP($E101,КСГ!$A$2:$D$427,4,0)=0,IF($D101="КС",$C$2*$C101*$G101*M101,$C$3*$C101*$G101*M101),IF($D101="КС",$C$2*$G101*M101,$C$3*$G101*M101))</f>
        <v>0</v>
      </c>
      <c r="Q101" s="63">
        <f t="shared" si="4"/>
        <v>10335.721499999998</v>
      </c>
    </row>
    <row r="102" spans="1:17" s="64" customFormat="1" ht="15" hidden="1" customHeight="1">
      <c r="A102" s="53">
        <v>150014</v>
      </c>
      <c r="B102" s="54" t="str">
        <f>VLOOKUP(A102,МО!$A$1:$C$68,2,0)</f>
        <v>ГБУЗ "Правобережная ЦРКБ"</v>
      </c>
      <c r="C102" s="55">
        <f>IF(D102="КС",VLOOKUP(A102,МО!$A$1:$C$68,3,0),VLOOKUP(A102,МО!$A$1:$D$68,4,0))</f>
        <v>1.0049999999999999</v>
      </c>
      <c r="D102" s="56" t="s">
        <v>495</v>
      </c>
      <c r="E102" s="60">
        <v>20162011</v>
      </c>
      <c r="F102" s="54" t="str">
        <f>VLOOKUP(E102,КСГ!$A$2:$C$427,2,0)</f>
        <v>Дерматозы</v>
      </c>
      <c r="G102" s="58">
        <f>VLOOKUP(E102,КСГ!$A$2:$C$427,3,0)</f>
        <v>1.54</v>
      </c>
      <c r="H102" s="58">
        <f>IF(VLOOKUP($E102,КСГ!$A$2:$D$427,4,0)=0,IF($D102="КС",$C$2*$C102*$G102,$C$3*$C102*$G102),IF($D102="КС",$C$2*$G102,$C$3*$G102))</f>
        <v>13604.282999999999</v>
      </c>
      <c r="I102" s="59" t="str">
        <f>VLOOKUP(E102,КСГ!$A$2:$E$427,5,0)</f>
        <v>Дерматология</v>
      </c>
      <c r="J102" s="58">
        <f>VLOOKUP(E102,КСГ!$A$2:$F$427,6,0)</f>
        <v>1.54</v>
      </c>
      <c r="K102" s="60" t="s">
        <v>497</v>
      </c>
      <c r="L102" s="60">
        <v>10</v>
      </c>
      <c r="M102" s="60">
        <v>0</v>
      </c>
      <c r="N102" s="61">
        <f t="shared" si="3"/>
        <v>10</v>
      </c>
      <c r="O102" s="62">
        <f>IF(VLOOKUP($E102,КСГ!$A$2:$D$427,4,0)=0,IF($D102="КС",$C$2*$C102*$G102*L102,$C$3*$C102*$G102*L102),IF($D102="КС",$C$2*$G102*L102,$C$3*$G102*L102))</f>
        <v>136042.82999999999</v>
      </c>
      <c r="P102" s="62">
        <f>IF(VLOOKUP($E102,КСГ!$A$2:$D$427,4,0)=0,IF($D102="КС",$C$2*$C102*$G102*M102,$C$3*$C102*$G102*M102),IF($D102="КС",$C$2*$G102*M102,$C$3*$G102*M102))</f>
        <v>0</v>
      </c>
      <c r="Q102" s="63">
        <f t="shared" si="4"/>
        <v>136042.82999999999</v>
      </c>
    </row>
    <row r="103" spans="1:17" s="64" customFormat="1" ht="15" hidden="1" customHeight="1">
      <c r="A103" s="53">
        <v>150014</v>
      </c>
      <c r="B103" s="54" t="str">
        <f>VLOOKUP(A103,МО!$A$1:$C$68,2,0)</f>
        <v>ГБУЗ "Правобережная ЦРКБ"</v>
      </c>
      <c r="C103" s="55">
        <f>IF(D103="КС",VLOOKUP(A103,МО!$A$1:$C$68,3,0),VLOOKUP(A103,МО!$A$1:$D$68,4,0))</f>
        <v>1.0049999999999999</v>
      </c>
      <c r="D103" s="56" t="s">
        <v>495</v>
      </c>
      <c r="E103" s="60">
        <v>20162011</v>
      </c>
      <c r="F103" s="54" t="str">
        <f>VLOOKUP(E103,КСГ!$A$2:$C$427,2,0)</f>
        <v>Дерматозы</v>
      </c>
      <c r="G103" s="58">
        <f>VLOOKUP(E103,КСГ!$A$2:$C$427,3,0)</f>
        <v>1.54</v>
      </c>
      <c r="H103" s="58">
        <f>IF(VLOOKUP($E103,КСГ!$A$2:$D$427,4,0)=0,IF($D103="КС",$C$2*$C103*$G103,$C$3*$C103*$G103),IF($D103="КС",$C$2*$G103,$C$3*$G103))</f>
        <v>13604.282999999999</v>
      </c>
      <c r="I103" s="59" t="str">
        <f>VLOOKUP(E103,КСГ!$A$2:$E$427,5,0)</f>
        <v>Дерматология</v>
      </c>
      <c r="J103" s="58">
        <f>VLOOKUP(E103,КСГ!$A$2:$F$427,6,0)</f>
        <v>1.54</v>
      </c>
      <c r="K103" s="60" t="s">
        <v>491</v>
      </c>
      <c r="L103" s="60">
        <v>5</v>
      </c>
      <c r="M103" s="60">
        <v>0</v>
      </c>
      <c r="N103" s="61">
        <f t="shared" si="3"/>
        <v>5</v>
      </c>
      <c r="O103" s="62">
        <f>IF(VLOOKUP($E103,КСГ!$A$2:$D$427,4,0)=0,IF($D103="КС",$C$2*$C103*$G103*L103,$C$3*$C103*$G103*L103),IF($D103="КС",$C$2*$G103*L103,$C$3*$G103*L103))</f>
        <v>68021.414999999994</v>
      </c>
      <c r="P103" s="62">
        <f>IF(VLOOKUP($E103,КСГ!$A$2:$D$427,4,0)=0,IF($D103="КС",$C$2*$C103*$G103*M103,$C$3*$C103*$G103*M103),IF($D103="КС",$C$2*$G103*M103,$C$3*$G103*M103))</f>
        <v>0</v>
      </c>
      <c r="Q103" s="63">
        <f t="shared" si="4"/>
        <v>68021.414999999994</v>
      </c>
    </row>
    <row r="104" spans="1:17" s="64" customFormat="1" ht="15" hidden="1" customHeight="1">
      <c r="A104" s="53">
        <v>150014</v>
      </c>
      <c r="B104" s="54" t="str">
        <f>VLOOKUP(A104,МО!$A$1:$C$68,2,0)</f>
        <v>ГБУЗ "Правобережная ЦРКБ"</v>
      </c>
      <c r="C104" s="55">
        <f>IF(D104="КС",VLOOKUP(A104,МО!$A$1:$C$68,3,0),VLOOKUP(A104,МО!$A$1:$D$68,4,0))</f>
        <v>1.0049999999999999</v>
      </c>
      <c r="D104" s="56" t="s">
        <v>495</v>
      </c>
      <c r="E104" s="60">
        <v>20162012</v>
      </c>
      <c r="F104" s="54" t="str">
        <f>VLOOKUP(E104,КСГ!$A$2:$C$427,2,0)</f>
        <v>Болезни системы кровообращения, дети</v>
      </c>
      <c r="G104" s="58">
        <f>VLOOKUP(E104,КСГ!$A$2:$C$427,3,0)</f>
        <v>0.98</v>
      </c>
      <c r="H104" s="58">
        <f>IF(VLOOKUP($E104,КСГ!$A$2:$D$427,4,0)=0,IF($D104="КС",$C$2*$C104*$G104,$C$3*$C104*$G104),IF($D104="КС",$C$2*$G104,$C$3*$G104))</f>
        <v>8657.2709999999988</v>
      </c>
      <c r="I104" s="59" t="str">
        <f>VLOOKUP(E104,КСГ!$A$2:$E$427,5,0)</f>
        <v>Детская кардиология</v>
      </c>
      <c r="J104" s="58">
        <f>VLOOKUP(E104,КСГ!$A$2:$F$427,6,0)</f>
        <v>0.98</v>
      </c>
      <c r="K104" s="60" t="s">
        <v>497</v>
      </c>
      <c r="L104" s="60">
        <v>0</v>
      </c>
      <c r="M104" s="60">
        <v>0</v>
      </c>
      <c r="N104" s="61" t="str">
        <f t="shared" si="3"/>
        <v/>
      </c>
      <c r="O104" s="62">
        <f>IF(VLOOKUP($E104,КСГ!$A$2:$D$427,4,0)=0,IF($D104="КС",$C$2*$C104*$G104*L104,$C$3*$C104*$G104*L104),IF($D104="КС",$C$2*$G104*L104,$C$3*$G104*L104))</f>
        <v>0</v>
      </c>
      <c r="P104" s="62">
        <f>IF(VLOOKUP($E104,КСГ!$A$2:$D$427,4,0)=0,IF($D104="КС",$C$2*$C104*$G104*M104,$C$3*$C104*$G104*M104),IF($D104="КС",$C$2*$G104*M104,$C$3*$G104*M104))</f>
        <v>0</v>
      </c>
      <c r="Q104" s="63">
        <f t="shared" si="4"/>
        <v>0</v>
      </c>
    </row>
    <row r="105" spans="1:17" s="64" customFormat="1" ht="15" hidden="1" customHeight="1">
      <c r="A105" s="53">
        <v>150014</v>
      </c>
      <c r="B105" s="54" t="str">
        <f>VLOOKUP(A105,МО!$A$1:$C$68,2,0)</f>
        <v>ГБУЗ "Правобережная ЦРКБ"</v>
      </c>
      <c r="C105" s="55">
        <f>IF(D105="КС",VLOOKUP(A105,МО!$A$1:$C$68,3,0),VLOOKUP(A105,МО!$A$1:$D$68,4,0))</f>
        <v>1.0049999999999999</v>
      </c>
      <c r="D105" s="56" t="s">
        <v>495</v>
      </c>
      <c r="E105" s="60">
        <v>20162016</v>
      </c>
      <c r="F105" s="54" t="str">
        <f>VLOOKUP(E105,КСГ!$A$2:$C$427,2,0)</f>
        <v>Операции на мужских половых органах, дети</v>
      </c>
      <c r="G105" s="58">
        <f>VLOOKUP(E105,КСГ!$A$2:$C$427,3,0)</f>
        <v>1.38</v>
      </c>
      <c r="H105" s="58">
        <f>IF(VLOOKUP($E105,КСГ!$A$2:$D$427,4,0)=0,IF($D105="КС",$C$2*$C105*$G105,$C$3*$C105*$G105),IF($D105="КС",$C$2*$G105,$C$3*$G105))</f>
        <v>12190.850999999997</v>
      </c>
      <c r="I105" s="59" t="str">
        <f>VLOOKUP(E105,КСГ!$A$2:$E$427,5,0)</f>
        <v>Детская урология-андрология</v>
      </c>
      <c r="J105" s="58">
        <f>VLOOKUP(E105,КСГ!$A$2:$F$427,6,0)</f>
        <v>1.42</v>
      </c>
      <c r="K105" s="60" t="s">
        <v>473</v>
      </c>
      <c r="L105" s="60">
        <v>4</v>
      </c>
      <c r="M105" s="60">
        <v>0</v>
      </c>
      <c r="N105" s="61">
        <f t="shared" si="3"/>
        <v>4</v>
      </c>
      <c r="O105" s="62">
        <f>IF(VLOOKUP($E105,КСГ!$A$2:$D$427,4,0)=0,IF($D105="КС",$C$2*$C105*$G105*L105,$C$3*$C105*$G105*L105),IF($D105="КС",$C$2*$G105*L105,$C$3*$G105*L105))</f>
        <v>48763.403999999988</v>
      </c>
      <c r="P105" s="62">
        <f>IF(VLOOKUP($E105,КСГ!$A$2:$D$427,4,0)=0,IF($D105="КС",$C$2*$C105*$G105*M105,$C$3*$C105*$G105*M105),IF($D105="КС",$C$2*$G105*M105,$C$3*$G105*M105))</f>
        <v>0</v>
      </c>
      <c r="Q105" s="63">
        <f t="shared" si="4"/>
        <v>48763.403999999988</v>
      </c>
    </row>
    <row r="106" spans="1:17" s="64" customFormat="1" ht="15" hidden="1" customHeight="1">
      <c r="A106" s="53">
        <v>150014</v>
      </c>
      <c r="B106" s="54" t="str">
        <f>VLOOKUP(A106,МО!$A$1:$C$68,2,0)</f>
        <v>ГБУЗ "Правобережная ЦРКБ"</v>
      </c>
      <c r="C106" s="55">
        <f>IF(D106="КС",VLOOKUP(A106,МО!$A$1:$C$68,3,0),VLOOKUP(A106,МО!$A$1:$D$68,4,0))</f>
        <v>1.0049999999999999</v>
      </c>
      <c r="D106" s="56" t="s">
        <v>495</v>
      </c>
      <c r="E106" s="60">
        <v>20162029</v>
      </c>
      <c r="F106" s="54" t="str">
        <f>VLOOKUP(E106,КСГ!$A$2:$C$427,2,0)</f>
        <v>Респираторные инфекции верхних дыхательных путей, дети</v>
      </c>
      <c r="G106" s="58">
        <f>VLOOKUP(E106,КСГ!$A$2:$C$427,3,0)</f>
        <v>0.65</v>
      </c>
      <c r="H106" s="58">
        <f>IF(VLOOKUP($E106,КСГ!$A$2:$D$427,4,0)=0,IF($D106="КС",$C$2*$C106*$G106,$C$3*$C106*$G106),IF($D106="КС",$C$2*$G106,$C$3*$G106))</f>
        <v>5742.0674999999992</v>
      </c>
      <c r="I106" s="59" t="str">
        <f>VLOOKUP(E106,КСГ!$A$2:$E$427,5,0)</f>
        <v>Инфекционные болезни</v>
      </c>
      <c r="J106" s="58">
        <f>VLOOKUP(E106,КСГ!$A$2:$F$427,6,0)</f>
        <v>0.92</v>
      </c>
      <c r="K106" s="60" t="s">
        <v>497</v>
      </c>
      <c r="L106" s="60">
        <v>33</v>
      </c>
      <c r="M106" s="60">
        <v>2</v>
      </c>
      <c r="N106" s="61">
        <f t="shared" si="3"/>
        <v>35</v>
      </c>
      <c r="O106" s="62">
        <f>IF(VLOOKUP($E106,КСГ!$A$2:$D$427,4,0)=0,IF($D106="КС",$C$2*$C106*$G106*L106,$C$3*$C106*$G106*L106),IF($D106="КС",$C$2*$G106*L106,$C$3*$G106*L106))</f>
        <v>189488.22749999998</v>
      </c>
      <c r="P106" s="62">
        <f>IF(VLOOKUP($E106,КСГ!$A$2:$D$427,4,0)=0,IF($D106="КС",$C$2*$C106*$G106*M106,$C$3*$C106*$G106*M106),IF($D106="КС",$C$2*$G106*M106,$C$3*$G106*M106))</f>
        <v>11484.134999999998</v>
      </c>
      <c r="Q106" s="63">
        <f t="shared" si="4"/>
        <v>200972.36249999999</v>
      </c>
    </row>
    <row r="107" spans="1:17" s="64" customFormat="1" ht="15" hidden="1" customHeight="1">
      <c r="A107" s="53">
        <v>150014</v>
      </c>
      <c r="B107" s="54" t="str">
        <f>VLOOKUP(A107,МО!$A$1:$C$68,2,0)</f>
        <v>ГБУЗ "Правобережная ЦРКБ"</v>
      </c>
      <c r="C107" s="55">
        <f>IF(D107="КС",VLOOKUP(A107,МО!$A$1:$C$68,3,0),VLOOKUP(A107,МО!$A$1:$D$68,4,0))</f>
        <v>1.0049999999999999</v>
      </c>
      <c r="D107" s="56" t="s">
        <v>495</v>
      </c>
      <c r="E107" s="60">
        <v>20162030</v>
      </c>
      <c r="F107" s="54" t="str">
        <f>VLOOKUP(E107,КСГ!$A$2:$C$427,2,0)</f>
        <v>Болезни системы кровообращения, взрослые</v>
      </c>
      <c r="G107" s="58">
        <f>VLOOKUP(E107,КСГ!$A$2:$C$427,3,0)</f>
        <v>0.8</v>
      </c>
      <c r="H107" s="58">
        <f>IF(VLOOKUP($E107,КСГ!$A$2:$D$427,4,0)=0,IF($D107="КС",$C$2*$C107*$G107,$C$3*$C107*$G107),IF($D107="КС",$C$2*$G107,$C$3*$G107))</f>
        <v>7067.16</v>
      </c>
      <c r="I107" s="59" t="str">
        <f>VLOOKUP(E107,КСГ!$A$2:$E$427,5,0)</f>
        <v>Кардиология</v>
      </c>
      <c r="J107" s="58">
        <f>VLOOKUP(E107,КСГ!$A$2:$F$427,6,0)</f>
        <v>0.8</v>
      </c>
      <c r="K107" s="60" t="s">
        <v>475</v>
      </c>
      <c r="L107" s="60">
        <v>23</v>
      </c>
      <c r="M107" s="60">
        <v>2</v>
      </c>
      <c r="N107" s="61">
        <f t="shared" si="3"/>
        <v>25</v>
      </c>
      <c r="O107" s="62">
        <f>IF(VLOOKUP($E107,КСГ!$A$2:$D$427,4,0)=0,IF($D107="КС",$C$2*$C107*$G107*L107,$C$3*$C107*$G107*L107),IF($D107="КС",$C$2*$G107*L107,$C$3*$G107*L107))</f>
        <v>162544.68</v>
      </c>
      <c r="P107" s="62">
        <f>IF(VLOOKUP($E107,КСГ!$A$2:$D$427,4,0)=0,IF($D107="КС",$C$2*$C107*$G107*M107,$C$3*$C107*$G107*M107),IF($D107="КС",$C$2*$G107*M107,$C$3*$G107*M107))</f>
        <v>14134.32</v>
      </c>
      <c r="Q107" s="63">
        <f t="shared" si="4"/>
        <v>176679</v>
      </c>
    </row>
    <row r="108" spans="1:17" s="64" customFormat="1" ht="15" hidden="1" customHeight="1">
      <c r="A108" s="53">
        <v>150014</v>
      </c>
      <c r="B108" s="54" t="str">
        <f>VLOOKUP(A108,МО!$A$1:$C$68,2,0)</f>
        <v>ГБУЗ "Правобережная ЦРКБ"</v>
      </c>
      <c r="C108" s="55">
        <f>IF(D108="КС",VLOOKUP(A108,МО!$A$1:$C$68,3,0),VLOOKUP(A108,МО!$A$1:$D$68,4,0))</f>
        <v>1.0049999999999999</v>
      </c>
      <c r="D108" s="56" t="s">
        <v>495</v>
      </c>
      <c r="E108" s="60">
        <v>20162030</v>
      </c>
      <c r="F108" s="54" t="str">
        <f>VLOOKUP(E108,КСГ!$A$2:$C$427,2,0)</f>
        <v>Болезни системы кровообращения, взрослые</v>
      </c>
      <c r="G108" s="58">
        <f>VLOOKUP(E108,КСГ!$A$2:$C$427,3,0)</f>
        <v>0.8</v>
      </c>
      <c r="H108" s="58">
        <f>IF(VLOOKUP($E108,КСГ!$A$2:$D$427,4,0)=0,IF($D108="КС",$C$2*$C108*$G108,$C$3*$C108*$G108),IF($D108="КС",$C$2*$G108,$C$3*$G108))</f>
        <v>7067.16</v>
      </c>
      <c r="I108" s="59" t="str">
        <f>VLOOKUP(E108,КСГ!$A$2:$E$427,5,0)</f>
        <v>Кардиология</v>
      </c>
      <c r="J108" s="58">
        <f>VLOOKUP(E108,КСГ!$A$2:$F$427,6,0)</f>
        <v>0.8</v>
      </c>
      <c r="K108" s="60" t="s">
        <v>477</v>
      </c>
      <c r="L108" s="60">
        <v>33</v>
      </c>
      <c r="M108" s="60">
        <v>2</v>
      </c>
      <c r="N108" s="61">
        <f t="shared" si="3"/>
        <v>35</v>
      </c>
      <c r="O108" s="62">
        <f>IF(VLOOKUP($E108,КСГ!$A$2:$D$427,4,0)=0,IF($D108="КС",$C$2*$C108*$G108*L108,$C$3*$C108*$G108*L108),IF($D108="КС",$C$2*$G108*L108,$C$3*$G108*L108))</f>
        <v>233216.28</v>
      </c>
      <c r="P108" s="62">
        <f>IF(VLOOKUP($E108,КСГ!$A$2:$D$427,4,0)=0,IF($D108="КС",$C$2*$C108*$G108*M108,$C$3*$C108*$G108*M108),IF($D108="КС",$C$2*$G108*M108,$C$3*$G108*M108))</f>
        <v>14134.32</v>
      </c>
      <c r="Q108" s="63">
        <f t="shared" si="4"/>
        <v>247350.6</v>
      </c>
    </row>
    <row r="109" spans="1:17" s="64" customFormat="1" ht="15" hidden="1" customHeight="1">
      <c r="A109" s="53">
        <v>150014</v>
      </c>
      <c r="B109" s="54" t="str">
        <f>VLOOKUP(A109,МО!$A$1:$C$68,2,0)</f>
        <v>ГБУЗ "Правобережная ЦРКБ"</v>
      </c>
      <c r="C109" s="55">
        <f>IF(D109="КС",VLOOKUP(A109,МО!$A$1:$C$68,3,0),VLOOKUP(A109,МО!$A$1:$D$68,4,0))</f>
        <v>1.0049999999999999</v>
      </c>
      <c r="D109" s="56" t="s">
        <v>495</v>
      </c>
      <c r="E109" s="60">
        <v>20162030</v>
      </c>
      <c r="F109" s="54" t="str">
        <f>VLOOKUP(E109,КСГ!$A$2:$C$427,2,0)</f>
        <v>Болезни системы кровообращения, взрослые</v>
      </c>
      <c r="G109" s="58">
        <f>VLOOKUP(E109,КСГ!$A$2:$C$427,3,0)</f>
        <v>0.8</v>
      </c>
      <c r="H109" s="58">
        <f>IF(VLOOKUP($E109,КСГ!$A$2:$D$427,4,0)=0,IF($D109="КС",$C$2*$C109*$G109,$C$3*$C109*$G109),IF($D109="КС",$C$2*$G109,$C$3*$G109))</f>
        <v>7067.16</v>
      </c>
      <c r="I109" s="59" t="str">
        <f>VLOOKUP(E109,КСГ!$A$2:$E$427,5,0)</f>
        <v>Кардиология</v>
      </c>
      <c r="J109" s="58">
        <f>VLOOKUP(E109,КСГ!$A$2:$F$427,6,0)</f>
        <v>0.8</v>
      </c>
      <c r="K109" s="60" t="s">
        <v>491</v>
      </c>
      <c r="L109" s="60">
        <v>518</v>
      </c>
      <c r="M109" s="60">
        <v>26</v>
      </c>
      <c r="N109" s="61">
        <f t="shared" si="3"/>
        <v>544</v>
      </c>
      <c r="O109" s="62">
        <f>IF(VLOOKUP($E109,КСГ!$A$2:$D$427,4,0)=0,IF($D109="КС",$C$2*$C109*$G109*L109,$C$3*$C109*$G109*L109),IF($D109="КС",$C$2*$G109*L109,$C$3*$G109*L109))</f>
        <v>3660788.88</v>
      </c>
      <c r="P109" s="62">
        <f>IF(VLOOKUP($E109,КСГ!$A$2:$D$427,4,0)=0,IF($D109="КС",$C$2*$C109*$G109*M109,$C$3*$C109*$G109*M109),IF($D109="КС",$C$2*$G109*M109,$C$3*$G109*M109))</f>
        <v>183746.16</v>
      </c>
      <c r="Q109" s="63">
        <f t="shared" si="4"/>
        <v>3844535.04</v>
      </c>
    </row>
    <row r="110" spans="1:17" s="64" customFormat="1" ht="15" hidden="1" customHeight="1">
      <c r="A110" s="53">
        <v>150014</v>
      </c>
      <c r="B110" s="54" t="str">
        <f>VLOOKUP(A110,МО!$A$1:$C$68,2,0)</f>
        <v>ГБУЗ "Правобережная ЦРКБ"</v>
      </c>
      <c r="C110" s="55">
        <f>IF(D110="КС",VLOOKUP(A110,МО!$A$1:$C$68,3,0),VLOOKUP(A110,МО!$A$1:$D$68,4,0))</f>
        <v>1.0049999999999999</v>
      </c>
      <c r="D110" s="56" t="s">
        <v>495</v>
      </c>
      <c r="E110" s="60">
        <v>20162034</v>
      </c>
      <c r="F110" s="54" t="str">
        <f>VLOOKUP(E110,КСГ!$A$2:$C$427,2,0)</f>
        <v>Болезни нервной системы, хромосомные аномалии</v>
      </c>
      <c r="G110" s="58">
        <f>VLOOKUP(E110,КСГ!$A$2:$C$427,3,0)</f>
        <v>0.98</v>
      </c>
      <c r="H110" s="58">
        <f>IF(VLOOKUP($E110,КСГ!$A$2:$D$427,4,0)=0,IF($D110="КС",$C$2*$C110*$G110,$C$3*$C110*$G110),IF($D110="КС",$C$2*$G110,$C$3*$G110))</f>
        <v>8657.2709999999988</v>
      </c>
      <c r="I110" s="59" t="str">
        <f>VLOOKUP(E110,КСГ!$A$2:$E$427,5,0)</f>
        <v>Неврология</v>
      </c>
      <c r="J110" s="58">
        <f>VLOOKUP(E110,КСГ!$A$2:$F$427,6,0)</f>
        <v>1.05</v>
      </c>
      <c r="K110" s="60" t="s">
        <v>477</v>
      </c>
      <c r="L110" s="60">
        <v>18</v>
      </c>
      <c r="M110" s="60">
        <v>2</v>
      </c>
      <c r="N110" s="61">
        <f t="shared" si="3"/>
        <v>20</v>
      </c>
      <c r="O110" s="62">
        <f>IF(VLOOKUP($E110,КСГ!$A$2:$D$427,4,0)=0,IF($D110="КС",$C$2*$C110*$G110*L110,$C$3*$C110*$G110*L110),IF($D110="КС",$C$2*$G110*L110,$C$3*$G110*L110))</f>
        <v>155830.87799999997</v>
      </c>
      <c r="P110" s="62">
        <f>IF(VLOOKUP($E110,КСГ!$A$2:$D$427,4,0)=0,IF($D110="КС",$C$2*$C110*$G110*M110,$C$3*$C110*$G110*M110),IF($D110="КС",$C$2*$G110*M110,$C$3*$G110*M110))</f>
        <v>17314.541999999998</v>
      </c>
      <c r="Q110" s="63">
        <f t="shared" si="4"/>
        <v>173145.41999999995</v>
      </c>
    </row>
    <row r="111" spans="1:17" s="64" customFormat="1" ht="15" hidden="1" customHeight="1">
      <c r="A111" s="53">
        <v>150014</v>
      </c>
      <c r="B111" s="54" t="str">
        <f>VLOOKUP(A111,МО!$A$1:$C$68,2,0)</f>
        <v>ГБУЗ "Правобережная ЦРКБ"</v>
      </c>
      <c r="C111" s="55">
        <f>IF(D111="КС",VLOOKUP(A111,МО!$A$1:$C$68,3,0),VLOOKUP(A111,МО!$A$1:$D$68,4,0))</f>
        <v>1.0049999999999999</v>
      </c>
      <c r="D111" s="56" t="s">
        <v>495</v>
      </c>
      <c r="E111" s="60">
        <v>20162034</v>
      </c>
      <c r="F111" s="54" t="str">
        <f>VLOOKUP(E111,КСГ!$A$2:$C$427,2,0)</f>
        <v>Болезни нервной системы, хромосомные аномалии</v>
      </c>
      <c r="G111" s="58">
        <f>VLOOKUP(E111,КСГ!$A$2:$C$427,3,0)</f>
        <v>0.98</v>
      </c>
      <c r="H111" s="58">
        <f>IF(VLOOKUP($E111,КСГ!$A$2:$D$427,4,0)=0,IF($D111="КС",$C$2*$C111*$G111,$C$3*$C111*$G111),IF($D111="КС",$C$2*$G111,$C$3*$G111))</f>
        <v>8657.2709999999988</v>
      </c>
      <c r="I111" s="59" t="str">
        <f>VLOOKUP(E111,КСГ!$A$2:$E$427,5,0)</f>
        <v>Неврология</v>
      </c>
      <c r="J111" s="58">
        <f>VLOOKUP(E111,КСГ!$A$2:$F$427,6,0)</f>
        <v>1.05</v>
      </c>
      <c r="K111" s="60" t="s">
        <v>491</v>
      </c>
      <c r="L111" s="60">
        <v>64</v>
      </c>
      <c r="M111" s="60">
        <v>3</v>
      </c>
      <c r="N111" s="61">
        <f t="shared" si="3"/>
        <v>67</v>
      </c>
      <c r="O111" s="62">
        <f>IF(VLOOKUP($E111,КСГ!$A$2:$D$427,4,0)=0,IF($D111="КС",$C$2*$C111*$G111*L111,$C$3*$C111*$G111*L111),IF($D111="КС",$C$2*$G111*L111,$C$3*$G111*L111))</f>
        <v>554065.34399999992</v>
      </c>
      <c r="P111" s="62">
        <f>IF(VLOOKUP($E111,КСГ!$A$2:$D$427,4,0)=0,IF($D111="КС",$C$2*$C111*$G111*M111,$C$3*$C111*$G111*M111),IF($D111="КС",$C$2*$G111*M111,$C$3*$G111*M111))</f>
        <v>25971.812999999995</v>
      </c>
      <c r="Q111" s="63">
        <f t="shared" si="4"/>
        <v>580037.15699999989</v>
      </c>
    </row>
    <row r="112" spans="1:17" s="64" customFormat="1" ht="15" hidden="1" customHeight="1">
      <c r="A112" s="53">
        <v>150014</v>
      </c>
      <c r="B112" s="54" t="str">
        <f>VLOOKUP(A112,МО!$A$1:$C$68,2,0)</f>
        <v>ГБУЗ "Правобережная ЦРКБ"</v>
      </c>
      <c r="C112" s="55">
        <f>IF(D112="КС",VLOOKUP(A112,МО!$A$1:$C$68,3,0),VLOOKUP(A112,МО!$A$1:$D$68,4,0))</f>
        <v>1.0049999999999999</v>
      </c>
      <c r="D112" s="56" t="s">
        <v>495</v>
      </c>
      <c r="E112" s="60">
        <v>20162034</v>
      </c>
      <c r="F112" s="54" t="str">
        <f>VLOOKUP(E112,КСГ!$A$2:$C$427,2,0)</f>
        <v>Болезни нервной системы, хромосомные аномалии</v>
      </c>
      <c r="G112" s="58">
        <f>VLOOKUP(E112,КСГ!$A$2:$C$427,3,0)</f>
        <v>0.98</v>
      </c>
      <c r="H112" s="58">
        <f>IF(VLOOKUP($E112,КСГ!$A$2:$D$427,4,0)=0,IF($D112="КС",$C$2*$C112*$G112,$C$3*$C112*$G112),IF($D112="КС",$C$2*$G112,$C$3*$G112))</f>
        <v>8657.2709999999988</v>
      </c>
      <c r="I112" s="59" t="str">
        <f>VLOOKUP(E112,КСГ!$A$2:$E$427,5,0)</f>
        <v>Неврология</v>
      </c>
      <c r="J112" s="58">
        <f>VLOOKUP(E112,КСГ!$A$2:$F$427,6,0)</f>
        <v>1.05</v>
      </c>
      <c r="K112" s="60" t="s">
        <v>497</v>
      </c>
      <c r="L112" s="60">
        <v>2</v>
      </c>
      <c r="M112" s="60">
        <v>0</v>
      </c>
      <c r="N112" s="61">
        <f t="shared" si="3"/>
        <v>2</v>
      </c>
      <c r="O112" s="62">
        <f>IF(VLOOKUP($E112,КСГ!$A$2:$D$427,4,0)=0,IF($D112="КС",$C$2*$C112*$G112*L112,$C$3*$C112*$G112*L112),IF($D112="КС",$C$2*$G112*L112,$C$3*$G112*L112))</f>
        <v>17314.541999999998</v>
      </c>
      <c r="P112" s="62">
        <f>IF(VLOOKUP($E112,КСГ!$A$2:$D$427,4,0)=0,IF($D112="КС",$C$2*$C112*$G112*M112,$C$3*$C112*$G112*M112),IF($D112="КС",$C$2*$G112*M112,$C$3*$G112*M112))</f>
        <v>0</v>
      </c>
      <c r="Q112" s="63">
        <f t="shared" si="4"/>
        <v>17314.541999999998</v>
      </c>
    </row>
    <row r="113" spans="1:17" s="64" customFormat="1" ht="15" hidden="1" customHeight="1">
      <c r="A113" s="53">
        <v>150014</v>
      </c>
      <c r="B113" s="54" t="str">
        <f>VLOOKUP(A113,МО!$A$1:$C$68,2,0)</f>
        <v>ГБУЗ "Правобережная ЦРКБ"</v>
      </c>
      <c r="C113" s="55">
        <f>IF(D113="КС",VLOOKUP(A113,МО!$A$1:$C$68,3,0),VLOOKUP(A113,МО!$A$1:$D$68,4,0))</f>
        <v>1.0049999999999999</v>
      </c>
      <c r="D113" s="56" t="s">
        <v>495</v>
      </c>
      <c r="E113" s="60">
        <v>20162036</v>
      </c>
      <c r="F113" s="54" t="str">
        <f>VLOOKUP(E113,КСГ!$A$2:$C$427,2,0)</f>
        <v>Комплексное лечение заболеваний нервной системы с применением препаратов иммуноглобулина</v>
      </c>
      <c r="G113" s="58">
        <f>VLOOKUP(E113,КСГ!$A$2:$C$427,3,0)</f>
        <v>7.86</v>
      </c>
      <c r="H113" s="58">
        <f>IF(VLOOKUP($E113,КСГ!$A$2:$D$427,4,0)=0,IF($D113="КС",$C$2*$C113*$G113,$C$3*$C113*$G113),IF($D113="КС",$C$2*$G113,$C$3*$G113))</f>
        <v>69434.846999999994</v>
      </c>
      <c r="I113" s="59" t="str">
        <f>VLOOKUP(E113,КСГ!$A$2:$E$427,5,0)</f>
        <v>Неврология</v>
      </c>
      <c r="J113" s="58">
        <f>VLOOKUP(E113,КСГ!$A$2:$F$427,6,0)</f>
        <v>1.05</v>
      </c>
      <c r="K113" s="60" t="s">
        <v>477</v>
      </c>
      <c r="L113" s="60">
        <v>23</v>
      </c>
      <c r="M113" s="60">
        <v>1</v>
      </c>
      <c r="N113" s="61">
        <f t="shared" si="3"/>
        <v>24</v>
      </c>
      <c r="O113" s="62">
        <f>IF(VLOOKUP($E113,КСГ!$A$2:$D$427,4,0)=0,IF($D113="КС",$C$2*$C113*$G113*L113,$C$3*$C113*$G113*L113),IF($D113="КС",$C$2*$G113*L113,$C$3*$G113*L113))</f>
        <v>1597001.4809999999</v>
      </c>
      <c r="P113" s="62">
        <f>IF(VLOOKUP($E113,КСГ!$A$2:$D$427,4,0)=0,IF($D113="КС",$C$2*$C113*$G113*M113,$C$3*$C113*$G113*M113),IF($D113="КС",$C$2*$G113*M113,$C$3*$G113*M113))</f>
        <v>69434.846999999994</v>
      </c>
      <c r="Q113" s="63">
        <f t="shared" si="4"/>
        <v>1666436.328</v>
      </c>
    </row>
    <row r="114" spans="1:17" s="64" customFormat="1" ht="15" hidden="1" customHeight="1">
      <c r="A114" s="53">
        <v>150014</v>
      </c>
      <c r="B114" s="54" t="str">
        <f>VLOOKUP(A114,МО!$A$1:$C$68,2,0)</f>
        <v>ГБУЗ "Правобережная ЦРКБ"</v>
      </c>
      <c r="C114" s="55">
        <f>IF(D114="КС",VLOOKUP(A114,МО!$A$1:$C$68,3,0),VLOOKUP(A114,МО!$A$1:$D$68,4,0))</f>
        <v>1.0049999999999999</v>
      </c>
      <c r="D114" s="56" t="s">
        <v>495</v>
      </c>
      <c r="E114" s="60">
        <v>20162037</v>
      </c>
      <c r="F114" s="54" t="str">
        <f>VLOOKUP(E114,КСГ!$A$2:$C$427,2,0)</f>
        <v>Болезни и травмы позвоночника, спинного мозга, последствия внутричерепной травмы, сотрясение головного мозга</v>
      </c>
      <c r="G114" s="58">
        <f>VLOOKUP(E114,КСГ!$A$2:$C$427,3,0)</f>
        <v>0.94</v>
      </c>
      <c r="H114" s="58">
        <f>IF(VLOOKUP($E114,КСГ!$A$2:$D$427,4,0)=0,IF($D114="КС",$C$2*$C114*$G114,$C$3*$C114*$G114),IF($D114="КС",$C$2*$G114,$C$3*$G114))</f>
        <v>8303.9129999999986</v>
      </c>
      <c r="I114" s="59" t="str">
        <f>VLOOKUP(E114,КСГ!$A$2:$E$427,5,0)</f>
        <v>Нейрохирургия</v>
      </c>
      <c r="J114" s="58">
        <f>VLOOKUP(E114,КСГ!$A$2:$F$427,6,0)</f>
        <v>1.06</v>
      </c>
      <c r="K114" s="60" t="s">
        <v>477</v>
      </c>
      <c r="L114" s="60">
        <v>17</v>
      </c>
      <c r="M114" s="60">
        <v>1</v>
      </c>
      <c r="N114" s="61">
        <f t="shared" si="3"/>
        <v>18</v>
      </c>
      <c r="O114" s="62">
        <f>IF(VLOOKUP($E114,КСГ!$A$2:$D$427,4,0)=0,IF($D114="КС",$C$2*$C114*$G114*L114,$C$3*$C114*$G114*L114),IF($D114="КС",$C$2*$G114*L114,$C$3*$G114*L114))</f>
        <v>141166.52099999998</v>
      </c>
      <c r="P114" s="62">
        <f>IF(VLOOKUP($E114,КСГ!$A$2:$D$427,4,0)=0,IF($D114="КС",$C$2*$C114*$G114*M114,$C$3*$C114*$G114*M114),IF($D114="КС",$C$2*$G114*M114,$C$3*$G114*M114))</f>
        <v>8303.9129999999986</v>
      </c>
      <c r="Q114" s="63">
        <f t="shared" si="4"/>
        <v>149470.43399999998</v>
      </c>
    </row>
    <row r="115" spans="1:17" s="64" customFormat="1" ht="15" hidden="1" customHeight="1">
      <c r="A115" s="53">
        <v>150014</v>
      </c>
      <c r="B115" s="54" t="str">
        <f>VLOOKUP(A115,МО!$A$1:$C$68,2,0)</f>
        <v>ГБУЗ "Правобережная ЦРКБ"</v>
      </c>
      <c r="C115" s="55">
        <f>IF(D115="КС",VLOOKUP(A115,МО!$A$1:$C$68,3,0),VLOOKUP(A115,МО!$A$1:$D$68,4,0))</f>
        <v>1.0049999999999999</v>
      </c>
      <c r="D115" s="56" t="s">
        <v>495</v>
      </c>
      <c r="E115" s="60">
        <v>20162037</v>
      </c>
      <c r="F115" s="54" t="str">
        <f>VLOOKUP(E115,КСГ!$A$2:$C$427,2,0)</f>
        <v>Болезни и травмы позвоночника, спинного мозга, последствия внутричерепной травмы, сотрясение головного мозга</v>
      </c>
      <c r="G115" s="58">
        <f>VLOOKUP(E115,КСГ!$A$2:$C$427,3,0)</f>
        <v>0.94</v>
      </c>
      <c r="H115" s="58">
        <f>IF(VLOOKUP($E115,КСГ!$A$2:$D$427,4,0)=0,IF($D115="КС",$C$2*$C115*$G115,$C$3*$C115*$G115),IF($D115="КС",$C$2*$G115,$C$3*$G115))</f>
        <v>8303.9129999999986</v>
      </c>
      <c r="I115" s="59" t="str">
        <f>VLOOKUP(E115,КСГ!$A$2:$E$427,5,0)</f>
        <v>Нейрохирургия</v>
      </c>
      <c r="J115" s="58">
        <f>VLOOKUP(E115,КСГ!$A$2:$F$427,6,0)</f>
        <v>1.06</v>
      </c>
      <c r="K115" s="60" t="s">
        <v>491</v>
      </c>
      <c r="L115" s="60">
        <v>14</v>
      </c>
      <c r="M115" s="60">
        <v>1</v>
      </c>
      <c r="N115" s="61">
        <f t="shared" si="3"/>
        <v>15</v>
      </c>
      <c r="O115" s="62">
        <f>IF(VLOOKUP($E115,КСГ!$A$2:$D$427,4,0)=0,IF($D115="КС",$C$2*$C115*$G115*L115,$C$3*$C115*$G115*L115),IF($D115="КС",$C$2*$G115*L115,$C$3*$G115*L115))</f>
        <v>116254.78199999998</v>
      </c>
      <c r="P115" s="62">
        <f>IF(VLOOKUP($E115,КСГ!$A$2:$D$427,4,0)=0,IF($D115="КС",$C$2*$C115*$G115*M115,$C$3*$C115*$G115*M115),IF($D115="КС",$C$2*$G115*M115,$C$3*$G115*M115))</f>
        <v>8303.9129999999986</v>
      </c>
      <c r="Q115" s="63">
        <f t="shared" si="4"/>
        <v>124558.69499999998</v>
      </c>
    </row>
    <row r="116" spans="1:17" s="64" customFormat="1" ht="15" hidden="1" customHeight="1">
      <c r="A116" s="53">
        <v>150014</v>
      </c>
      <c r="B116" s="54" t="str">
        <f>VLOOKUP(A116,МО!$A$1:$C$68,2,0)</f>
        <v>ГБУЗ "Правобережная ЦРКБ"</v>
      </c>
      <c r="C116" s="55">
        <f>IF(D116="КС",VLOOKUP(A116,МО!$A$1:$C$68,3,0),VLOOKUP(A116,МО!$A$1:$D$68,4,0))</f>
        <v>1.0049999999999999</v>
      </c>
      <c r="D116" s="56" t="s">
        <v>495</v>
      </c>
      <c r="E116" s="60">
        <v>20162040</v>
      </c>
      <c r="F116" s="54" t="str">
        <f>VLOOKUP(E116,КСГ!$A$2:$C$427,2,0)</f>
        <v>Гломерулярные болезни, почечная недостаточность (без диализа)</v>
      </c>
      <c r="G116" s="58">
        <f>VLOOKUP(E116,КСГ!$A$2:$C$427,3,0)</f>
        <v>1.6</v>
      </c>
      <c r="H116" s="58">
        <f>IF(VLOOKUP($E116,КСГ!$A$2:$D$427,4,0)=0,IF($D116="КС",$C$2*$C116*$G116,$C$3*$C116*$G116),IF($D116="КС",$C$2*$G116,$C$3*$G116))</f>
        <v>14134.32</v>
      </c>
      <c r="I116" s="59" t="str">
        <f>VLOOKUP(E116,КСГ!$A$2:$E$427,5,0)</f>
        <v>Нефрология (без диализа)</v>
      </c>
      <c r="J116" s="58">
        <f>VLOOKUP(E116,КСГ!$A$2:$F$427,6,0)</f>
        <v>2.74</v>
      </c>
      <c r="K116" s="60" t="s">
        <v>491</v>
      </c>
      <c r="L116" s="60">
        <v>0</v>
      </c>
      <c r="M116" s="60">
        <v>0</v>
      </c>
      <c r="N116" s="61" t="str">
        <f t="shared" si="3"/>
        <v/>
      </c>
      <c r="O116" s="62">
        <f>IF(VLOOKUP($E116,КСГ!$A$2:$D$427,4,0)=0,IF($D116="КС",$C$2*$C116*$G116*L116,$C$3*$C116*$G116*L116),IF($D116="КС",$C$2*$G116*L116,$C$3*$G116*L116))</f>
        <v>0</v>
      </c>
      <c r="P116" s="62">
        <f>IF(VLOOKUP($E116,КСГ!$A$2:$D$427,4,0)=0,IF($D116="КС",$C$2*$C116*$G116*M116,$C$3*$C116*$G116*M116),IF($D116="КС",$C$2*$G116*M116,$C$3*$G116*M116))</f>
        <v>0</v>
      </c>
      <c r="Q116" s="63">
        <f t="shared" si="4"/>
        <v>0</v>
      </c>
    </row>
    <row r="117" spans="1:17" s="64" customFormat="1" ht="15" hidden="1" customHeight="1">
      <c r="A117" s="53">
        <v>150014</v>
      </c>
      <c r="B117" s="54" t="str">
        <f>VLOOKUP(A117,МО!$A$1:$C$68,2,0)</f>
        <v>ГБУЗ "Правобережная ЦРКБ"</v>
      </c>
      <c r="C117" s="55">
        <f>IF(D117="КС",VLOOKUP(A117,МО!$A$1:$C$68,3,0),VLOOKUP(A117,МО!$A$1:$D$68,4,0))</f>
        <v>1.0049999999999999</v>
      </c>
      <c r="D117" s="56" t="s">
        <v>495</v>
      </c>
      <c r="E117" s="60">
        <v>20162043</v>
      </c>
      <c r="F117" s="54" t="str">
        <f>VLOOKUP(E117,КСГ!$A$2:$C$427,2,0)</f>
        <v>Другие болезни почек</v>
      </c>
      <c r="G117" s="58">
        <f>VLOOKUP(E117,КСГ!$A$2:$C$427,3,0)</f>
        <v>0.8</v>
      </c>
      <c r="H117" s="58">
        <f>IF(VLOOKUP($E117,КСГ!$A$2:$D$427,4,0)=0,IF($D117="КС",$C$2*$C117*$G117,$C$3*$C117*$G117),IF($D117="КС",$C$2*$G117,$C$3*$G117))</f>
        <v>7067.16</v>
      </c>
      <c r="I117" s="59" t="str">
        <f>VLOOKUP(E117,КСГ!$A$2:$E$427,5,0)</f>
        <v>Нефрология (без диализа)</v>
      </c>
      <c r="J117" s="58">
        <f>VLOOKUP(E117,КСГ!$A$2:$F$427,6,0)</f>
        <v>2.74</v>
      </c>
      <c r="K117" s="60" t="s">
        <v>491</v>
      </c>
      <c r="L117" s="60">
        <v>2</v>
      </c>
      <c r="M117" s="60">
        <v>0</v>
      </c>
      <c r="N117" s="61">
        <f t="shared" si="3"/>
        <v>2</v>
      </c>
      <c r="O117" s="62">
        <f>IF(VLOOKUP($E117,КСГ!$A$2:$D$427,4,0)=0,IF($D117="КС",$C$2*$C117*$G117*L117,$C$3*$C117*$G117*L117),IF($D117="КС",$C$2*$G117*L117,$C$3*$G117*L117))</f>
        <v>14134.32</v>
      </c>
      <c r="P117" s="62">
        <f>IF(VLOOKUP($E117,КСГ!$A$2:$D$427,4,0)=0,IF($D117="КС",$C$2*$C117*$G117*M117,$C$3*$C117*$G117*M117),IF($D117="КС",$C$2*$G117*M117,$C$3*$G117*M117))</f>
        <v>0</v>
      </c>
      <c r="Q117" s="63">
        <f t="shared" si="4"/>
        <v>14134.32</v>
      </c>
    </row>
    <row r="118" spans="1:17" s="64" customFormat="1" ht="15" hidden="1" customHeight="1">
      <c r="A118" s="53">
        <v>150014</v>
      </c>
      <c r="B118" s="54" t="str">
        <f>VLOOKUP(A118,МО!$A$1:$C$68,2,0)</f>
        <v>ГБУЗ "Правобережная ЦРКБ"</v>
      </c>
      <c r="C118" s="55">
        <f>IF(D118="КС",VLOOKUP(A118,МО!$A$1:$C$68,3,0),VLOOKUP(A118,МО!$A$1:$D$68,4,0))</f>
        <v>1.0049999999999999</v>
      </c>
      <c r="D118" s="56" t="s">
        <v>495</v>
      </c>
      <c r="E118" s="60">
        <v>20162043</v>
      </c>
      <c r="F118" s="54" t="str">
        <f>VLOOKUP(E118,КСГ!$A$2:$C$427,2,0)</f>
        <v>Другие болезни почек</v>
      </c>
      <c r="G118" s="58">
        <f>VLOOKUP(E118,КСГ!$A$2:$C$427,3,0)</f>
        <v>0.8</v>
      </c>
      <c r="H118" s="58">
        <f>IF(VLOOKUP($E118,КСГ!$A$2:$D$427,4,0)=0,IF($D118="КС",$C$2*$C118*$G118,$C$3*$C118*$G118),IF($D118="КС",$C$2*$G118,$C$3*$G118))</f>
        <v>7067.16</v>
      </c>
      <c r="I118" s="59" t="str">
        <f>VLOOKUP(E118,КСГ!$A$2:$E$427,5,0)</f>
        <v>Нефрология (без диализа)</v>
      </c>
      <c r="J118" s="58">
        <f>VLOOKUP(E118,КСГ!$A$2:$F$427,6,0)</f>
        <v>2.74</v>
      </c>
      <c r="K118" s="60" t="s">
        <v>473</v>
      </c>
      <c r="L118" s="60">
        <v>8</v>
      </c>
      <c r="M118" s="60">
        <v>0</v>
      </c>
      <c r="N118" s="61">
        <f t="shared" si="3"/>
        <v>8</v>
      </c>
      <c r="O118" s="62">
        <f>IF(VLOOKUP($E118,КСГ!$A$2:$D$427,4,0)=0,IF($D118="КС",$C$2*$C118*$G118*L118,$C$3*$C118*$G118*L118),IF($D118="КС",$C$2*$G118*L118,$C$3*$G118*L118))</f>
        <v>56537.279999999999</v>
      </c>
      <c r="P118" s="62">
        <f>IF(VLOOKUP($E118,КСГ!$A$2:$D$427,4,0)=0,IF($D118="КС",$C$2*$C118*$G118*M118,$C$3*$C118*$G118*M118),IF($D118="КС",$C$2*$G118*M118,$C$3*$G118*M118))</f>
        <v>0</v>
      </c>
      <c r="Q118" s="63">
        <f t="shared" si="4"/>
        <v>56537.279999999999</v>
      </c>
    </row>
    <row r="119" spans="1:17" s="64" customFormat="1" ht="15" hidden="1" customHeight="1">
      <c r="A119" s="53">
        <v>150014</v>
      </c>
      <c r="B119" s="54" t="str">
        <f>VLOOKUP(A119,МО!$A$1:$C$68,2,0)</f>
        <v>ГБУЗ "Правобережная ЦРКБ"</v>
      </c>
      <c r="C119" s="55">
        <f>IF(D119="КС",VLOOKUP(A119,МО!$A$1:$C$68,3,0),VLOOKUP(A119,МО!$A$1:$D$68,4,0))</f>
        <v>1.0049999999999999</v>
      </c>
      <c r="D119" s="56" t="s">
        <v>495</v>
      </c>
      <c r="E119" s="60">
        <v>20162055</v>
      </c>
      <c r="F119" s="54" t="str">
        <f>VLOOKUP(E119,КСГ!$A$2:$C$427,2,0)</f>
        <v>Болезни уха, горла, носа</v>
      </c>
      <c r="G119" s="58">
        <f>VLOOKUP(E119,КСГ!$A$2:$C$427,3,0)</f>
        <v>0.74</v>
      </c>
      <c r="H119" s="58">
        <f>IF(VLOOKUP($E119,КСГ!$A$2:$D$427,4,0)=0,IF($D119="КС",$C$2*$C119*$G119,$C$3*$C119*$G119),IF($D119="КС",$C$2*$G119,$C$3*$G119))</f>
        <v>6537.1229999999987</v>
      </c>
      <c r="I119" s="59" t="str">
        <f>VLOOKUP(E119,КСГ!$A$2:$E$427,5,0)</f>
        <v>Оториноларингология</v>
      </c>
      <c r="J119" s="58">
        <f>VLOOKUP(E119,КСГ!$A$2:$F$427,6,0)</f>
        <v>0.98</v>
      </c>
      <c r="K119" s="60" t="s">
        <v>497</v>
      </c>
      <c r="L119" s="60">
        <v>2</v>
      </c>
      <c r="M119" s="60">
        <v>0</v>
      </c>
      <c r="N119" s="61">
        <f t="shared" si="3"/>
        <v>2</v>
      </c>
      <c r="O119" s="62">
        <f>IF(VLOOKUP($E119,КСГ!$A$2:$D$427,4,0)=0,IF($D119="КС",$C$2*$C119*$G119*L119,$C$3*$C119*$G119*L119),IF($D119="КС",$C$2*$G119*L119,$C$3*$G119*L119))</f>
        <v>13074.245999999997</v>
      </c>
      <c r="P119" s="62">
        <f>IF(VLOOKUP($E119,КСГ!$A$2:$D$427,4,0)=0,IF($D119="КС",$C$2*$C119*$G119*M119,$C$3*$C119*$G119*M119),IF($D119="КС",$C$2*$G119*M119,$C$3*$G119*M119))</f>
        <v>0</v>
      </c>
      <c r="Q119" s="63">
        <f t="shared" si="4"/>
        <v>13074.245999999997</v>
      </c>
    </row>
    <row r="120" spans="1:17" s="64" customFormat="1" ht="15" hidden="1" customHeight="1">
      <c r="A120" s="53">
        <v>150014</v>
      </c>
      <c r="B120" s="54" t="str">
        <f>VLOOKUP(A120,МО!$A$1:$C$68,2,0)</f>
        <v>ГБУЗ "Правобережная ЦРКБ"</v>
      </c>
      <c r="C120" s="55">
        <f>IF(D120="КС",VLOOKUP(A120,МО!$A$1:$C$68,3,0),VLOOKUP(A120,МО!$A$1:$D$68,4,0))</f>
        <v>1.0049999999999999</v>
      </c>
      <c r="D120" s="56" t="s">
        <v>495</v>
      </c>
      <c r="E120" s="60">
        <v>20162055</v>
      </c>
      <c r="F120" s="54" t="str">
        <f>VLOOKUP(E120,КСГ!$A$2:$C$427,2,0)</f>
        <v>Болезни уха, горла, носа</v>
      </c>
      <c r="G120" s="58">
        <f>VLOOKUP(E120,КСГ!$A$2:$C$427,3,0)</f>
        <v>0.74</v>
      </c>
      <c r="H120" s="58">
        <f>IF(VLOOKUP($E120,КСГ!$A$2:$D$427,4,0)=0,IF($D120="КС",$C$2*$C120*$G120,$C$3*$C120*$G120),IF($D120="КС",$C$2*$G120,$C$3*$G120))</f>
        <v>6537.1229999999987</v>
      </c>
      <c r="I120" s="59" t="str">
        <f>VLOOKUP(E120,КСГ!$A$2:$E$427,5,0)</f>
        <v>Оториноларингология</v>
      </c>
      <c r="J120" s="58">
        <f>VLOOKUP(E120,КСГ!$A$2:$F$427,6,0)</f>
        <v>0.98</v>
      </c>
      <c r="K120" s="60" t="s">
        <v>473</v>
      </c>
      <c r="L120" s="60">
        <v>1</v>
      </c>
      <c r="M120" s="60">
        <v>0</v>
      </c>
      <c r="N120" s="61">
        <f t="shared" si="3"/>
        <v>1</v>
      </c>
      <c r="O120" s="62">
        <f>IF(VLOOKUP($E120,КСГ!$A$2:$D$427,4,0)=0,IF($D120="КС",$C$2*$C120*$G120*L120,$C$3*$C120*$G120*L120),IF($D120="КС",$C$2*$G120*L120,$C$3*$G120*L120))</f>
        <v>6537.1229999999987</v>
      </c>
      <c r="P120" s="62">
        <f>IF(VLOOKUP($E120,КСГ!$A$2:$D$427,4,0)=0,IF($D120="КС",$C$2*$C120*$G120*M120,$C$3*$C120*$G120*M120),IF($D120="КС",$C$2*$G120*M120,$C$3*$G120*M120))</f>
        <v>0</v>
      </c>
      <c r="Q120" s="63">
        <f t="shared" si="4"/>
        <v>6537.1229999999987</v>
      </c>
    </row>
    <row r="121" spans="1:17" s="64" customFormat="1" ht="15" hidden="1" customHeight="1">
      <c r="A121" s="53">
        <v>150014</v>
      </c>
      <c r="B121" s="54" t="str">
        <f>VLOOKUP(A121,МО!$A$1:$C$68,2,0)</f>
        <v>ГБУЗ "Правобережная ЦРКБ"</v>
      </c>
      <c r="C121" s="55">
        <f>IF(D121="КС",VLOOKUP(A121,МО!$A$1:$C$68,3,0),VLOOKUP(A121,МО!$A$1:$D$68,4,0))</f>
        <v>1.0049999999999999</v>
      </c>
      <c r="D121" s="56" t="s">
        <v>495</v>
      </c>
      <c r="E121" s="60">
        <v>20162055</v>
      </c>
      <c r="F121" s="54" t="str">
        <f>VLOOKUP(E121,КСГ!$A$2:$C$427,2,0)</f>
        <v>Болезни уха, горла, носа</v>
      </c>
      <c r="G121" s="58">
        <f>VLOOKUP(E121,КСГ!$A$2:$C$427,3,0)</f>
        <v>0.74</v>
      </c>
      <c r="H121" s="58">
        <f>IF(VLOOKUP($E121,КСГ!$A$2:$D$427,4,0)=0,IF($D121="КС",$C$2*$C121*$G121,$C$3*$C121*$G121),IF($D121="КС",$C$2*$G121,$C$3*$G121))</f>
        <v>6537.1229999999987</v>
      </c>
      <c r="I121" s="59" t="str">
        <f>VLOOKUP(E121,КСГ!$A$2:$E$427,5,0)</f>
        <v>Оториноларингология</v>
      </c>
      <c r="J121" s="58">
        <f>VLOOKUP(E121,КСГ!$A$2:$F$427,6,0)</f>
        <v>0.98</v>
      </c>
      <c r="K121" s="60" t="s">
        <v>491</v>
      </c>
      <c r="L121" s="60">
        <v>2</v>
      </c>
      <c r="M121" s="60">
        <v>0</v>
      </c>
      <c r="N121" s="61">
        <f t="shared" si="3"/>
        <v>2</v>
      </c>
      <c r="O121" s="62">
        <f>IF(VLOOKUP($E121,КСГ!$A$2:$D$427,4,0)=0,IF($D121="КС",$C$2*$C121*$G121*L121,$C$3*$C121*$G121*L121),IF($D121="КС",$C$2*$G121*L121,$C$3*$G121*L121))</f>
        <v>13074.245999999997</v>
      </c>
      <c r="P121" s="62">
        <f>IF(VLOOKUP($E121,КСГ!$A$2:$D$427,4,0)=0,IF($D121="КС",$C$2*$C121*$G121*M121,$C$3*$C121*$G121*M121),IF($D121="КС",$C$2*$G121*M121,$C$3*$G121*M121))</f>
        <v>0</v>
      </c>
      <c r="Q121" s="63">
        <f t="shared" si="4"/>
        <v>13074.245999999997</v>
      </c>
    </row>
    <row r="122" spans="1:17" s="64" customFormat="1" ht="15" hidden="1" customHeight="1">
      <c r="A122" s="53">
        <v>150014</v>
      </c>
      <c r="B122" s="54" t="str">
        <f>VLOOKUP(A122,МО!$A$1:$C$68,2,0)</f>
        <v>ГБУЗ "Правобережная ЦРКБ"</v>
      </c>
      <c r="C122" s="55">
        <f>IF(D122="КС",VLOOKUP(A122,МО!$A$1:$C$68,3,0),VLOOKUP(A122,МО!$A$1:$D$68,4,0))</f>
        <v>1.0049999999999999</v>
      </c>
      <c r="D122" s="56" t="s">
        <v>495</v>
      </c>
      <c r="E122" s="60">
        <v>20162057</v>
      </c>
      <c r="F122" s="54" t="str">
        <f>VLOOKUP(E122,КСГ!$A$2:$C$427,2,0)</f>
        <v>Операции на органе слуха, придаточных пазухах носа  и верхних дыхательных путях (уровень  2)</v>
      </c>
      <c r="G122" s="58">
        <f>VLOOKUP(E122,КСГ!$A$2:$C$427,3,0)</f>
        <v>1.66</v>
      </c>
      <c r="H122" s="58">
        <f>IF(VLOOKUP($E122,КСГ!$A$2:$D$427,4,0)=0,IF($D122="КС",$C$2*$C122*$G122,$C$3*$C122*$G122),IF($D122="КС",$C$2*$G122,$C$3*$G122))</f>
        <v>14664.356999999998</v>
      </c>
      <c r="I122" s="59" t="str">
        <f>VLOOKUP(E122,КСГ!$A$2:$E$427,5,0)</f>
        <v>Оториноларингология</v>
      </c>
      <c r="J122" s="58">
        <f>VLOOKUP(E122,КСГ!$A$2:$F$427,6,0)</f>
        <v>0.98</v>
      </c>
      <c r="K122" s="60" t="s">
        <v>473</v>
      </c>
      <c r="L122" s="60">
        <v>0</v>
      </c>
      <c r="M122" s="60">
        <v>0</v>
      </c>
      <c r="N122" s="61" t="str">
        <f t="shared" si="3"/>
        <v/>
      </c>
      <c r="O122" s="62">
        <f>IF(VLOOKUP($E122,КСГ!$A$2:$D$427,4,0)=0,IF($D122="КС",$C$2*$C122*$G122*L122,$C$3*$C122*$G122*L122),IF($D122="КС",$C$2*$G122*L122,$C$3*$G122*L122))</f>
        <v>0</v>
      </c>
      <c r="P122" s="62">
        <f>IF(VLOOKUP($E122,КСГ!$A$2:$D$427,4,0)=0,IF($D122="КС",$C$2*$C122*$G122*M122,$C$3*$C122*$G122*M122),IF($D122="КС",$C$2*$G122*M122,$C$3*$G122*M122))</f>
        <v>0</v>
      </c>
      <c r="Q122" s="63">
        <f t="shared" si="4"/>
        <v>0</v>
      </c>
    </row>
    <row r="123" spans="1:17" s="64" customFormat="1" ht="15" hidden="1" customHeight="1">
      <c r="A123" s="53">
        <v>150014</v>
      </c>
      <c r="B123" s="54" t="str">
        <f>VLOOKUP(A123,МО!$A$1:$C$68,2,0)</f>
        <v>ГБУЗ "Правобережная ЦРКБ"</v>
      </c>
      <c r="C123" s="55">
        <f>IF(D123="КС",VLOOKUP(A123,МО!$A$1:$C$68,3,0),VLOOKUP(A123,МО!$A$1:$D$68,4,0))</f>
        <v>1.0049999999999999</v>
      </c>
      <c r="D123" s="56" t="s">
        <v>495</v>
      </c>
      <c r="E123" s="60">
        <v>20162068</v>
      </c>
      <c r="F123" s="54" t="str">
        <f>VLOOKUP(E123,КСГ!$A$2:$C$427,2,0)</f>
        <v>Болезни органов пищеварения, дети</v>
      </c>
      <c r="G123" s="58">
        <f>VLOOKUP(E123,КСГ!$A$2:$C$427,3,0)</f>
        <v>0.89</v>
      </c>
      <c r="H123" s="58">
        <f>IF(VLOOKUP($E123,КСГ!$A$2:$D$427,4,0)=0,IF($D123="КС",$C$2*$C123*$G123,$C$3*$C123*$G123),IF($D123="КС",$C$2*$G123,$C$3*$G123))</f>
        <v>7862.2154999999993</v>
      </c>
      <c r="I123" s="59" t="str">
        <f>VLOOKUP(E123,КСГ!$A$2:$E$427,5,0)</f>
        <v>Педиатрия</v>
      </c>
      <c r="J123" s="58">
        <f>VLOOKUP(E123,КСГ!$A$2:$F$427,6,0)</f>
        <v>0.93</v>
      </c>
      <c r="K123" s="60" t="s">
        <v>497</v>
      </c>
      <c r="L123" s="60">
        <v>1</v>
      </c>
      <c r="M123" s="60">
        <v>0</v>
      </c>
      <c r="N123" s="61">
        <f t="shared" si="3"/>
        <v>1</v>
      </c>
      <c r="O123" s="62">
        <f>IF(VLOOKUP($E123,КСГ!$A$2:$D$427,4,0)=0,IF($D123="КС",$C$2*$C123*$G123*L123,$C$3*$C123*$G123*L123),IF($D123="КС",$C$2*$G123*L123,$C$3*$G123*L123))</f>
        <v>7862.2154999999993</v>
      </c>
      <c r="P123" s="62">
        <f>IF(VLOOKUP($E123,КСГ!$A$2:$D$427,4,0)=0,IF($D123="КС",$C$2*$C123*$G123*M123,$C$3*$C123*$G123*M123),IF($D123="КС",$C$2*$G123*M123,$C$3*$G123*M123))</f>
        <v>0</v>
      </c>
      <c r="Q123" s="63">
        <f t="shared" si="4"/>
        <v>7862.2154999999993</v>
      </c>
    </row>
    <row r="124" spans="1:17" s="64" customFormat="1" ht="15" hidden="1" customHeight="1">
      <c r="A124" s="53">
        <v>150014</v>
      </c>
      <c r="B124" s="54" t="str">
        <f>VLOOKUP(A124,МО!$A$1:$C$68,2,0)</f>
        <v>ГБУЗ "Правобережная ЦРКБ"</v>
      </c>
      <c r="C124" s="55">
        <f>IF(D124="КС",VLOOKUP(A124,МО!$A$1:$C$68,3,0),VLOOKUP(A124,МО!$A$1:$D$68,4,0))</f>
        <v>1.0049999999999999</v>
      </c>
      <c r="D124" s="56" t="s">
        <v>495</v>
      </c>
      <c r="E124" s="60">
        <v>20162069</v>
      </c>
      <c r="F124" s="54" t="str">
        <f>VLOOKUP(E124,КСГ!$A$2:$C$427,2,0)</f>
        <v>Болезни органов дыхания</v>
      </c>
      <c r="G124" s="58">
        <f>VLOOKUP(E124,КСГ!$A$2:$C$427,3,0)</f>
        <v>0.9</v>
      </c>
      <c r="H124" s="58">
        <f>IF(VLOOKUP($E124,КСГ!$A$2:$D$427,4,0)=0,IF($D124="КС",$C$2*$C124*$G124,$C$3*$C124*$G124),IF($D124="КС",$C$2*$G124,$C$3*$G124))</f>
        <v>7950.5549999999994</v>
      </c>
      <c r="I124" s="59" t="str">
        <f>VLOOKUP(E124,КСГ!$A$2:$E$427,5,0)</f>
        <v>Пульмонология</v>
      </c>
      <c r="J124" s="58">
        <f>VLOOKUP(E124,КСГ!$A$2:$F$427,6,0)</f>
        <v>0.9</v>
      </c>
      <c r="K124" s="60" t="s">
        <v>497</v>
      </c>
      <c r="L124" s="60">
        <v>14</v>
      </c>
      <c r="M124" s="60">
        <v>1</v>
      </c>
      <c r="N124" s="61">
        <f t="shared" si="3"/>
        <v>15</v>
      </c>
      <c r="O124" s="62">
        <f>IF(VLOOKUP($E124,КСГ!$A$2:$D$427,4,0)=0,IF($D124="КС",$C$2*$C124*$G124*L124,$C$3*$C124*$G124*L124),IF($D124="КС",$C$2*$G124*L124,$C$3*$G124*L124))</f>
        <v>111307.76999999999</v>
      </c>
      <c r="P124" s="62">
        <f>IF(VLOOKUP($E124,КСГ!$A$2:$D$427,4,0)=0,IF($D124="КС",$C$2*$C124*$G124*M124,$C$3*$C124*$G124*M124),IF($D124="КС",$C$2*$G124*M124,$C$3*$G124*M124))</f>
        <v>7950.5549999999994</v>
      </c>
      <c r="Q124" s="63">
        <f t="shared" si="4"/>
        <v>119258.32499999998</v>
      </c>
    </row>
    <row r="125" spans="1:17" s="64" customFormat="1" ht="15" hidden="1" customHeight="1">
      <c r="A125" s="53">
        <v>150014</v>
      </c>
      <c r="B125" s="54" t="str">
        <f>VLOOKUP(A125,МО!$A$1:$C$68,2,0)</f>
        <v>ГБУЗ "Правобережная ЦРКБ"</v>
      </c>
      <c r="C125" s="55">
        <f>IF(D125="КС",VLOOKUP(A125,МО!$A$1:$C$68,3,0),VLOOKUP(A125,МО!$A$1:$D$68,4,0))</f>
        <v>1.0049999999999999</v>
      </c>
      <c r="D125" s="56" t="s">
        <v>495</v>
      </c>
      <c r="E125" s="60">
        <v>20162069</v>
      </c>
      <c r="F125" s="54" t="str">
        <f>VLOOKUP(E125,КСГ!$A$2:$C$427,2,0)</f>
        <v>Болезни органов дыхания</v>
      </c>
      <c r="G125" s="58">
        <f>VLOOKUP(E125,КСГ!$A$2:$C$427,3,0)</f>
        <v>0.9</v>
      </c>
      <c r="H125" s="58">
        <f>IF(VLOOKUP($E125,КСГ!$A$2:$D$427,4,0)=0,IF($D125="КС",$C$2*$C125*$G125,$C$3*$C125*$G125),IF($D125="КС",$C$2*$G125,$C$3*$G125))</f>
        <v>7950.5549999999994</v>
      </c>
      <c r="I125" s="59" t="str">
        <f>VLOOKUP(E125,КСГ!$A$2:$E$427,5,0)</f>
        <v>Пульмонология</v>
      </c>
      <c r="J125" s="58">
        <f>VLOOKUP(E125,КСГ!$A$2:$F$427,6,0)</f>
        <v>0.9</v>
      </c>
      <c r="K125" s="60" t="s">
        <v>491</v>
      </c>
      <c r="L125" s="60">
        <v>40</v>
      </c>
      <c r="M125" s="60">
        <v>2</v>
      </c>
      <c r="N125" s="61">
        <f t="shared" si="3"/>
        <v>42</v>
      </c>
      <c r="O125" s="62">
        <f>IF(VLOOKUP($E125,КСГ!$A$2:$D$427,4,0)=0,IF($D125="КС",$C$2*$C125*$G125*L125,$C$3*$C125*$G125*L125),IF($D125="КС",$C$2*$G125*L125,$C$3*$G125*L125))</f>
        <v>318022.19999999995</v>
      </c>
      <c r="P125" s="62">
        <f>IF(VLOOKUP($E125,КСГ!$A$2:$D$427,4,0)=0,IF($D125="КС",$C$2*$C125*$G125*M125,$C$3*$C125*$G125*M125),IF($D125="КС",$C$2*$G125*M125,$C$3*$G125*M125))</f>
        <v>15901.109999999999</v>
      </c>
      <c r="Q125" s="63">
        <f t="shared" si="4"/>
        <v>333923.30999999994</v>
      </c>
    </row>
    <row r="126" spans="1:17" s="64" customFormat="1" ht="15" hidden="1" customHeight="1">
      <c r="A126" s="53">
        <v>150014</v>
      </c>
      <c r="B126" s="54" t="str">
        <f>VLOOKUP(A126,МО!$A$1:$C$68,2,0)</f>
        <v>ГБУЗ "Правобережная ЦРКБ"</v>
      </c>
      <c r="C126" s="55">
        <f>IF(D126="КС",VLOOKUP(A126,МО!$A$1:$C$68,3,0),VLOOKUP(A126,МО!$A$1:$D$68,4,0))</f>
        <v>1.0049999999999999</v>
      </c>
      <c r="D126" s="56" t="s">
        <v>495</v>
      </c>
      <c r="E126" s="60">
        <v>20162070</v>
      </c>
      <c r="F126" s="54" t="str">
        <f>VLOOKUP(E126,КСГ!$A$2:$C$427,2,0)</f>
        <v>Системные поражения соединительной ткани, артропатии, спондилопатии, взрослые</v>
      </c>
      <c r="G126" s="58">
        <f>VLOOKUP(E126,КСГ!$A$2:$C$427,3,0)</f>
        <v>1.46</v>
      </c>
      <c r="H126" s="58">
        <f>IF(VLOOKUP($E126,КСГ!$A$2:$D$427,4,0)=0,IF($D126="КС",$C$2*$C126*$G126,$C$3*$C126*$G126),IF($D126="КС",$C$2*$G126,$C$3*$G126))</f>
        <v>12897.566999999997</v>
      </c>
      <c r="I126" s="59" t="str">
        <f>VLOOKUP(E126,КСГ!$A$2:$E$427,5,0)</f>
        <v>Ревматология</v>
      </c>
      <c r="J126" s="58">
        <f>VLOOKUP(E126,КСГ!$A$2:$F$427,6,0)</f>
        <v>1.46</v>
      </c>
      <c r="K126" s="60" t="s">
        <v>491</v>
      </c>
      <c r="L126" s="60">
        <v>2</v>
      </c>
      <c r="M126" s="60">
        <v>0</v>
      </c>
      <c r="N126" s="61">
        <f t="shared" si="3"/>
        <v>2</v>
      </c>
      <c r="O126" s="62">
        <f>IF(VLOOKUP($E126,КСГ!$A$2:$D$427,4,0)=0,IF($D126="КС",$C$2*$C126*$G126*L126,$C$3*$C126*$G126*L126),IF($D126="КС",$C$2*$G126*L126,$C$3*$G126*L126))</f>
        <v>25795.133999999995</v>
      </c>
      <c r="P126" s="62">
        <f>IF(VLOOKUP($E126,КСГ!$A$2:$D$427,4,0)=0,IF($D126="КС",$C$2*$C126*$G126*M126,$C$3*$C126*$G126*M126),IF($D126="КС",$C$2*$G126*M126,$C$3*$G126*M126))</f>
        <v>0</v>
      </c>
      <c r="Q126" s="63">
        <f t="shared" si="4"/>
        <v>25795.133999999995</v>
      </c>
    </row>
    <row r="127" spans="1:17" s="64" customFormat="1" ht="15" hidden="1" customHeight="1">
      <c r="A127" s="53">
        <v>150014</v>
      </c>
      <c r="B127" s="54" t="str">
        <f>VLOOKUP(A127,МО!$A$1:$C$68,2,0)</f>
        <v>ГБУЗ "Правобережная ЦРКБ"</v>
      </c>
      <c r="C127" s="55">
        <f>IF(D127="КС",VLOOKUP(A127,МО!$A$1:$C$68,3,0),VLOOKUP(A127,МО!$A$1:$D$68,4,0))</f>
        <v>1.0049999999999999</v>
      </c>
      <c r="D127" s="56" t="s">
        <v>495</v>
      </c>
      <c r="E127" s="60">
        <v>20162080</v>
      </c>
      <c r="F127" s="54" t="str">
        <f>VLOOKUP(E127,КСГ!$A$2:$C$427,2,0)</f>
        <v>Заболевания опорно-двигательного аппарата, травмы</v>
      </c>
      <c r="G127" s="58">
        <f>VLOOKUP(E127,КСГ!$A$2:$C$427,3,0)</f>
        <v>1.05</v>
      </c>
      <c r="H127" s="58">
        <f>IF(VLOOKUP($E127,КСГ!$A$2:$D$427,4,0)=0,IF($D127="КС",$C$2*$C127*$G127,$C$3*$C127*$G127),IF($D127="КС",$C$2*$G127,$C$3*$G127))</f>
        <v>9275.6474999999991</v>
      </c>
      <c r="I127" s="59" t="str">
        <f>VLOOKUP(E127,КСГ!$A$2:$E$427,5,0)</f>
        <v>Травматология и ортопедия</v>
      </c>
      <c r="J127" s="58">
        <f>VLOOKUP(E127,КСГ!$A$2:$F$427,6,0)</f>
        <v>1.25</v>
      </c>
      <c r="K127" s="60" t="s">
        <v>491</v>
      </c>
      <c r="L127" s="60">
        <v>1</v>
      </c>
      <c r="M127" s="60">
        <v>0</v>
      </c>
      <c r="N127" s="61">
        <f t="shared" si="3"/>
        <v>1</v>
      </c>
      <c r="O127" s="62">
        <f>IF(VLOOKUP($E127,КСГ!$A$2:$D$427,4,0)=0,IF($D127="КС",$C$2*$C127*$G127*L127,$C$3*$C127*$G127*L127),IF($D127="КС",$C$2*$G127*L127,$C$3*$G127*L127))</f>
        <v>9275.6474999999991</v>
      </c>
      <c r="P127" s="62">
        <f>IF(VLOOKUP($E127,КСГ!$A$2:$D$427,4,0)=0,IF($D127="КС",$C$2*$C127*$G127*M127,$C$3*$C127*$G127*M127),IF($D127="КС",$C$2*$G127*M127,$C$3*$G127*M127))</f>
        <v>0</v>
      </c>
      <c r="Q127" s="63">
        <f t="shared" si="4"/>
        <v>9275.6474999999991</v>
      </c>
    </row>
    <row r="128" spans="1:17" s="64" customFormat="1" ht="15" hidden="1" customHeight="1">
      <c r="A128" s="53">
        <v>150014</v>
      </c>
      <c r="B128" s="54" t="str">
        <f>VLOOKUP(A128,МО!$A$1:$C$68,2,0)</f>
        <v>ГБУЗ "Правобережная ЦРКБ"</v>
      </c>
      <c r="C128" s="55">
        <f>IF(D128="КС",VLOOKUP(A128,МО!$A$1:$C$68,3,0),VLOOKUP(A128,МО!$A$1:$D$68,4,0))</f>
        <v>1.0049999999999999</v>
      </c>
      <c r="D128" s="56" t="s">
        <v>495</v>
      </c>
      <c r="E128" s="60">
        <v>20162080</v>
      </c>
      <c r="F128" s="54" t="str">
        <f>VLOOKUP(E128,КСГ!$A$2:$C$427,2,0)</f>
        <v>Заболевания опорно-двигательного аппарата, травмы</v>
      </c>
      <c r="G128" s="58">
        <f>VLOOKUP(E128,КСГ!$A$2:$C$427,3,0)</f>
        <v>1.05</v>
      </c>
      <c r="H128" s="58">
        <f>IF(VLOOKUP($E128,КСГ!$A$2:$D$427,4,0)=0,IF($D128="КС",$C$2*$C128*$G128,$C$3*$C128*$G128),IF($D128="КС",$C$2*$G128,$C$3*$G128))</f>
        <v>9275.6474999999991</v>
      </c>
      <c r="I128" s="59" t="str">
        <f>VLOOKUP(E128,КСГ!$A$2:$E$427,5,0)</f>
        <v>Травматология и ортопедия</v>
      </c>
      <c r="J128" s="58">
        <f>VLOOKUP(E128,КСГ!$A$2:$F$427,6,0)</f>
        <v>1.25</v>
      </c>
      <c r="K128" s="60" t="s">
        <v>473</v>
      </c>
      <c r="L128" s="60">
        <v>8</v>
      </c>
      <c r="M128" s="60">
        <v>0</v>
      </c>
      <c r="N128" s="61">
        <f t="shared" si="3"/>
        <v>8</v>
      </c>
      <c r="O128" s="62">
        <f>IF(VLOOKUP($E128,КСГ!$A$2:$D$427,4,0)=0,IF($D128="КС",$C$2*$C128*$G128*L128,$C$3*$C128*$G128*L128),IF($D128="КС",$C$2*$G128*L128,$C$3*$G128*L128))</f>
        <v>74205.179999999993</v>
      </c>
      <c r="P128" s="62">
        <f>IF(VLOOKUP($E128,КСГ!$A$2:$D$427,4,0)=0,IF($D128="КС",$C$2*$C128*$G128*M128,$C$3*$C128*$G128*M128),IF($D128="КС",$C$2*$G128*M128,$C$3*$G128*M128))</f>
        <v>0</v>
      </c>
      <c r="Q128" s="63">
        <f t="shared" si="4"/>
        <v>74205.179999999993</v>
      </c>
    </row>
    <row r="129" spans="1:17" s="64" customFormat="1" ht="15" hidden="1" customHeight="1">
      <c r="A129" s="53">
        <v>150014</v>
      </c>
      <c r="B129" s="54" t="str">
        <f>VLOOKUP(A129,МО!$A$1:$C$68,2,0)</f>
        <v>ГБУЗ "Правобережная ЦРКБ"</v>
      </c>
      <c r="C129" s="55">
        <f>IF(D129="КС",VLOOKUP(A129,МО!$A$1:$C$68,3,0),VLOOKUP(A129,МО!$A$1:$D$68,4,0))</f>
        <v>1.0049999999999999</v>
      </c>
      <c r="D129" s="56" t="s">
        <v>495</v>
      </c>
      <c r="E129" s="60">
        <v>20162081</v>
      </c>
      <c r="F129" s="54" t="str">
        <f>VLOOKUP(E129,КСГ!$A$2:$C$427,2,0)</f>
        <v>Болезни, врожденные аномалии, повреждения мочевой системы и мужских половых органов</v>
      </c>
      <c r="G129" s="58">
        <f>VLOOKUP(E129,КСГ!$A$2:$C$427,3,0)</f>
        <v>0.8</v>
      </c>
      <c r="H129" s="58">
        <f>IF(VLOOKUP($E129,КСГ!$A$2:$D$427,4,0)=0,IF($D129="КС",$C$2*$C129*$G129,$C$3*$C129*$G129),IF($D129="КС",$C$2*$G129,$C$3*$G129))</f>
        <v>7067.16</v>
      </c>
      <c r="I129" s="59" t="str">
        <f>VLOOKUP(E129,КСГ!$A$2:$E$427,5,0)</f>
        <v>Урология</v>
      </c>
      <c r="J129" s="58">
        <f>VLOOKUP(E129,КСГ!$A$2:$F$427,6,0)</f>
        <v>0.98</v>
      </c>
      <c r="K129" s="60" t="s">
        <v>473</v>
      </c>
      <c r="L129" s="60">
        <v>11</v>
      </c>
      <c r="M129" s="60">
        <v>1</v>
      </c>
      <c r="N129" s="61">
        <f t="shared" si="3"/>
        <v>12</v>
      </c>
      <c r="O129" s="62">
        <f>IF(VLOOKUP($E129,КСГ!$A$2:$D$427,4,0)=0,IF($D129="КС",$C$2*$C129*$G129*L129,$C$3*$C129*$G129*L129),IF($D129="КС",$C$2*$G129*L129,$C$3*$G129*L129))</f>
        <v>77738.759999999995</v>
      </c>
      <c r="P129" s="62">
        <f>IF(VLOOKUP($E129,КСГ!$A$2:$D$427,4,0)=0,IF($D129="КС",$C$2*$C129*$G129*M129,$C$3*$C129*$G129*M129),IF($D129="КС",$C$2*$G129*M129,$C$3*$G129*M129))</f>
        <v>7067.16</v>
      </c>
      <c r="Q129" s="63">
        <f t="shared" si="4"/>
        <v>84805.92</v>
      </c>
    </row>
    <row r="130" spans="1:17" s="64" customFormat="1" ht="15" hidden="1" customHeight="1">
      <c r="A130" s="53">
        <v>150014</v>
      </c>
      <c r="B130" s="54" t="str">
        <f>VLOOKUP(A130,МО!$A$1:$C$68,2,0)</f>
        <v>ГБУЗ "Правобережная ЦРКБ"</v>
      </c>
      <c r="C130" s="55">
        <f>IF(D130="КС",VLOOKUP(A130,МО!$A$1:$C$68,3,0),VLOOKUP(A130,МО!$A$1:$D$68,4,0))</f>
        <v>1.0049999999999999</v>
      </c>
      <c r="D130" s="56" t="s">
        <v>495</v>
      </c>
      <c r="E130" s="60">
        <v>20162081</v>
      </c>
      <c r="F130" s="54" t="str">
        <f>VLOOKUP(E130,КСГ!$A$2:$C$427,2,0)</f>
        <v>Болезни, врожденные аномалии, повреждения мочевой системы и мужских половых органов</v>
      </c>
      <c r="G130" s="58">
        <f>VLOOKUP(E130,КСГ!$A$2:$C$427,3,0)</f>
        <v>0.8</v>
      </c>
      <c r="H130" s="58">
        <f>IF(VLOOKUP($E130,КСГ!$A$2:$D$427,4,0)=0,IF($D130="КС",$C$2*$C130*$G130,$C$3*$C130*$G130),IF($D130="КС",$C$2*$G130,$C$3*$G130))</f>
        <v>7067.16</v>
      </c>
      <c r="I130" s="59" t="str">
        <f>VLOOKUP(E130,КСГ!$A$2:$E$427,5,0)</f>
        <v>Урология</v>
      </c>
      <c r="J130" s="58">
        <f>VLOOKUP(E130,КСГ!$A$2:$F$427,6,0)</f>
        <v>0.98</v>
      </c>
      <c r="K130" s="60" t="s">
        <v>482</v>
      </c>
      <c r="L130" s="60">
        <v>9</v>
      </c>
      <c r="M130" s="60">
        <v>0</v>
      </c>
      <c r="N130" s="61">
        <f t="shared" si="3"/>
        <v>9</v>
      </c>
      <c r="O130" s="62">
        <f>IF(VLOOKUP($E130,КСГ!$A$2:$D$427,4,0)=0,IF($D130="КС",$C$2*$C130*$G130*L130,$C$3*$C130*$G130*L130),IF($D130="КС",$C$2*$G130*L130,$C$3*$G130*L130))</f>
        <v>63604.44</v>
      </c>
      <c r="P130" s="62">
        <f>IF(VLOOKUP($E130,КСГ!$A$2:$D$427,4,0)=0,IF($D130="КС",$C$2*$C130*$G130*M130,$C$3*$C130*$G130*M130),IF($D130="КС",$C$2*$G130*M130,$C$3*$G130*M130))</f>
        <v>0</v>
      </c>
      <c r="Q130" s="63">
        <f t="shared" si="4"/>
        <v>63604.44</v>
      </c>
    </row>
    <row r="131" spans="1:17" s="64" customFormat="1" ht="15" hidden="1" customHeight="1">
      <c r="A131" s="53">
        <v>150014</v>
      </c>
      <c r="B131" s="54" t="str">
        <f>VLOOKUP(A131,МО!$A$1:$C$68,2,0)</f>
        <v>ГБУЗ "Правобережная ЦРКБ"</v>
      </c>
      <c r="C131" s="55">
        <f>IF(D131="КС",VLOOKUP(A131,МО!$A$1:$C$68,3,0),VLOOKUP(A131,МО!$A$1:$D$68,4,0))</f>
        <v>1.0049999999999999</v>
      </c>
      <c r="D131" s="56" t="s">
        <v>495</v>
      </c>
      <c r="E131" s="60">
        <v>20162083</v>
      </c>
      <c r="F131" s="54" t="str">
        <f>VLOOKUP(E131,КСГ!$A$2:$C$427,2,0)</f>
        <v>Операции на мужских половых органах, взрослые (уровень  2)</v>
      </c>
      <c r="G131" s="58">
        <f>VLOOKUP(E131,КСГ!$A$2:$C$427,3,0)</f>
        <v>2.58</v>
      </c>
      <c r="H131" s="58">
        <f>IF(VLOOKUP($E131,КСГ!$A$2:$D$427,4,0)=0,IF($D131="КС",$C$2*$C131*$G131,$C$3*$C131*$G131),IF($D131="КС",$C$2*$G131,$C$3*$G131))</f>
        <v>22791.590999999997</v>
      </c>
      <c r="I131" s="59" t="str">
        <f>VLOOKUP(E131,КСГ!$A$2:$E$427,5,0)</f>
        <v>Урология</v>
      </c>
      <c r="J131" s="58">
        <f>VLOOKUP(E131,КСГ!$A$2:$F$427,6,0)</f>
        <v>0.98</v>
      </c>
      <c r="K131" s="60" t="s">
        <v>473</v>
      </c>
      <c r="L131" s="60">
        <v>0</v>
      </c>
      <c r="M131" s="60">
        <v>0</v>
      </c>
      <c r="N131" s="61" t="str">
        <f t="shared" si="3"/>
        <v/>
      </c>
      <c r="O131" s="62">
        <f>IF(VLOOKUP($E131,КСГ!$A$2:$D$427,4,0)=0,IF($D131="КС",$C$2*$C131*$G131*L131,$C$3*$C131*$G131*L131),IF($D131="КС",$C$2*$G131*L131,$C$3*$G131*L131))</f>
        <v>0</v>
      </c>
      <c r="P131" s="62">
        <f>IF(VLOOKUP($E131,КСГ!$A$2:$D$427,4,0)=0,IF($D131="КС",$C$2*$C131*$G131*M131,$C$3*$C131*$G131*M131),IF($D131="КС",$C$2*$G131*M131,$C$3*$G131*M131))</f>
        <v>0</v>
      </c>
      <c r="Q131" s="63">
        <f t="shared" si="4"/>
        <v>0</v>
      </c>
    </row>
    <row r="132" spans="1:17" s="64" customFormat="1" ht="15" hidden="1" customHeight="1">
      <c r="A132" s="53">
        <v>150014</v>
      </c>
      <c r="B132" s="54" t="str">
        <f>VLOOKUP(A132,МО!$A$1:$C$68,2,0)</f>
        <v>ГБУЗ "Правобережная ЦРКБ"</v>
      </c>
      <c r="C132" s="55">
        <f>IF(D132="КС",VLOOKUP(A132,МО!$A$1:$C$68,3,0),VLOOKUP(A132,МО!$A$1:$D$68,4,0))</f>
        <v>1.0049999999999999</v>
      </c>
      <c r="D132" s="56" t="s">
        <v>495</v>
      </c>
      <c r="E132" s="60">
        <v>20162087</v>
      </c>
      <c r="F132" s="54" t="str">
        <f>VLOOKUP(E132,КСГ!$A$2:$C$427,2,0)</f>
        <v>Болезни, новообразования молочной железы</v>
      </c>
      <c r="G132" s="58">
        <f>VLOOKUP(E132,КСГ!$A$2:$C$427,3,0)</f>
        <v>0.89</v>
      </c>
      <c r="H132" s="58">
        <f>IF(VLOOKUP($E132,КСГ!$A$2:$D$427,4,0)=0,IF($D132="КС",$C$2*$C132*$G132,$C$3*$C132*$G132),IF($D132="КС",$C$2*$G132,$C$3*$G132))</f>
        <v>7862.2154999999993</v>
      </c>
      <c r="I132" s="59" t="str">
        <f>VLOOKUP(E132,КСГ!$A$2:$E$427,5,0)</f>
        <v>Хирургия</v>
      </c>
      <c r="J132" s="58">
        <f>VLOOKUP(E132,КСГ!$A$2:$F$427,6,0)</f>
        <v>0.92</v>
      </c>
      <c r="K132" s="60" t="s">
        <v>470</v>
      </c>
      <c r="L132" s="60">
        <v>0</v>
      </c>
      <c r="M132" s="60">
        <v>0</v>
      </c>
      <c r="N132" s="61" t="str">
        <f t="shared" si="3"/>
        <v/>
      </c>
      <c r="O132" s="62">
        <f>IF(VLOOKUP($E132,КСГ!$A$2:$D$427,4,0)=0,IF($D132="КС",$C$2*$C132*$G132*L132,$C$3*$C132*$G132*L132),IF($D132="КС",$C$2*$G132*L132,$C$3*$G132*L132))</f>
        <v>0</v>
      </c>
      <c r="P132" s="62">
        <f>IF(VLOOKUP($E132,КСГ!$A$2:$D$427,4,0)=0,IF($D132="КС",$C$2*$C132*$G132*M132,$C$3*$C132*$G132*M132),IF($D132="КС",$C$2*$G132*M132,$C$3*$G132*M132))</f>
        <v>0</v>
      </c>
      <c r="Q132" s="63">
        <f t="shared" si="4"/>
        <v>0</v>
      </c>
    </row>
    <row r="133" spans="1:17" s="64" customFormat="1" ht="15" hidden="1" customHeight="1">
      <c r="A133" s="53">
        <v>150014</v>
      </c>
      <c r="B133" s="54" t="str">
        <f>VLOOKUP(A133,МО!$A$1:$C$68,2,0)</f>
        <v>ГБУЗ "Правобережная ЦРКБ"</v>
      </c>
      <c r="C133" s="55">
        <f>IF(D133="КС",VLOOKUP(A133,МО!$A$1:$C$68,3,0),VLOOKUP(A133,МО!$A$1:$D$68,4,0))</f>
        <v>1.0049999999999999</v>
      </c>
      <c r="D133" s="56" t="s">
        <v>495</v>
      </c>
      <c r="E133" s="60">
        <v>20162087</v>
      </c>
      <c r="F133" s="54" t="str">
        <f>VLOOKUP(E133,КСГ!$A$2:$C$427,2,0)</f>
        <v>Болезни, новообразования молочной железы</v>
      </c>
      <c r="G133" s="58">
        <f>VLOOKUP(E133,КСГ!$A$2:$C$427,3,0)</f>
        <v>0.89</v>
      </c>
      <c r="H133" s="58">
        <f>IF(VLOOKUP($E133,КСГ!$A$2:$D$427,4,0)=0,IF($D133="КС",$C$2*$C133*$G133,$C$3*$C133*$G133),IF($D133="КС",$C$2*$G133,$C$3*$G133))</f>
        <v>7862.2154999999993</v>
      </c>
      <c r="I133" s="59" t="str">
        <f>VLOOKUP(E133,КСГ!$A$2:$E$427,5,0)</f>
        <v>Хирургия</v>
      </c>
      <c r="J133" s="58">
        <f>VLOOKUP(E133,КСГ!$A$2:$F$427,6,0)</f>
        <v>0.92</v>
      </c>
      <c r="K133" s="60" t="s">
        <v>473</v>
      </c>
      <c r="L133" s="60">
        <v>0</v>
      </c>
      <c r="M133" s="60">
        <v>0</v>
      </c>
      <c r="N133" s="61" t="str">
        <f t="shared" si="3"/>
        <v/>
      </c>
      <c r="O133" s="62">
        <f>IF(VLOOKUP($E133,КСГ!$A$2:$D$427,4,0)=0,IF($D133="КС",$C$2*$C133*$G133*L133,$C$3*$C133*$G133*L133),IF($D133="КС",$C$2*$G133*L133,$C$3*$G133*L133))</f>
        <v>0</v>
      </c>
      <c r="P133" s="62">
        <f>IF(VLOOKUP($E133,КСГ!$A$2:$D$427,4,0)=0,IF($D133="КС",$C$2*$C133*$G133*M133,$C$3*$C133*$G133*M133),IF($D133="КС",$C$2*$G133*M133,$C$3*$G133*M133))</f>
        <v>0</v>
      </c>
      <c r="Q133" s="63">
        <f t="shared" si="4"/>
        <v>0</v>
      </c>
    </row>
    <row r="134" spans="1:17" s="64" customFormat="1" ht="15" hidden="1" customHeight="1">
      <c r="A134" s="53">
        <v>150016</v>
      </c>
      <c r="B134" s="54" t="str">
        <f>VLOOKUP(A134,МО!$A$1:$C$68,2,0)</f>
        <v>ГБУЗ "Пригородная ЦРБ"</v>
      </c>
      <c r="C134" s="55">
        <f>IF(D134="КС",VLOOKUP(A134,МО!$A$1:$C$68,3,0),VLOOKUP(A134,МО!$A$1:$D$68,4,0))</f>
        <v>1</v>
      </c>
      <c r="D134" s="56" t="s">
        <v>495</v>
      </c>
      <c r="E134" s="60">
        <v>20162001</v>
      </c>
      <c r="F134" s="54" t="str">
        <f>VLOOKUP(E134,КСГ!$A$2:$C$427,2,0)</f>
        <v>Осложнения беременности, родов, послеродового периода</v>
      </c>
      <c r="G134" s="58">
        <f>VLOOKUP(E134,КСГ!$A$2:$C$427,3,0)</f>
        <v>0.83</v>
      </c>
      <c r="H134" s="58">
        <f>IF(VLOOKUP($E134,КСГ!$A$2:$D$427,4,0)=0,IF($D134="КС",$C$2*$C134*$G134,$C$3*$C134*$G134),IF($D134="КС",$C$2*$G134,$C$3*$G134))</f>
        <v>7295.7</v>
      </c>
      <c r="I134" s="58" t="str">
        <f>VLOOKUP(E134,КСГ!$A$2:$E$427,5,0)</f>
        <v>Акушерство и гинекология</v>
      </c>
      <c r="J134" s="58">
        <f>VLOOKUP(E134,КСГ!$A$2:$F$427,6,0)</f>
        <v>0.8</v>
      </c>
      <c r="K134" s="60" t="s">
        <v>470</v>
      </c>
      <c r="L134" s="60">
        <v>30</v>
      </c>
      <c r="M134" s="60">
        <v>10</v>
      </c>
      <c r="N134" s="61">
        <f t="shared" si="3"/>
        <v>40</v>
      </c>
      <c r="O134" s="62">
        <f>IF(VLOOKUP($E134,КСГ!$A$2:$D$427,4,0)=0,IF($D134="КС",$C$2*$C134*$G134*L134,$C$3*$C134*$G134*L134),IF($D134="КС",$C$2*$G134*L134,$C$3*$G134*L134))</f>
        <v>218871</v>
      </c>
      <c r="P134" s="62">
        <f>IF(VLOOKUP($E134,КСГ!$A$2:$D$427,4,0)=0,IF($D134="КС",$C$2*$C134*$G134*M134,$C$3*$C134*$G134*M134),IF($D134="КС",$C$2*$G134*M134,$C$3*$G134*M134))</f>
        <v>72957</v>
      </c>
      <c r="Q134" s="63">
        <f t="shared" si="4"/>
        <v>291828</v>
      </c>
    </row>
    <row r="135" spans="1:17" s="64" customFormat="1" ht="15" hidden="1" customHeight="1">
      <c r="A135" s="53">
        <v>150016</v>
      </c>
      <c r="B135" s="54" t="str">
        <f>VLOOKUP(A135,МО!$A$1:$C$68,2,0)</f>
        <v>ГБУЗ "Пригородная ЦРБ"</v>
      </c>
      <c r="C135" s="55">
        <f>IF(D135="КС",VLOOKUP(A135,МО!$A$1:$C$68,3,0),VLOOKUP(A135,МО!$A$1:$D$68,4,0))</f>
        <v>1</v>
      </c>
      <c r="D135" s="56" t="s">
        <v>495</v>
      </c>
      <c r="E135" s="60">
        <v>20162002</v>
      </c>
      <c r="F135" s="54" t="str">
        <f>VLOOKUP(E135,КСГ!$A$2:$C$427,2,0)</f>
        <v>Болезни женских половых органов</v>
      </c>
      <c r="G135" s="58">
        <f>VLOOKUP(E135,КСГ!$A$2:$C$427,3,0)</f>
        <v>0.66</v>
      </c>
      <c r="H135" s="58">
        <f>IF(VLOOKUP($E135,КСГ!$A$2:$D$427,4,0)=0,IF($D135="КС",$C$2*$C135*$G135,$C$3*$C135*$G135),IF($D135="КС",$C$2*$G135,$C$3*$G135))</f>
        <v>5801.4000000000005</v>
      </c>
      <c r="I135" s="58" t="str">
        <f>VLOOKUP(E135,КСГ!$A$2:$E$427,5,0)</f>
        <v>Акушерство и гинекология</v>
      </c>
      <c r="J135" s="58">
        <f>VLOOKUP(E135,КСГ!$A$2:$F$427,6,0)</f>
        <v>0.8</v>
      </c>
      <c r="K135" s="60" t="s">
        <v>470</v>
      </c>
      <c r="L135" s="60">
        <v>30</v>
      </c>
      <c r="M135" s="60">
        <v>10</v>
      </c>
      <c r="N135" s="61">
        <f t="shared" si="3"/>
        <v>40</v>
      </c>
      <c r="O135" s="62">
        <f>IF(VLOOKUP($E135,КСГ!$A$2:$D$427,4,0)=0,IF($D135="КС",$C$2*$C135*$G135*L135,$C$3*$C135*$G135*L135),IF($D135="КС",$C$2*$G135*L135,$C$3*$G135*L135))</f>
        <v>174042.00000000003</v>
      </c>
      <c r="P135" s="62">
        <f>IF(VLOOKUP($E135,КСГ!$A$2:$D$427,4,0)=0,IF($D135="КС",$C$2*$C135*$G135*M135,$C$3*$C135*$G135*M135),IF($D135="КС",$C$2*$G135*M135,$C$3*$G135*M135))</f>
        <v>58014.000000000007</v>
      </c>
      <c r="Q135" s="63">
        <f t="shared" si="4"/>
        <v>232056.00000000003</v>
      </c>
    </row>
    <row r="136" spans="1:17" s="64" customFormat="1" ht="15" hidden="1" customHeight="1">
      <c r="A136" s="53">
        <v>150016</v>
      </c>
      <c r="B136" s="54" t="str">
        <f>VLOOKUP(A136,МО!$A$1:$C$68,2,0)</f>
        <v>ГБУЗ "Пригородная ЦРБ"</v>
      </c>
      <c r="C136" s="55">
        <f>IF(D136="КС",VLOOKUP(A136,МО!$A$1:$C$68,3,0),VLOOKUP(A136,МО!$A$1:$D$68,4,0))</f>
        <v>1</v>
      </c>
      <c r="D136" s="56" t="s">
        <v>495</v>
      </c>
      <c r="E136" s="60">
        <v>20162009</v>
      </c>
      <c r="F136" s="54" t="str">
        <f>VLOOKUP(E136,КСГ!$A$2:$C$427,2,0)</f>
        <v>Болезни органов пищеварения, взрослые</v>
      </c>
      <c r="G136" s="58">
        <f>VLOOKUP(E136,КСГ!$A$2:$C$427,3,0)</f>
        <v>0.89</v>
      </c>
      <c r="H136" s="58">
        <f>IF(VLOOKUP($E136,КСГ!$A$2:$D$427,4,0)=0,IF($D136="КС",$C$2*$C136*$G136,$C$3*$C136*$G136),IF($D136="КС",$C$2*$G136,$C$3*$G136))</f>
        <v>7823.1</v>
      </c>
      <c r="I136" s="58" t="str">
        <f>VLOOKUP(E136,КСГ!$A$2:$E$427,5,0)</f>
        <v>Гастроэнтерология</v>
      </c>
      <c r="J136" s="58">
        <f>VLOOKUP(E136,КСГ!$A$2:$F$427,6,0)</f>
        <v>0.89</v>
      </c>
      <c r="K136" s="60" t="s">
        <v>491</v>
      </c>
      <c r="L136" s="60">
        <v>45</v>
      </c>
      <c r="M136" s="60">
        <v>15</v>
      </c>
      <c r="N136" s="61">
        <f t="shared" ref="N136:N199" si="5">IF(L136+M136&gt;0,L136+M136,"")</f>
        <v>60</v>
      </c>
      <c r="O136" s="62">
        <f>IF(VLOOKUP($E136,КСГ!$A$2:$D$427,4,0)=0,IF($D136="КС",$C$2*$C136*$G136*L136,$C$3*$C136*$G136*L136),IF($D136="КС",$C$2*$G136*L136,$C$3*$G136*L136))</f>
        <v>352039.5</v>
      </c>
      <c r="P136" s="62">
        <f>IF(VLOOKUP($E136,КСГ!$A$2:$D$427,4,0)=0,IF($D136="КС",$C$2*$C136*$G136*M136,$C$3*$C136*$G136*M136),IF($D136="КС",$C$2*$G136*M136,$C$3*$G136*M136))</f>
        <v>117346.5</v>
      </c>
      <c r="Q136" s="63">
        <f t="shared" ref="Q136:Q199" si="6">O136+P136</f>
        <v>469386</v>
      </c>
    </row>
    <row r="137" spans="1:17" s="64" customFormat="1" ht="15" hidden="1" customHeight="1">
      <c r="A137" s="53">
        <v>150016</v>
      </c>
      <c r="B137" s="54" t="str">
        <f>VLOOKUP(A137,МО!$A$1:$C$68,2,0)</f>
        <v>ГБУЗ "Пригородная ЦРБ"</v>
      </c>
      <c r="C137" s="55">
        <f>IF(D137="КС",VLOOKUP(A137,МО!$A$1:$C$68,3,0),VLOOKUP(A137,МО!$A$1:$D$68,4,0))</f>
        <v>1</v>
      </c>
      <c r="D137" s="56" t="s">
        <v>495</v>
      </c>
      <c r="E137" s="60">
        <v>20162009</v>
      </c>
      <c r="F137" s="54" t="str">
        <f>VLOOKUP(E137,КСГ!$A$2:$C$427,2,0)</f>
        <v>Болезни органов пищеварения, взрослые</v>
      </c>
      <c r="G137" s="58">
        <f>VLOOKUP(E137,КСГ!$A$2:$C$427,3,0)</f>
        <v>0.89</v>
      </c>
      <c r="H137" s="58">
        <f>IF(VLOOKUP($E137,КСГ!$A$2:$D$427,4,0)=0,IF($D137="КС",$C$2*$C137*$G137,$C$3*$C137*$G137),IF($D137="КС",$C$2*$G137,$C$3*$G137))</f>
        <v>7823.1</v>
      </c>
      <c r="I137" s="58" t="str">
        <f>VLOOKUP(E137,КСГ!$A$2:$E$427,5,0)</f>
        <v>Гастроэнтерология</v>
      </c>
      <c r="J137" s="58">
        <f>VLOOKUP(E137,КСГ!$A$2:$F$427,6,0)</f>
        <v>0.89</v>
      </c>
      <c r="K137" s="60" t="s">
        <v>473</v>
      </c>
      <c r="L137" s="60">
        <v>20</v>
      </c>
      <c r="M137" s="60">
        <v>5</v>
      </c>
      <c r="N137" s="61">
        <f t="shared" si="5"/>
        <v>25</v>
      </c>
      <c r="O137" s="62">
        <f>IF(VLOOKUP($E137,КСГ!$A$2:$D$427,4,0)=0,IF($D137="КС",$C$2*$C137*$G137*L137,$C$3*$C137*$G137*L137),IF($D137="КС",$C$2*$G137*L137,$C$3*$G137*L137))</f>
        <v>156462</v>
      </c>
      <c r="P137" s="62">
        <f>IF(VLOOKUP($E137,КСГ!$A$2:$D$427,4,0)=0,IF($D137="КС",$C$2*$C137*$G137*M137,$C$3*$C137*$G137*M137),IF($D137="КС",$C$2*$G137*M137,$C$3*$G137*M137))</f>
        <v>39115.5</v>
      </c>
      <c r="Q137" s="63">
        <f t="shared" si="6"/>
        <v>195577.5</v>
      </c>
    </row>
    <row r="138" spans="1:17" s="64" customFormat="1" ht="15" hidden="1" customHeight="1">
      <c r="A138" s="53">
        <v>150016</v>
      </c>
      <c r="B138" s="54" t="str">
        <f>VLOOKUP(A138,МО!$A$1:$C$68,2,0)</f>
        <v>ГБУЗ "Пригородная ЦРБ"</v>
      </c>
      <c r="C138" s="55">
        <f>IF(D138="КС",VLOOKUP(A138,МО!$A$1:$C$68,3,0),VLOOKUP(A138,МО!$A$1:$D$68,4,0))</f>
        <v>1</v>
      </c>
      <c r="D138" s="56" t="s">
        <v>495</v>
      </c>
      <c r="E138" s="60">
        <v>20162010</v>
      </c>
      <c r="F138" s="54" t="str">
        <f>VLOOKUP(E138,КСГ!$A$2:$C$427,2,0)</f>
        <v>Болезни крови</v>
      </c>
      <c r="G138" s="58">
        <f>VLOOKUP(E138,КСГ!$A$2:$C$427,3,0)</f>
        <v>1.17</v>
      </c>
      <c r="H138" s="58">
        <f>IF(VLOOKUP($E138,КСГ!$A$2:$D$427,4,0)=0,IF($D138="КС",$C$2*$C138*$G138,$C$3*$C138*$G138),IF($D138="КС",$C$2*$G138,$C$3*$G138))</f>
        <v>10284.299999999999</v>
      </c>
      <c r="I138" s="58" t="str">
        <f>VLOOKUP(E138,КСГ!$A$2:$E$427,5,0)</f>
        <v>Гематология</v>
      </c>
      <c r="J138" s="58">
        <f>VLOOKUP(E138,КСГ!$A$2:$F$427,6,0)</f>
        <v>1.17</v>
      </c>
      <c r="K138" s="60" t="s">
        <v>491</v>
      </c>
      <c r="L138" s="60">
        <v>6</v>
      </c>
      <c r="M138" s="60">
        <v>3</v>
      </c>
      <c r="N138" s="61">
        <f t="shared" si="5"/>
        <v>9</v>
      </c>
      <c r="O138" s="62">
        <f>IF(VLOOKUP($E138,КСГ!$A$2:$D$427,4,0)=0,IF($D138="КС",$C$2*$C138*$G138*L138,$C$3*$C138*$G138*L138),IF($D138="КС",$C$2*$G138*L138,$C$3*$G138*L138))</f>
        <v>61705.799999999996</v>
      </c>
      <c r="P138" s="62">
        <f>IF(VLOOKUP($E138,КСГ!$A$2:$D$427,4,0)=0,IF($D138="КС",$C$2*$C138*$G138*M138,$C$3*$C138*$G138*M138),IF($D138="КС",$C$2*$G138*M138,$C$3*$G138*M138))</f>
        <v>30852.899999999998</v>
      </c>
      <c r="Q138" s="63">
        <f t="shared" si="6"/>
        <v>92558.7</v>
      </c>
    </row>
    <row r="139" spans="1:17" s="64" customFormat="1" ht="15" hidden="1" customHeight="1">
      <c r="A139" s="53">
        <v>150016</v>
      </c>
      <c r="B139" s="54" t="str">
        <f>VLOOKUP(A139,МО!$A$1:$C$68,2,0)</f>
        <v>ГБУЗ "Пригородная ЦРБ"</v>
      </c>
      <c r="C139" s="55">
        <f>IF(D139="КС",VLOOKUP(A139,МО!$A$1:$C$68,3,0),VLOOKUP(A139,МО!$A$1:$D$68,4,0))</f>
        <v>1</v>
      </c>
      <c r="D139" s="56" t="s">
        <v>495</v>
      </c>
      <c r="E139" s="60">
        <v>20162028</v>
      </c>
      <c r="F139" s="54" t="str">
        <f>VLOOKUP(E139,КСГ!$A$2:$C$427,2,0)</f>
        <v>Респираторные инфекции верхних дыхательных путей, взрослые</v>
      </c>
      <c r="G139" s="58">
        <f>VLOOKUP(E139,КСГ!$A$2:$C$427,3,0)</f>
        <v>0.52</v>
      </c>
      <c r="H139" s="58">
        <f>IF(VLOOKUP($E139,КСГ!$A$2:$D$427,4,0)=0,IF($D139="КС",$C$2*$C139*$G139,$C$3*$C139*$G139),IF($D139="КС",$C$2*$G139,$C$3*$G139))</f>
        <v>4570.8</v>
      </c>
      <c r="I139" s="58" t="str">
        <f>VLOOKUP(E139,КСГ!$A$2:$E$427,5,0)</f>
        <v>Инфекционные болезни</v>
      </c>
      <c r="J139" s="58">
        <f>VLOOKUP(E139,КСГ!$A$2:$F$427,6,0)</f>
        <v>0.92</v>
      </c>
      <c r="K139" s="60" t="s">
        <v>491</v>
      </c>
      <c r="L139" s="60">
        <v>0</v>
      </c>
      <c r="M139" s="60">
        <v>0</v>
      </c>
      <c r="N139" s="61" t="str">
        <f t="shared" si="5"/>
        <v/>
      </c>
      <c r="O139" s="62">
        <f>IF(VLOOKUP($E139,КСГ!$A$2:$D$427,4,0)=0,IF($D139="КС",$C$2*$C139*$G139*L139,$C$3*$C139*$G139*L139),IF($D139="КС",$C$2*$G139*L139,$C$3*$G139*L139))</f>
        <v>0</v>
      </c>
      <c r="P139" s="62">
        <f>IF(VLOOKUP($E139,КСГ!$A$2:$D$427,4,0)=0,IF($D139="КС",$C$2*$C139*$G139*M139,$C$3*$C139*$G139*M139),IF($D139="КС",$C$2*$G139*M139,$C$3*$G139*M139))</f>
        <v>0</v>
      </c>
      <c r="Q139" s="63">
        <f t="shared" si="6"/>
        <v>0</v>
      </c>
    </row>
    <row r="140" spans="1:17" s="64" customFormat="1" ht="15" hidden="1" customHeight="1">
      <c r="A140" s="53">
        <v>150016</v>
      </c>
      <c r="B140" s="54" t="str">
        <f>VLOOKUP(A140,МО!$A$1:$C$68,2,0)</f>
        <v>ГБУЗ "Пригородная ЦРБ"</v>
      </c>
      <c r="C140" s="55">
        <f>IF(D140="КС",VLOOKUP(A140,МО!$A$1:$C$68,3,0),VLOOKUP(A140,МО!$A$1:$D$68,4,0))</f>
        <v>1</v>
      </c>
      <c r="D140" s="56" t="s">
        <v>495</v>
      </c>
      <c r="E140" s="60">
        <v>20162030</v>
      </c>
      <c r="F140" s="54" t="str">
        <f>VLOOKUP(E140,КСГ!$A$2:$C$427,2,0)</f>
        <v>Болезни системы кровообращения, взрослые</v>
      </c>
      <c r="G140" s="58">
        <f>VLOOKUP(E140,КСГ!$A$2:$C$427,3,0)</f>
        <v>0.8</v>
      </c>
      <c r="H140" s="58">
        <f>IF(VLOOKUP($E140,КСГ!$A$2:$D$427,4,0)=0,IF($D140="КС",$C$2*$C140*$G140,$C$3*$C140*$G140),IF($D140="КС",$C$2*$G140,$C$3*$G140))</f>
        <v>7032</v>
      </c>
      <c r="I140" s="58" t="str">
        <f>VLOOKUP(E140,КСГ!$A$2:$E$427,5,0)</f>
        <v>Кардиология</v>
      </c>
      <c r="J140" s="58">
        <f>VLOOKUP(E140,КСГ!$A$2:$F$427,6,0)</f>
        <v>0.8</v>
      </c>
      <c r="K140" s="60" t="s">
        <v>491</v>
      </c>
      <c r="L140" s="60">
        <v>700</v>
      </c>
      <c r="M140" s="60">
        <v>182</v>
      </c>
      <c r="N140" s="61">
        <f t="shared" si="5"/>
        <v>882</v>
      </c>
      <c r="O140" s="62">
        <f>IF(VLOOKUP($E140,КСГ!$A$2:$D$427,4,0)=0,IF($D140="КС",$C$2*$C140*$G140*L140,$C$3*$C140*$G140*L140),IF($D140="КС",$C$2*$G140*L140,$C$3*$G140*L140))</f>
        <v>4922400</v>
      </c>
      <c r="P140" s="62">
        <f>IF(VLOOKUP($E140,КСГ!$A$2:$D$427,4,0)=0,IF($D140="КС",$C$2*$C140*$G140*M140,$C$3*$C140*$G140*M140),IF($D140="КС",$C$2*$G140*M140,$C$3*$G140*M140))</f>
        <v>1279824</v>
      </c>
      <c r="Q140" s="63">
        <f t="shared" si="6"/>
        <v>6202224</v>
      </c>
    </row>
    <row r="141" spans="1:17" s="64" customFormat="1" ht="15" hidden="1" customHeight="1">
      <c r="A141" s="53">
        <v>150016</v>
      </c>
      <c r="B141" s="54" t="str">
        <f>VLOOKUP(A141,МО!$A$1:$C$68,2,0)</f>
        <v>ГБУЗ "Пригородная ЦРБ"</v>
      </c>
      <c r="C141" s="55">
        <f>IF(D141="КС",VLOOKUP(A141,МО!$A$1:$C$68,3,0),VLOOKUP(A141,МО!$A$1:$D$68,4,0))</f>
        <v>1</v>
      </c>
      <c r="D141" s="56" t="s">
        <v>495</v>
      </c>
      <c r="E141" s="60">
        <v>20162030</v>
      </c>
      <c r="F141" s="54" t="str">
        <f>VLOOKUP(E141,КСГ!$A$2:$C$427,2,0)</f>
        <v>Болезни системы кровообращения, взрослые</v>
      </c>
      <c r="G141" s="58">
        <f>VLOOKUP(E141,КСГ!$A$2:$C$427,3,0)</f>
        <v>0.8</v>
      </c>
      <c r="H141" s="58">
        <f>IF(VLOOKUP($E141,КСГ!$A$2:$D$427,4,0)=0,IF($D141="КС",$C$2*$C141*$G141,$C$3*$C141*$G141),IF($D141="КС",$C$2*$G141,$C$3*$G141))</f>
        <v>7032</v>
      </c>
      <c r="I141" s="58" t="str">
        <f>VLOOKUP(E141,КСГ!$A$2:$E$427,5,0)</f>
        <v>Кардиология</v>
      </c>
      <c r="J141" s="58">
        <f>VLOOKUP(E141,КСГ!$A$2:$F$427,6,0)</f>
        <v>0.8</v>
      </c>
      <c r="K141" s="60" t="s">
        <v>477</v>
      </c>
      <c r="L141" s="60">
        <v>0</v>
      </c>
      <c r="M141" s="60">
        <v>0</v>
      </c>
      <c r="N141" s="61" t="str">
        <f t="shared" si="5"/>
        <v/>
      </c>
      <c r="O141" s="62">
        <f>IF(VLOOKUP($E141,КСГ!$A$2:$D$427,4,0)=0,IF($D141="КС",$C$2*$C141*$G141*L141,$C$3*$C141*$G141*L141),IF($D141="КС",$C$2*$G141*L141,$C$3*$G141*L141))</f>
        <v>0</v>
      </c>
      <c r="P141" s="62">
        <f>IF(VLOOKUP($E141,КСГ!$A$2:$D$427,4,0)=0,IF($D141="КС",$C$2*$C141*$G141*M141,$C$3*$C141*$G141*M141),IF($D141="КС",$C$2*$G141*M141,$C$3*$G141*M141))</f>
        <v>0</v>
      </c>
      <c r="Q141" s="63">
        <f t="shared" si="6"/>
        <v>0</v>
      </c>
    </row>
    <row r="142" spans="1:17" s="64" customFormat="1" ht="15" hidden="1" customHeight="1">
      <c r="A142" s="53">
        <v>150016</v>
      </c>
      <c r="B142" s="54" t="str">
        <f>VLOOKUP(A142,МО!$A$1:$C$68,2,0)</f>
        <v>ГБУЗ "Пригородная ЦРБ"</v>
      </c>
      <c r="C142" s="55">
        <f>IF(D142="КС",VLOOKUP(A142,МО!$A$1:$C$68,3,0),VLOOKUP(A142,МО!$A$1:$D$68,4,0))</f>
        <v>1</v>
      </c>
      <c r="D142" s="56" t="s">
        <v>495</v>
      </c>
      <c r="E142" s="60">
        <v>20162034</v>
      </c>
      <c r="F142" s="54" t="str">
        <f>VLOOKUP(E142,КСГ!$A$2:$C$427,2,0)</f>
        <v>Болезни нервной системы, хромосомные аномалии</v>
      </c>
      <c r="G142" s="58">
        <f>VLOOKUP(E142,КСГ!$A$2:$C$427,3,0)</f>
        <v>0.98</v>
      </c>
      <c r="H142" s="58">
        <f>IF(VLOOKUP($E142,КСГ!$A$2:$D$427,4,0)=0,IF($D142="КС",$C$2*$C142*$G142,$C$3*$C142*$G142),IF($D142="КС",$C$2*$G142,$C$3*$G142))</f>
        <v>8614.2000000000007</v>
      </c>
      <c r="I142" s="58" t="str">
        <f>VLOOKUP(E142,КСГ!$A$2:$E$427,5,0)</f>
        <v>Неврология</v>
      </c>
      <c r="J142" s="58">
        <f>VLOOKUP(E142,КСГ!$A$2:$F$427,6,0)</f>
        <v>1.05</v>
      </c>
      <c r="K142" s="60" t="s">
        <v>477</v>
      </c>
      <c r="L142" s="60">
        <v>0</v>
      </c>
      <c r="M142" s="60">
        <v>0</v>
      </c>
      <c r="N142" s="61" t="str">
        <f t="shared" si="5"/>
        <v/>
      </c>
      <c r="O142" s="62">
        <f>IF(VLOOKUP($E142,КСГ!$A$2:$D$427,4,0)=0,IF($D142="КС",$C$2*$C142*$G142*L142,$C$3*$C142*$G142*L142),IF($D142="КС",$C$2*$G142*L142,$C$3*$G142*L142))</f>
        <v>0</v>
      </c>
      <c r="P142" s="62">
        <f>IF(VLOOKUP($E142,КСГ!$A$2:$D$427,4,0)=0,IF($D142="КС",$C$2*$C142*$G142*M142,$C$3*$C142*$G142*M142),IF($D142="КС",$C$2*$G142*M142,$C$3*$G142*M142))</f>
        <v>0</v>
      </c>
      <c r="Q142" s="63">
        <f t="shared" si="6"/>
        <v>0</v>
      </c>
    </row>
    <row r="143" spans="1:17" s="64" customFormat="1" ht="15" hidden="1" customHeight="1">
      <c r="A143" s="53">
        <v>150016</v>
      </c>
      <c r="B143" s="54" t="str">
        <f>VLOOKUP(A143,МО!$A$1:$C$68,2,0)</f>
        <v>ГБУЗ "Пригородная ЦРБ"</v>
      </c>
      <c r="C143" s="55">
        <f>IF(D143="КС",VLOOKUP(A143,МО!$A$1:$C$68,3,0),VLOOKUP(A143,МО!$A$1:$D$68,4,0))</f>
        <v>1</v>
      </c>
      <c r="D143" s="56" t="s">
        <v>495</v>
      </c>
      <c r="E143" s="60">
        <v>20162037</v>
      </c>
      <c r="F143" s="54" t="str">
        <f>VLOOKUP(E143,КСГ!$A$2:$C$427,2,0)</f>
        <v>Болезни и травмы позвоночника, спинного мозга, последствия внутричерепной травмы, сотрясение головного мозга</v>
      </c>
      <c r="G143" s="58">
        <f>VLOOKUP(E143,КСГ!$A$2:$C$427,3,0)</f>
        <v>0.94</v>
      </c>
      <c r="H143" s="58">
        <f>IF(VLOOKUP($E143,КСГ!$A$2:$D$427,4,0)=0,IF($D143="КС",$C$2*$C143*$G143,$C$3*$C143*$G143),IF($D143="КС",$C$2*$G143,$C$3*$G143))</f>
        <v>8262.6</v>
      </c>
      <c r="I143" s="58" t="str">
        <f>VLOOKUP(E143,КСГ!$A$2:$E$427,5,0)</f>
        <v>Нейрохирургия</v>
      </c>
      <c r="J143" s="58">
        <f>VLOOKUP(E143,КСГ!$A$2:$F$427,6,0)</f>
        <v>1.06</v>
      </c>
      <c r="K143" s="60" t="s">
        <v>491</v>
      </c>
      <c r="L143" s="60">
        <v>15</v>
      </c>
      <c r="M143" s="60">
        <v>5</v>
      </c>
      <c r="N143" s="61">
        <f t="shared" si="5"/>
        <v>20</v>
      </c>
      <c r="O143" s="62">
        <f>IF(VLOOKUP($E143,КСГ!$A$2:$D$427,4,0)=0,IF($D143="КС",$C$2*$C143*$G143*L143,$C$3*$C143*$G143*L143),IF($D143="КС",$C$2*$G143*L143,$C$3*$G143*L143))</f>
        <v>123939</v>
      </c>
      <c r="P143" s="62">
        <f>IF(VLOOKUP($E143,КСГ!$A$2:$D$427,4,0)=0,IF($D143="КС",$C$2*$C143*$G143*M143,$C$3*$C143*$G143*M143),IF($D143="КС",$C$2*$G143*M143,$C$3*$G143*M143))</f>
        <v>41313</v>
      </c>
      <c r="Q143" s="63">
        <f t="shared" si="6"/>
        <v>165252</v>
      </c>
    </row>
    <row r="144" spans="1:17" s="64" customFormat="1" ht="15" hidden="1" customHeight="1">
      <c r="A144" s="53">
        <v>150016</v>
      </c>
      <c r="B144" s="54" t="str">
        <f>VLOOKUP(A144,МО!$A$1:$C$68,2,0)</f>
        <v>ГБУЗ "Пригородная ЦРБ"</v>
      </c>
      <c r="C144" s="55">
        <f>IF(D144="КС",VLOOKUP(A144,МО!$A$1:$C$68,3,0),VLOOKUP(A144,МО!$A$1:$D$68,4,0))</f>
        <v>1</v>
      </c>
      <c r="D144" s="56" t="s">
        <v>495</v>
      </c>
      <c r="E144" s="60">
        <v>20162043</v>
      </c>
      <c r="F144" s="54" t="str">
        <f>VLOOKUP(E144,КСГ!$A$2:$C$427,2,0)</f>
        <v>Другие болезни почек</v>
      </c>
      <c r="G144" s="58">
        <f>VLOOKUP(E144,КСГ!$A$2:$C$427,3,0)</f>
        <v>0.8</v>
      </c>
      <c r="H144" s="58">
        <f>IF(VLOOKUP($E144,КСГ!$A$2:$D$427,4,0)=0,IF($D144="КС",$C$2*$C144*$G144,$C$3*$C144*$G144),IF($D144="КС",$C$2*$G144,$C$3*$G144))</f>
        <v>7032</v>
      </c>
      <c r="I144" s="58" t="str">
        <f>VLOOKUP(E144,КСГ!$A$2:$E$427,5,0)</f>
        <v>Нефрология (без диализа)</v>
      </c>
      <c r="J144" s="58">
        <f>VLOOKUP(E144,КСГ!$A$2:$F$427,6,0)</f>
        <v>2.74</v>
      </c>
      <c r="K144" s="60" t="s">
        <v>491</v>
      </c>
      <c r="L144" s="60">
        <v>6</v>
      </c>
      <c r="M144" s="60">
        <v>3</v>
      </c>
      <c r="N144" s="61">
        <f t="shared" si="5"/>
        <v>9</v>
      </c>
      <c r="O144" s="62">
        <f>IF(VLOOKUP($E144,КСГ!$A$2:$D$427,4,0)=0,IF($D144="КС",$C$2*$C144*$G144*L144,$C$3*$C144*$G144*L144),IF($D144="КС",$C$2*$G144*L144,$C$3*$G144*L144))</f>
        <v>42192</v>
      </c>
      <c r="P144" s="62">
        <f>IF(VLOOKUP($E144,КСГ!$A$2:$D$427,4,0)=0,IF($D144="КС",$C$2*$C144*$G144*M144,$C$3*$C144*$G144*M144),IF($D144="КС",$C$2*$G144*M144,$C$3*$G144*M144))</f>
        <v>21096</v>
      </c>
      <c r="Q144" s="63">
        <f t="shared" si="6"/>
        <v>63288</v>
      </c>
    </row>
    <row r="145" spans="1:17" s="64" customFormat="1" ht="15" hidden="1" customHeight="1">
      <c r="A145" s="53">
        <v>150016</v>
      </c>
      <c r="B145" s="54" t="str">
        <f>VLOOKUP(A145,МО!$A$1:$C$68,2,0)</f>
        <v>ГБУЗ "Пригородная ЦРБ"</v>
      </c>
      <c r="C145" s="55">
        <f>IF(D145="КС",VLOOKUP(A145,МО!$A$1:$C$68,3,0),VLOOKUP(A145,МО!$A$1:$D$68,4,0))</f>
        <v>1</v>
      </c>
      <c r="D145" s="56" t="s">
        <v>495</v>
      </c>
      <c r="E145" s="60">
        <v>20162055</v>
      </c>
      <c r="F145" s="54" t="str">
        <f>VLOOKUP(E145,КСГ!$A$2:$C$427,2,0)</f>
        <v>Болезни уха, горла, носа</v>
      </c>
      <c r="G145" s="58">
        <f>VLOOKUP(E145,КСГ!$A$2:$C$427,3,0)</f>
        <v>0.74</v>
      </c>
      <c r="H145" s="58">
        <f>IF(VLOOKUP($E145,КСГ!$A$2:$D$427,4,0)=0,IF($D145="КС",$C$2*$C145*$G145,$C$3*$C145*$G145),IF($D145="КС",$C$2*$G145,$C$3*$G145))</f>
        <v>6504.6</v>
      </c>
      <c r="I145" s="58" t="str">
        <f>VLOOKUP(E145,КСГ!$A$2:$E$427,5,0)</f>
        <v>Оториноларингология</v>
      </c>
      <c r="J145" s="58">
        <f>VLOOKUP(E145,КСГ!$A$2:$F$427,6,0)</f>
        <v>0.98</v>
      </c>
      <c r="K145" s="60" t="s">
        <v>491</v>
      </c>
      <c r="L145" s="60">
        <v>7</v>
      </c>
      <c r="M145" s="60">
        <v>3</v>
      </c>
      <c r="N145" s="61">
        <f t="shared" si="5"/>
        <v>10</v>
      </c>
      <c r="O145" s="62">
        <f>IF(VLOOKUP($E145,КСГ!$A$2:$D$427,4,0)=0,IF($D145="КС",$C$2*$C145*$G145*L145,$C$3*$C145*$G145*L145),IF($D145="КС",$C$2*$G145*L145,$C$3*$G145*L145))</f>
        <v>45532.200000000004</v>
      </c>
      <c r="P145" s="62">
        <f>IF(VLOOKUP($E145,КСГ!$A$2:$D$427,4,0)=0,IF($D145="КС",$C$2*$C145*$G145*M145,$C$3*$C145*$G145*M145),IF($D145="КС",$C$2*$G145*M145,$C$3*$G145*M145))</f>
        <v>19513.800000000003</v>
      </c>
      <c r="Q145" s="63">
        <f t="shared" si="6"/>
        <v>65046.000000000007</v>
      </c>
    </row>
    <row r="146" spans="1:17" s="64" customFormat="1" ht="15" hidden="1" customHeight="1">
      <c r="A146" s="53">
        <v>150016</v>
      </c>
      <c r="B146" s="54" t="str">
        <f>VLOOKUP(A146,МО!$A$1:$C$68,2,0)</f>
        <v>ГБУЗ "Пригородная ЦРБ"</v>
      </c>
      <c r="C146" s="55">
        <f>IF(D146="КС",VLOOKUP(A146,МО!$A$1:$C$68,3,0),VLOOKUP(A146,МО!$A$1:$D$68,4,0))</f>
        <v>1</v>
      </c>
      <c r="D146" s="56" t="s">
        <v>495</v>
      </c>
      <c r="E146" s="60">
        <v>20162069</v>
      </c>
      <c r="F146" s="54" t="str">
        <f>VLOOKUP(E146,КСГ!$A$2:$C$427,2,0)</f>
        <v>Болезни органов дыхания</v>
      </c>
      <c r="G146" s="58">
        <f>VLOOKUP(E146,КСГ!$A$2:$C$427,3,0)</f>
        <v>0.9</v>
      </c>
      <c r="H146" s="58">
        <f>IF(VLOOKUP($E146,КСГ!$A$2:$D$427,4,0)=0,IF($D146="КС",$C$2*$C146*$G146,$C$3*$C146*$G146),IF($D146="КС",$C$2*$G146,$C$3*$G146))</f>
        <v>7911</v>
      </c>
      <c r="I146" s="58" t="str">
        <f>VLOOKUP(E146,КСГ!$A$2:$E$427,5,0)</f>
        <v>Пульмонология</v>
      </c>
      <c r="J146" s="58">
        <f>VLOOKUP(E146,КСГ!$A$2:$F$427,6,0)</f>
        <v>0.9</v>
      </c>
      <c r="K146" s="60" t="s">
        <v>491</v>
      </c>
      <c r="L146" s="60">
        <v>130</v>
      </c>
      <c r="M146" s="60">
        <v>46</v>
      </c>
      <c r="N146" s="61">
        <f t="shared" si="5"/>
        <v>176</v>
      </c>
      <c r="O146" s="62">
        <f>IF(VLOOKUP($E146,КСГ!$A$2:$D$427,4,0)=0,IF($D146="КС",$C$2*$C146*$G146*L146,$C$3*$C146*$G146*L146),IF($D146="КС",$C$2*$G146*L146,$C$3*$G146*L146))</f>
        <v>1028430</v>
      </c>
      <c r="P146" s="62">
        <f>IF(VLOOKUP($E146,КСГ!$A$2:$D$427,4,0)=0,IF($D146="КС",$C$2*$C146*$G146*M146,$C$3*$C146*$G146*M146),IF($D146="КС",$C$2*$G146*M146,$C$3*$G146*M146))</f>
        <v>363906</v>
      </c>
      <c r="Q146" s="63">
        <f t="shared" si="6"/>
        <v>1392336</v>
      </c>
    </row>
    <row r="147" spans="1:17" s="64" customFormat="1" ht="15" hidden="1" customHeight="1">
      <c r="A147" s="53">
        <v>150016</v>
      </c>
      <c r="B147" s="54" t="str">
        <f>VLOOKUP(A147,МО!$A$1:$C$68,2,0)</f>
        <v>ГБУЗ "Пригородная ЦРБ"</v>
      </c>
      <c r="C147" s="55">
        <f>IF(D147="КС",VLOOKUP(A147,МО!$A$1:$C$68,3,0),VLOOKUP(A147,МО!$A$1:$D$68,4,0))</f>
        <v>1</v>
      </c>
      <c r="D147" s="56" t="s">
        <v>495</v>
      </c>
      <c r="E147" s="60">
        <v>20162070</v>
      </c>
      <c r="F147" s="54" t="str">
        <f>VLOOKUP(E147,КСГ!$A$2:$C$427,2,0)</f>
        <v>Системные поражения соединительной ткани, артропатии, спондилопатии, взрослые</v>
      </c>
      <c r="G147" s="58">
        <f>VLOOKUP(E147,КСГ!$A$2:$C$427,3,0)</f>
        <v>1.46</v>
      </c>
      <c r="H147" s="58">
        <f>IF(VLOOKUP($E147,КСГ!$A$2:$D$427,4,0)=0,IF($D147="КС",$C$2*$C147*$G147,$C$3*$C147*$G147),IF($D147="КС",$C$2*$G147,$C$3*$G147))</f>
        <v>12833.4</v>
      </c>
      <c r="I147" s="58" t="str">
        <f>VLOOKUP(E147,КСГ!$A$2:$E$427,5,0)</f>
        <v>Ревматология</v>
      </c>
      <c r="J147" s="58">
        <f>VLOOKUP(E147,КСГ!$A$2:$F$427,6,0)</f>
        <v>1.46</v>
      </c>
      <c r="K147" s="60" t="s">
        <v>477</v>
      </c>
      <c r="L147" s="60">
        <v>15</v>
      </c>
      <c r="M147" s="60">
        <v>7</v>
      </c>
      <c r="N147" s="61">
        <f t="shared" si="5"/>
        <v>22</v>
      </c>
      <c r="O147" s="62">
        <f>IF(VLOOKUP($E147,КСГ!$A$2:$D$427,4,0)=0,IF($D147="КС",$C$2*$C147*$G147*L147,$C$3*$C147*$G147*L147),IF($D147="КС",$C$2*$G147*L147,$C$3*$G147*L147))</f>
        <v>192501</v>
      </c>
      <c r="P147" s="62">
        <f>IF(VLOOKUP($E147,КСГ!$A$2:$D$427,4,0)=0,IF($D147="КС",$C$2*$C147*$G147*M147,$C$3*$C147*$G147*M147),IF($D147="КС",$C$2*$G147*M147,$C$3*$G147*M147))</f>
        <v>89833.8</v>
      </c>
      <c r="Q147" s="63">
        <f t="shared" si="6"/>
        <v>282334.8</v>
      </c>
    </row>
    <row r="148" spans="1:17" s="64" customFormat="1" ht="15" hidden="1" customHeight="1">
      <c r="A148" s="53">
        <v>150016</v>
      </c>
      <c r="B148" s="54" t="str">
        <f>VLOOKUP(A148,МО!$A$1:$C$68,2,0)</f>
        <v>ГБУЗ "Пригородная ЦРБ"</v>
      </c>
      <c r="C148" s="55">
        <f>IF(D148="КС",VLOOKUP(A148,МО!$A$1:$C$68,3,0),VLOOKUP(A148,МО!$A$1:$D$68,4,0))</f>
        <v>1</v>
      </c>
      <c r="D148" s="56" t="s">
        <v>495</v>
      </c>
      <c r="E148" s="60">
        <v>20162070</v>
      </c>
      <c r="F148" s="54" t="str">
        <f>VLOOKUP(E148,КСГ!$A$2:$C$427,2,0)</f>
        <v>Системные поражения соединительной ткани, артропатии, спондилопатии, взрослые</v>
      </c>
      <c r="G148" s="58">
        <f>VLOOKUP(E148,КСГ!$A$2:$C$427,3,0)</f>
        <v>1.46</v>
      </c>
      <c r="H148" s="58">
        <f>IF(VLOOKUP($E148,КСГ!$A$2:$D$427,4,0)=0,IF($D148="КС",$C$2*$C148*$G148,$C$3*$C148*$G148),IF($D148="КС",$C$2*$G148,$C$3*$G148))</f>
        <v>12833.4</v>
      </c>
      <c r="I148" s="58" t="str">
        <f>VLOOKUP(E148,КСГ!$A$2:$E$427,5,0)</f>
        <v>Ревматология</v>
      </c>
      <c r="J148" s="58">
        <f>VLOOKUP(E148,КСГ!$A$2:$F$427,6,0)</f>
        <v>1.46</v>
      </c>
      <c r="K148" s="60" t="s">
        <v>491</v>
      </c>
      <c r="L148" s="60">
        <v>20</v>
      </c>
      <c r="M148" s="60">
        <v>14</v>
      </c>
      <c r="N148" s="61">
        <f t="shared" si="5"/>
        <v>34</v>
      </c>
      <c r="O148" s="62">
        <f>IF(VLOOKUP($E148,КСГ!$A$2:$D$427,4,0)=0,IF($D148="КС",$C$2*$C148*$G148*L148,$C$3*$C148*$G148*L148),IF($D148="КС",$C$2*$G148*L148,$C$3*$G148*L148))</f>
        <v>256668</v>
      </c>
      <c r="P148" s="62">
        <f>IF(VLOOKUP($E148,КСГ!$A$2:$D$427,4,0)=0,IF($D148="КС",$C$2*$C148*$G148*M148,$C$3*$C148*$G148*M148),IF($D148="КС",$C$2*$G148*M148,$C$3*$G148*M148))</f>
        <v>179667.6</v>
      </c>
      <c r="Q148" s="63">
        <f t="shared" si="6"/>
        <v>436335.6</v>
      </c>
    </row>
    <row r="149" spans="1:17" s="64" customFormat="1" ht="15" hidden="1" customHeight="1">
      <c r="A149" s="53">
        <v>150016</v>
      </c>
      <c r="B149" s="54" t="str">
        <f>VLOOKUP(A149,МО!$A$1:$C$68,2,0)</f>
        <v>ГБУЗ "Пригородная ЦРБ"</v>
      </c>
      <c r="C149" s="55">
        <f>IF(D149="КС",VLOOKUP(A149,МО!$A$1:$C$68,3,0),VLOOKUP(A149,МО!$A$1:$D$68,4,0))</f>
        <v>1</v>
      </c>
      <c r="D149" s="56" t="s">
        <v>495</v>
      </c>
      <c r="E149" s="60">
        <v>20162070</v>
      </c>
      <c r="F149" s="54" t="str">
        <f>VLOOKUP(E149,КСГ!$A$2:$C$427,2,0)</f>
        <v>Системные поражения соединительной ткани, артропатии, спондилопатии, взрослые</v>
      </c>
      <c r="G149" s="58">
        <f>VLOOKUP(E149,КСГ!$A$2:$C$427,3,0)</f>
        <v>1.46</v>
      </c>
      <c r="H149" s="58">
        <f>IF(VLOOKUP($E149,КСГ!$A$2:$D$427,4,0)=0,IF($D149="КС",$C$2*$C149*$G149,$C$3*$C149*$G149),IF($D149="КС",$C$2*$G149,$C$3*$G149))</f>
        <v>12833.4</v>
      </c>
      <c r="I149" s="58" t="str">
        <f>VLOOKUP(E149,КСГ!$A$2:$E$427,5,0)</f>
        <v>Ревматология</v>
      </c>
      <c r="J149" s="58">
        <f>VLOOKUP(E149,КСГ!$A$2:$F$427,6,0)</f>
        <v>1.46</v>
      </c>
      <c r="K149" s="60" t="s">
        <v>473</v>
      </c>
      <c r="L149" s="60">
        <v>15</v>
      </c>
      <c r="M149" s="60">
        <v>5</v>
      </c>
      <c r="N149" s="61">
        <f t="shared" si="5"/>
        <v>20</v>
      </c>
      <c r="O149" s="62">
        <f>IF(VLOOKUP($E149,КСГ!$A$2:$D$427,4,0)=0,IF($D149="КС",$C$2*$C149*$G149*L149,$C$3*$C149*$G149*L149),IF($D149="КС",$C$2*$G149*L149,$C$3*$G149*L149))</f>
        <v>192501</v>
      </c>
      <c r="P149" s="62">
        <f>IF(VLOOKUP($E149,КСГ!$A$2:$D$427,4,0)=0,IF($D149="КС",$C$2*$C149*$G149*M149,$C$3*$C149*$G149*M149),IF($D149="КС",$C$2*$G149*M149,$C$3*$G149*M149))</f>
        <v>64167</v>
      </c>
      <c r="Q149" s="63">
        <f t="shared" si="6"/>
        <v>256668</v>
      </c>
    </row>
    <row r="150" spans="1:17" s="64" customFormat="1" ht="15" hidden="1" customHeight="1">
      <c r="A150" s="53">
        <v>150016</v>
      </c>
      <c r="B150" s="54" t="str">
        <f>VLOOKUP(A150,МО!$A$1:$C$68,2,0)</f>
        <v>ГБУЗ "Пригородная ЦРБ"</v>
      </c>
      <c r="C150" s="55">
        <f>IF(D150="КС",VLOOKUP(A150,МО!$A$1:$C$68,3,0),VLOOKUP(A150,МО!$A$1:$D$68,4,0))</f>
        <v>1</v>
      </c>
      <c r="D150" s="56" t="s">
        <v>495</v>
      </c>
      <c r="E150" s="60">
        <v>20162080</v>
      </c>
      <c r="F150" s="54" t="str">
        <f>VLOOKUP(E150,КСГ!$A$2:$C$427,2,0)</f>
        <v>Заболевания опорно-двигательного аппарата, травмы</v>
      </c>
      <c r="G150" s="58">
        <f>VLOOKUP(E150,КСГ!$A$2:$C$427,3,0)</f>
        <v>1.05</v>
      </c>
      <c r="H150" s="58">
        <f>IF(VLOOKUP($E150,КСГ!$A$2:$D$427,4,0)=0,IF($D150="КС",$C$2*$C150*$G150,$C$3*$C150*$G150),IF($D150="КС",$C$2*$G150,$C$3*$G150))</f>
        <v>9229.5</v>
      </c>
      <c r="I150" s="58" t="str">
        <f>VLOOKUP(E150,КСГ!$A$2:$E$427,5,0)</f>
        <v>Травматология и ортопедия</v>
      </c>
      <c r="J150" s="58">
        <f>VLOOKUP(E150,КСГ!$A$2:$F$427,6,0)</f>
        <v>1.25</v>
      </c>
      <c r="K150" s="60" t="s">
        <v>473</v>
      </c>
      <c r="L150" s="60">
        <v>6</v>
      </c>
      <c r="M150" s="60">
        <v>2</v>
      </c>
      <c r="N150" s="61">
        <f t="shared" si="5"/>
        <v>8</v>
      </c>
      <c r="O150" s="62">
        <f>IF(VLOOKUP($E150,КСГ!$A$2:$D$427,4,0)=0,IF($D150="КС",$C$2*$C150*$G150*L150,$C$3*$C150*$G150*L150),IF($D150="КС",$C$2*$G150*L150,$C$3*$G150*L150))</f>
        <v>55377</v>
      </c>
      <c r="P150" s="62">
        <f>IF(VLOOKUP($E150,КСГ!$A$2:$D$427,4,0)=0,IF($D150="КС",$C$2*$C150*$G150*M150,$C$3*$C150*$G150*M150),IF($D150="КС",$C$2*$G150*M150,$C$3*$G150*M150))</f>
        <v>18459</v>
      </c>
      <c r="Q150" s="63">
        <f t="shared" si="6"/>
        <v>73836</v>
      </c>
    </row>
    <row r="151" spans="1:17" s="64" customFormat="1" ht="15" hidden="1" customHeight="1">
      <c r="A151" s="53">
        <v>150016</v>
      </c>
      <c r="B151" s="54" t="str">
        <f>VLOOKUP(A151,МО!$A$1:$C$68,2,0)</f>
        <v>ГБУЗ "Пригородная ЦРБ"</v>
      </c>
      <c r="C151" s="55">
        <f>IF(D151="КС",VLOOKUP(A151,МО!$A$1:$C$68,3,0),VLOOKUP(A151,МО!$A$1:$D$68,4,0))</f>
        <v>1</v>
      </c>
      <c r="D151" s="56" t="s">
        <v>495</v>
      </c>
      <c r="E151" s="60">
        <v>20162088</v>
      </c>
      <c r="F151" s="54" t="str">
        <f>VLOOKUP(E151,КСГ!$A$2:$C$427,2,0)</f>
        <v>Операции на коже, подкожной клетчатке, придатках кожи (уровень  1)</v>
      </c>
      <c r="G151" s="58">
        <f>VLOOKUP(E151,КСГ!$A$2:$C$427,3,0)</f>
        <v>0.75</v>
      </c>
      <c r="H151" s="58">
        <f>IF(VLOOKUP($E151,КСГ!$A$2:$D$427,4,0)=0,IF($D151="КС",$C$2*$C151*$G151,$C$3*$C151*$G151),IF($D151="КС",$C$2*$G151,$C$3*$G151))</f>
        <v>6592.5</v>
      </c>
      <c r="I151" s="58" t="str">
        <f>VLOOKUP(E151,КСГ!$A$2:$E$427,5,0)</f>
        <v>Хирургия</v>
      </c>
      <c r="J151" s="58">
        <f>VLOOKUP(E151,КСГ!$A$2:$F$427,6,0)</f>
        <v>0.92</v>
      </c>
      <c r="K151" s="60" t="s">
        <v>473</v>
      </c>
      <c r="L151" s="60">
        <v>7</v>
      </c>
      <c r="M151" s="60">
        <v>2</v>
      </c>
      <c r="N151" s="61">
        <f t="shared" si="5"/>
        <v>9</v>
      </c>
      <c r="O151" s="62">
        <f>IF(VLOOKUP($E151,КСГ!$A$2:$D$427,4,0)=0,IF($D151="КС",$C$2*$C151*$G151*L151,$C$3*$C151*$G151*L151),IF($D151="КС",$C$2*$G151*L151,$C$3*$G151*L151))</f>
        <v>46147.5</v>
      </c>
      <c r="P151" s="62">
        <f>IF(VLOOKUP($E151,КСГ!$A$2:$D$427,4,0)=0,IF($D151="КС",$C$2*$C151*$G151*M151,$C$3*$C151*$G151*M151),IF($D151="КС",$C$2*$G151*M151,$C$3*$G151*M151))</f>
        <v>13185</v>
      </c>
      <c r="Q151" s="63">
        <f t="shared" si="6"/>
        <v>59332.5</v>
      </c>
    </row>
    <row r="152" spans="1:17" s="64" customFormat="1" ht="15" hidden="1" customHeight="1">
      <c r="A152" s="53">
        <v>150017</v>
      </c>
      <c r="B152" s="54" t="str">
        <f>VLOOKUP(A152,МО!$A$1:$C$68,2,0)</f>
        <v>ГБУЗ "РЭД"</v>
      </c>
      <c r="C152" s="55">
        <f>IF(D152="КС",VLOOKUP(A152,МО!$A$1:$C$68,3,0),VLOOKUP(A152,МО!$A$1:$D$68,4,0))</f>
        <v>1.105</v>
      </c>
      <c r="D152" s="56" t="s">
        <v>495</v>
      </c>
      <c r="E152" s="60">
        <v>20162104</v>
      </c>
      <c r="F152" s="54" t="str">
        <f>VLOOKUP(E152,КСГ!$A$2:$C$427,2,0)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52" s="58">
        <f>VLOOKUP(E152,КСГ!$A$2:$C$427,3,0)</f>
        <v>1.41</v>
      </c>
      <c r="H152" s="58">
        <f>IF(VLOOKUP($E152,КСГ!$A$2:$D$427,4,0)=0,IF($D152="КС",$C$2*$C152*$G152,$C$3*$C152*$G152),IF($D152="КС",$C$2*$G152,$C$3*$G152))</f>
        <v>13695.2595</v>
      </c>
      <c r="I152" s="58" t="str">
        <f>VLOOKUP(E152,КСГ!$A$2:$E$427,5,0)</f>
        <v>Эндокринология</v>
      </c>
      <c r="J152" s="58">
        <f>VLOOKUP(E152,КСГ!$A$2:$F$427,6,0)</f>
        <v>1.23</v>
      </c>
      <c r="K152" s="60" t="s">
        <v>513</v>
      </c>
      <c r="L152" s="60">
        <v>30</v>
      </c>
      <c r="M152" s="60">
        <v>7</v>
      </c>
      <c r="N152" s="61">
        <f t="shared" si="5"/>
        <v>37</v>
      </c>
      <c r="O152" s="62">
        <f>IF(VLOOKUP($E152,КСГ!$A$2:$D$427,4,0)=0,IF($D152="КС",$C$2*$C152*$G152*L152,$C$3*$C152*$G152*L152),IF($D152="КС",$C$2*$G152*L152,$C$3*$G152*L152))</f>
        <v>410857.78500000003</v>
      </c>
      <c r="P152" s="62">
        <f>IF(VLOOKUP($E152,КСГ!$A$2:$D$427,4,0)=0,IF($D152="КС",$C$2*$C152*$G152*M152,$C$3*$C152*$G152*M152),IF($D152="КС",$C$2*$G152*M152,$C$3*$G152*M152))</f>
        <v>95866.816500000001</v>
      </c>
      <c r="Q152" s="63">
        <f t="shared" si="6"/>
        <v>506724.60150000005</v>
      </c>
    </row>
    <row r="153" spans="1:17" s="64" customFormat="1" ht="15" hidden="1" customHeight="1">
      <c r="A153" s="53">
        <v>150017</v>
      </c>
      <c r="B153" s="54" t="str">
        <f>VLOOKUP(A153,МО!$A$1:$C$68,2,0)</f>
        <v>ГБУЗ "РЭД"</v>
      </c>
      <c r="C153" s="55">
        <f>IF(D153="КС",VLOOKUP(A153,МО!$A$1:$C$68,3,0),VLOOKUP(A153,МО!$A$1:$D$68,4,0))</f>
        <v>1.105</v>
      </c>
      <c r="D153" s="56" t="s">
        <v>495</v>
      </c>
      <c r="E153" s="60">
        <v>20162103</v>
      </c>
      <c r="F153" s="54" t="str">
        <f>VLOOKUP(E153,КСГ!$A$2:$C$427,2,0)</f>
        <v>Сахарный диабет, взрослые</v>
      </c>
      <c r="G153" s="58">
        <f>VLOOKUP(E153,КСГ!$A$2:$C$427,3,0)</f>
        <v>1.08</v>
      </c>
      <c r="H153" s="58">
        <f>IF(VLOOKUP($E153,КСГ!$A$2:$D$427,4,0)=0,IF($D153="КС",$C$2*$C153*$G153,$C$3*$C153*$G153),IF($D153="КС",$C$2*$G153,$C$3*$G153))</f>
        <v>10489.986000000001</v>
      </c>
      <c r="I153" s="58" t="str">
        <f>VLOOKUP(E153,КСГ!$A$2:$E$427,5,0)</f>
        <v>Эндокринология</v>
      </c>
      <c r="J153" s="58">
        <f>VLOOKUP(E153,КСГ!$A$2:$F$427,6,0)</f>
        <v>1.23</v>
      </c>
      <c r="K153" s="60" t="s">
        <v>513</v>
      </c>
      <c r="L153" s="60">
        <v>270</v>
      </c>
      <c r="M153" s="60">
        <v>53</v>
      </c>
      <c r="N153" s="61">
        <f t="shared" si="5"/>
        <v>323</v>
      </c>
      <c r="O153" s="62">
        <f>IF(VLOOKUP($E153,КСГ!$A$2:$D$427,4,0)=0,IF($D153="КС",$C$2*$C153*$G153*L153,$C$3*$C153*$G153*L153),IF($D153="КС",$C$2*$G153*L153,$C$3*$G153*L153))</f>
        <v>2832296.22</v>
      </c>
      <c r="P153" s="62">
        <f>IF(VLOOKUP($E153,КСГ!$A$2:$D$427,4,0)=0,IF($D153="КС",$C$2*$C153*$G153*M153,$C$3*$C153*$G153*M153),IF($D153="КС",$C$2*$G153*M153,$C$3*$G153*M153))</f>
        <v>555969.25800000003</v>
      </c>
      <c r="Q153" s="63">
        <f t="shared" si="6"/>
        <v>3388265.4780000001</v>
      </c>
    </row>
    <row r="154" spans="1:17" s="64" customFormat="1" ht="15" hidden="1" customHeight="1">
      <c r="A154" s="53">
        <v>150019</v>
      </c>
      <c r="B154" s="54" t="str">
        <f>VLOOKUP(A154,МО!$A$1:$C$68,2,0)</f>
        <v>ГБУЗ  " Дигорская ЦРБ"</v>
      </c>
      <c r="C154" s="55">
        <f>IF(D154="КС",VLOOKUP(A154,МО!$A$1:$C$68,3,0),VLOOKUP(A154,МО!$A$1:$D$68,4,0))</f>
        <v>1.0049999999999999</v>
      </c>
      <c r="D154" s="56" t="s">
        <v>495</v>
      </c>
      <c r="E154" s="60">
        <v>20162009</v>
      </c>
      <c r="F154" s="54" t="str">
        <f>VLOOKUP(E154,КСГ!$A$2:$C$427,2,0)</f>
        <v>Болезни органов пищеварения, взрослые</v>
      </c>
      <c r="G154" s="58">
        <f>VLOOKUP(E154,КСГ!$A$2:$C$427,3,0)</f>
        <v>0.89</v>
      </c>
      <c r="H154" s="58">
        <f>IF(VLOOKUP($E154,КСГ!$A$2:$D$427,4,0)=0,IF($D154="КС",$C$2*$C154*$G154,$C$3*$C154*$G154),IF($D154="КС",$C$2*$G154,$C$3*$G154))</f>
        <v>7862.2154999999993</v>
      </c>
      <c r="I154" s="59" t="str">
        <f>VLOOKUP(E154,КСГ!$A$2:$E$427,5,0)</f>
        <v>Гастроэнтерология</v>
      </c>
      <c r="J154" s="58">
        <f>VLOOKUP(E154,КСГ!$A$2:$F$427,6,0)</f>
        <v>0.89</v>
      </c>
      <c r="K154" s="60" t="s">
        <v>491</v>
      </c>
      <c r="L154" s="60">
        <v>87</v>
      </c>
      <c r="M154" s="60"/>
      <c r="N154" s="61">
        <f t="shared" si="5"/>
        <v>87</v>
      </c>
      <c r="O154" s="62">
        <f>IF(VLOOKUP($E154,КСГ!$A$2:$D$427,4,0)=0,IF($D154="КС",$C$2*$C154*$G154*L154,$C$3*$C154*$G154*L154),IF($D154="КС",$C$2*$G154*L154,$C$3*$G154*L154))</f>
        <v>684012.74849999999</v>
      </c>
      <c r="P154" s="62">
        <f>IF(VLOOKUP($E154,КСГ!$A$2:$D$427,4,0)=0,IF($D154="КС",$C$2*$C154*$G154*M154,$C$3*$C154*$G154*M154),IF($D154="КС",$C$2*$G154*M154,$C$3*$G154*M154))</f>
        <v>0</v>
      </c>
      <c r="Q154" s="63">
        <f t="shared" si="6"/>
        <v>684012.74849999999</v>
      </c>
    </row>
    <row r="155" spans="1:17" s="64" customFormat="1" ht="15" hidden="1" customHeight="1">
      <c r="A155" s="53">
        <v>150019</v>
      </c>
      <c r="B155" s="54" t="str">
        <f>VLOOKUP(A155,МО!$A$1:$C$68,2,0)</f>
        <v>ГБУЗ  " Дигорская ЦРБ"</v>
      </c>
      <c r="C155" s="55">
        <f>IF(D155="КС",VLOOKUP(A155,МО!$A$1:$C$68,3,0),VLOOKUP(A155,МО!$A$1:$D$68,4,0))</f>
        <v>1.0049999999999999</v>
      </c>
      <c r="D155" s="56" t="s">
        <v>495</v>
      </c>
      <c r="E155" s="60">
        <v>20162010</v>
      </c>
      <c r="F155" s="54" t="str">
        <f>VLOOKUP(E155,КСГ!$A$2:$C$427,2,0)</f>
        <v>Болезни крови</v>
      </c>
      <c r="G155" s="58">
        <f>VLOOKUP(E155,КСГ!$A$2:$C$427,3,0)</f>
        <v>1.17</v>
      </c>
      <c r="H155" s="58">
        <f>IF(VLOOKUP($E155,КСГ!$A$2:$D$427,4,0)=0,IF($D155="КС",$C$2*$C155*$G155,$C$3*$C155*$G155),IF($D155="КС",$C$2*$G155,$C$3*$G155))</f>
        <v>10335.721499999998</v>
      </c>
      <c r="I155" s="59" t="str">
        <f>VLOOKUP(E155,КСГ!$A$2:$E$427,5,0)</f>
        <v>Гематология</v>
      </c>
      <c r="J155" s="58">
        <f>VLOOKUP(E155,КСГ!$A$2:$F$427,6,0)</f>
        <v>1.17</v>
      </c>
      <c r="K155" s="60" t="s">
        <v>491</v>
      </c>
      <c r="L155" s="60">
        <v>0</v>
      </c>
      <c r="M155" s="60"/>
      <c r="N155" s="61" t="str">
        <f t="shared" si="5"/>
        <v/>
      </c>
      <c r="O155" s="62">
        <f>IF(VLOOKUP($E155,КСГ!$A$2:$D$427,4,0)=0,IF($D155="КС",$C$2*$C155*$G155*L155,$C$3*$C155*$G155*L155),IF($D155="КС",$C$2*$G155*L155,$C$3*$G155*L155))</f>
        <v>0</v>
      </c>
      <c r="P155" s="62">
        <f>IF(VLOOKUP($E155,КСГ!$A$2:$D$427,4,0)=0,IF($D155="КС",$C$2*$C155*$G155*M155,$C$3*$C155*$G155*M155),IF($D155="КС",$C$2*$G155*M155,$C$3*$G155*M155))</f>
        <v>0</v>
      </c>
      <c r="Q155" s="63">
        <f t="shared" si="6"/>
        <v>0</v>
      </c>
    </row>
    <row r="156" spans="1:17" s="64" customFormat="1" ht="15" hidden="1" customHeight="1">
      <c r="A156" s="53">
        <v>150019</v>
      </c>
      <c r="B156" s="54" t="str">
        <f>VLOOKUP(A156,МО!$A$1:$C$68,2,0)</f>
        <v>ГБУЗ  " Дигорская ЦРБ"</v>
      </c>
      <c r="C156" s="55">
        <f>IF(D156="КС",VLOOKUP(A156,МО!$A$1:$C$68,3,0),VLOOKUP(A156,МО!$A$1:$D$68,4,0))</f>
        <v>1.0049999999999999</v>
      </c>
      <c r="D156" s="56" t="s">
        <v>495</v>
      </c>
      <c r="E156" s="60">
        <v>20162029</v>
      </c>
      <c r="F156" s="54" t="str">
        <f>VLOOKUP(E156,КСГ!$A$2:$C$427,2,0)</f>
        <v>Респираторные инфекции верхних дыхательных путей, дети</v>
      </c>
      <c r="G156" s="58">
        <f>VLOOKUP(E156,КСГ!$A$2:$C$427,3,0)</f>
        <v>0.65</v>
      </c>
      <c r="H156" s="58">
        <f>IF(VLOOKUP($E156,КСГ!$A$2:$D$427,4,0)=0,IF($D156="КС",$C$2*$C156*$G156,$C$3*$C156*$G156),IF($D156="КС",$C$2*$G156,$C$3*$G156))</f>
        <v>5742.0674999999992</v>
      </c>
      <c r="I156" s="59" t="str">
        <f>VLOOKUP(E156,КСГ!$A$2:$E$427,5,0)</f>
        <v>Инфекционные болезни</v>
      </c>
      <c r="J156" s="58">
        <f>VLOOKUP(E156,КСГ!$A$2:$F$427,6,0)</f>
        <v>0.92</v>
      </c>
      <c r="K156" s="60" t="s">
        <v>497</v>
      </c>
      <c r="L156" s="60">
        <v>20</v>
      </c>
      <c r="M156" s="60"/>
      <c r="N156" s="61">
        <f t="shared" si="5"/>
        <v>20</v>
      </c>
      <c r="O156" s="62">
        <f>IF(VLOOKUP($E156,КСГ!$A$2:$D$427,4,0)=0,IF($D156="КС",$C$2*$C156*$G156*L156,$C$3*$C156*$G156*L156),IF($D156="КС",$C$2*$G156*L156,$C$3*$G156*L156))</f>
        <v>114841.34999999998</v>
      </c>
      <c r="P156" s="62">
        <f>IF(VLOOKUP($E156,КСГ!$A$2:$D$427,4,0)=0,IF($D156="КС",$C$2*$C156*$G156*M156,$C$3*$C156*$G156*M156),IF($D156="КС",$C$2*$G156*M156,$C$3*$G156*M156))</f>
        <v>0</v>
      </c>
      <c r="Q156" s="63">
        <f t="shared" si="6"/>
        <v>114841.34999999998</v>
      </c>
    </row>
    <row r="157" spans="1:17" s="64" customFormat="1" ht="15" hidden="1" customHeight="1">
      <c r="A157" s="53">
        <v>150019</v>
      </c>
      <c r="B157" s="54" t="str">
        <f>VLOOKUP(A157,МО!$A$1:$C$68,2,0)</f>
        <v>ГБУЗ  " Дигорская ЦРБ"</v>
      </c>
      <c r="C157" s="55">
        <f>IF(D157="КС",VLOOKUP(A157,МО!$A$1:$C$68,3,0),VLOOKUP(A157,МО!$A$1:$D$68,4,0))</f>
        <v>1.0049999999999999</v>
      </c>
      <c r="D157" s="56" t="s">
        <v>495</v>
      </c>
      <c r="E157" s="60">
        <v>20162030</v>
      </c>
      <c r="F157" s="54" t="str">
        <f>VLOOKUP(E157,КСГ!$A$2:$C$427,2,0)</f>
        <v>Болезни системы кровообращения, взрослые</v>
      </c>
      <c r="G157" s="58">
        <f>VLOOKUP(E157,КСГ!$A$2:$C$427,3,0)</f>
        <v>0.8</v>
      </c>
      <c r="H157" s="58">
        <f>IF(VLOOKUP($E157,КСГ!$A$2:$D$427,4,0)=0,IF($D157="КС",$C$2*$C157*$G157,$C$3*$C157*$G157),IF($D157="КС",$C$2*$G157,$C$3*$G157))</f>
        <v>7067.16</v>
      </c>
      <c r="I157" s="59" t="str">
        <f>VLOOKUP(E157,КСГ!$A$2:$E$427,5,0)</f>
        <v>Кардиология</v>
      </c>
      <c r="J157" s="58">
        <f>VLOOKUP(E157,КСГ!$A$2:$F$427,6,0)</f>
        <v>0.8</v>
      </c>
      <c r="K157" s="60" t="s">
        <v>477</v>
      </c>
      <c r="L157" s="60">
        <v>51</v>
      </c>
      <c r="M157" s="60"/>
      <c r="N157" s="61">
        <f t="shared" si="5"/>
        <v>51</v>
      </c>
      <c r="O157" s="62">
        <f>IF(VLOOKUP($E157,КСГ!$A$2:$D$427,4,0)=0,IF($D157="КС",$C$2*$C157*$G157*L157,$C$3*$C157*$G157*L157),IF($D157="КС",$C$2*$G157*L157,$C$3*$G157*L157))</f>
        <v>360425.16</v>
      </c>
      <c r="P157" s="62">
        <f>IF(VLOOKUP($E157,КСГ!$A$2:$D$427,4,0)=0,IF($D157="КС",$C$2*$C157*$G157*M157,$C$3*$C157*$G157*M157),IF($D157="КС",$C$2*$G157*M157,$C$3*$G157*M157))</f>
        <v>0</v>
      </c>
      <c r="Q157" s="63">
        <f t="shared" si="6"/>
        <v>360425.16</v>
      </c>
    </row>
    <row r="158" spans="1:17" s="64" customFormat="1" ht="15" hidden="1" customHeight="1">
      <c r="A158" s="53">
        <v>150019</v>
      </c>
      <c r="B158" s="54" t="str">
        <f>VLOOKUP(A158,МО!$A$1:$C$68,2,0)</f>
        <v>ГБУЗ  " Дигорская ЦРБ"</v>
      </c>
      <c r="C158" s="55">
        <f>IF(D158="КС",VLOOKUP(A158,МО!$A$1:$C$68,3,0),VLOOKUP(A158,МО!$A$1:$D$68,4,0))</f>
        <v>1.0049999999999999</v>
      </c>
      <c r="D158" s="56" t="s">
        <v>495</v>
      </c>
      <c r="E158" s="60">
        <v>20162030</v>
      </c>
      <c r="F158" s="54" t="str">
        <f>VLOOKUP(E158,КСГ!$A$2:$C$427,2,0)</f>
        <v>Болезни системы кровообращения, взрослые</v>
      </c>
      <c r="G158" s="58">
        <f>VLOOKUP(E158,КСГ!$A$2:$C$427,3,0)</f>
        <v>0.8</v>
      </c>
      <c r="H158" s="58">
        <f>IF(VLOOKUP($E158,КСГ!$A$2:$D$427,4,0)=0,IF($D158="КС",$C$2*$C158*$G158,$C$3*$C158*$G158),IF($D158="КС",$C$2*$G158,$C$3*$G158))</f>
        <v>7067.16</v>
      </c>
      <c r="I158" s="59" t="str">
        <f>VLOOKUP(E158,КСГ!$A$2:$E$427,5,0)</f>
        <v>Кардиология</v>
      </c>
      <c r="J158" s="58">
        <f>VLOOKUP(E158,КСГ!$A$2:$F$427,6,0)</f>
        <v>0.8</v>
      </c>
      <c r="K158" s="60" t="s">
        <v>491</v>
      </c>
      <c r="L158" s="60">
        <v>200</v>
      </c>
      <c r="M158" s="60"/>
      <c r="N158" s="61">
        <f t="shared" si="5"/>
        <v>200</v>
      </c>
      <c r="O158" s="62">
        <f>IF(VLOOKUP($E158,КСГ!$A$2:$D$427,4,0)=0,IF($D158="КС",$C$2*$C158*$G158*L158,$C$3*$C158*$G158*L158),IF($D158="КС",$C$2*$G158*L158,$C$3*$G158*L158))</f>
        <v>1413432</v>
      </c>
      <c r="P158" s="62">
        <f>IF(VLOOKUP($E158,КСГ!$A$2:$D$427,4,0)=0,IF($D158="КС",$C$2*$C158*$G158*M158,$C$3*$C158*$G158*M158),IF($D158="КС",$C$2*$G158*M158,$C$3*$G158*M158))</f>
        <v>0</v>
      </c>
      <c r="Q158" s="63">
        <f t="shared" si="6"/>
        <v>1413432</v>
      </c>
    </row>
    <row r="159" spans="1:17" s="64" customFormat="1" ht="15" hidden="1" customHeight="1">
      <c r="A159" s="53">
        <v>150019</v>
      </c>
      <c r="B159" s="54" t="str">
        <f>VLOOKUP(A159,МО!$A$1:$C$68,2,0)</f>
        <v>ГБУЗ  " Дигорская ЦРБ"</v>
      </c>
      <c r="C159" s="55">
        <f>IF(D159="КС",VLOOKUP(A159,МО!$A$1:$C$68,3,0),VLOOKUP(A159,МО!$A$1:$D$68,4,0))</f>
        <v>1.0049999999999999</v>
      </c>
      <c r="D159" s="56" t="s">
        <v>495</v>
      </c>
      <c r="E159" s="60">
        <v>20162034</v>
      </c>
      <c r="F159" s="54" t="str">
        <f>VLOOKUP(E159,КСГ!$A$2:$C$427,2,0)</f>
        <v>Болезни нервной системы, хромосомные аномалии</v>
      </c>
      <c r="G159" s="58">
        <f>VLOOKUP(E159,КСГ!$A$2:$C$427,3,0)</f>
        <v>0.98</v>
      </c>
      <c r="H159" s="58">
        <f>IF(VLOOKUP($E159,КСГ!$A$2:$D$427,4,0)=0,IF($D159="КС",$C$2*$C159*$G159,$C$3*$C159*$G159),IF($D159="КС",$C$2*$G159,$C$3*$G159))</f>
        <v>8657.2709999999988</v>
      </c>
      <c r="I159" s="59" t="str">
        <f>VLOOKUP(E159,КСГ!$A$2:$E$427,5,0)</f>
        <v>Неврология</v>
      </c>
      <c r="J159" s="58">
        <f>VLOOKUP(E159,КСГ!$A$2:$F$427,6,0)</f>
        <v>1.05</v>
      </c>
      <c r="K159" s="60" t="s">
        <v>477</v>
      </c>
      <c r="L159" s="60">
        <v>160</v>
      </c>
      <c r="M159" s="60"/>
      <c r="N159" s="61">
        <f t="shared" si="5"/>
        <v>160</v>
      </c>
      <c r="O159" s="62">
        <f>IF(VLOOKUP($E159,КСГ!$A$2:$D$427,4,0)=0,IF($D159="КС",$C$2*$C159*$G159*L159,$C$3*$C159*$G159*L159),IF($D159="КС",$C$2*$G159*L159,$C$3*$G159*L159))</f>
        <v>1385163.3599999999</v>
      </c>
      <c r="P159" s="62">
        <f>IF(VLOOKUP($E159,КСГ!$A$2:$D$427,4,0)=0,IF($D159="КС",$C$2*$C159*$G159*M159,$C$3*$C159*$G159*M159),IF($D159="КС",$C$2*$G159*M159,$C$3*$G159*M159))</f>
        <v>0</v>
      </c>
      <c r="Q159" s="63">
        <f t="shared" si="6"/>
        <v>1385163.3599999999</v>
      </c>
    </row>
    <row r="160" spans="1:17" s="64" customFormat="1" ht="15" hidden="1" customHeight="1">
      <c r="A160" s="53">
        <v>150019</v>
      </c>
      <c r="B160" s="54" t="str">
        <f>VLOOKUP(A160,МО!$A$1:$C$68,2,0)</f>
        <v>ГБУЗ  " Дигорская ЦРБ"</v>
      </c>
      <c r="C160" s="55">
        <f>IF(D160="КС",VLOOKUP(A160,МО!$A$1:$C$68,3,0),VLOOKUP(A160,МО!$A$1:$D$68,4,0))</f>
        <v>1.0049999999999999</v>
      </c>
      <c r="D160" s="56" t="s">
        <v>495</v>
      </c>
      <c r="E160" s="60">
        <v>20162035</v>
      </c>
      <c r="F160" s="54" t="str">
        <f>VLOOKUP(E160,КСГ!$A$2:$C$427,2,0)</f>
        <v>Неврологические заболевания, лечение с применением ботулотоксина</v>
      </c>
      <c r="G160" s="58">
        <f>VLOOKUP(E160,КСГ!$A$2:$C$427,3,0)</f>
        <v>2.79</v>
      </c>
      <c r="H160" s="58">
        <f>IF(VLOOKUP($E160,КСГ!$A$2:$D$427,4,0)=0,IF($D160="КС",$C$2*$C160*$G160,$C$3*$C160*$G160),IF($D160="КС",$C$2*$G160,$C$3*$G160))</f>
        <v>24646.720499999996</v>
      </c>
      <c r="I160" s="59" t="str">
        <f>VLOOKUP(E160,КСГ!$A$2:$E$427,5,0)</f>
        <v>Неврология</v>
      </c>
      <c r="J160" s="58">
        <f>VLOOKUP(E160,КСГ!$A$2:$F$427,6,0)</f>
        <v>1.05</v>
      </c>
      <c r="K160" s="60" t="s">
        <v>477</v>
      </c>
      <c r="L160" s="60">
        <v>0</v>
      </c>
      <c r="M160" s="60"/>
      <c r="N160" s="61" t="str">
        <f t="shared" si="5"/>
        <v/>
      </c>
      <c r="O160" s="62">
        <f>IF(VLOOKUP($E160,КСГ!$A$2:$D$427,4,0)=0,IF($D160="КС",$C$2*$C160*$G160*L160,$C$3*$C160*$G160*L160),IF($D160="КС",$C$2*$G160*L160,$C$3*$G160*L160))</f>
        <v>0</v>
      </c>
      <c r="P160" s="62">
        <f>IF(VLOOKUP($E160,КСГ!$A$2:$D$427,4,0)=0,IF($D160="КС",$C$2*$C160*$G160*M160,$C$3*$C160*$G160*M160),IF($D160="КС",$C$2*$G160*M160,$C$3*$G160*M160))</f>
        <v>0</v>
      </c>
      <c r="Q160" s="63">
        <f t="shared" si="6"/>
        <v>0</v>
      </c>
    </row>
    <row r="161" spans="1:17" s="64" customFormat="1" ht="15" hidden="1" customHeight="1">
      <c r="A161" s="53">
        <v>150019</v>
      </c>
      <c r="B161" s="54" t="str">
        <f>VLOOKUP(A161,МО!$A$1:$C$68,2,0)</f>
        <v>ГБУЗ  " Дигорская ЦРБ"</v>
      </c>
      <c r="C161" s="55">
        <f>IF(D161="КС",VLOOKUP(A161,МО!$A$1:$C$68,3,0),VLOOKUP(A161,МО!$A$1:$D$68,4,0))</f>
        <v>1.0049999999999999</v>
      </c>
      <c r="D161" s="56" t="s">
        <v>495</v>
      </c>
      <c r="E161" s="60">
        <v>20162036</v>
      </c>
      <c r="F161" s="54" t="str">
        <f>VLOOKUP(E161,КСГ!$A$2:$C$427,2,0)</f>
        <v>Комплексное лечение заболеваний нервной системы с применением препаратов иммуноглобулина</v>
      </c>
      <c r="G161" s="58">
        <f>VLOOKUP(E161,КСГ!$A$2:$C$427,3,0)</f>
        <v>7.86</v>
      </c>
      <c r="H161" s="58">
        <f>IF(VLOOKUP($E161,КСГ!$A$2:$D$427,4,0)=0,IF($D161="КС",$C$2*$C161*$G161,$C$3*$C161*$G161),IF($D161="КС",$C$2*$G161,$C$3*$G161))</f>
        <v>69434.846999999994</v>
      </c>
      <c r="I161" s="59" t="str">
        <f>VLOOKUP(E161,КСГ!$A$2:$E$427,5,0)</f>
        <v>Неврология</v>
      </c>
      <c r="J161" s="58">
        <f>VLOOKUP(E161,КСГ!$A$2:$F$427,6,0)</f>
        <v>1.05</v>
      </c>
      <c r="K161" s="60" t="s">
        <v>491</v>
      </c>
      <c r="L161" s="60">
        <v>15</v>
      </c>
      <c r="M161" s="60"/>
      <c r="N161" s="61">
        <f t="shared" si="5"/>
        <v>15</v>
      </c>
      <c r="O161" s="62">
        <f>IF(VLOOKUP($E161,КСГ!$A$2:$D$427,4,0)=0,IF($D161="КС",$C$2*$C161*$G161*L161,$C$3*$C161*$G161*L161),IF($D161="КС",$C$2*$G161*L161,$C$3*$G161*L161))</f>
        <v>1041522.705</v>
      </c>
      <c r="P161" s="62">
        <f>IF(VLOOKUP($E161,КСГ!$A$2:$D$427,4,0)=0,IF($D161="КС",$C$2*$C161*$G161*M161,$C$3*$C161*$G161*M161),IF($D161="КС",$C$2*$G161*M161,$C$3*$G161*M161))</f>
        <v>0</v>
      </c>
      <c r="Q161" s="63">
        <f t="shared" si="6"/>
        <v>1041522.705</v>
      </c>
    </row>
    <row r="162" spans="1:17" s="64" customFormat="1" ht="15" hidden="1" customHeight="1">
      <c r="A162" s="53">
        <v>150019</v>
      </c>
      <c r="B162" s="54" t="str">
        <f>VLOOKUP(A162,МО!$A$1:$C$68,2,0)</f>
        <v>ГБУЗ  " Дигорская ЦРБ"</v>
      </c>
      <c r="C162" s="55">
        <f>IF(D162="КС",VLOOKUP(A162,МО!$A$1:$C$68,3,0),VLOOKUP(A162,МО!$A$1:$D$68,4,0))</f>
        <v>1.0049999999999999</v>
      </c>
      <c r="D162" s="56" t="s">
        <v>495</v>
      </c>
      <c r="E162" s="60">
        <v>20162037</v>
      </c>
      <c r="F162" s="54" t="str">
        <f>VLOOKUP(E162,КСГ!$A$2:$C$427,2,0)</f>
        <v>Болезни и травмы позвоночника, спинного мозга, последствия внутричерепной травмы, сотрясение головного мозга</v>
      </c>
      <c r="G162" s="58">
        <f>VLOOKUP(E162,КСГ!$A$2:$C$427,3,0)</f>
        <v>0.94</v>
      </c>
      <c r="H162" s="58">
        <f>IF(VLOOKUP($E162,КСГ!$A$2:$D$427,4,0)=0,IF($D162="КС",$C$2*$C162*$G162,$C$3*$C162*$G162),IF($D162="КС",$C$2*$G162,$C$3*$G162))</f>
        <v>8303.9129999999986</v>
      </c>
      <c r="I162" s="59" t="str">
        <f>VLOOKUP(E162,КСГ!$A$2:$E$427,5,0)</f>
        <v>Нейрохирургия</v>
      </c>
      <c r="J162" s="58">
        <f>VLOOKUP(E162,КСГ!$A$2:$F$427,6,0)</f>
        <v>1.06</v>
      </c>
      <c r="K162" s="60" t="s">
        <v>477</v>
      </c>
      <c r="L162" s="60">
        <v>50</v>
      </c>
      <c r="M162" s="60"/>
      <c r="N162" s="61">
        <f t="shared" si="5"/>
        <v>50</v>
      </c>
      <c r="O162" s="62">
        <f>IF(VLOOKUP($E162,КСГ!$A$2:$D$427,4,0)=0,IF($D162="КС",$C$2*$C162*$G162*L162,$C$3*$C162*$G162*L162),IF($D162="КС",$C$2*$G162*L162,$C$3*$G162*L162))</f>
        <v>415195.64999999991</v>
      </c>
      <c r="P162" s="62">
        <f>IF(VLOOKUP($E162,КСГ!$A$2:$D$427,4,0)=0,IF($D162="КС",$C$2*$C162*$G162*M162,$C$3*$C162*$G162*M162),IF($D162="КС",$C$2*$G162*M162,$C$3*$G162*M162))</f>
        <v>0</v>
      </c>
      <c r="Q162" s="63">
        <f t="shared" si="6"/>
        <v>415195.64999999991</v>
      </c>
    </row>
    <row r="163" spans="1:17" s="64" customFormat="1" ht="15" hidden="1" customHeight="1">
      <c r="A163" s="53">
        <v>150019</v>
      </c>
      <c r="B163" s="54" t="str">
        <f>VLOOKUP(A163,МО!$A$1:$C$68,2,0)</f>
        <v>ГБУЗ  " Дигорская ЦРБ"</v>
      </c>
      <c r="C163" s="55">
        <f>IF(D163="КС",VLOOKUP(A163,МО!$A$1:$C$68,3,0),VLOOKUP(A163,МО!$A$1:$D$68,4,0))</f>
        <v>1.0049999999999999</v>
      </c>
      <c r="D163" s="56" t="s">
        <v>495</v>
      </c>
      <c r="E163" s="60">
        <v>20162043</v>
      </c>
      <c r="F163" s="54" t="str">
        <f>VLOOKUP(E163,КСГ!$A$2:$C$427,2,0)</f>
        <v>Другие болезни почек</v>
      </c>
      <c r="G163" s="58">
        <f>VLOOKUP(E163,КСГ!$A$2:$C$427,3,0)</f>
        <v>0.8</v>
      </c>
      <c r="H163" s="58">
        <f>IF(VLOOKUP($E163,КСГ!$A$2:$D$427,4,0)=0,IF($D163="КС",$C$2*$C163*$G163,$C$3*$C163*$G163),IF($D163="КС",$C$2*$G163,$C$3*$G163))</f>
        <v>7067.16</v>
      </c>
      <c r="I163" s="59" t="str">
        <f>VLOOKUP(E163,КСГ!$A$2:$E$427,5,0)</f>
        <v>Нефрология (без диализа)</v>
      </c>
      <c r="J163" s="58">
        <f>VLOOKUP(E163,КСГ!$A$2:$F$427,6,0)</f>
        <v>2.74</v>
      </c>
      <c r="K163" s="60" t="s">
        <v>491</v>
      </c>
      <c r="L163" s="60">
        <v>10</v>
      </c>
      <c r="M163" s="60"/>
      <c r="N163" s="61">
        <f t="shared" si="5"/>
        <v>10</v>
      </c>
      <c r="O163" s="62">
        <f>IF(VLOOKUP($E163,КСГ!$A$2:$D$427,4,0)=0,IF($D163="КС",$C$2*$C163*$G163*L163,$C$3*$C163*$G163*L163),IF($D163="КС",$C$2*$G163*L163,$C$3*$G163*L163))</f>
        <v>70671.600000000006</v>
      </c>
      <c r="P163" s="62">
        <f>IF(VLOOKUP($E163,КСГ!$A$2:$D$427,4,0)=0,IF($D163="КС",$C$2*$C163*$G163*M163,$C$3*$C163*$G163*M163),IF($D163="КС",$C$2*$G163*M163,$C$3*$G163*M163))</f>
        <v>0</v>
      </c>
      <c r="Q163" s="63">
        <f t="shared" si="6"/>
        <v>70671.600000000006</v>
      </c>
    </row>
    <row r="164" spans="1:17" s="64" customFormat="1" ht="15" hidden="1" customHeight="1">
      <c r="A164" s="53">
        <v>150019</v>
      </c>
      <c r="B164" s="54" t="str">
        <f>VLOOKUP(A164,МО!$A$1:$C$68,2,0)</f>
        <v>ГБУЗ  " Дигорская ЦРБ"</v>
      </c>
      <c r="C164" s="55">
        <f>IF(D164="КС",VLOOKUP(A164,МО!$A$1:$C$68,3,0),VLOOKUP(A164,МО!$A$1:$D$68,4,0))</f>
        <v>1.0049999999999999</v>
      </c>
      <c r="D164" s="56" t="s">
        <v>495</v>
      </c>
      <c r="E164" s="60">
        <v>20162067</v>
      </c>
      <c r="F164" s="54" t="str">
        <f>VLOOKUP(E164,КСГ!$A$2:$C$427,2,0)</f>
        <v>Системные поражения соединительной ткани, артропатии, спондилопатии, дети</v>
      </c>
      <c r="G164" s="58">
        <f>VLOOKUP(E164,КСГ!$A$2:$C$427,3,0)</f>
        <v>2.31</v>
      </c>
      <c r="H164" s="58">
        <f>IF(VLOOKUP($E164,КСГ!$A$2:$D$427,4,0)=0,IF($D164="КС",$C$2*$C164*$G164,$C$3*$C164*$G164),IF($D164="КС",$C$2*$G164,$C$3*$G164))</f>
        <v>20406.424499999997</v>
      </c>
      <c r="I164" s="59" t="str">
        <f>VLOOKUP(E164,КСГ!$A$2:$E$427,5,0)</f>
        <v>Педиатрия</v>
      </c>
      <c r="J164" s="58">
        <f>VLOOKUP(E164,КСГ!$A$2:$F$427,6,0)</f>
        <v>0.93</v>
      </c>
      <c r="K164" s="60" t="s">
        <v>497</v>
      </c>
      <c r="L164" s="60">
        <v>0</v>
      </c>
      <c r="M164" s="60"/>
      <c r="N164" s="61" t="str">
        <f t="shared" si="5"/>
        <v/>
      </c>
      <c r="O164" s="62">
        <f>IF(VLOOKUP($E164,КСГ!$A$2:$D$427,4,0)=0,IF($D164="КС",$C$2*$C164*$G164*L164,$C$3*$C164*$G164*L164),IF($D164="КС",$C$2*$G164*L164,$C$3*$G164*L164))</f>
        <v>0</v>
      </c>
      <c r="P164" s="62">
        <f>IF(VLOOKUP($E164,КСГ!$A$2:$D$427,4,0)=0,IF($D164="КС",$C$2*$C164*$G164*M164,$C$3*$C164*$G164*M164),IF($D164="КС",$C$2*$G164*M164,$C$3*$G164*M164))</f>
        <v>0</v>
      </c>
      <c r="Q164" s="63">
        <f t="shared" si="6"/>
        <v>0</v>
      </c>
    </row>
    <row r="165" spans="1:17" s="64" customFormat="1" ht="15" hidden="1" customHeight="1">
      <c r="A165" s="53">
        <v>150019</v>
      </c>
      <c r="B165" s="54" t="str">
        <f>VLOOKUP(A165,МО!$A$1:$C$68,2,0)</f>
        <v>ГБУЗ  " Дигорская ЦРБ"</v>
      </c>
      <c r="C165" s="55">
        <f>IF(D165="КС",VLOOKUP(A165,МО!$A$1:$C$68,3,0),VLOOKUP(A165,МО!$A$1:$D$68,4,0))</f>
        <v>1.0049999999999999</v>
      </c>
      <c r="D165" s="56" t="s">
        <v>495</v>
      </c>
      <c r="E165" s="60">
        <v>20162068</v>
      </c>
      <c r="F165" s="54" t="str">
        <f>VLOOKUP(E165,КСГ!$A$2:$C$427,2,0)</f>
        <v>Болезни органов пищеварения, дети</v>
      </c>
      <c r="G165" s="58">
        <f>VLOOKUP(E165,КСГ!$A$2:$C$427,3,0)</f>
        <v>0.89</v>
      </c>
      <c r="H165" s="58">
        <f>IF(VLOOKUP($E165,КСГ!$A$2:$D$427,4,0)=0,IF($D165="КС",$C$2*$C165*$G165,$C$3*$C165*$G165),IF($D165="КС",$C$2*$G165,$C$3*$G165))</f>
        <v>7862.2154999999993</v>
      </c>
      <c r="I165" s="59" t="str">
        <f>VLOOKUP(E165,КСГ!$A$2:$E$427,5,0)</f>
        <v>Педиатрия</v>
      </c>
      <c r="J165" s="58">
        <f>VLOOKUP(E165,КСГ!$A$2:$F$427,6,0)</f>
        <v>0.93</v>
      </c>
      <c r="K165" s="60" t="s">
        <v>497</v>
      </c>
      <c r="L165" s="60">
        <v>19</v>
      </c>
      <c r="M165" s="60"/>
      <c r="N165" s="61">
        <f t="shared" si="5"/>
        <v>19</v>
      </c>
      <c r="O165" s="62">
        <f>IF(VLOOKUP($E165,КСГ!$A$2:$D$427,4,0)=0,IF($D165="КС",$C$2*$C165*$G165*L165,$C$3*$C165*$G165*L165),IF($D165="КС",$C$2*$G165*L165,$C$3*$G165*L165))</f>
        <v>149382.09449999998</v>
      </c>
      <c r="P165" s="62">
        <f>IF(VLOOKUP($E165,КСГ!$A$2:$D$427,4,0)=0,IF($D165="КС",$C$2*$C165*$G165*M165,$C$3*$C165*$G165*M165),IF($D165="КС",$C$2*$G165*M165,$C$3*$G165*M165))</f>
        <v>0</v>
      </c>
      <c r="Q165" s="63">
        <f t="shared" si="6"/>
        <v>149382.09449999998</v>
      </c>
    </row>
    <row r="166" spans="1:17" s="64" customFormat="1" ht="15" hidden="1" customHeight="1">
      <c r="A166" s="53">
        <v>150019</v>
      </c>
      <c r="B166" s="54" t="str">
        <f>VLOOKUP(A166,МО!$A$1:$C$68,2,0)</f>
        <v>ГБУЗ  " Дигорская ЦРБ"</v>
      </c>
      <c r="C166" s="55">
        <f>IF(D166="КС",VLOOKUP(A166,МО!$A$1:$C$68,3,0),VLOOKUP(A166,МО!$A$1:$D$68,4,0))</f>
        <v>1.0049999999999999</v>
      </c>
      <c r="D166" s="56" t="s">
        <v>495</v>
      </c>
      <c r="E166" s="60">
        <v>20162069</v>
      </c>
      <c r="F166" s="54" t="str">
        <f>VLOOKUP(E166,КСГ!$A$2:$C$427,2,0)</f>
        <v>Болезни органов дыхания</v>
      </c>
      <c r="G166" s="58">
        <f>VLOOKUP(E166,КСГ!$A$2:$C$427,3,0)</f>
        <v>0.9</v>
      </c>
      <c r="H166" s="58">
        <f>IF(VLOOKUP($E166,КСГ!$A$2:$D$427,4,0)=0,IF($D166="КС",$C$2*$C166*$G166,$C$3*$C166*$G166),IF($D166="КС",$C$2*$G166,$C$3*$G166))</f>
        <v>7950.5549999999994</v>
      </c>
      <c r="I166" s="59" t="str">
        <f>VLOOKUP(E166,КСГ!$A$2:$E$427,5,0)</f>
        <v>Пульмонология</v>
      </c>
      <c r="J166" s="58">
        <f>VLOOKUP(E166,КСГ!$A$2:$F$427,6,0)</f>
        <v>0.9</v>
      </c>
      <c r="K166" s="60" t="s">
        <v>497</v>
      </c>
      <c r="L166" s="60">
        <v>18</v>
      </c>
      <c r="M166" s="60"/>
      <c r="N166" s="61">
        <f t="shared" si="5"/>
        <v>18</v>
      </c>
      <c r="O166" s="62">
        <f>IF(VLOOKUP($E166,КСГ!$A$2:$D$427,4,0)=0,IF($D166="КС",$C$2*$C166*$G166*L166,$C$3*$C166*$G166*L166),IF($D166="КС",$C$2*$G166*L166,$C$3*$G166*L166))</f>
        <v>143109.99</v>
      </c>
      <c r="P166" s="62">
        <f>IF(VLOOKUP($E166,КСГ!$A$2:$D$427,4,0)=0,IF($D166="КС",$C$2*$C166*$G166*M166,$C$3*$C166*$G166*M166),IF($D166="КС",$C$2*$G166*M166,$C$3*$G166*M166))</f>
        <v>0</v>
      </c>
      <c r="Q166" s="63">
        <f t="shared" si="6"/>
        <v>143109.99</v>
      </c>
    </row>
    <row r="167" spans="1:17" s="64" customFormat="1" ht="15" hidden="1" customHeight="1">
      <c r="A167" s="53">
        <v>150019</v>
      </c>
      <c r="B167" s="54" t="str">
        <f>VLOOKUP(A167,МО!$A$1:$C$68,2,0)</f>
        <v>ГБУЗ  " Дигорская ЦРБ"</v>
      </c>
      <c r="C167" s="55">
        <f>IF(D167="КС",VLOOKUP(A167,МО!$A$1:$C$68,3,0),VLOOKUP(A167,МО!$A$1:$D$68,4,0))</f>
        <v>1.0049999999999999</v>
      </c>
      <c r="D167" s="56" t="s">
        <v>495</v>
      </c>
      <c r="E167" s="60">
        <v>20162069</v>
      </c>
      <c r="F167" s="54" t="str">
        <f>VLOOKUP(E167,КСГ!$A$2:$C$427,2,0)</f>
        <v>Болезни органов дыхания</v>
      </c>
      <c r="G167" s="58">
        <f>VLOOKUP(E167,КСГ!$A$2:$C$427,3,0)</f>
        <v>0.9</v>
      </c>
      <c r="H167" s="58">
        <f>IF(VLOOKUP($E167,КСГ!$A$2:$D$427,4,0)=0,IF($D167="КС",$C$2*$C167*$G167,$C$3*$C167*$G167),IF($D167="КС",$C$2*$G167,$C$3*$G167))</f>
        <v>7950.5549999999994</v>
      </c>
      <c r="I167" s="59" t="str">
        <f>VLOOKUP(E167,КСГ!$A$2:$E$427,5,0)</f>
        <v>Пульмонология</v>
      </c>
      <c r="J167" s="58">
        <f>VLOOKUP(E167,КСГ!$A$2:$F$427,6,0)</f>
        <v>0.9</v>
      </c>
      <c r="K167" s="60" t="s">
        <v>491</v>
      </c>
      <c r="L167" s="60">
        <v>50</v>
      </c>
      <c r="M167" s="60"/>
      <c r="N167" s="61">
        <f t="shared" si="5"/>
        <v>50</v>
      </c>
      <c r="O167" s="62">
        <f>IF(VLOOKUP($E167,КСГ!$A$2:$D$427,4,0)=0,IF($D167="КС",$C$2*$C167*$G167*L167,$C$3*$C167*$G167*L167),IF($D167="КС",$C$2*$G167*L167,$C$3*$G167*L167))</f>
        <v>397527.74999999994</v>
      </c>
      <c r="P167" s="62">
        <f>IF(VLOOKUP($E167,КСГ!$A$2:$D$427,4,0)=0,IF($D167="КС",$C$2*$C167*$G167*M167,$C$3*$C167*$G167*M167),IF($D167="КС",$C$2*$G167*M167,$C$3*$G167*M167))</f>
        <v>0</v>
      </c>
      <c r="Q167" s="63">
        <f t="shared" si="6"/>
        <v>397527.74999999994</v>
      </c>
    </row>
    <row r="168" spans="1:17" s="64" customFormat="1" ht="15" hidden="1" customHeight="1">
      <c r="A168" s="53">
        <v>150019</v>
      </c>
      <c r="B168" s="54" t="str">
        <f>VLOOKUP(A168,МО!$A$1:$C$68,2,0)</f>
        <v>ГБУЗ  " Дигорская ЦРБ"</v>
      </c>
      <c r="C168" s="55">
        <f>IF(D168="КС",VLOOKUP(A168,МО!$A$1:$C$68,3,0),VLOOKUP(A168,МО!$A$1:$D$68,4,0))</f>
        <v>1.0049999999999999</v>
      </c>
      <c r="D168" s="56" t="s">
        <v>495</v>
      </c>
      <c r="E168" s="60">
        <v>20162069</v>
      </c>
      <c r="F168" s="54" t="str">
        <f>VLOOKUP(E168,КСГ!$A$2:$C$427,2,0)</f>
        <v>Болезни органов дыхания</v>
      </c>
      <c r="G168" s="58">
        <f>VLOOKUP(E168,КСГ!$A$2:$C$427,3,0)</f>
        <v>0.9</v>
      </c>
      <c r="H168" s="58">
        <f>IF(VLOOKUP($E168,КСГ!$A$2:$D$427,4,0)=0,IF($D168="КС",$C$2*$C168*$G168,$C$3*$C168*$G168),IF($D168="КС",$C$2*$G168,$C$3*$G168))</f>
        <v>7950.5549999999994</v>
      </c>
      <c r="I168" s="59" t="str">
        <f>VLOOKUP(E168,КСГ!$A$2:$E$427,5,0)</f>
        <v>Пульмонология</v>
      </c>
      <c r="J168" s="58">
        <f>VLOOKUP(E168,КСГ!$A$2:$F$427,6,0)</f>
        <v>0.9</v>
      </c>
      <c r="K168" s="60" t="s">
        <v>491</v>
      </c>
      <c r="L168" s="60">
        <v>0</v>
      </c>
      <c r="M168" s="60"/>
      <c r="N168" s="61" t="str">
        <f t="shared" si="5"/>
        <v/>
      </c>
      <c r="O168" s="62">
        <f>IF(VLOOKUP($E168,КСГ!$A$2:$D$427,4,0)=0,IF($D168="КС",$C$2*$C168*$G168*L168,$C$3*$C168*$G168*L168),IF($D168="КС",$C$2*$G168*L168,$C$3*$G168*L168))</f>
        <v>0</v>
      </c>
      <c r="P168" s="62">
        <f>IF(VLOOKUP($E168,КСГ!$A$2:$D$427,4,0)=0,IF($D168="КС",$C$2*$C168*$G168*M168,$C$3*$C168*$G168*M168),IF($D168="КС",$C$2*$G168*M168,$C$3*$G168*M168))</f>
        <v>0</v>
      </c>
      <c r="Q168" s="63">
        <f t="shared" si="6"/>
        <v>0</v>
      </c>
    </row>
    <row r="169" spans="1:17" s="64" customFormat="1" ht="15" hidden="1" customHeight="1">
      <c r="A169" s="53">
        <v>150019</v>
      </c>
      <c r="B169" s="54" t="str">
        <f>VLOOKUP(A169,МО!$A$1:$C$68,2,0)</f>
        <v>ГБУЗ  " Дигорская ЦРБ"</v>
      </c>
      <c r="C169" s="55">
        <f>IF(D169="КС",VLOOKUP(A169,МО!$A$1:$C$68,3,0),VLOOKUP(A169,МО!$A$1:$D$68,4,0))</f>
        <v>1.0049999999999999</v>
      </c>
      <c r="D169" s="56" t="s">
        <v>495</v>
      </c>
      <c r="E169" s="60">
        <v>20162070</v>
      </c>
      <c r="F169" s="54" t="str">
        <f>VLOOKUP(E169,КСГ!$A$2:$C$427,2,0)</f>
        <v>Системные поражения соединительной ткани, артропатии, спондилопатии, взрослые</v>
      </c>
      <c r="G169" s="58">
        <f>VLOOKUP(E169,КСГ!$A$2:$C$427,3,0)</f>
        <v>1.46</v>
      </c>
      <c r="H169" s="58">
        <f>IF(VLOOKUP($E169,КСГ!$A$2:$D$427,4,0)=0,IF($D169="КС",$C$2*$C169*$G169,$C$3*$C169*$G169),IF($D169="КС",$C$2*$G169,$C$3*$G169))</f>
        <v>12897.566999999997</v>
      </c>
      <c r="I169" s="59" t="str">
        <f>VLOOKUP(E169,КСГ!$A$2:$E$427,5,0)</f>
        <v>Ревматология</v>
      </c>
      <c r="J169" s="58">
        <f>VLOOKUP(E169,КСГ!$A$2:$F$427,6,0)</f>
        <v>1.46</v>
      </c>
      <c r="K169" s="60" t="s">
        <v>491</v>
      </c>
      <c r="L169" s="60">
        <v>30</v>
      </c>
      <c r="M169" s="60"/>
      <c r="N169" s="61">
        <f t="shared" si="5"/>
        <v>30</v>
      </c>
      <c r="O169" s="62">
        <f>IF(VLOOKUP($E169,КСГ!$A$2:$D$427,4,0)=0,IF($D169="КС",$C$2*$C169*$G169*L169,$C$3*$C169*$G169*L169),IF($D169="КС",$C$2*$G169*L169,$C$3*$G169*L169))</f>
        <v>386927.00999999989</v>
      </c>
      <c r="P169" s="62">
        <f>IF(VLOOKUP($E169,КСГ!$A$2:$D$427,4,0)=0,IF($D169="КС",$C$2*$C169*$G169*M169,$C$3*$C169*$G169*M169),IF($D169="КС",$C$2*$G169*M169,$C$3*$G169*M169))</f>
        <v>0</v>
      </c>
      <c r="Q169" s="63">
        <f t="shared" si="6"/>
        <v>386927.00999999989</v>
      </c>
    </row>
    <row r="170" spans="1:17" s="64" customFormat="1" ht="15" hidden="1" customHeight="1">
      <c r="A170" s="53">
        <v>150019</v>
      </c>
      <c r="B170" s="54" t="str">
        <f>VLOOKUP(A170,МО!$A$1:$C$68,2,0)</f>
        <v>ГБУЗ  " Дигорская ЦРБ"</v>
      </c>
      <c r="C170" s="55">
        <f>IF(D170="КС",VLOOKUP(A170,МО!$A$1:$C$68,3,0),VLOOKUP(A170,МО!$A$1:$D$68,4,0))</f>
        <v>1.0049999999999999</v>
      </c>
      <c r="D170" s="56" t="s">
        <v>495</v>
      </c>
      <c r="E170" s="60">
        <v>20162075</v>
      </c>
      <c r="F170" s="54" t="str">
        <f>VLOOKUP(E170,КСГ!$A$2:$C$427,2,0)</f>
        <v>Отравления и другие воздействия внешних причин</v>
      </c>
      <c r="G170" s="58">
        <f>VLOOKUP(E170,КСГ!$A$2:$C$427,3,0)</f>
        <v>0.74</v>
      </c>
      <c r="H170" s="58">
        <f>IF(VLOOKUP($E170,КСГ!$A$2:$D$427,4,0)=0,IF($D170="КС",$C$2*$C170*$G170,$C$3*$C170*$G170),IF($D170="КС",$C$2*$G170,$C$3*$G170))</f>
        <v>6537.1229999999987</v>
      </c>
      <c r="I170" s="59" t="str">
        <f>VLOOKUP(E170,КСГ!$A$2:$E$427,5,0)</f>
        <v>Терапия</v>
      </c>
      <c r="J170" s="58">
        <f>VLOOKUP(E170,КСГ!$A$2:$F$427,6,0)</f>
        <v>0.74</v>
      </c>
      <c r="K170" s="60" t="s">
        <v>491</v>
      </c>
      <c r="L170" s="60">
        <v>5</v>
      </c>
      <c r="M170" s="60"/>
      <c r="N170" s="61">
        <f t="shared" si="5"/>
        <v>5</v>
      </c>
      <c r="O170" s="62">
        <f>IF(VLOOKUP($E170,КСГ!$A$2:$D$427,4,0)=0,IF($D170="КС",$C$2*$C170*$G170*L170,$C$3*$C170*$G170*L170),IF($D170="КС",$C$2*$G170*L170,$C$3*$G170*L170))</f>
        <v>32685.614999999994</v>
      </c>
      <c r="P170" s="62">
        <f>IF(VLOOKUP($E170,КСГ!$A$2:$D$427,4,0)=0,IF($D170="КС",$C$2*$C170*$G170*M170,$C$3*$C170*$G170*M170),IF($D170="КС",$C$2*$G170*M170,$C$3*$G170*M170))</f>
        <v>0</v>
      </c>
      <c r="Q170" s="63">
        <f t="shared" si="6"/>
        <v>32685.614999999994</v>
      </c>
    </row>
    <row r="171" spans="1:17" s="64" customFormat="1" ht="15" hidden="1" customHeight="1">
      <c r="A171" s="53">
        <v>150020</v>
      </c>
      <c r="B171" s="54" t="str">
        <f>VLOOKUP(A171,МО!$A$1:$C$68,2,0)</f>
        <v>РЦОПП «Фиагдон»</v>
      </c>
      <c r="C171" s="55">
        <f>IF(D171="КС",VLOOKUP(A171,МО!$A$1:$C$68,3,0),VLOOKUP(A171,МО!$A$1:$D$68,4,0))</f>
        <v>1.1100000000000001</v>
      </c>
      <c r="D171" s="56" t="s">
        <v>495</v>
      </c>
      <c r="E171" s="60">
        <v>20162069</v>
      </c>
      <c r="F171" s="54" t="str">
        <f>VLOOKUP(E171,КСГ!$A$2:$C$427,2,0)</f>
        <v>Болезни органов дыхания</v>
      </c>
      <c r="G171" s="58">
        <f>VLOOKUP(E171,КСГ!$A$2:$C$427,3,0)</f>
        <v>0.9</v>
      </c>
      <c r="H171" s="58">
        <f>IF(VLOOKUP($E171,КСГ!$A$2:$D$427,4,0)=0,IF($D171="КС",$C$2*$C171*$G171,$C$3*$C171*$G171),IF($D171="КС",$C$2*$G171,$C$3*$G171))</f>
        <v>8781.2100000000009</v>
      </c>
      <c r="I171" s="58" t="str">
        <f>VLOOKUP(E171,КСГ!$A$2:$E$427,5,0)</f>
        <v>Пульмонология</v>
      </c>
      <c r="J171" s="58">
        <f>VLOOKUP(E171,КСГ!$A$2:$F$427,6,0)</f>
        <v>0.9</v>
      </c>
      <c r="K171" s="60" t="s">
        <v>483</v>
      </c>
      <c r="L171" s="60">
        <v>400</v>
      </c>
      <c r="M171" s="60">
        <v>50</v>
      </c>
      <c r="N171" s="61">
        <f t="shared" si="5"/>
        <v>450</v>
      </c>
      <c r="O171" s="62">
        <f>IF(VLOOKUP($E171,КСГ!$A$2:$D$427,4,0)=0,IF($D171="КС",$C$2*$C171*$G171*L171,$C$3*$C171*$G171*L171),IF($D171="КС",$C$2*$G171*L171,$C$3*$G171*L171))</f>
        <v>3512484.0000000005</v>
      </c>
      <c r="P171" s="62">
        <f>IF(VLOOKUP($E171,КСГ!$A$2:$D$427,4,0)=0,IF($D171="КС",$C$2*$C171*$G171*M171,$C$3*$C171*$G171*M171),IF($D171="КС",$C$2*$G171*M171,$C$3*$G171*M171))</f>
        <v>439060.50000000006</v>
      </c>
      <c r="Q171" s="63">
        <f t="shared" si="6"/>
        <v>3951544.5000000005</v>
      </c>
    </row>
    <row r="172" spans="1:17" s="64" customFormat="1" ht="15" hidden="1" customHeight="1">
      <c r="A172" s="53">
        <v>150024</v>
      </c>
      <c r="B172" s="54" t="str">
        <f>VLOOKUP(A172,МО!$A$1:$C$68,2,0)</f>
        <v>ГБУЗ "Родильный дом №2"</v>
      </c>
      <c r="C172" s="55">
        <f>IF(D172="КС",VLOOKUP(A172,МО!$A$1:$C$68,3,0),VLOOKUP(A172,МО!$A$1:$D$68,4,0))</f>
        <v>1.0049999999999999</v>
      </c>
      <c r="D172" s="56" t="s">
        <v>495</v>
      </c>
      <c r="E172" s="60">
        <v>20162001</v>
      </c>
      <c r="F172" s="54" t="str">
        <f>VLOOKUP(E172,КСГ!$A$2:$C$427,2,0)</f>
        <v>Осложнения беременности, родов, послеродового периода</v>
      </c>
      <c r="G172" s="58">
        <f>VLOOKUP(E172,КСГ!$A$2:$C$427,3,0)</f>
        <v>0.83</v>
      </c>
      <c r="H172" s="58">
        <f>IF(VLOOKUP($E172,КСГ!$A$2:$D$427,4,0)=0,IF($D172="КС",$C$2*$C172*$G172,$C$3*$C172*$G172),IF($D172="КС",$C$2*$G172,$C$3*$G172))</f>
        <v>7332.1784999999991</v>
      </c>
      <c r="I172" s="58" t="str">
        <f>VLOOKUP(E172,КСГ!$A$2:$E$427,5,0)</f>
        <v>Акушерство и гинекология</v>
      </c>
      <c r="J172" s="58">
        <f>VLOOKUP(E172,КСГ!$A$2:$F$427,6,0)</f>
        <v>0.8</v>
      </c>
      <c r="K172" s="60" t="s">
        <v>471</v>
      </c>
      <c r="L172" s="60">
        <v>190</v>
      </c>
      <c r="M172" s="60">
        <v>60</v>
      </c>
      <c r="N172" s="61">
        <f t="shared" si="5"/>
        <v>250</v>
      </c>
      <c r="O172" s="62">
        <f>IF(VLOOKUP($E172,КСГ!$A$2:$D$427,4,0)=0,IF($D172="КС",$C$2*$C172*$G172*L172,$C$3*$C172*$G172*L172),IF($D172="КС",$C$2*$G172*L172,$C$3*$G172*L172))</f>
        <v>1393113.9149999998</v>
      </c>
      <c r="P172" s="62">
        <f>IF(VLOOKUP($E172,КСГ!$A$2:$D$427,4,0)=0,IF($D172="КС",$C$2*$C172*$G172*M172,$C$3*$C172*$G172*M172),IF($D172="КС",$C$2*$G172*M172,$C$3*$G172*M172))</f>
        <v>439930.70999999996</v>
      </c>
      <c r="Q172" s="63">
        <f t="shared" si="6"/>
        <v>1833044.6249999998</v>
      </c>
    </row>
    <row r="173" spans="1:17" s="64" customFormat="1" ht="15" hidden="1" customHeight="1">
      <c r="A173" s="53">
        <v>150030</v>
      </c>
      <c r="B173" s="54" t="str">
        <f>VLOOKUP(A173,МО!$A$1:$C$68,2,0)</f>
        <v>ГБУЗ "РКВД"</v>
      </c>
      <c r="C173" s="55">
        <f>IF(D173="КС",VLOOKUP(A173,МО!$A$1:$C$68,3,0),VLOOKUP(A173,МО!$A$1:$D$68,4,0))</f>
        <v>1.1000000000000001</v>
      </c>
      <c r="D173" s="56" t="s">
        <v>495</v>
      </c>
      <c r="E173" s="60">
        <v>20162011</v>
      </c>
      <c r="F173" s="54" t="str">
        <f>VLOOKUP(E173,КСГ!$A$2:$C$427,2,0)</f>
        <v>Дерматозы</v>
      </c>
      <c r="G173" s="58">
        <f>VLOOKUP(E173,КСГ!$A$2:$C$427,3,0)</f>
        <v>1.54</v>
      </c>
      <c r="H173" s="58">
        <f>IF(VLOOKUP($E173,КСГ!$A$2:$D$427,4,0)=0,IF($D173="КС",$C$2*$C173*$G173,$C$3*$C173*$G173),IF($D173="КС",$C$2*$G173,$C$3*$G173))</f>
        <v>14890.26</v>
      </c>
      <c r="I173" s="58" t="str">
        <f>VLOOKUP(E173,КСГ!$A$2:$E$427,5,0)</f>
        <v>Дерматология</v>
      </c>
      <c r="J173" s="58">
        <f>VLOOKUP(E173,КСГ!$A$2:$F$427,6,0)</f>
        <v>1.54</v>
      </c>
      <c r="K173" s="60" t="s">
        <v>514</v>
      </c>
      <c r="L173" s="60">
        <v>280</v>
      </c>
      <c r="M173" s="60">
        <v>59</v>
      </c>
      <c r="N173" s="61">
        <f t="shared" si="5"/>
        <v>339</v>
      </c>
      <c r="O173" s="62">
        <f>IF(VLOOKUP($E173,КСГ!$A$2:$D$427,4,0)=0,IF($D173="КС",$C$2*$C173*$G173*L173,$C$3*$C173*$G173*L173),IF($D173="КС",$C$2*$G173*L173,$C$3*$G173*L173))</f>
        <v>4169272.8000000003</v>
      </c>
      <c r="P173" s="62">
        <f>IF(VLOOKUP($E173,КСГ!$A$2:$D$427,4,0)=0,IF($D173="КС",$C$2*$C173*$G173*M173,$C$3*$C173*$G173*M173),IF($D173="КС",$C$2*$G173*M173,$C$3*$G173*M173))</f>
        <v>878525.34</v>
      </c>
      <c r="Q173" s="63">
        <f t="shared" si="6"/>
        <v>5047798.1400000006</v>
      </c>
    </row>
    <row r="174" spans="1:17" s="64" customFormat="1" ht="15" hidden="1" customHeight="1">
      <c r="A174" s="53">
        <v>150031</v>
      </c>
      <c r="B174" s="54" t="str">
        <f>VLOOKUP(A174,МО!$A$1:$C$68,2,0)</f>
        <v>ГБУЗ "РОД"</v>
      </c>
      <c r="C174" s="55">
        <f>IF(D174="КС",VLOOKUP(A174,МО!$A$1:$C$68,3,0),VLOOKUP(A174,МО!$A$1:$D$68,4,0))</f>
        <v>1.1100000000000001</v>
      </c>
      <c r="D174" s="56" t="s">
        <v>495</v>
      </c>
      <c r="E174" s="60">
        <v>20162044</v>
      </c>
      <c r="F174" s="54" t="str">
        <f>VLOOKUP(E174,КСГ!$A$2:$C$427,2,0)</f>
        <v>Лучевая терапия (уровень 1)</v>
      </c>
      <c r="G174" s="58">
        <f>VLOOKUP(E174,КСГ!$A$2:$C$427,3,0)</f>
        <v>3.64</v>
      </c>
      <c r="H174" s="58">
        <f>IF(VLOOKUP($E174,КСГ!$A$2:$D$427,4,0)=0,IF($D174="КС",$C$2*$C174*$G174,$C$3*$C174*$G174),IF($D174="КС",$C$2*$G174,$C$3*$G174))</f>
        <v>35515.116000000009</v>
      </c>
      <c r="I174" s="58" t="str">
        <f>VLOOKUP(E174,КСГ!$A$2:$E$427,5,0)</f>
        <v>Онкология</v>
      </c>
      <c r="J174" s="58">
        <f>VLOOKUP(E174,КСГ!$A$2:$F$427,6,0)</f>
        <v>3.01</v>
      </c>
      <c r="K174" s="60" t="s">
        <v>515</v>
      </c>
      <c r="L174" s="60">
        <v>0</v>
      </c>
      <c r="M174" s="60">
        <v>0</v>
      </c>
      <c r="N174" s="61" t="str">
        <f t="shared" si="5"/>
        <v/>
      </c>
      <c r="O174" s="62">
        <f>IF(VLOOKUP($E174,КСГ!$A$2:$D$427,4,0)=0,IF($D174="КС",$C$2*$C174*$G174*L174,$C$3*$C174*$G174*L174),IF($D174="КС",$C$2*$G174*L174,$C$3*$G174*L174))</f>
        <v>0</v>
      </c>
      <c r="P174" s="62">
        <f>IF(VLOOKUP($E174,КСГ!$A$2:$D$427,4,0)=0,IF($D174="КС",$C$2*$C174*$G174*M174,$C$3*$C174*$G174*M174),IF($D174="КС",$C$2*$G174*M174,$C$3*$G174*M174))</f>
        <v>0</v>
      </c>
      <c r="Q174" s="63">
        <f t="shared" si="6"/>
        <v>0</v>
      </c>
    </row>
    <row r="175" spans="1:17" s="64" customFormat="1" ht="15" hidden="1" customHeight="1">
      <c r="A175" s="53">
        <v>150031</v>
      </c>
      <c r="B175" s="54" t="str">
        <f>VLOOKUP(A175,МО!$A$1:$C$68,2,0)</f>
        <v>ГБУЗ "РОД"</v>
      </c>
      <c r="C175" s="55">
        <f>IF(D175="КС",VLOOKUP(A175,МО!$A$1:$C$68,3,0),VLOOKUP(A175,МО!$A$1:$D$68,4,0))</f>
        <v>1.1100000000000001</v>
      </c>
      <c r="D175" s="56" t="s">
        <v>495</v>
      </c>
      <c r="E175" s="60">
        <v>20162045</v>
      </c>
      <c r="F175" s="54" t="str">
        <f>VLOOKUP(E175,КСГ!$A$2:$C$427,2,0)</f>
        <v>Лучевая терапия (уровень 2)</v>
      </c>
      <c r="G175" s="58">
        <f>VLOOKUP(E175,КСГ!$A$2:$C$427,3,0)</f>
        <v>4.0199999999999996</v>
      </c>
      <c r="H175" s="58">
        <f>IF(VLOOKUP($E175,КСГ!$A$2:$D$427,4,0)=0,IF($D175="КС",$C$2*$C175*$G175,$C$3*$C175*$G175),IF($D175="КС",$C$2*$G175,$C$3*$G175))</f>
        <v>39222.738000000005</v>
      </c>
      <c r="I175" s="58" t="str">
        <f>VLOOKUP(E175,КСГ!$A$2:$E$427,5,0)</f>
        <v>Онкология</v>
      </c>
      <c r="J175" s="58">
        <f>VLOOKUP(E175,КСГ!$A$2:$F$427,6,0)</f>
        <v>3.01</v>
      </c>
      <c r="K175" s="60" t="s">
        <v>515</v>
      </c>
      <c r="L175" s="60">
        <v>80</v>
      </c>
      <c r="M175" s="60">
        <v>40</v>
      </c>
      <c r="N175" s="61">
        <f t="shared" si="5"/>
        <v>120</v>
      </c>
      <c r="O175" s="62">
        <f>IF(VLOOKUP($E175,КСГ!$A$2:$D$427,4,0)=0,IF($D175="КС",$C$2*$C175*$G175*L175,$C$3*$C175*$G175*L175),IF($D175="КС",$C$2*$G175*L175,$C$3*$G175*L175))</f>
        <v>3137819.0400000005</v>
      </c>
      <c r="P175" s="62">
        <f>IF(VLOOKUP($E175,КСГ!$A$2:$D$427,4,0)=0,IF($D175="КС",$C$2*$C175*$G175*M175,$C$3*$C175*$G175*M175),IF($D175="КС",$C$2*$G175*M175,$C$3*$G175*M175))</f>
        <v>1568909.5200000003</v>
      </c>
      <c r="Q175" s="63">
        <f t="shared" si="6"/>
        <v>4706728.5600000005</v>
      </c>
    </row>
    <row r="176" spans="1:17" s="64" customFormat="1" ht="15" hidden="1" customHeight="1">
      <c r="A176" s="53">
        <v>150031</v>
      </c>
      <c r="B176" s="54" t="str">
        <f>VLOOKUP(A176,МО!$A$1:$C$68,2,0)</f>
        <v>ГБУЗ "РОД"</v>
      </c>
      <c r="C176" s="55">
        <f>IF(D176="КС",VLOOKUP(A176,МО!$A$1:$C$68,3,0),VLOOKUP(A176,МО!$A$1:$D$68,4,0))</f>
        <v>1.1100000000000001</v>
      </c>
      <c r="D176" s="56" t="s">
        <v>495</v>
      </c>
      <c r="E176" s="60">
        <v>20162046</v>
      </c>
      <c r="F176" s="54" t="str">
        <f>VLOOKUP(E176,КСГ!$A$2:$C$427,2,0)</f>
        <v>Лучевая терапия (уровень 3)</v>
      </c>
      <c r="G176" s="58">
        <f>VLOOKUP(E176,КСГ!$A$2:$C$427,3,0)</f>
        <v>6.42</v>
      </c>
      <c r="H176" s="58">
        <f>IF(VLOOKUP($E176,КСГ!$A$2:$D$427,4,0)=0,IF($D176="КС",$C$2*$C176*$G176,$C$3*$C176*$G176),IF($D176="КС",$C$2*$G176,$C$3*$G176))</f>
        <v>62639.29800000001</v>
      </c>
      <c r="I176" s="58" t="str">
        <f>VLOOKUP(E176,КСГ!$A$2:$E$427,5,0)</f>
        <v>Онкология</v>
      </c>
      <c r="J176" s="58">
        <f>VLOOKUP(E176,КСГ!$A$2:$F$427,6,0)</f>
        <v>3.01</v>
      </c>
      <c r="K176" s="60" t="s">
        <v>515</v>
      </c>
      <c r="L176" s="60">
        <v>20</v>
      </c>
      <c r="M176" s="60">
        <v>10</v>
      </c>
      <c r="N176" s="61">
        <f t="shared" si="5"/>
        <v>30</v>
      </c>
      <c r="O176" s="62">
        <f>IF(VLOOKUP($E176,КСГ!$A$2:$D$427,4,0)=0,IF($D176="КС",$C$2*$C176*$G176*L176,$C$3*$C176*$G176*L176),IF($D176="КС",$C$2*$G176*L176,$C$3*$G176*L176))</f>
        <v>1252785.9600000002</v>
      </c>
      <c r="P176" s="62">
        <f>IF(VLOOKUP($E176,КСГ!$A$2:$D$427,4,0)=0,IF($D176="КС",$C$2*$C176*$G176*M176,$C$3*$C176*$G176*M176),IF($D176="КС",$C$2*$G176*M176,$C$3*$G176*M176))</f>
        <v>626392.9800000001</v>
      </c>
      <c r="Q176" s="63">
        <f t="shared" si="6"/>
        <v>1879178.9400000004</v>
      </c>
    </row>
    <row r="177" spans="1:17" s="64" customFormat="1" ht="15" hidden="1" customHeight="1">
      <c r="A177" s="53">
        <v>150031</v>
      </c>
      <c r="B177" s="54" t="s">
        <v>22</v>
      </c>
      <c r="C177" s="55">
        <v>1.1100000000000001</v>
      </c>
      <c r="D177" s="56" t="s">
        <v>495</v>
      </c>
      <c r="E177" s="94">
        <v>20162049</v>
      </c>
      <c r="F177" s="54" t="s">
        <v>411</v>
      </c>
      <c r="G177" s="58">
        <v>0.5</v>
      </c>
      <c r="H177" s="58">
        <f>IF(VLOOKUP($E177,КСГ!$A$2:$D$427,4,0)=0,IF($D177="КС",$C$2*$C177*$G177,$C$3*$C177*$G177),IF($D177="КС",$C$2*$G177,$C$3*$G177))</f>
        <v>4878.4500000000007</v>
      </c>
      <c r="I177" s="58" t="str">
        <f>VLOOKUP(E177,КСГ!$A$2:$E$427,5,0)</f>
        <v>Онкология</v>
      </c>
      <c r="J177" s="58">
        <f>VLOOKUP(E177,КСГ!$A$2:$F$427,6,0)</f>
        <v>3.01</v>
      </c>
      <c r="K177" s="95" t="s">
        <v>515</v>
      </c>
      <c r="L177" s="60">
        <v>500</v>
      </c>
      <c r="M177" s="60">
        <v>190</v>
      </c>
      <c r="N177" s="61">
        <f t="shared" si="5"/>
        <v>690</v>
      </c>
      <c r="O177" s="62">
        <f>IF(VLOOKUP($E177,КСГ!$A$2:$D$427,4,0)=0,IF($D177="КС",$C$2*$C177*$G177*L177,$C$3*$C177*$G177*L177),IF($D177="КС",$C$2*$G177*L177,$C$3*$G177*L177))</f>
        <v>2439225.0000000005</v>
      </c>
      <c r="P177" s="62">
        <f>IF(VLOOKUP($E177,КСГ!$A$2:$D$427,4,0)=0,IF($D177="КС",$C$2*$C177*$G177*M177,$C$3*$C177*$G177*M177),IF($D177="КС",$C$2*$G177*M177,$C$3*$G177*M177))</f>
        <v>926905.50000000012</v>
      </c>
      <c r="Q177" s="63">
        <f t="shared" si="6"/>
        <v>3366130.5000000005</v>
      </c>
    </row>
    <row r="178" spans="1:17" s="64" customFormat="1" ht="15" hidden="1" customHeight="1">
      <c r="A178" s="53">
        <v>150031</v>
      </c>
      <c r="B178" s="54" t="str">
        <f>VLOOKUP(A178,МО!$A$1:$C$68,2,0)</f>
        <v>ГБУЗ "РОД"</v>
      </c>
      <c r="C178" s="55">
        <f>IF(D178="КС",VLOOKUP(A178,МО!$A$1:$C$68,3,0),VLOOKUP(A178,МО!$A$1:$D$68,4,0))</f>
        <v>1.1100000000000001</v>
      </c>
      <c r="D178" s="56" t="s">
        <v>495</v>
      </c>
      <c r="E178" s="60">
        <v>20162051</v>
      </c>
      <c r="F178" s="54" t="str">
        <f>VLOOKUP(E178,КСГ!$A$2:$C$427,2,0)</f>
        <v>Лекарственная терапия при других злокачественных новообразованиях лимфоидной и кроветворной тканей, взрослые</v>
      </c>
      <c r="G178" s="58">
        <f>VLOOKUP(E178,КСГ!$A$2:$C$427,3,0)</f>
        <v>6.3</v>
      </c>
      <c r="H178" s="58">
        <f>IF(VLOOKUP($E178,КСГ!$A$2:$D$427,4,0)=0,IF($D178="КС",$C$2*$C178*$G178,$C$3*$C178*$G178),IF($D178="КС",$C$2*$G178,$C$3*$G178))</f>
        <v>61468.470000000008</v>
      </c>
      <c r="I178" s="58" t="str">
        <f>VLOOKUP(E178,КСГ!$A$2:$E$427,5,0)</f>
        <v>Онкология</v>
      </c>
      <c r="J178" s="58">
        <f>VLOOKUP(E178,КСГ!$A$2:$F$427,6,0)</f>
        <v>3.01</v>
      </c>
      <c r="K178" s="60" t="s">
        <v>515</v>
      </c>
      <c r="L178" s="60">
        <v>7</v>
      </c>
      <c r="M178" s="60">
        <v>3</v>
      </c>
      <c r="N178" s="61">
        <f t="shared" si="5"/>
        <v>10</v>
      </c>
      <c r="O178" s="62">
        <f>IF(VLOOKUP($E178,КСГ!$A$2:$D$427,4,0)=0,IF($D178="КС",$C$2*$C178*$G178*L178,$C$3*$C178*$G178*L178),IF($D178="КС",$C$2*$G178*L178,$C$3*$G178*L178))</f>
        <v>430279.29000000004</v>
      </c>
      <c r="P178" s="62">
        <f>IF(VLOOKUP($E178,КСГ!$A$2:$D$427,4,0)=0,IF($D178="КС",$C$2*$C178*$G178*M178,$C$3*$C178*$G178*M178),IF($D178="КС",$C$2*$G178*M178,$C$3*$G178*M178))</f>
        <v>184405.41000000003</v>
      </c>
      <c r="Q178" s="63">
        <f t="shared" si="6"/>
        <v>614684.70000000007</v>
      </c>
    </row>
    <row r="179" spans="1:17" s="64" customFormat="1" ht="15" hidden="1" customHeight="1">
      <c r="A179" s="53">
        <v>150031</v>
      </c>
      <c r="B179" s="54" t="str">
        <f>VLOOKUP(A179,МО!$A$1:$C$68,2,0)</f>
        <v>ГБУЗ "РОД"</v>
      </c>
      <c r="C179" s="55">
        <f>IF(D179="КС",VLOOKUP(A179,МО!$A$1:$C$68,3,0),VLOOKUP(A179,МО!$A$1:$D$68,4,0))</f>
        <v>1.1100000000000001</v>
      </c>
      <c r="D179" s="56" t="s">
        <v>495</v>
      </c>
      <c r="E179" s="60">
        <v>20162052</v>
      </c>
      <c r="F179" s="54" t="str">
        <f>VLOOKUP(E179,КСГ!$A$2:$C$427,2,0)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</c>
      <c r="G179" s="58">
        <f>VLOOKUP(E179,КСГ!$A$2:$C$427,3,0)</f>
        <v>3.73</v>
      </c>
      <c r="H179" s="58">
        <f>IF(VLOOKUP($E179,КСГ!$A$2:$D$427,4,0)=0,IF($D179="КС",$C$2*$C179*$G179,$C$3*$C179*$G179),IF($D179="КС",$C$2*$G179,$C$3*$G179))</f>
        <v>36393.237000000008</v>
      </c>
      <c r="I179" s="58" t="str">
        <f>VLOOKUP(E179,КСГ!$A$2:$E$427,5,0)</f>
        <v>Онкология</v>
      </c>
      <c r="J179" s="58">
        <f>VLOOKUP(E179,КСГ!$A$2:$F$427,6,0)</f>
        <v>3.01</v>
      </c>
      <c r="K179" s="60" t="s">
        <v>515</v>
      </c>
      <c r="L179" s="60">
        <v>70</v>
      </c>
      <c r="M179" s="60">
        <v>30</v>
      </c>
      <c r="N179" s="61">
        <f t="shared" si="5"/>
        <v>100</v>
      </c>
      <c r="O179" s="62">
        <f>IF(VLOOKUP($E179,КСГ!$A$2:$D$427,4,0)=0,IF($D179="КС",$C$2*$C179*$G179*L179,$C$3*$C179*$G179*L179),IF($D179="КС",$C$2*$G179*L179,$C$3*$G179*L179))</f>
        <v>2547526.5900000008</v>
      </c>
      <c r="P179" s="62">
        <f>IF(VLOOKUP($E179,КСГ!$A$2:$D$427,4,0)=0,IF($D179="КС",$C$2*$C179*$G179*M179,$C$3*$C179*$G179*M179),IF($D179="КС",$C$2*$G179*M179,$C$3*$G179*M179))</f>
        <v>1091797.1100000003</v>
      </c>
      <c r="Q179" s="63">
        <f t="shared" si="6"/>
        <v>3639323.7000000011</v>
      </c>
    </row>
    <row r="180" spans="1:17" s="64" customFormat="1" ht="15" hidden="1" customHeight="1">
      <c r="A180" s="53">
        <v>150031</v>
      </c>
      <c r="B180" s="54" t="str">
        <f>VLOOKUP(A180,МО!$A$1:$C$68,2,0)</f>
        <v>ГБУЗ "РОД"</v>
      </c>
      <c r="C180" s="55">
        <f>IF(D180="КС",VLOOKUP(A180,МО!$A$1:$C$68,3,0),VLOOKUP(A180,МО!$A$1:$D$68,4,0))</f>
        <v>1.1100000000000001</v>
      </c>
      <c r="D180" s="56" t="s">
        <v>495</v>
      </c>
      <c r="E180" s="60">
        <v>20162053</v>
      </c>
      <c r="F180" s="54" t="str">
        <f>VLOOKUP(E180,КСГ!$A$2:$C$427,2,0)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</c>
      <c r="G180" s="58">
        <f>VLOOKUP(E180,КСГ!$A$2:$C$427,3,0)</f>
        <v>5.0999999999999996</v>
      </c>
      <c r="H180" s="58">
        <f>IF(VLOOKUP($E180,КСГ!$A$2:$D$427,4,0)=0,IF($D180="КС",$C$2*$C180*$G180,$C$3*$C180*$G180),IF($D180="КС",$C$2*$G180,$C$3*$G180))</f>
        <v>49760.19</v>
      </c>
      <c r="I180" s="58" t="str">
        <f>VLOOKUP(E180,КСГ!$A$2:$E$427,5,0)</f>
        <v>Онкология</v>
      </c>
      <c r="J180" s="58">
        <f>VLOOKUP(E180,КСГ!$A$2:$F$427,6,0)</f>
        <v>3.01</v>
      </c>
      <c r="K180" s="60" t="s">
        <v>515</v>
      </c>
      <c r="L180" s="60">
        <v>70</v>
      </c>
      <c r="M180" s="60">
        <v>30</v>
      </c>
      <c r="N180" s="61">
        <f t="shared" si="5"/>
        <v>100</v>
      </c>
      <c r="O180" s="62">
        <f>IF(VLOOKUP($E180,КСГ!$A$2:$D$427,4,0)=0,IF($D180="КС",$C$2*$C180*$G180*L180,$C$3*$C180*$G180*L180),IF($D180="КС",$C$2*$G180*L180,$C$3*$G180*L180))</f>
        <v>3483213.3000000003</v>
      </c>
      <c r="P180" s="62">
        <f>IF(VLOOKUP($E180,КСГ!$A$2:$D$427,4,0)=0,IF($D180="КС",$C$2*$C180*$G180*M180,$C$3*$C180*$G180*M180),IF($D180="КС",$C$2*$G180*M180,$C$3*$G180*M180))</f>
        <v>1492805.7000000002</v>
      </c>
      <c r="Q180" s="63">
        <f t="shared" si="6"/>
        <v>4976019</v>
      </c>
    </row>
    <row r="181" spans="1:17" s="64" customFormat="1" ht="15" hidden="1" customHeight="1">
      <c r="A181" s="53">
        <v>150031</v>
      </c>
      <c r="B181" s="54" t="str">
        <f>VLOOKUP(A181,МО!$A$1:$C$68,2,0)</f>
        <v>ГБУЗ "РОД"</v>
      </c>
      <c r="C181" s="55">
        <f>IF(D181="КС",VLOOKUP(A181,МО!$A$1:$C$68,3,0),VLOOKUP(A181,МО!$A$1:$D$68,4,0))</f>
        <v>1.1100000000000001</v>
      </c>
      <c r="D181" s="56" t="s">
        <v>495</v>
      </c>
      <c r="E181" s="60">
        <v>20162054</v>
      </c>
      <c r="F181" s="54" t="str">
        <f>VLOOKUP(E181,КСГ!$A$2:$C$427,2,0)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81" s="58">
        <f>VLOOKUP(E181,КСГ!$A$2:$C$427,3,0)</f>
        <v>14.41</v>
      </c>
      <c r="H181" s="58">
        <f>IF(VLOOKUP($E181,КСГ!$A$2:$D$427,4,0)=0,IF($D181="КС",$C$2*$C181*$G181,$C$3*$C181*$G181),IF($D181="КС",$C$2*$G181,$C$3*$G181))</f>
        <v>140596.92900000003</v>
      </c>
      <c r="I181" s="58" t="str">
        <f>VLOOKUP(E181,КСГ!$A$2:$E$427,5,0)</f>
        <v>Онкология</v>
      </c>
      <c r="J181" s="58">
        <f>VLOOKUP(E181,КСГ!$A$2:$F$427,6,0)</f>
        <v>3.01</v>
      </c>
      <c r="K181" s="60" t="s">
        <v>515</v>
      </c>
      <c r="L181" s="60">
        <v>0</v>
      </c>
      <c r="M181" s="60">
        <v>0</v>
      </c>
      <c r="N181" s="61" t="str">
        <f t="shared" si="5"/>
        <v/>
      </c>
      <c r="O181" s="62">
        <f>IF(VLOOKUP($E181,КСГ!$A$2:$D$427,4,0)=0,IF($D181="КС",$C$2*$C181*$G181*L181,$C$3*$C181*$G181*L181),IF($D181="КС",$C$2*$G181*L181,$C$3*$G181*L181))</f>
        <v>0</v>
      </c>
      <c r="P181" s="62">
        <f>IF(VLOOKUP($E181,КСГ!$A$2:$D$427,4,0)=0,IF($D181="КС",$C$2*$C181*$G181*M181,$C$3*$C181*$G181*M181),IF($D181="КС",$C$2*$G181*M181,$C$3*$G181*M181))</f>
        <v>0</v>
      </c>
      <c r="Q181" s="63">
        <f t="shared" si="6"/>
        <v>0</v>
      </c>
    </row>
    <row r="182" spans="1:17" s="64" customFormat="1" ht="15" hidden="1" customHeight="1">
      <c r="A182" s="53">
        <v>150031</v>
      </c>
      <c r="B182" s="54" t="str">
        <f>VLOOKUP(A182,МО!$A$1:$C$68,2,0)</f>
        <v>ГБУЗ "РОД"</v>
      </c>
      <c r="C182" s="55">
        <f>IF(D182="КС",VLOOKUP(A182,МО!$A$1:$C$68,3,0),VLOOKUP(A182,МО!$A$1:$D$68,4,0))</f>
        <v>1.1100000000000001</v>
      </c>
      <c r="D182" s="56" t="s">
        <v>495</v>
      </c>
      <c r="E182" s="60">
        <v>20162055</v>
      </c>
      <c r="F182" s="54" t="str">
        <f>VLOOKUP(E182,КСГ!$A$2:$C$427,2,0)</f>
        <v>Болезни уха, горла, носа</v>
      </c>
      <c r="G182" s="58">
        <f>VLOOKUP(E182,КСГ!$A$2:$C$427,3,0)</f>
        <v>0.74</v>
      </c>
      <c r="H182" s="58">
        <f>IF(VLOOKUP($E182,КСГ!$A$2:$D$427,4,0)=0,IF($D182="КС",$C$2*$C182*$G182,$C$3*$C182*$G182),IF($D182="КС",$C$2*$G182,$C$3*$G182))</f>
        <v>7220.1060000000007</v>
      </c>
      <c r="I182" s="58" t="str">
        <f>VLOOKUP(E182,КСГ!$A$2:$E$427,5,0)</f>
        <v>Оториноларингология</v>
      </c>
      <c r="J182" s="58">
        <f>VLOOKUP(E182,КСГ!$A$2:$F$427,6,0)</f>
        <v>0.98</v>
      </c>
      <c r="K182" s="60" t="s">
        <v>474</v>
      </c>
      <c r="L182" s="60">
        <v>20</v>
      </c>
      <c r="M182" s="60">
        <v>10</v>
      </c>
      <c r="N182" s="61">
        <f t="shared" si="5"/>
        <v>30</v>
      </c>
      <c r="O182" s="62">
        <f>IF(VLOOKUP($E182,КСГ!$A$2:$D$427,4,0)=0,IF($D182="КС",$C$2*$C182*$G182*L182,$C$3*$C182*$G182*L182),IF($D182="КС",$C$2*$G182*L182,$C$3*$G182*L182))</f>
        <v>144402.12000000002</v>
      </c>
      <c r="P182" s="62">
        <f>IF(VLOOKUP($E182,КСГ!$A$2:$D$427,4,0)=0,IF($D182="КС",$C$2*$C182*$G182*M182,$C$3*$C182*$G182*M182),IF($D182="КС",$C$2*$G182*M182,$C$3*$G182*M182))</f>
        <v>72201.060000000012</v>
      </c>
      <c r="Q182" s="63">
        <f t="shared" si="6"/>
        <v>216603.18000000005</v>
      </c>
    </row>
    <row r="183" spans="1:17" s="64" customFormat="1" ht="15" hidden="1" customHeight="1">
      <c r="A183" s="53">
        <v>150031</v>
      </c>
      <c r="B183" s="54" t="str">
        <f>VLOOKUP(A183,МО!$A$1:$C$68,2,0)</f>
        <v>ГБУЗ "РОД"</v>
      </c>
      <c r="C183" s="55">
        <f>IF(D183="КС",VLOOKUP(A183,МО!$A$1:$C$68,3,0),VLOOKUP(A183,МО!$A$1:$D$68,4,0))</f>
        <v>1.1100000000000001</v>
      </c>
      <c r="D183" s="56" t="s">
        <v>495</v>
      </c>
      <c r="E183" s="60">
        <v>20162056</v>
      </c>
      <c r="F183" s="54" t="str">
        <f>VLOOKUP(E183,КСГ!$A$2:$C$427,2,0)</f>
        <v>Операции на органе слуха, придаточных пазухах носа  и верхних дыхательных путях (уровень  1)</v>
      </c>
      <c r="G183" s="58">
        <f>VLOOKUP(E183,КСГ!$A$2:$C$427,3,0)</f>
        <v>1.1200000000000001</v>
      </c>
      <c r="H183" s="58">
        <f>IF(VLOOKUP($E183,КСГ!$A$2:$D$427,4,0)=0,IF($D183="КС",$C$2*$C183*$G183,$C$3*$C183*$G183),IF($D183="КС",$C$2*$G183,$C$3*$G183))</f>
        <v>10927.728000000003</v>
      </c>
      <c r="I183" s="58" t="str">
        <f>VLOOKUP(E183,КСГ!$A$2:$E$427,5,0)</f>
        <v>Оториноларингология</v>
      </c>
      <c r="J183" s="58">
        <f>VLOOKUP(E183,КСГ!$A$2:$F$427,6,0)</f>
        <v>0.98</v>
      </c>
      <c r="K183" s="60" t="s">
        <v>474</v>
      </c>
      <c r="L183" s="60">
        <v>70</v>
      </c>
      <c r="M183" s="60">
        <v>30</v>
      </c>
      <c r="N183" s="61">
        <f t="shared" si="5"/>
        <v>100</v>
      </c>
      <c r="O183" s="62">
        <f>IF(VLOOKUP($E183,КСГ!$A$2:$D$427,4,0)=0,IF($D183="КС",$C$2*$C183*$G183*L183,$C$3*$C183*$G183*L183),IF($D183="КС",$C$2*$G183*L183,$C$3*$G183*L183))</f>
        <v>764940.9600000002</v>
      </c>
      <c r="P183" s="62">
        <f>IF(VLOOKUP($E183,КСГ!$A$2:$D$427,4,0)=0,IF($D183="КС",$C$2*$C183*$G183*M183,$C$3*$C183*$G183*M183),IF($D183="КС",$C$2*$G183*M183,$C$3*$G183*M183))</f>
        <v>327831.84000000008</v>
      </c>
      <c r="Q183" s="63">
        <f t="shared" si="6"/>
        <v>1092772.8000000003</v>
      </c>
    </row>
    <row r="184" spans="1:17" s="64" customFormat="1" ht="15" hidden="1" customHeight="1">
      <c r="A184" s="53">
        <v>150031</v>
      </c>
      <c r="B184" s="54" t="str">
        <f>VLOOKUP(A184,МО!$A$1:$C$68,2,0)</f>
        <v>ГБУЗ "РОД"</v>
      </c>
      <c r="C184" s="55">
        <f>IF(D184="КС",VLOOKUP(A184,МО!$A$1:$C$68,3,0),VLOOKUP(A184,МО!$A$1:$D$68,4,0))</f>
        <v>1.1100000000000001</v>
      </c>
      <c r="D184" s="56" t="s">
        <v>495</v>
      </c>
      <c r="E184" s="60">
        <v>20162057</v>
      </c>
      <c r="F184" s="54" t="str">
        <f>VLOOKUP(E184,КСГ!$A$2:$C$427,2,0)</f>
        <v>Операции на органе слуха, придаточных пазухах носа  и верхних дыхательных путях (уровень  2)</v>
      </c>
      <c r="G184" s="58">
        <f>VLOOKUP(E184,КСГ!$A$2:$C$427,3,0)</f>
        <v>1.66</v>
      </c>
      <c r="H184" s="58">
        <f>IF(VLOOKUP($E184,КСГ!$A$2:$D$427,4,0)=0,IF($D184="КС",$C$2*$C184*$G184,$C$3*$C184*$G184),IF($D184="КС",$C$2*$G184,$C$3*$G184))</f>
        <v>16196.454000000002</v>
      </c>
      <c r="I184" s="58" t="str">
        <f>VLOOKUP(E184,КСГ!$A$2:$E$427,5,0)</f>
        <v>Оториноларингология</v>
      </c>
      <c r="J184" s="58">
        <f>VLOOKUP(E184,КСГ!$A$2:$F$427,6,0)</f>
        <v>0.98</v>
      </c>
      <c r="K184" s="60" t="s">
        <v>474</v>
      </c>
      <c r="L184" s="60">
        <v>11</v>
      </c>
      <c r="M184" s="60">
        <v>4</v>
      </c>
      <c r="N184" s="61">
        <f t="shared" si="5"/>
        <v>15</v>
      </c>
      <c r="O184" s="62">
        <f>IF(VLOOKUP($E184,КСГ!$A$2:$D$427,4,0)=0,IF($D184="КС",$C$2*$C184*$G184*L184,$C$3*$C184*$G184*L184),IF($D184="КС",$C$2*$G184*L184,$C$3*$G184*L184))</f>
        <v>178160.99400000001</v>
      </c>
      <c r="P184" s="62">
        <f>IF(VLOOKUP($E184,КСГ!$A$2:$D$427,4,0)=0,IF($D184="КС",$C$2*$C184*$G184*M184,$C$3*$C184*$G184*M184),IF($D184="КС",$C$2*$G184*M184,$C$3*$G184*M184))</f>
        <v>64785.816000000006</v>
      </c>
      <c r="Q184" s="63">
        <f t="shared" si="6"/>
        <v>242946.81</v>
      </c>
    </row>
    <row r="185" spans="1:17" s="64" customFormat="1" ht="15" hidden="1" customHeight="1">
      <c r="A185" s="53">
        <v>150031</v>
      </c>
      <c r="B185" s="54" t="str">
        <f>VLOOKUP(A185,МО!$A$1:$C$68,2,0)</f>
        <v>ГБУЗ "РОД"</v>
      </c>
      <c r="C185" s="55">
        <f>IF(D185="КС",VLOOKUP(A185,МО!$A$1:$C$68,3,0),VLOOKUP(A185,МО!$A$1:$D$68,4,0))</f>
        <v>1.1100000000000001</v>
      </c>
      <c r="D185" s="56" t="s">
        <v>495</v>
      </c>
      <c r="E185" s="60">
        <v>20162058</v>
      </c>
      <c r="F185" s="54" t="str">
        <f>VLOOKUP(E185,КСГ!$A$2:$C$427,2,0)</f>
        <v>Операции на органе слуха, придаточных пазухах носа  и верхних дыхательных путях (уровень  3)</v>
      </c>
      <c r="G185" s="58">
        <f>VLOOKUP(E185,КСГ!$A$2:$C$427,3,0)</f>
        <v>2</v>
      </c>
      <c r="H185" s="58">
        <f>IF(VLOOKUP($E185,КСГ!$A$2:$D$427,4,0)=0,IF($D185="КС",$C$2*$C185*$G185,$C$3*$C185*$G185),IF($D185="КС",$C$2*$G185,$C$3*$G185))</f>
        <v>19513.800000000003</v>
      </c>
      <c r="I185" s="58" t="str">
        <f>VLOOKUP(E185,КСГ!$A$2:$E$427,5,0)</f>
        <v>Оториноларингология</v>
      </c>
      <c r="J185" s="58">
        <f>VLOOKUP(E185,КСГ!$A$2:$F$427,6,0)</f>
        <v>0.98</v>
      </c>
      <c r="K185" s="60" t="s">
        <v>474</v>
      </c>
      <c r="L185" s="60">
        <v>1</v>
      </c>
      <c r="M185" s="60">
        <v>1</v>
      </c>
      <c r="N185" s="61">
        <f t="shared" si="5"/>
        <v>2</v>
      </c>
      <c r="O185" s="62">
        <f>IF(VLOOKUP($E185,КСГ!$A$2:$D$427,4,0)=0,IF($D185="КС",$C$2*$C185*$G185*L185,$C$3*$C185*$G185*L185),IF($D185="КС",$C$2*$G185*L185,$C$3*$G185*L185))</f>
        <v>19513.800000000003</v>
      </c>
      <c r="P185" s="62">
        <f>IF(VLOOKUP($E185,КСГ!$A$2:$D$427,4,0)=0,IF($D185="КС",$C$2*$C185*$G185*M185,$C$3*$C185*$G185*M185),IF($D185="КС",$C$2*$G185*M185,$C$3*$G185*M185))</f>
        <v>19513.800000000003</v>
      </c>
      <c r="Q185" s="63">
        <f t="shared" si="6"/>
        <v>39027.600000000006</v>
      </c>
    </row>
    <row r="186" spans="1:17" s="64" customFormat="1" ht="15" hidden="1" customHeight="1">
      <c r="A186" s="53">
        <v>150031</v>
      </c>
      <c r="B186" s="54" t="str">
        <f>VLOOKUP(A186,МО!$A$1:$C$68,2,0)</f>
        <v>ГБУЗ "РОД"</v>
      </c>
      <c r="C186" s="55">
        <f>IF(D186="КС",VLOOKUP(A186,МО!$A$1:$C$68,3,0),VLOOKUP(A186,МО!$A$1:$D$68,4,0))</f>
        <v>1.1100000000000001</v>
      </c>
      <c r="D186" s="56" t="s">
        <v>495</v>
      </c>
      <c r="E186" s="60">
        <v>20162059</v>
      </c>
      <c r="F186" s="54" t="str">
        <f>VLOOKUP(E186,КСГ!$A$2:$C$427,2,0)</f>
        <v>Операции на органе слуха, придаточных пазухах носа  и верхних дыхательных путях (уровень 4)</v>
      </c>
      <c r="G186" s="58">
        <f>VLOOKUP(E186,КСГ!$A$2:$C$427,3,0)</f>
        <v>2.46</v>
      </c>
      <c r="H186" s="58">
        <f>IF(VLOOKUP($E186,КСГ!$A$2:$D$427,4,0)=0,IF($D186="КС",$C$2*$C186*$G186,$C$3*$C186*$G186),IF($D186="КС",$C$2*$G186,$C$3*$G186))</f>
        <v>24001.974000000002</v>
      </c>
      <c r="I186" s="58" t="str">
        <f>VLOOKUP(E186,КСГ!$A$2:$E$427,5,0)</f>
        <v>Оториноларингология</v>
      </c>
      <c r="J186" s="58">
        <f>VLOOKUP(E186,КСГ!$A$2:$F$427,6,0)</f>
        <v>0.98</v>
      </c>
      <c r="K186" s="60" t="s">
        <v>474</v>
      </c>
      <c r="L186" s="60">
        <v>1</v>
      </c>
      <c r="M186" s="60">
        <v>1</v>
      </c>
      <c r="N186" s="61">
        <f t="shared" si="5"/>
        <v>2</v>
      </c>
      <c r="O186" s="62">
        <f>IF(VLOOKUP($E186,КСГ!$A$2:$D$427,4,0)=0,IF($D186="КС",$C$2*$C186*$G186*L186,$C$3*$C186*$G186*L186),IF($D186="КС",$C$2*$G186*L186,$C$3*$G186*L186))</f>
        <v>24001.974000000002</v>
      </c>
      <c r="P186" s="62">
        <f>IF(VLOOKUP($E186,КСГ!$A$2:$D$427,4,0)=0,IF($D186="КС",$C$2*$C186*$G186*M186,$C$3*$C186*$G186*M186),IF($D186="КС",$C$2*$G186*M186,$C$3*$G186*M186))</f>
        <v>24001.974000000002</v>
      </c>
      <c r="Q186" s="63">
        <f t="shared" si="6"/>
        <v>48003.948000000004</v>
      </c>
    </row>
    <row r="187" spans="1:17" s="64" customFormat="1" ht="15" hidden="1" customHeight="1">
      <c r="A187" s="53">
        <v>150035</v>
      </c>
      <c r="B187" s="54" t="str">
        <f>VLOOKUP(A187,МО!$A$1:$C$68,2,0)</f>
        <v>ГБУЗ "Поликлиника № 1"</v>
      </c>
      <c r="C187" s="55">
        <f>IF(D187="КС",VLOOKUP(A187,МО!$A$1:$C$68,3,0),VLOOKUP(A187,МО!$A$1:$D$68,4,0))</f>
        <v>0.9</v>
      </c>
      <c r="D187" s="56" t="s">
        <v>495</v>
      </c>
      <c r="E187" s="60">
        <v>20162001</v>
      </c>
      <c r="F187" s="54" t="str">
        <f>VLOOKUP(E187,КСГ!$A$2:$C$427,2,0)</f>
        <v>Осложнения беременности, родов, послеродового периода</v>
      </c>
      <c r="G187" s="58">
        <f>VLOOKUP(E187,КСГ!$A$2:$C$427,3,0)</f>
        <v>0.83</v>
      </c>
      <c r="H187" s="58">
        <f>IF(VLOOKUP($E187,КСГ!$A$2:$D$427,4,0)=0,IF($D187="КС",$C$2*$C187*$G187,$C$3*$C187*$G187),IF($D187="КС",$C$2*$G187,$C$3*$G187))</f>
        <v>6566.13</v>
      </c>
      <c r="I187" s="58" t="str">
        <f>VLOOKUP(E187,КСГ!$A$2:$E$427,5,0)</f>
        <v>Акушерство и гинекология</v>
      </c>
      <c r="J187" s="58">
        <f>VLOOKUP(E187,КСГ!$A$2:$F$427,6,0)</f>
        <v>0.8</v>
      </c>
      <c r="K187" s="60" t="s">
        <v>470</v>
      </c>
      <c r="L187" s="60">
        <v>120</v>
      </c>
      <c r="M187" s="60">
        <v>54</v>
      </c>
      <c r="N187" s="61">
        <f t="shared" si="5"/>
        <v>174</v>
      </c>
      <c r="O187" s="62">
        <f>IF(VLOOKUP($E187,КСГ!$A$2:$D$427,4,0)=0,IF($D187="КС",$C$2*$C187*$G187*L187,$C$3*$C187*$G187*L187),IF($D187="КС",$C$2*$G187*L187,$C$3*$G187*L187))</f>
        <v>787935.6</v>
      </c>
      <c r="P187" s="62">
        <f>IF(VLOOKUP($E187,КСГ!$A$2:$D$427,4,0)=0,IF($D187="КС",$C$2*$C187*$G187*M187,$C$3*$C187*$G187*M187),IF($D187="КС",$C$2*$G187*M187,$C$3*$G187*M187))</f>
        <v>354571.02</v>
      </c>
      <c r="Q187" s="63">
        <f t="shared" si="6"/>
        <v>1142506.6200000001</v>
      </c>
    </row>
    <row r="188" spans="1:17" s="64" customFormat="1" ht="15" hidden="1" customHeight="1">
      <c r="A188" s="53">
        <v>150035</v>
      </c>
      <c r="B188" s="54" t="str">
        <f>VLOOKUP(A188,МО!$A$1:$C$68,2,0)</f>
        <v>ГБУЗ "Поликлиника № 1"</v>
      </c>
      <c r="C188" s="55">
        <f>IF(D188="КС",VLOOKUP(A188,МО!$A$1:$C$68,3,0),VLOOKUP(A188,МО!$A$1:$D$68,4,0))</f>
        <v>0.9</v>
      </c>
      <c r="D188" s="56" t="s">
        <v>495</v>
      </c>
      <c r="E188" s="60">
        <v>20162006</v>
      </c>
      <c r="F188" s="54" t="str">
        <f>VLOOKUP(E188,КСГ!$A$2:$C$427,2,0)</f>
        <v>Искусственное прерывание беременности (аборт)</v>
      </c>
      <c r="G188" s="58">
        <f>VLOOKUP(E188,КСГ!$A$2:$C$427,3,0)</f>
        <v>0.33</v>
      </c>
      <c r="H188" s="58">
        <f>IF(VLOOKUP($E188,КСГ!$A$2:$D$427,4,0)=0,IF($D188="КС",$C$2*$C188*$G188,$C$3*$C188*$G188),IF($D188="КС",$C$2*$G188,$C$3*$G188))</f>
        <v>2610.63</v>
      </c>
      <c r="I188" s="58" t="str">
        <f>VLOOKUP(E188,КСГ!$A$2:$E$427,5,0)</f>
        <v>Акушерство и гинекология</v>
      </c>
      <c r="J188" s="58">
        <f>VLOOKUP(E188,КСГ!$A$2:$F$427,6,0)</f>
        <v>0.8</v>
      </c>
      <c r="K188" s="60" t="s">
        <v>470</v>
      </c>
      <c r="L188" s="60">
        <v>75</v>
      </c>
      <c r="M188" s="60">
        <v>21</v>
      </c>
      <c r="N188" s="61">
        <f t="shared" si="5"/>
        <v>96</v>
      </c>
      <c r="O188" s="62">
        <f>IF(VLOOKUP($E188,КСГ!$A$2:$D$427,4,0)=0,IF($D188="КС",$C$2*$C188*$G188*L188,$C$3*$C188*$G188*L188),IF($D188="КС",$C$2*$G188*L188,$C$3*$G188*L188))</f>
        <v>195797.25</v>
      </c>
      <c r="P188" s="62">
        <f>IF(VLOOKUP($E188,КСГ!$A$2:$D$427,4,0)=0,IF($D188="КС",$C$2*$C188*$G188*M188,$C$3*$C188*$G188*M188),IF($D188="КС",$C$2*$G188*M188,$C$3*$G188*M188))</f>
        <v>54823.23</v>
      </c>
      <c r="Q188" s="63">
        <f t="shared" si="6"/>
        <v>250620.48</v>
      </c>
    </row>
    <row r="189" spans="1:17" s="64" customFormat="1" ht="15" hidden="1" customHeight="1">
      <c r="A189" s="53">
        <v>150035</v>
      </c>
      <c r="B189" s="54" t="str">
        <f>VLOOKUP(A189,МО!$A$1:$C$68,2,0)</f>
        <v>ГБУЗ "Поликлиника № 1"</v>
      </c>
      <c r="C189" s="55">
        <f>IF(D189="КС",VLOOKUP(A189,МО!$A$1:$C$68,3,0),VLOOKUP(A189,МО!$A$1:$D$68,4,0))</f>
        <v>0.9</v>
      </c>
      <c r="D189" s="56" t="s">
        <v>495</v>
      </c>
      <c r="E189" s="60">
        <v>20162009</v>
      </c>
      <c r="F189" s="54" t="str">
        <f>VLOOKUP(E189,КСГ!$A$2:$C$427,2,0)</f>
        <v>Болезни органов пищеварения, взрослые</v>
      </c>
      <c r="G189" s="58">
        <f>VLOOKUP(E189,КСГ!$A$2:$C$427,3,0)</f>
        <v>0.89</v>
      </c>
      <c r="H189" s="58">
        <f>IF(VLOOKUP($E189,КСГ!$A$2:$D$427,4,0)=0,IF($D189="КС",$C$2*$C189*$G189,$C$3*$C189*$G189),IF($D189="КС",$C$2*$G189,$C$3*$G189))</f>
        <v>7040.79</v>
      </c>
      <c r="I189" s="58" t="str">
        <f>VLOOKUP(E189,КСГ!$A$2:$E$427,5,0)</f>
        <v>Гастроэнтерология</v>
      </c>
      <c r="J189" s="58">
        <f>VLOOKUP(E189,КСГ!$A$2:$F$427,6,0)</f>
        <v>0.89</v>
      </c>
      <c r="K189" s="60" t="s">
        <v>491</v>
      </c>
      <c r="L189" s="60">
        <v>20</v>
      </c>
      <c r="M189" s="60">
        <v>8</v>
      </c>
      <c r="N189" s="61">
        <f t="shared" si="5"/>
        <v>28</v>
      </c>
      <c r="O189" s="62">
        <f>IF(VLOOKUP($E189,КСГ!$A$2:$D$427,4,0)=0,IF($D189="КС",$C$2*$C189*$G189*L189,$C$3*$C189*$G189*L189),IF($D189="КС",$C$2*$G189*L189,$C$3*$G189*L189))</f>
        <v>140815.79999999999</v>
      </c>
      <c r="P189" s="62">
        <f>IF(VLOOKUP($E189,КСГ!$A$2:$D$427,4,0)=0,IF($D189="КС",$C$2*$C189*$G189*M189,$C$3*$C189*$G189*M189),IF($D189="КС",$C$2*$G189*M189,$C$3*$G189*M189))</f>
        <v>56326.32</v>
      </c>
      <c r="Q189" s="63">
        <f t="shared" si="6"/>
        <v>197142.12</v>
      </c>
    </row>
    <row r="190" spans="1:17" s="64" customFormat="1" ht="15" hidden="1" customHeight="1">
      <c r="A190" s="53">
        <v>150035</v>
      </c>
      <c r="B190" s="54" t="str">
        <f>VLOOKUP(A190,МО!$A$1:$C$68,2,0)</f>
        <v>ГБУЗ "Поликлиника № 1"</v>
      </c>
      <c r="C190" s="55">
        <f>IF(D190="КС",VLOOKUP(A190,МО!$A$1:$C$68,3,0),VLOOKUP(A190,МО!$A$1:$D$68,4,0))</f>
        <v>0.9</v>
      </c>
      <c r="D190" s="56" t="s">
        <v>495</v>
      </c>
      <c r="E190" s="60">
        <v>20162010</v>
      </c>
      <c r="F190" s="54" t="str">
        <f>VLOOKUP(E190,КСГ!$A$2:$C$427,2,0)</f>
        <v>Болезни крови</v>
      </c>
      <c r="G190" s="58">
        <f>VLOOKUP(E190,КСГ!$A$2:$C$427,3,0)</f>
        <v>1.17</v>
      </c>
      <c r="H190" s="58">
        <f>IF(VLOOKUP($E190,КСГ!$A$2:$D$427,4,0)=0,IF($D190="КС",$C$2*$C190*$G190,$C$3*$C190*$G190),IF($D190="КС",$C$2*$G190,$C$3*$G190))</f>
        <v>9255.869999999999</v>
      </c>
      <c r="I190" s="58" t="str">
        <f>VLOOKUP(E190,КСГ!$A$2:$E$427,5,0)</f>
        <v>Гематология</v>
      </c>
      <c r="J190" s="58">
        <f>VLOOKUP(E190,КСГ!$A$2:$F$427,6,0)</f>
        <v>1.17</v>
      </c>
      <c r="K190" s="60" t="s">
        <v>491</v>
      </c>
      <c r="L190" s="60">
        <v>3</v>
      </c>
      <c r="M190" s="60">
        <v>1</v>
      </c>
      <c r="N190" s="61">
        <f t="shared" si="5"/>
        <v>4</v>
      </c>
      <c r="O190" s="62">
        <f>IF(VLOOKUP($E190,КСГ!$A$2:$D$427,4,0)=0,IF($D190="КС",$C$2*$C190*$G190*L190,$C$3*$C190*$G190*L190),IF($D190="КС",$C$2*$G190*L190,$C$3*$G190*L190))</f>
        <v>27767.609999999997</v>
      </c>
      <c r="P190" s="62">
        <f>IF(VLOOKUP($E190,КСГ!$A$2:$D$427,4,0)=0,IF($D190="КС",$C$2*$C190*$G190*M190,$C$3*$C190*$G190*M190),IF($D190="КС",$C$2*$G190*M190,$C$3*$G190*M190))</f>
        <v>9255.869999999999</v>
      </c>
      <c r="Q190" s="63">
        <f t="shared" si="6"/>
        <v>37023.479999999996</v>
      </c>
    </row>
    <row r="191" spans="1:17" s="64" customFormat="1" ht="15" hidden="1" customHeight="1">
      <c r="A191" s="53">
        <v>150035</v>
      </c>
      <c r="B191" s="54" t="str">
        <f>VLOOKUP(A191,МО!$A$1:$C$68,2,0)</f>
        <v>ГБУЗ "Поликлиника № 1"</v>
      </c>
      <c r="C191" s="55">
        <f>IF(D191="КС",VLOOKUP(A191,МО!$A$1:$C$68,3,0),VLOOKUP(A191,МО!$A$1:$D$68,4,0))</f>
        <v>0.9</v>
      </c>
      <c r="D191" s="56" t="s">
        <v>495</v>
      </c>
      <c r="E191" s="60">
        <v>20162011</v>
      </c>
      <c r="F191" s="54" t="str">
        <f>VLOOKUP(E191,КСГ!$A$2:$C$427,2,0)</f>
        <v>Дерматозы</v>
      </c>
      <c r="G191" s="58">
        <f>VLOOKUP(E191,КСГ!$A$2:$C$427,3,0)</f>
        <v>1.54</v>
      </c>
      <c r="H191" s="58">
        <f>IF(VLOOKUP($E191,КСГ!$A$2:$D$427,4,0)=0,IF($D191="КС",$C$2*$C191*$G191,$C$3*$C191*$G191),IF($D191="КС",$C$2*$G191,$C$3*$G191))</f>
        <v>12182.94</v>
      </c>
      <c r="I191" s="58" t="str">
        <f>VLOOKUP(E191,КСГ!$A$2:$E$427,5,0)</f>
        <v>Дерматология</v>
      </c>
      <c r="J191" s="58">
        <f>VLOOKUP(E191,КСГ!$A$2:$F$427,6,0)</f>
        <v>1.54</v>
      </c>
      <c r="K191" s="60" t="s">
        <v>491</v>
      </c>
      <c r="L191" s="60">
        <v>3</v>
      </c>
      <c r="M191" s="60">
        <v>2</v>
      </c>
      <c r="N191" s="61">
        <f t="shared" si="5"/>
        <v>5</v>
      </c>
      <c r="O191" s="62">
        <f>IF(VLOOKUP($E191,КСГ!$A$2:$D$427,4,0)=0,IF($D191="КС",$C$2*$C191*$G191*L191,$C$3*$C191*$G191*L191),IF($D191="КС",$C$2*$G191*L191,$C$3*$G191*L191))</f>
        <v>36548.82</v>
      </c>
      <c r="P191" s="62">
        <f>IF(VLOOKUP($E191,КСГ!$A$2:$D$427,4,0)=0,IF($D191="КС",$C$2*$C191*$G191*M191,$C$3*$C191*$G191*M191),IF($D191="КС",$C$2*$G191*M191,$C$3*$G191*M191))</f>
        <v>24365.88</v>
      </c>
      <c r="Q191" s="63">
        <f t="shared" si="6"/>
        <v>60914.7</v>
      </c>
    </row>
    <row r="192" spans="1:17" s="64" customFormat="1" ht="15" hidden="1" customHeight="1">
      <c r="A192" s="53">
        <v>150035</v>
      </c>
      <c r="B192" s="54" t="str">
        <f>VLOOKUP(A192,МО!$A$1:$C$68,2,0)</f>
        <v>ГБУЗ "Поликлиника № 1"</v>
      </c>
      <c r="C192" s="55">
        <f>IF(D192="КС",VLOOKUP(A192,МО!$A$1:$C$68,3,0),VLOOKUP(A192,МО!$A$1:$D$68,4,0))</f>
        <v>0.9</v>
      </c>
      <c r="D192" s="56" t="s">
        <v>495</v>
      </c>
      <c r="E192" s="60">
        <v>20162030</v>
      </c>
      <c r="F192" s="54" t="str">
        <f>VLOOKUP(E192,КСГ!$A$2:$C$427,2,0)</f>
        <v>Болезни системы кровообращения, взрослые</v>
      </c>
      <c r="G192" s="58">
        <f>VLOOKUP(E192,КСГ!$A$2:$C$427,3,0)</f>
        <v>0.8</v>
      </c>
      <c r="H192" s="58">
        <f>IF(VLOOKUP($E192,КСГ!$A$2:$D$427,4,0)=0,IF($D192="КС",$C$2*$C192*$G192,$C$3*$C192*$G192),IF($D192="КС",$C$2*$G192,$C$3*$G192))</f>
        <v>6328.8</v>
      </c>
      <c r="I192" s="58" t="str">
        <f>VLOOKUP(E192,КСГ!$A$2:$E$427,5,0)</f>
        <v>Кардиология</v>
      </c>
      <c r="J192" s="58">
        <f>VLOOKUP(E192,КСГ!$A$2:$F$427,6,0)</f>
        <v>0.8</v>
      </c>
      <c r="K192" s="60" t="s">
        <v>477</v>
      </c>
      <c r="L192" s="60">
        <v>16</v>
      </c>
      <c r="M192" s="60">
        <v>4</v>
      </c>
      <c r="N192" s="61">
        <f t="shared" si="5"/>
        <v>20</v>
      </c>
      <c r="O192" s="62">
        <f>IF(VLOOKUP($E192,КСГ!$A$2:$D$427,4,0)=0,IF($D192="КС",$C$2*$C192*$G192*L192,$C$3*$C192*$G192*L192),IF($D192="КС",$C$2*$G192*L192,$C$3*$G192*L192))</f>
        <v>101260.8</v>
      </c>
      <c r="P192" s="62">
        <f>IF(VLOOKUP($E192,КСГ!$A$2:$D$427,4,0)=0,IF($D192="КС",$C$2*$C192*$G192*M192,$C$3*$C192*$G192*M192),IF($D192="КС",$C$2*$G192*M192,$C$3*$G192*M192))</f>
        <v>25315.200000000001</v>
      </c>
      <c r="Q192" s="63">
        <f t="shared" si="6"/>
        <v>126576</v>
      </c>
    </row>
    <row r="193" spans="1:17" s="64" customFormat="1" ht="15" hidden="1" customHeight="1">
      <c r="A193" s="53">
        <v>150035</v>
      </c>
      <c r="B193" s="54" t="str">
        <f>VLOOKUP(A193,МО!$A$1:$C$68,2,0)</f>
        <v>ГБУЗ "Поликлиника № 1"</v>
      </c>
      <c r="C193" s="55">
        <f>IF(D193="КС",VLOOKUP(A193,МО!$A$1:$C$68,3,0),VLOOKUP(A193,МО!$A$1:$D$68,4,0))</f>
        <v>0.9</v>
      </c>
      <c r="D193" s="56" t="s">
        <v>495</v>
      </c>
      <c r="E193" s="60">
        <v>20162030</v>
      </c>
      <c r="F193" s="54" t="str">
        <f>VLOOKUP(E193,КСГ!$A$2:$C$427,2,0)</f>
        <v>Болезни системы кровообращения, взрослые</v>
      </c>
      <c r="G193" s="58">
        <f>VLOOKUP(E193,КСГ!$A$2:$C$427,3,0)</f>
        <v>0.8</v>
      </c>
      <c r="H193" s="58">
        <f>IF(VLOOKUP($E193,КСГ!$A$2:$D$427,4,0)=0,IF($D193="КС",$C$2*$C193*$G193,$C$3*$C193*$G193),IF($D193="КС",$C$2*$G193,$C$3*$G193))</f>
        <v>6328.8</v>
      </c>
      <c r="I193" s="58" t="str">
        <f>VLOOKUP(E193,КСГ!$A$2:$E$427,5,0)</f>
        <v>Кардиология</v>
      </c>
      <c r="J193" s="58">
        <f>VLOOKUP(E193,КСГ!$A$2:$F$427,6,0)</f>
        <v>0.8</v>
      </c>
      <c r="K193" s="60" t="s">
        <v>491</v>
      </c>
      <c r="L193" s="60">
        <v>430</v>
      </c>
      <c r="M193" s="60">
        <v>120</v>
      </c>
      <c r="N193" s="61">
        <f t="shared" si="5"/>
        <v>550</v>
      </c>
      <c r="O193" s="62">
        <f>IF(VLOOKUP($E193,КСГ!$A$2:$D$427,4,0)=0,IF($D193="КС",$C$2*$C193*$G193*L193,$C$3*$C193*$G193*L193),IF($D193="КС",$C$2*$G193*L193,$C$3*$G193*L193))</f>
        <v>2721384</v>
      </c>
      <c r="P193" s="62">
        <f>IF(VLOOKUP($E193,КСГ!$A$2:$D$427,4,0)=0,IF($D193="КС",$C$2*$C193*$G193*M193,$C$3*$C193*$G193*M193),IF($D193="КС",$C$2*$G193*M193,$C$3*$G193*M193))</f>
        <v>759456</v>
      </c>
      <c r="Q193" s="63">
        <f t="shared" si="6"/>
        <v>3480840</v>
      </c>
    </row>
    <row r="194" spans="1:17" s="64" customFormat="1" ht="15" hidden="1" customHeight="1">
      <c r="A194" s="53">
        <v>150035</v>
      </c>
      <c r="B194" s="54" t="str">
        <f>VLOOKUP(A194,МО!$A$1:$C$68,2,0)</f>
        <v>ГБУЗ "Поликлиника № 1"</v>
      </c>
      <c r="C194" s="55">
        <f>IF(D194="КС",VLOOKUP(A194,МО!$A$1:$C$68,3,0),VLOOKUP(A194,МО!$A$1:$D$68,4,0))</f>
        <v>0.9</v>
      </c>
      <c r="D194" s="56" t="s">
        <v>495</v>
      </c>
      <c r="E194" s="60">
        <v>20162030</v>
      </c>
      <c r="F194" s="54" t="str">
        <f>VLOOKUP(E194,КСГ!$A$2:$C$427,2,0)</f>
        <v>Болезни системы кровообращения, взрослые</v>
      </c>
      <c r="G194" s="58">
        <f>VLOOKUP(E194,КСГ!$A$2:$C$427,3,0)</f>
        <v>0.8</v>
      </c>
      <c r="H194" s="58">
        <f>IF(VLOOKUP($E194,КСГ!$A$2:$D$427,4,0)=0,IF($D194="КС",$C$2*$C194*$G194,$C$3*$C194*$G194),IF($D194="КС",$C$2*$G194,$C$3*$G194))</f>
        <v>6328.8</v>
      </c>
      <c r="I194" s="58" t="str">
        <f>VLOOKUP(E194,КСГ!$A$2:$E$427,5,0)</f>
        <v>Кардиология</v>
      </c>
      <c r="J194" s="58">
        <f>VLOOKUP(E194,КСГ!$A$2:$F$427,6,0)</f>
        <v>0.8</v>
      </c>
      <c r="K194" s="60" t="s">
        <v>473</v>
      </c>
      <c r="L194" s="60">
        <v>18</v>
      </c>
      <c r="M194" s="60">
        <v>8</v>
      </c>
      <c r="N194" s="61">
        <f t="shared" si="5"/>
        <v>26</v>
      </c>
      <c r="O194" s="62">
        <f>IF(VLOOKUP($E194,КСГ!$A$2:$D$427,4,0)=0,IF($D194="КС",$C$2*$C194*$G194*L194,$C$3*$C194*$G194*L194),IF($D194="КС",$C$2*$G194*L194,$C$3*$G194*L194))</f>
        <v>113918.40000000001</v>
      </c>
      <c r="P194" s="62">
        <f>IF(VLOOKUP($E194,КСГ!$A$2:$D$427,4,0)=0,IF($D194="КС",$C$2*$C194*$G194*M194,$C$3*$C194*$G194*M194),IF($D194="КС",$C$2*$G194*M194,$C$3*$G194*M194))</f>
        <v>50630.400000000001</v>
      </c>
      <c r="Q194" s="63">
        <f t="shared" si="6"/>
        <v>164548.80000000002</v>
      </c>
    </row>
    <row r="195" spans="1:17" s="64" customFormat="1" ht="15" hidden="1" customHeight="1">
      <c r="A195" s="53">
        <v>150035</v>
      </c>
      <c r="B195" s="54" t="str">
        <f>VLOOKUP(A195,МО!$A$1:$C$68,2,0)</f>
        <v>ГБУЗ "Поликлиника № 1"</v>
      </c>
      <c r="C195" s="55">
        <f>IF(D195="КС",VLOOKUP(A195,МО!$A$1:$C$68,3,0),VLOOKUP(A195,МО!$A$1:$D$68,4,0))</f>
        <v>0.9</v>
      </c>
      <c r="D195" s="56" t="s">
        <v>495</v>
      </c>
      <c r="E195" s="60">
        <v>20162034</v>
      </c>
      <c r="F195" s="54" t="str">
        <f>VLOOKUP(E195,КСГ!$A$2:$C$427,2,0)</f>
        <v>Болезни нервной системы, хромосомные аномалии</v>
      </c>
      <c r="G195" s="58">
        <f>VLOOKUP(E195,КСГ!$A$2:$C$427,3,0)</f>
        <v>0.98</v>
      </c>
      <c r="H195" s="58">
        <f>IF(VLOOKUP($E195,КСГ!$A$2:$D$427,4,0)=0,IF($D195="КС",$C$2*$C195*$G195,$C$3*$C195*$G195),IF($D195="КС",$C$2*$G195,$C$3*$G195))</f>
        <v>7752.78</v>
      </c>
      <c r="I195" s="58" t="str">
        <f>VLOOKUP(E195,КСГ!$A$2:$E$427,5,0)</f>
        <v>Неврология</v>
      </c>
      <c r="J195" s="58">
        <f>VLOOKUP(E195,КСГ!$A$2:$F$427,6,0)</f>
        <v>1.05</v>
      </c>
      <c r="K195" s="60" t="s">
        <v>491</v>
      </c>
      <c r="L195" s="60">
        <v>55</v>
      </c>
      <c r="M195" s="60">
        <v>25</v>
      </c>
      <c r="N195" s="61">
        <f t="shared" si="5"/>
        <v>80</v>
      </c>
      <c r="O195" s="62">
        <f>IF(VLOOKUP($E195,КСГ!$A$2:$D$427,4,0)=0,IF($D195="КС",$C$2*$C195*$G195*L195,$C$3*$C195*$G195*L195),IF($D195="КС",$C$2*$G195*L195,$C$3*$G195*L195))</f>
        <v>426402.89999999997</v>
      </c>
      <c r="P195" s="62">
        <f>IF(VLOOKUP($E195,КСГ!$A$2:$D$427,4,0)=0,IF($D195="КС",$C$2*$C195*$G195*M195,$C$3*$C195*$G195*M195),IF($D195="КС",$C$2*$G195*M195,$C$3*$G195*M195))</f>
        <v>193819.5</v>
      </c>
      <c r="Q195" s="63">
        <f t="shared" si="6"/>
        <v>620222.39999999991</v>
      </c>
    </row>
    <row r="196" spans="1:17" s="64" customFormat="1" ht="15" hidden="1" customHeight="1">
      <c r="A196" s="53">
        <v>150035</v>
      </c>
      <c r="B196" s="54" t="str">
        <f>VLOOKUP(A196,МО!$A$1:$C$68,2,0)</f>
        <v>ГБУЗ "Поликлиника № 1"</v>
      </c>
      <c r="C196" s="55">
        <f>IF(D196="КС",VLOOKUP(A196,МО!$A$1:$C$68,3,0),VLOOKUP(A196,МО!$A$1:$D$68,4,0))</f>
        <v>0.9</v>
      </c>
      <c r="D196" s="56" t="s">
        <v>495</v>
      </c>
      <c r="E196" s="60">
        <v>20162037</v>
      </c>
      <c r="F196" s="54" t="str">
        <f>VLOOKUP(E196,КСГ!$A$2:$C$427,2,0)</f>
        <v>Болезни и травмы позвоночника, спинного мозга, последствия внутричерепной травмы, сотрясение головного мозга</v>
      </c>
      <c r="G196" s="58">
        <f>VLOOKUP(E196,КСГ!$A$2:$C$427,3,0)</f>
        <v>0.94</v>
      </c>
      <c r="H196" s="58">
        <f>IF(VLOOKUP($E196,КСГ!$A$2:$D$427,4,0)=0,IF($D196="КС",$C$2*$C196*$G196,$C$3*$C196*$G196),IF($D196="КС",$C$2*$G196,$C$3*$G196))</f>
        <v>7436.3399999999992</v>
      </c>
      <c r="I196" s="58" t="str">
        <f>VLOOKUP(E196,КСГ!$A$2:$E$427,5,0)</f>
        <v>Нейрохирургия</v>
      </c>
      <c r="J196" s="58">
        <f>VLOOKUP(E196,КСГ!$A$2:$F$427,6,0)</f>
        <v>1.06</v>
      </c>
      <c r="K196" s="60" t="s">
        <v>477</v>
      </c>
      <c r="L196" s="60">
        <v>0</v>
      </c>
      <c r="M196" s="60">
        <v>0</v>
      </c>
      <c r="N196" s="61" t="str">
        <f t="shared" si="5"/>
        <v/>
      </c>
      <c r="O196" s="62">
        <f>IF(VLOOKUP($E196,КСГ!$A$2:$D$427,4,0)=0,IF($D196="КС",$C$2*$C196*$G196*L196,$C$3*$C196*$G196*L196),IF($D196="КС",$C$2*$G196*L196,$C$3*$G196*L196))</f>
        <v>0</v>
      </c>
      <c r="P196" s="62">
        <f>IF(VLOOKUP($E196,КСГ!$A$2:$D$427,4,0)=0,IF($D196="КС",$C$2*$C196*$G196*M196,$C$3*$C196*$G196*M196),IF($D196="КС",$C$2*$G196*M196,$C$3*$G196*M196))</f>
        <v>0</v>
      </c>
      <c r="Q196" s="63">
        <f t="shared" si="6"/>
        <v>0</v>
      </c>
    </row>
    <row r="197" spans="1:17" s="64" customFormat="1" ht="15" hidden="1" customHeight="1">
      <c r="A197" s="53">
        <v>150035</v>
      </c>
      <c r="B197" s="54" t="str">
        <f>VLOOKUP(A197,МО!$A$1:$C$68,2,0)</f>
        <v>ГБУЗ "Поликлиника № 1"</v>
      </c>
      <c r="C197" s="55">
        <f>IF(D197="КС",VLOOKUP(A197,МО!$A$1:$C$68,3,0),VLOOKUP(A197,МО!$A$1:$D$68,4,0))</f>
        <v>0.9</v>
      </c>
      <c r="D197" s="56" t="s">
        <v>495</v>
      </c>
      <c r="E197" s="60">
        <v>20162037</v>
      </c>
      <c r="F197" s="54" t="str">
        <f>VLOOKUP(E197,КСГ!$A$2:$C$427,2,0)</f>
        <v>Болезни и травмы позвоночника, спинного мозга, последствия внутричерепной травмы, сотрясение головного мозга</v>
      </c>
      <c r="G197" s="58">
        <f>VLOOKUP(E197,КСГ!$A$2:$C$427,3,0)</f>
        <v>0.94</v>
      </c>
      <c r="H197" s="58">
        <f>IF(VLOOKUP($E197,КСГ!$A$2:$D$427,4,0)=0,IF($D197="КС",$C$2*$C197*$G197,$C$3*$C197*$G197),IF($D197="КС",$C$2*$G197,$C$3*$G197))</f>
        <v>7436.3399999999992</v>
      </c>
      <c r="I197" s="58" t="str">
        <f>VLOOKUP(E197,КСГ!$A$2:$E$427,5,0)</f>
        <v>Нейрохирургия</v>
      </c>
      <c r="J197" s="58">
        <f>VLOOKUP(E197,КСГ!$A$2:$F$427,6,0)</f>
        <v>1.06</v>
      </c>
      <c r="K197" s="60" t="s">
        <v>491</v>
      </c>
      <c r="L197" s="60">
        <v>8</v>
      </c>
      <c r="M197" s="60">
        <v>2</v>
      </c>
      <c r="N197" s="61">
        <f t="shared" si="5"/>
        <v>10</v>
      </c>
      <c r="O197" s="62">
        <f>IF(VLOOKUP($E197,КСГ!$A$2:$D$427,4,0)=0,IF($D197="КС",$C$2*$C197*$G197*L197,$C$3*$C197*$G197*L197),IF($D197="КС",$C$2*$G197*L197,$C$3*$G197*L197))</f>
        <v>59490.719999999994</v>
      </c>
      <c r="P197" s="62">
        <f>IF(VLOOKUP($E197,КСГ!$A$2:$D$427,4,0)=0,IF($D197="КС",$C$2*$C197*$G197*M197,$C$3*$C197*$G197*M197),IF($D197="КС",$C$2*$G197*M197,$C$3*$G197*M197))</f>
        <v>14872.679999999998</v>
      </c>
      <c r="Q197" s="63">
        <f t="shared" si="6"/>
        <v>74363.399999999994</v>
      </c>
    </row>
    <row r="198" spans="1:17" s="64" customFormat="1" ht="15" hidden="1" customHeight="1">
      <c r="A198" s="53">
        <v>150035</v>
      </c>
      <c r="B198" s="54" t="str">
        <f>VLOOKUP(A198,МО!$A$1:$C$68,2,0)</f>
        <v>ГБУЗ "Поликлиника № 1"</v>
      </c>
      <c r="C198" s="55">
        <f>IF(D198="КС",VLOOKUP(A198,МО!$A$1:$C$68,3,0),VLOOKUP(A198,МО!$A$1:$D$68,4,0))</f>
        <v>0.9</v>
      </c>
      <c r="D198" s="56" t="s">
        <v>495</v>
      </c>
      <c r="E198" s="60">
        <v>20162040</v>
      </c>
      <c r="F198" s="54" t="str">
        <f>VLOOKUP(E198,КСГ!$A$2:$C$427,2,0)</f>
        <v>Гломерулярные болезни, почечная недостаточность (без диализа)</v>
      </c>
      <c r="G198" s="58">
        <f>VLOOKUP(E198,КСГ!$A$2:$C$427,3,0)</f>
        <v>1.6</v>
      </c>
      <c r="H198" s="58">
        <f>IF(VLOOKUP($E198,КСГ!$A$2:$D$427,4,0)=0,IF($D198="КС",$C$2*$C198*$G198,$C$3*$C198*$G198),IF($D198="КС",$C$2*$G198,$C$3*$G198))</f>
        <v>12657.6</v>
      </c>
      <c r="I198" s="58" t="str">
        <f>VLOOKUP(E198,КСГ!$A$2:$E$427,5,0)</f>
        <v>Нефрология (без диализа)</v>
      </c>
      <c r="J198" s="58">
        <f>VLOOKUP(E198,КСГ!$A$2:$F$427,6,0)</f>
        <v>2.74</v>
      </c>
      <c r="K198" s="60" t="s">
        <v>491</v>
      </c>
      <c r="L198" s="60">
        <v>1</v>
      </c>
      <c r="M198" s="60">
        <v>0</v>
      </c>
      <c r="N198" s="61">
        <f t="shared" si="5"/>
        <v>1</v>
      </c>
      <c r="O198" s="62">
        <f>IF(VLOOKUP($E198,КСГ!$A$2:$D$427,4,0)=0,IF($D198="КС",$C$2*$C198*$G198*L198,$C$3*$C198*$G198*L198),IF($D198="КС",$C$2*$G198*L198,$C$3*$G198*L198))</f>
        <v>12657.6</v>
      </c>
      <c r="P198" s="62">
        <f>IF(VLOOKUP($E198,КСГ!$A$2:$D$427,4,0)=0,IF($D198="КС",$C$2*$C198*$G198*M198,$C$3*$C198*$G198*M198),IF($D198="КС",$C$2*$G198*M198,$C$3*$G198*M198))</f>
        <v>0</v>
      </c>
      <c r="Q198" s="63">
        <f t="shared" si="6"/>
        <v>12657.6</v>
      </c>
    </row>
    <row r="199" spans="1:17" s="64" customFormat="1" ht="15" hidden="1" customHeight="1">
      <c r="A199" s="53">
        <v>150035</v>
      </c>
      <c r="B199" s="54" t="str">
        <f>VLOOKUP(A199,МО!$A$1:$C$68,2,0)</f>
        <v>ГБУЗ "Поликлиника № 1"</v>
      </c>
      <c r="C199" s="55">
        <f>IF(D199="КС",VLOOKUP(A199,МО!$A$1:$C$68,3,0),VLOOKUP(A199,МО!$A$1:$D$68,4,0))</f>
        <v>0.9</v>
      </c>
      <c r="D199" s="56" t="s">
        <v>495</v>
      </c>
      <c r="E199" s="60">
        <v>20162040</v>
      </c>
      <c r="F199" s="54" t="str">
        <f>VLOOKUP(E199,КСГ!$A$2:$C$427,2,0)</f>
        <v>Гломерулярные болезни, почечная недостаточность (без диализа)</v>
      </c>
      <c r="G199" s="58">
        <f>VLOOKUP(E199,КСГ!$A$2:$C$427,3,0)</f>
        <v>1.6</v>
      </c>
      <c r="H199" s="58">
        <f>IF(VLOOKUP($E199,КСГ!$A$2:$D$427,4,0)=0,IF($D199="КС",$C$2*$C199*$G199,$C$3*$C199*$G199),IF($D199="КС",$C$2*$G199,$C$3*$G199))</f>
        <v>12657.6</v>
      </c>
      <c r="I199" s="58" t="str">
        <f>VLOOKUP(E199,КСГ!$A$2:$E$427,5,0)</f>
        <v>Нефрология (без диализа)</v>
      </c>
      <c r="J199" s="58">
        <f>VLOOKUP(E199,КСГ!$A$2:$F$427,6,0)</f>
        <v>2.74</v>
      </c>
      <c r="K199" s="60" t="s">
        <v>482</v>
      </c>
      <c r="L199" s="60">
        <v>1</v>
      </c>
      <c r="M199" s="60"/>
      <c r="N199" s="61">
        <f t="shared" si="5"/>
        <v>1</v>
      </c>
      <c r="O199" s="62">
        <f>IF(VLOOKUP($E199,КСГ!$A$2:$D$427,4,0)=0,IF($D199="КС",$C$2*$C199*$G199*L199,$C$3*$C199*$G199*L199),IF($D199="КС",$C$2*$G199*L199,$C$3*$G199*L199))</f>
        <v>12657.6</v>
      </c>
      <c r="P199" s="62">
        <f>IF(VLOOKUP($E199,КСГ!$A$2:$D$427,4,0)=0,IF($D199="КС",$C$2*$C199*$G199*M199,$C$3*$C199*$G199*M199),IF($D199="КС",$C$2*$G199*M199,$C$3*$G199*M199))</f>
        <v>0</v>
      </c>
      <c r="Q199" s="63">
        <f t="shared" si="6"/>
        <v>12657.6</v>
      </c>
    </row>
    <row r="200" spans="1:17" s="64" customFormat="1" ht="15" hidden="1" customHeight="1">
      <c r="A200" s="53">
        <v>150035</v>
      </c>
      <c r="B200" s="54" t="str">
        <f>VLOOKUP(A200,МО!$A$1:$C$68,2,0)</f>
        <v>ГБУЗ "Поликлиника № 1"</v>
      </c>
      <c r="C200" s="55">
        <f>IF(D200="КС",VLOOKUP(A200,МО!$A$1:$C$68,3,0),VLOOKUP(A200,МО!$A$1:$D$68,4,0))</f>
        <v>0.9</v>
      </c>
      <c r="D200" s="56" t="s">
        <v>495</v>
      </c>
      <c r="E200" s="60">
        <v>20162043</v>
      </c>
      <c r="F200" s="54" t="str">
        <f>VLOOKUP(E200,КСГ!$A$2:$C$427,2,0)</f>
        <v>Другие болезни почек</v>
      </c>
      <c r="G200" s="58">
        <f>VLOOKUP(E200,КСГ!$A$2:$C$427,3,0)</f>
        <v>0.8</v>
      </c>
      <c r="H200" s="58">
        <f>IF(VLOOKUP($E200,КСГ!$A$2:$D$427,4,0)=0,IF($D200="КС",$C$2*$C200*$G200,$C$3*$C200*$G200),IF($D200="КС",$C$2*$G200,$C$3*$G200))</f>
        <v>6328.8</v>
      </c>
      <c r="I200" s="58" t="str">
        <f>VLOOKUP(E200,КСГ!$A$2:$E$427,5,0)</f>
        <v>Нефрология (без диализа)</v>
      </c>
      <c r="J200" s="58">
        <f>VLOOKUP(E200,КСГ!$A$2:$F$427,6,0)</f>
        <v>2.74</v>
      </c>
      <c r="K200" s="60" t="s">
        <v>491</v>
      </c>
      <c r="L200" s="60">
        <v>3</v>
      </c>
      <c r="M200" s="60">
        <v>0</v>
      </c>
      <c r="N200" s="61">
        <f t="shared" ref="N200:N263" si="7">IF(L200+M200&gt;0,L200+M200,"")</f>
        <v>3</v>
      </c>
      <c r="O200" s="62">
        <f>IF(VLOOKUP($E200,КСГ!$A$2:$D$427,4,0)=0,IF($D200="КС",$C$2*$C200*$G200*L200,$C$3*$C200*$G200*L200),IF($D200="КС",$C$2*$G200*L200,$C$3*$G200*L200))</f>
        <v>18986.400000000001</v>
      </c>
      <c r="P200" s="62">
        <f>IF(VLOOKUP($E200,КСГ!$A$2:$D$427,4,0)=0,IF($D200="КС",$C$2*$C200*$G200*M200,$C$3*$C200*$G200*M200),IF($D200="КС",$C$2*$G200*M200,$C$3*$G200*M200))</f>
        <v>0</v>
      </c>
      <c r="Q200" s="63">
        <f t="shared" ref="Q200:Q263" si="8">O200+P200</f>
        <v>18986.400000000001</v>
      </c>
    </row>
    <row r="201" spans="1:17" s="64" customFormat="1" ht="15" hidden="1" customHeight="1">
      <c r="A201" s="53">
        <v>150035</v>
      </c>
      <c r="B201" s="54" t="str">
        <f>VLOOKUP(A201,МО!$A$1:$C$68,2,0)</f>
        <v>ГБУЗ "Поликлиника № 1"</v>
      </c>
      <c r="C201" s="55">
        <f>IF(D201="КС",VLOOKUP(A201,МО!$A$1:$C$68,3,0),VLOOKUP(A201,МО!$A$1:$D$68,4,0))</f>
        <v>0.9</v>
      </c>
      <c r="D201" s="56" t="s">
        <v>495</v>
      </c>
      <c r="E201" s="60">
        <v>20162043</v>
      </c>
      <c r="F201" s="54" t="str">
        <f>VLOOKUP(E201,КСГ!$A$2:$C$427,2,0)</f>
        <v>Другие болезни почек</v>
      </c>
      <c r="G201" s="58">
        <f>VLOOKUP(E201,КСГ!$A$2:$C$427,3,0)</f>
        <v>0.8</v>
      </c>
      <c r="H201" s="58">
        <f>IF(VLOOKUP($E201,КСГ!$A$2:$D$427,4,0)=0,IF($D201="КС",$C$2*$C201*$G201,$C$3*$C201*$G201),IF($D201="КС",$C$2*$G201,$C$3*$G201))</f>
        <v>6328.8</v>
      </c>
      <c r="I201" s="58" t="str">
        <f>VLOOKUP(E201,КСГ!$A$2:$E$427,5,0)</f>
        <v>Нефрология (без диализа)</v>
      </c>
      <c r="J201" s="58">
        <f>VLOOKUP(E201,КСГ!$A$2:$F$427,6,0)</f>
        <v>2.74</v>
      </c>
      <c r="K201" s="60" t="s">
        <v>482</v>
      </c>
      <c r="L201" s="60">
        <v>1</v>
      </c>
      <c r="M201" s="60">
        <v>1</v>
      </c>
      <c r="N201" s="61">
        <f t="shared" si="7"/>
        <v>2</v>
      </c>
      <c r="O201" s="62">
        <f>IF(VLOOKUP($E201,КСГ!$A$2:$D$427,4,0)=0,IF($D201="КС",$C$2*$C201*$G201*L201,$C$3*$C201*$G201*L201),IF($D201="КС",$C$2*$G201*L201,$C$3*$G201*L201))</f>
        <v>6328.8</v>
      </c>
      <c r="P201" s="62">
        <f>IF(VLOOKUP($E201,КСГ!$A$2:$D$427,4,0)=0,IF($D201="КС",$C$2*$C201*$G201*M201,$C$3*$C201*$G201*M201),IF($D201="КС",$C$2*$G201*M201,$C$3*$G201*M201))</f>
        <v>6328.8</v>
      </c>
      <c r="Q201" s="63">
        <f t="shared" si="8"/>
        <v>12657.6</v>
      </c>
    </row>
    <row r="202" spans="1:17" s="64" customFormat="1" ht="15" hidden="1" customHeight="1">
      <c r="A202" s="53">
        <v>150035</v>
      </c>
      <c r="B202" s="54" t="str">
        <f>VLOOKUP(A202,МО!$A$1:$C$68,2,0)</f>
        <v>ГБУЗ "Поликлиника № 1"</v>
      </c>
      <c r="C202" s="55">
        <f>IF(D202="КС",VLOOKUP(A202,МО!$A$1:$C$68,3,0),VLOOKUP(A202,МО!$A$1:$D$68,4,0))</f>
        <v>0.9</v>
      </c>
      <c r="D202" s="56" t="s">
        <v>495</v>
      </c>
      <c r="E202" s="60">
        <v>20162055</v>
      </c>
      <c r="F202" s="54" t="str">
        <f>VLOOKUP(E202,КСГ!$A$2:$C$427,2,0)</f>
        <v>Болезни уха, горла, носа</v>
      </c>
      <c r="G202" s="58">
        <f>VLOOKUP(E202,КСГ!$A$2:$C$427,3,0)</f>
        <v>0.74</v>
      </c>
      <c r="H202" s="58">
        <f>IF(VLOOKUP($E202,КСГ!$A$2:$D$427,4,0)=0,IF($D202="КС",$C$2*$C202*$G202,$C$3*$C202*$G202),IF($D202="КС",$C$2*$G202,$C$3*$G202))</f>
        <v>5854.14</v>
      </c>
      <c r="I202" s="58" t="str">
        <f>VLOOKUP(E202,КСГ!$A$2:$E$427,5,0)</f>
        <v>Оториноларингология</v>
      </c>
      <c r="J202" s="58">
        <f>VLOOKUP(E202,КСГ!$A$2:$F$427,6,0)</f>
        <v>0.98</v>
      </c>
      <c r="K202" s="60" t="s">
        <v>474</v>
      </c>
      <c r="L202" s="60">
        <v>8</v>
      </c>
      <c r="M202" s="60">
        <v>2</v>
      </c>
      <c r="N202" s="61">
        <f t="shared" si="7"/>
        <v>10</v>
      </c>
      <c r="O202" s="62">
        <f>IF(VLOOKUP($E202,КСГ!$A$2:$D$427,4,0)=0,IF($D202="КС",$C$2*$C202*$G202*L202,$C$3*$C202*$G202*L202),IF($D202="КС",$C$2*$G202*L202,$C$3*$G202*L202))</f>
        <v>46833.120000000003</v>
      </c>
      <c r="P202" s="62">
        <f>IF(VLOOKUP($E202,КСГ!$A$2:$D$427,4,0)=0,IF($D202="КС",$C$2*$C202*$G202*M202,$C$3*$C202*$G202*M202),IF($D202="КС",$C$2*$G202*M202,$C$3*$G202*M202))</f>
        <v>11708.28</v>
      </c>
      <c r="Q202" s="63">
        <f t="shared" si="8"/>
        <v>58541.4</v>
      </c>
    </row>
    <row r="203" spans="1:17" s="64" customFormat="1" ht="15" hidden="1" customHeight="1">
      <c r="A203" s="53">
        <v>150035</v>
      </c>
      <c r="B203" s="54" t="str">
        <f>VLOOKUP(A203,МО!$A$1:$C$68,2,0)</f>
        <v>ГБУЗ "Поликлиника № 1"</v>
      </c>
      <c r="C203" s="55">
        <f>IF(D203="КС",VLOOKUP(A203,МО!$A$1:$C$68,3,0),VLOOKUP(A203,МО!$A$1:$D$68,4,0))</f>
        <v>0.9</v>
      </c>
      <c r="D203" s="56" t="s">
        <v>495</v>
      </c>
      <c r="E203" s="60">
        <v>20162057</v>
      </c>
      <c r="F203" s="54" t="str">
        <f>VLOOKUP(E203,КСГ!$A$2:$C$427,2,0)</f>
        <v>Операции на органе слуха, придаточных пазухах носа  и верхних дыхательных путях (уровень  2)</v>
      </c>
      <c r="G203" s="58">
        <f>VLOOKUP(E203,КСГ!$A$2:$C$427,3,0)</f>
        <v>1.66</v>
      </c>
      <c r="H203" s="58">
        <f>IF(VLOOKUP($E203,КСГ!$A$2:$D$427,4,0)=0,IF($D203="КС",$C$2*$C203*$G203,$C$3*$C203*$G203),IF($D203="КС",$C$2*$G203,$C$3*$G203))</f>
        <v>13132.26</v>
      </c>
      <c r="I203" s="58" t="str">
        <f>VLOOKUP(E203,КСГ!$A$2:$E$427,5,0)</f>
        <v>Оториноларингология</v>
      </c>
      <c r="J203" s="58">
        <f>VLOOKUP(E203,КСГ!$A$2:$F$427,6,0)</f>
        <v>0.98</v>
      </c>
      <c r="K203" s="60" t="s">
        <v>474</v>
      </c>
      <c r="L203" s="60">
        <v>8</v>
      </c>
      <c r="M203" s="60">
        <v>2</v>
      </c>
      <c r="N203" s="61">
        <f t="shared" si="7"/>
        <v>10</v>
      </c>
      <c r="O203" s="62">
        <f>IF(VLOOKUP($E203,КСГ!$A$2:$D$427,4,0)=0,IF($D203="КС",$C$2*$C203*$G203*L203,$C$3*$C203*$G203*L203),IF($D203="КС",$C$2*$G203*L203,$C$3*$G203*L203))</f>
        <v>105058.08</v>
      </c>
      <c r="P203" s="62">
        <f>IF(VLOOKUP($E203,КСГ!$A$2:$D$427,4,0)=0,IF($D203="КС",$C$2*$C203*$G203*M203,$C$3*$C203*$G203*M203),IF($D203="КС",$C$2*$G203*M203,$C$3*$G203*M203))</f>
        <v>26264.52</v>
      </c>
      <c r="Q203" s="63">
        <f t="shared" si="8"/>
        <v>131322.6</v>
      </c>
    </row>
    <row r="204" spans="1:17" s="64" customFormat="1" ht="15" hidden="1" customHeight="1">
      <c r="A204" s="53">
        <v>150035</v>
      </c>
      <c r="B204" s="54" t="str">
        <f>VLOOKUP(A204,МО!$A$1:$C$68,2,0)</f>
        <v>ГБУЗ "Поликлиника № 1"</v>
      </c>
      <c r="C204" s="55">
        <f>IF(D204="КС",VLOOKUP(A204,МО!$A$1:$C$68,3,0),VLOOKUP(A204,МО!$A$1:$D$68,4,0))</f>
        <v>0.9</v>
      </c>
      <c r="D204" s="56" t="s">
        <v>495</v>
      </c>
      <c r="E204" s="60">
        <v>20162058</v>
      </c>
      <c r="F204" s="54" t="str">
        <f>VLOOKUP(E204,КСГ!$A$2:$C$427,2,0)</f>
        <v>Операции на органе слуха, придаточных пазухах носа  и верхних дыхательных путях (уровень  3)</v>
      </c>
      <c r="G204" s="58">
        <f>VLOOKUP(E204,КСГ!$A$2:$C$427,3,0)</f>
        <v>2</v>
      </c>
      <c r="H204" s="58">
        <f>IF(VLOOKUP($E204,КСГ!$A$2:$D$427,4,0)=0,IF($D204="КС",$C$2*$C204*$G204,$C$3*$C204*$G204),IF($D204="КС",$C$2*$G204,$C$3*$G204))</f>
        <v>15822</v>
      </c>
      <c r="I204" s="58" t="str">
        <f>VLOOKUP(E204,КСГ!$A$2:$E$427,5,0)</f>
        <v>Оториноларингология</v>
      </c>
      <c r="J204" s="58">
        <f>VLOOKUP(E204,КСГ!$A$2:$F$427,6,0)</f>
        <v>0.98</v>
      </c>
      <c r="K204" s="60" t="s">
        <v>474</v>
      </c>
      <c r="L204" s="60">
        <v>2</v>
      </c>
      <c r="M204" s="60">
        <v>1</v>
      </c>
      <c r="N204" s="61">
        <f t="shared" si="7"/>
        <v>3</v>
      </c>
      <c r="O204" s="62">
        <f>IF(VLOOKUP($E204,КСГ!$A$2:$D$427,4,0)=0,IF($D204="КС",$C$2*$C204*$G204*L204,$C$3*$C204*$G204*L204),IF($D204="КС",$C$2*$G204*L204,$C$3*$G204*L204))</f>
        <v>31644</v>
      </c>
      <c r="P204" s="62">
        <f>IF(VLOOKUP($E204,КСГ!$A$2:$D$427,4,0)=0,IF($D204="КС",$C$2*$C204*$G204*M204,$C$3*$C204*$G204*M204),IF($D204="КС",$C$2*$G204*M204,$C$3*$G204*M204))</f>
        <v>15822</v>
      </c>
      <c r="Q204" s="63">
        <f t="shared" si="8"/>
        <v>47466</v>
      </c>
    </row>
    <row r="205" spans="1:17" s="64" customFormat="1" ht="15" hidden="1" customHeight="1">
      <c r="A205" s="53">
        <v>150035</v>
      </c>
      <c r="B205" s="54" t="str">
        <f>VLOOKUP(A205,МО!$A$1:$C$68,2,0)</f>
        <v>ГБУЗ "Поликлиника № 1"</v>
      </c>
      <c r="C205" s="55">
        <f>IF(D205="КС",VLOOKUP(A205,МО!$A$1:$C$68,3,0),VLOOKUP(A205,МО!$A$1:$D$68,4,0))</f>
        <v>0.9</v>
      </c>
      <c r="D205" s="56" t="s">
        <v>495</v>
      </c>
      <c r="E205" s="60">
        <v>20162061</v>
      </c>
      <c r="F205" s="54" t="str">
        <f>VLOOKUP(E205,КСГ!$A$2:$C$427,2,0)</f>
        <v>Болезни и травмы глаза</v>
      </c>
      <c r="G205" s="58">
        <f>VLOOKUP(E205,КСГ!$A$2:$C$427,3,0)</f>
        <v>0.39</v>
      </c>
      <c r="H205" s="58">
        <f>IF(VLOOKUP($E205,КСГ!$A$2:$D$427,4,0)=0,IF($D205="КС",$C$2*$C205*$G205,$C$3*$C205*$G205),IF($D205="КС",$C$2*$G205,$C$3*$G205))</f>
        <v>3085.29</v>
      </c>
      <c r="I205" s="58" t="str">
        <f>VLOOKUP(E205,КСГ!$A$2:$E$427,5,0)</f>
        <v>Офтальмология</v>
      </c>
      <c r="J205" s="58">
        <f>VLOOKUP(E205,КСГ!$A$2:$F$427,6,0)</f>
        <v>0.98</v>
      </c>
      <c r="K205" s="60" t="s">
        <v>508</v>
      </c>
      <c r="L205" s="60">
        <v>25</v>
      </c>
      <c r="M205" s="60">
        <v>5</v>
      </c>
      <c r="N205" s="61">
        <f t="shared" si="7"/>
        <v>30</v>
      </c>
      <c r="O205" s="62">
        <f>IF(VLOOKUP($E205,КСГ!$A$2:$D$427,4,0)=0,IF($D205="КС",$C$2*$C205*$G205*L205,$C$3*$C205*$G205*L205),IF($D205="КС",$C$2*$G205*L205,$C$3*$G205*L205))</f>
        <v>77132.25</v>
      </c>
      <c r="P205" s="62">
        <f>IF(VLOOKUP($E205,КСГ!$A$2:$D$427,4,0)=0,IF($D205="КС",$C$2*$C205*$G205*M205,$C$3*$C205*$G205*M205),IF($D205="КС",$C$2*$G205*M205,$C$3*$G205*M205))</f>
        <v>15426.45</v>
      </c>
      <c r="Q205" s="63">
        <f t="shared" si="8"/>
        <v>92558.7</v>
      </c>
    </row>
    <row r="206" spans="1:17" s="64" customFormat="1" ht="15" hidden="1" customHeight="1">
      <c r="A206" s="53">
        <v>150035</v>
      </c>
      <c r="B206" s="54" t="str">
        <f>VLOOKUP(A206,МО!$A$1:$C$68,2,0)</f>
        <v>ГБУЗ "Поликлиника № 1"</v>
      </c>
      <c r="C206" s="55">
        <f>IF(D206="КС",VLOOKUP(A206,МО!$A$1:$C$68,3,0),VLOOKUP(A206,МО!$A$1:$D$68,4,0))</f>
        <v>0.9</v>
      </c>
      <c r="D206" s="56" t="s">
        <v>495</v>
      </c>
      <c r="E206" s="60">
        <v>20162062</v>
      </c>
      <c r="F206" s="54" t="str">
        <f>VLOOKUP(E206,КСГ!$A$2:$C$427,2,0)</f>
        <v>Операции на органе зрения (уровень 1)</v>
      </c>
      <c r="G206" s="58">
        <f>VLOOKUP(E206,КСГ!$A$2:$C$427,3,0)</f>
        <v>0.96</v>
      </c>
      <c r="H206" s="58">
        <f>IF(VLOOKUP($E206,КСГ!$A$2:$D$427,4,0)=0,IF($D206="КС",$C$2*$C206*$G206,$C$3*$C206*$G206),IF($D206="КС",$C$2*$G206,$C$3*$G206))</f>
        <v>7594.5599999999995</v>
      </c>
      <c r="I206" s="58" t="str">
        <f>VLOOKUP(E206,КСГ!$A$2:$E$427,5,0)</f>
        <v>Офтальмология</v>
      </c>
      <c r="J206" s="58">
        <f>VLOOKUP(E206,КСГ!$A$2:$F$427,6,0)</f>
        <v>0.98</v>
      </c>
      <c r="K206" s="60" t="s">
        <v>508</v>
      </c>
      <c r="L206" s="60">
        <v>8</v>
      </c>
      <c r="M206" s="60">
        <v>2</v>
      </c>
      <c r="N206" s="61">
        <f t="shared" si="7"/>
        <v>10</v>
      </c>
      <c r="O206" s="62">
        <f>IF(VLOOKUP($E206,КСГ!$A$2:$D$427,4,0)=0,IF($D206="КС",$C$2*$C206*$G206*L206,$C$3*$C206*$G206*L206),IF($D206="КС",$C$2*$G206*L206,$C$3*$G206*L206))</f>
        <v>60756.479999999996</v>
      </c>
      <c r="P206" s="62">
        <f>IF(VLOOKUP($E206,КСГ!$A$2:$D$427,4,0)=0,IF($D206="КС",$C$2*$C206*$G206*M206,$C$3*$C206*$G206*M206),IF($D206="КС",$C$2*$G206*M206,$C$3*$G206*M206))</f>
        <v>15189.119999999999</v>
      </c>
      <c r="Q206" s="63">
        <f t="shared" si="8"/>
        <v>75945.599999999991</v>
      </c>
    </row>
    <row r="207" spans="1:17" s="64" customFormat="1" ht="15" hidden="1" customHeight="1">
      <c r="A207" s="53">
        <v>150035</v>
      </c>
      <c r="B207" s="54" t="str">
        <f>VLOOKUP(A207,МО!$A$1:$C$68,2,0)</f>
        <v>ГБУЗ "Поликлиника № 1"</v>
      </c>
      <c r="C207" s="55">
        <f>IF(D207="КС",VLOOKUP(A207,МО!$A$1:$C$68,3,0),VLOOKUP(A207,МО!$A$1:$D$68,4,0))</f>
        <v>0.9</v>
      </c>
      <c r="D207" s="56" t="s">
        <v>495</v>
      </c>
      <c r="E207" s="60">
        <v>20162069</v>
      </c>
      <c r="F207" s="54" t="str">
        <f>VLOOKUP(E207,КСГ!$A$2:$C$427,2,0)</f>
        <v>Болезни органов дыхания</v>
      </c>
      <c r="G207" s="58">
        <f>VLOOKUP(E207,КСГ!$A$2:$C$427,3,0)</f>
        <v>0.9</v>
      </c>
      <c r="H207" s="58">
        <f>IF(VLOOKUP($E207,КСГ!$A$2:$D$427,4,0)=0,IF($D207="КС",$C$2*$C207*$G207,$C$3*$C207*$G207),IF($D207="КС",$C$2*$G207,$C$3*$G207))</f>
        <v>7119.9000000000005</v>
      </c>
      <c r="I207" s="58" t="str">
        <f>VLOOKUP(E207,КСГ!$A$2:$E$427,5,0)</f>
        <v>Пульмонология</v>
      </c>
      <c r="J207" s="58">
        <f>VLOOKUP(E207,КСГ!$A$2:$F$427,6,0)</f>
        <v>0.9</v>
      </c>
      <c r="K207" s="60" t="s">
        <v>491</v>
      </c>
      <c r="L207" s="60">
        <v>40</v>
      </c>
      <c r="M207" s="60">
        <v>10</v>
      </c>
      <c r="N207" s="61">
        <f t="shared" si="7"/>
        <v>50</v>
      </c>
      <c r="O207" s="62">
        <f>IF(VLOOKUP($E207,КСГ!$A$2:$D$427,4,0)=0,IF($D207="КС",$C$2*$C207*$G207*L207,$C$3*$C207*$G207*L207),IF($D207="КС",$C$2*$G207*L207,$C$3*$G207*L207))</f>
        <v>284796</v>
      </c>
      <c r="P207" s="62">
        <f>IF(VLOOKUP($E207,КСГ!$A$2:$D$427,4,0)=0,IF($D207="КС",$C$2*$C207*$G207*M207,$C$3*$C207*$G207*M207),IF($D207="КС",$C$2*$G207*M207,$C$3*$G207*M207))</f>
        <v>71199</v>
      </c>
      <c r="Q207" s="63">
        <f t="shared" si="8"/>
        <v>355995</v>
      </c>
    </row>
    <row r="208" spans="1:17" s="64" customFormat="1" ht="15" hidden="1" customHeight="1">
      <c r="A208" s="53">
        <v>150035</v>
      </c>
      <c r="B208" s="54" t="str">
        <f>VLOOKUP(A208,МО!$A$1:$C$68,2,0)</f>
        <v>ГБУЗ "Поликлиника № 1"</v>
      </c>
      <c r="C208" s="55">
        <f>IF(D208="КС",VLOOKUP(A208,МО!$A$1:$C$68,3,0),VLOOKUP(A208,МО!$A$1:$D$68,4,0))</f>
        <v>0.9</v>
      </c>
      <c r="D208" s="56" t="s">
        <v>495</v>
      </c>
      <c r="E208" s="60">
        <v>20162070</v>
      </c>
      <c r="F208" s="54" t="str">
        <f>VLOOKUP(E208,КСГ!$A$2:$C$427,2,0)</f>
        <v>Системные поражения соединительной ткани, артропатии, спондилопатии, взрослые</v>
      </c>
      <c r="G208" s="58">
        <f>VLOOKUP(E208,КСГ!$A$2:$C$427,3,0)</f>
        <v>1.46</v>
      </c>
      <c r="H208" s="58">
        <f>IF(VLOOKUP($E208,КСГ!$A$2:$D$427,4,0)=0,IF($D208="КС",$C$2*$C208*$G208,$C$3*$C208*$G208),IF($D208="КС",$C$2*$G208,$C$3*$G208))</f>
        <v>11550.06</v>
      </c>
      <c r="I208" s="58" t="str">
        <f>VLOOKUP(E208,КСГ!$A$2:$E$427,5,0)</f>
        <v>Ревматология</v>
      </c>
      <c r="J208" s="58">
        <f>VLOOKUP(E208,КСГ!$A$2:$F$427,6,0)</f>
        <v>1.46</v>
      </c>
      <c r="K208" s="60" t="s">
        <v>491</v>
      </c>
      <c r="L208" s="60">
        <v>8</v>
      </c>
      <c r="M208" s="60">
        <v>2</v>
      </c>
      <c r="N208" s="61">
        <f t="shared" si="7"/>
        <v>10</v>
      </c>
      <c r="O208" s="62">
        <f>IF(VLOOKUP($E208,КСГ!$A$2:$D$427,4,0)=0,IF($D208="КС",$C$2*$C208*$G208*L208,$C$3*$C208*$G208*L208),IF($D208="КС",$C$2*$G208*L208,$C$3*$G208*L208))</f>
        <v>92400.48</v>
      </c>
      <c r="P208" s="62">
        <f>IF(VLOOKUP($E208,КСГ!$A$2:$D$427,4,0)=0,IF($D208="КС",$C$2*$C208*$G208*M208,$C$3*$C208*$G208*M208),IF($D208="КС",$C$2*$G208*M208,$C$3*$G208*M208))</f>
        <v>23100.12</v>
      </c>
      <c r="Q208" s="63">
        <f t="shared" si="8"/>
        <v>115500.59999999999</v>
      </c>
    </row>
    <row r="209" spans="1:17" s="64" customFormat="1" ht="15" hidden="1" customHeight="1">
      <c r="A209" s="53">
        <v>150035</v>
      </c>
      <c r="B209" s="54" t="str">
        <f>VLOOKUP(A209,МО!$A$1:$C$68,2,0)</f>
        <v>ГБУЗ "Поликлиника № 1"</v>
      </c>
      <c r="C209" s="55">
        <f>IF(D209="КС",VLOOKUP(A209,МО!$A$1:$C$68,3,0),VLOOKUP(A209,МО!$A$1:$D$68,4,0))</f>
        <v>0.9</v>
      </c>
      <c r="D209" s="56" t="s">
        <v>495</v>
      </c>
      <c r="E209" s="60">
        <v>20162080</v>
      </c>
      <c r="F209" s="54" t="str">
        <f>VLOOKUP(E209,КСГ!$A$2:$C$427,2,0)</f>
        <v>Заболевания опорно-двигательного аппарата, травмы</v>
      </c>
      <c r="G209" s="58">
        <f>VLOOKUP(E209,КСГ!$A$2:$C$427,3,0)</f>
        <v>1.05</v>
      </c>
      <c r="H209" s="58">
        <f>IF(VLOOKUP($E209,КСГ!$A$2:$D$427,4,0)=0,IF($D209="КС",$C$2*$C209*$G209,$C$3*$C209*$G209),IF($D209="КС",$C$2*$G209,$C$3*$G209))</f>
        <v>8306.5500000000011</v>
      </c>
      <c r="I209" s="58" t="str">
        <f>VLOOKUP(E209,КСГ!$A$2:$E$427,5,0)</f>
        <v>Травматология и ортопедия</v>
      </c>
      <c r="J209" s="58">
        <f>VLOOKUP(E209,КСГ!$A$2:$F$427,6,0)</f>
        <v>1.25</v>
      </c>
      <c r="K209" s="60" t="s">
        <v>491</v>
      </c>
      <c r="L209" s="60">
        <v>15</v>
      </c>
      <c r="M209" s="60">
        <v>5</v>
      </c>
      <c r="N209" s="61">
        <f t="shared" si="7"/>
        <v>20</v>
      </c>
      <c r="O209" s="62">
        <f>IF(VLOOKUP($E209,КСГ!$A$2:$D$427,4,0)=0,IF($D209="КС",$C$2*$C209*$G209*L209,$C$3*$C209*$G209*L209),IF($D209="КС",$C$2*$G209*L209,$C$3*$G209*L209))</f>
        <v>124598.25000000001</v>
      </c>
      <c r="P209" s="62">
        <f>IF(VLOOKUP($E209,КСГ!$A$2:$D$427,4,0)=0,IF($D209="КС",$C$2*$C209*$G209*M209,$C$3*$C209*$G209*M209),IF($D209="КС",$C$2*$G209*M209,$C$3*$G209*M209))</f>
        <v>41532.750000000007</v>
      </c>
      <c r="Q209" s="63">
        <f t="shared" si="8"/>
        <v>166131.00000000003</v>
      </c>
    </row>
    <row r="210" spans="1:17" s="64" customFormat="1" ht="15" hidden="1" customHeight="1">
      <c r="A210" s="53">
        <v>150035</v>
      </c>
      <c r="B210" s="54" t="str">
        <f>VLOOKUP(A210,МО!$A$1:$C$68,2,0)</f>
        <v>ГБУЗ "Поликлиника № 1"</v>
      </c>
      <c r="C210" s="55">
        <f>IF(D210="КС",VLOOKUP(A210,МО!$A$1:$C$68,3,0),VLOOKUP(A210,МО!$A$1:$D$68,4,0))</f>
        <v>0.9</v>
      </c>
      <c r="D210" s="56" t="s">
        <v>495</v>
      </c>
      <c r="E210" s="60">
        <v>20162081</v>
      </c>
      <c r="F210" s="54" t="str">
        <f>VLOOKUP(E210,КСГ!$A$2:$C$427,2,0)</f>
        <v>Болезни, врожденные аномалии, повреждения мочевой системы и мужских половых органов</v>
      </c>
      <c r="G210" s="58">
        <f>VLOOKUP(E210,КСГ!$A$2:$C$427,3,0)</f>
        <v>0.8</v>
      </c>
      <c r="H210" s="58">
        <f>IF(VLOOKUP($E210,КСГ!$A$2:$D$427,4,0)=0,IF($D210="КС",$C$2*$C210*$G210,$C$3*$C210*$G210),IF($D210="КС",$C$2*$G210,$C$3*$G210))</f>
        <v>6328.8</v>
      </c>
      <c r="I210" s="58" t="str">
        <f>VLOOKUP(E210,КСГ!$A$2:$E$427,5,0)</f>
        <v>Урология</v>
      </c>
      <c r="J210" s="58">
        <f>VLOOKUP(E210,КСГ!$A$2:$F$427,6,0)</f>
        <v>0.98</v>
      </c>
      <c r="K210" s="60" t="s">
        <v>482</v>
      </c>
      <c r="L210" s="60">
        <v>25</v>
      </c>
      <c r="M210" s="60">
        <v>5</v>
      </c>
      <c r="N210" s="61">
        <f t="shared" si="7"/>
        <v>30</v>
      </c>
      <c r="O210" s="62">
        <f>IF(VLOOKUP($E210,КСГ!$A$2:$D$427,4,0)=0,IF($D210="КС",$C$2*$C210*$G210*L210,$C$3*$C210*$G210*L210),IF($D210="КС",$C$2*$G210*L210,$C$3*$G210*L210))</f>
        <v>158220</v>
      </c>
      <c r="P210" s="62">
        <f>IF(VLOOKUP($E210,КСГ!$A$2:$D$427,4,0)=0,IF($D210="КС",$C$2*$C210*$G210*M210,$C$3*$C210*$G210*M210),IF($D210="КС",$C$2*$G210*M210,$C$3*$G210*M210))</f>
        <v>31644</v>
      </c>
      <c r="Q210" s="63">
        <f t="shared" si="8"/>
        <v>189864</v>
      </c>
    </row>
    <row r="211" spans="1:17" s="64" customFormat="1" ht="15" hidden="1" customHeight="1">
      <c r="A211" s="53">
        <v>150035</v>
      </c>
      <c r="B211" s="54" t="str">
        <f>VLOOKUP(A211,МО!$A$1:$C$68,2,0)</f>
        <v>ГБУЗ "Поликлиника № 1"</v>
      </c>
      <c r="C211" s="55">
        <f>IF(D211="КС",VLOOKUP(A211,МО!$A$1:$C$68,3,0),VLOOKUP(A211,МО!$A$1:$D$68,4,0))</f>
        <v>0.9</v>
      </c>
      <c r="D211" s="56" t="s">
        <v>495</v>
      </c>
      <c r="E211" s="60">
        <v>20162082</v>
      </c>
      <c r="F211" s="54" t="str">
        <f>VLOOKUP(E211,КСГ!$A$2:$C$427,2,0)</f>
        <v>Операции на мужских половых органах, взрослые (уровень  1)</v>
      </c>
      <c r="G211" s="58">
        <f>VLOOKUP(E211,КСГ!$A$2:$C$427,3,0)</f>
        <v>2.1800000000000002</v>
      </c>
      <c r="H211" s="58">
        <f>IF(VLOOKUP($E211,КСГ!$A$2:$D$427,4,0)=0,IF($D211="КС",$C$2*$C211*$G211,$C$3*$C211*$G211),IF($D211="КС",$C$2*$G211,$C$3*$G211))</f>
        <v>17245.98</v>
      </c>
      <c r="I211" s="58" t="str">
        <f>VLOOKUP(E211,КСГ!$A$2:$E$427,5,0)</f>
        <v>Урология</v>
      </c>
      <c r="J211" s="58">
        <f>VLOOKUP(E211,КСГ!$A$2:$F$427,6,0)</f>
        <v>0.98</v>
      </c>
      <c r="K211" s="60" t="s">
        <v>482</v>
      </c>
      <c r="L211" s="60">
        <v>40</v>
      </c>
      <c r="M211" s="60">
        <v>10</v>
      </c>
      <c r="N211" s="61">
        <f t="shared" si="7"/>
        <v>50</v>
      </c>
      <c r="O211" s="62">
        <f>IF(VLOOKUP($E211,КСГ!$A$2:$D$427,4,0)=0,IF($D211="КС",$C$2*$C211*$G211*L211,$C$3*$C211*$G211*L211),IF($D211="КС",$C$2*$G211*L211,$C$3*$G211*L211))</f>
        <v>689839.2</v>
      </c>
      <c r="P211" s="62">
        <f>IF(VLOOKUP($E211,КСГ!$A$2:$D$427,4,0)=0,IF($D211="КС",$C$2*$C211*$G211*M211,$C$3*$C211*$G211*M211),IF($D211="КС",$C$2*$G211*M211,$C$3*$G211*M211))</f>
        <v>172459.8</v>
      </c>
      <c r="Q211" s="63">
        <f t="shared" si="8"/>
        <v>862299</v>
      </c>
    </row>
    <row r="212" spans="1:17" s="64" customFormat="1" ht="15" hidden="1" customHeight="1">
      <c r="A212" s="53">
        <v>150035</v>
      </c>
      <c r="B212" s="54" t="str">
        <f>VLOOKUP(A212,МО!$A$1:$C$68,2,0)</f>
        <v>ГБУЗ "Поликлиника № 1"</v>
      </c>
      <c r="C212" s="55">
        <f>IF(D212="КС",VLOOKUP(A212,МО!$A$1:$C$68,3,0),VLOOKUP(A212,МО!$A$1:$D$68,4,0))</f>
        <v>0.9</v>
      </c>
      <c r="D212" s="56" t="s">
        <v>495</v>
      </c>
      <c r="E212" s="60">
        <v>20162103</v>
      </c>
      <c r="F212" s="54" t="str">
        <f>VLOOKUP(E212,КСГ!$A$2:$C$427,2,0)</f>
        <v>Сахарный диабет, взрослые</v>
      </c>
      <c r="G212" s="58">
        <f>VLOOKUP(E212,КСГ!$A$2:$C$427,3,0)</f>
        <v>1.08</v>
      </c>
      <c r="H212" s="58">
        <f>IF(VLOOKUP($E212,КСГ!$A$2:$D$427,4,0)=0,IF($D212="КС",$C$2*$C212*$G212,$C$3*$C212*$G212),IF($D212="КС",$C$2*$G212,$C$3*$G212))</f>
        <v>8543.880000000001</v>
      </c>
      <c r="I212" s="58" t="str">
        <f>VLOOKUP(E212,КСГ!$A$2:$E$427,5,0)</f>
        <v>Эндокринология</v>
      </c>
      <c r="J212" s="58">
        <f>VLOOKUP(E212,КСГ!$A$2:$F$427,6,0)</f>
        <v>1.23</v>
      </c>
      <c r="K212" s="60" t="s">
        <v>491</v>
      </c>
      <c r="L212" s="60">
        <v>2</v>
      </c>
      <c r="M212" s="60">
        <v>0</v>
      </c>
      <c r="N212" s="61">
        <f t="shared" si="7"/>
        <v>2</v>
      </c>
      <c r="O212" s="62">
        <f>IF(VLOOKUP($E212,КСГ!$A$2:$D$427,4,0)=0,IF($D212="КС",$C$2*$C212*$G212*L212,$C$3*$C212*$G212*L212),IF($D212="КС",$C$2*$G212*L212,$C$3*$G212*L212))</f>
        <v>17087.760000000002</v>
      </c>
      <c r="P212" s="62">
        <f>IF(VLOOKUP($E212,КСГ!$A$2:$D$427,4,0)=0,IF($D212="КС",$C$2*$C212*$G212*M212,$C$3*$C212*$G212*M212),IF($D212="КС",$C$2*$G212*M212,$C$3*$G212*M212))</f>
        <v>0</v>
      </c>
      <c r="Q212" s="63">
        <f t="shared" si="8"/>
        <v>17087.760000000002</v>
      </c>
    </row>
    <row r="213" spans="1:17" s="64" customFormat="1" ht="15" hidden="1" customHeight="1">
      <c r="A213" s="53">
        <v>150036</v>
      </c>
      <c r="B213" s="54" t="str">
        <f>VLOOKUP(A213,МО!$A$1:$C$68,2,0)</f>
        <v>ГБУЗ  "Поликлиника № 4"</v>
      </c>
      <c r="C213" s="55">
        <f>IF(D213="КС",VLOOKUP(A213,МО!$A$1:$C$68,3,0),VLOOKUP(A213,МО!$A$1:$D$68,4,0))</f>
        <v>0.9</v>
      </c>
      <c r="D213" s="56" t="s">
        <v>495</v>
      </c>
      <c r="E213" s="60">
        <v>20162001</v>
      </c>
      <c r="F213" s="54" t="str">
        <f>VLOOKUP(E213,КСГ!$A$2:$C$427,2,0)</f>
        <v>Осложнения беременности, родов, послеродового периода</v>
      </c>
      <c r="G213" s="58">
        <f>VLOOKUP(E213,КСГ!$A$2:$C$427,3,0)</f>
        <v>0.83</v>
      </c>
      <c r="H213" s="58">
        <f>IF(VLOOKUP($E213,КСГ!$A$2:$D$427,4,0)=0,IF($D213="КС",$C$2*$C213*$G213,$C$3*$C213*$G213),IF($D213="КС",$C$2*$G213,$C$3*$G213))</f>
        <v>6566.13</v>
      </c>
      <c r="I213" s="58" t="str">
        <f>VLOOKUP(E213,КСГ!$A$2:$E$427,5,0)</f>
        <v>Акушерство и гинекология</v>
      </c>
      <c r="J213" s="58">
        <f>VLOOKUP(E213,КСГ!$A$2:$F$427,6,0)</f>
        <v>0.8</v>
      </c>
      <c r="K213" s="60" t="s">
        <v>470</v>
      </c>
      <c r="L213" s="60">
        <v>100</v>
      </c>
      <c r="M213" s="60">
        <v>64</v>
      </c>
      <c r="N213" s="61">
        <f t="shared" si="7"/>
        <v>164</v>
      </c>
      <c r="O213" s="62">
        <f>IF(VLOOKUP($E213,КСГ!$A$2:$D$427,4,0)=0,IF($D213="КС",$C$2*$C213*$G213*L213,$C$3*$C213*$G213*L213),IF($D213="КС",$C$2*$G213*L213,$C$3*$G213*L213))</f>
        <v>656613</v>
      </c>
      <c r="P213" s="62">
        <f>IF(VLOOKUP($E213,КСГ!$A$2:$D$427,4,0)=0,IF($D213="КС",$C$2*$C213*$G213*M213,$C$3*$C213*$G213*M213),IF($D213="КС",$C$2*$G213*M213,$C$3*$G213*M213))</f>
        <v>420232.32</v>
      </c>
      <c r="Q213" s="63">
        <f t="shared" si="8"/>
        <v>1076845.32</v>
      </c>
    </row>
    <row r="214" spans="1:17" s="64" customFormat="1" ht="15" hidden="1" customHeight="1">
      <c r="A214" s="53">
        <v>150036</v>
      </c>
      <c r="B214" s="54" t="str">
        <f>VLOOKUP(A214,МО!$A$1:$C$68,2,0)</f>
        <v>ГБУЗ  "Поликлиника № 4"</v>
      </c>
      <c r="C214" s="55">
        <f>IF(D214="КС",VLOOKUP(A214,МО!$A$1:$C$68,3,0),VLOOKUP(A214,МО!$A$1:$D$68,4,0))</f>
        <v>0.9</v>
      </c>
      <c r="D214" s="56" t="s">
        <v>495</v>
      </c>
      <c r="E214" s="60">
        <v>20162009</v>
      </c>
      <c r="F214" s="54" t="str">
        <f>VLOOKUP(E214,КСГ!$A$2:$C$427,2,0)</f>
        <v>Болезни органов пищеварения, взрослые</v>
      </c>
      <c r="G214" s="58">
        <f>VLOOKUP(E214,КСГ!$A$2:$C$427,3,0)</f>
        <v>0.89</v>
      </c>
      <c r="H214" s="58">
        <f>IF(VLOOKUP($E214,КСГ!$A$2:$D$427,4,0)=0,IF($D214="КС",$C$2*$C214*$G214,$C$3*$C214*$G214),IF($D214="КС",$C$2*$G214,$C$3*$G214))</f>
        <v>7040.79</v>
      </c>
      <c r="I214" s="58" t="str">
        <f>VLOOKUP(E214,КСГ!$A$2:$E$427,5,0)</f>
        <v>Гастроэнтерология</v>
      </c>
      <c r="J214" s="58">
        <f>VLOOKUP(E214,КСГ!$A$2:$F$427,6,0)</f>
        <v>0.89</v>
      </c>
      <c r="K214" s="60" t="s">
        <v>491</v>
      </c>
      <c r="L214" s="60">
        <v>15</v>
      </c>
      <c r="M214" s="60">
        <v>7</v>
      </c>
      <c r="N214" s="61">
        <f t="shared" si="7"/>
        <v>22</v>
      </c>
      <c r="O214" s="62">
        <f>IF(VLOOKUP($E214,КСГ!$A$2:$D$427,4,0)=0,IF($D214="КС",$C$2*$C214*$G214*L214,$C$3*$C214*$G214*L214),IF($D214="КС",$C$2*$G214*L214,$C$3*$G214*L214))</f>
        <v>105611.85</v>
      </c>
      <c r="P214" s="62">
        <f>IF(VLOOKUP($E214,КСГ!$A$2:$D$427,4,0)=0,IF($D214="КС",$C$2*$C214*$G214*M214,$C$3*$C214*$G214*M214),IF($D214="КС",$C$2*$G214*M214,$C$3*$G214*M214))</f>
        <v>49285.53</v>
      </c>
      <c r="Q214" s="63">
        <f t="shared" si="8"/>
        <v>154897.38</v>
      </c>
    </row>
    <row r="215" spans="1:17" s="64" customFormat="1" ht="15" hidden="1" customHeight="1">
      <c r="A215" s="53">
        <v>150036</v>
      </c>
      <c r="B215" s="54" t="str">
        <f>VLOOKUP(A215,МО!$A$1:$C$68,2,0)</f>
        <v>ГБУЗ  "Поликлиника № 4"</v>
      </c>
      <c r="C215" s="55">
        <f>IF(D215="КС",VLOOKUP(A215,МО!$A$1:$C$68,3,0),VLOOKUP(A215,МО!$A$1:$D$68,4,0))</f>
        <v>0.9</v>
      </c>
      <c r="D215" s="56" t="s">
        <v>495</v>
      </c>
      <c r="E215" s="60">
        <v>20162030</v>
      </c>
      <c r="F215" s="54" t="str">
        <f>VLOOKUP(E215,КСГ!$A$2:$C$427,2,0)</f>
        <v>Болезни системы кровообращения, взрослые</v>
      </c>
      <c r="G215" s="58">
        <f>VLOOKUP(E215,КСГ!$A$2:$C$427,3,0)</f>
        <v>0.8</v>
      </c>
      <c r="H215" s="58">
        <f>IF(VLOOKUP($E215,КСГ!$A$2:$D$427,4,0)=0,IF($D215="КС",$C$2*$C215*$G215,$C$3*$C215*$G215),IF($D215="КС",$C$2*$G215,$C$3*$G215))</f>
        <v>6328.8</v>
      </c>
      <c r="I215" s="58" t="str">
        <f>VLOOKUP(E215,КСГ!$A$2:$E$427,5,0)</f>
        <v>Кардиология</v>
      </c>
      <c r="J215" s="58">
        <f>VLOOKUP(E215,КСГ!$A$2:$F$427,6,0)</f>
        <v>0.8</v>
      </c>
      <c r="K215" s="60" t="s">
        <v>475</v>
      </c>
      <c r="L215" s="60">
        <v>100</v>
      </c>
      <c r="M215" s="60">
        <v>43</v>
      </c>
      <c r="N215" s="61">
        <f t="shared" si="7"/>
        <v>143</v>
      </c>
      <c r="O215" s="62">
        <f>IF(VLOOKUP($E215,КСГ!$A$2:$D$427,4,0)=0,IF($D215="КС",$C$2*$C215*$G215*L215,$C$3*$C215*$G215*L215),IF($D215="КС",$C$2*$G215*L215,$C$3*$G215*L215))</f>
        <v>632880</v>
      </c>
      <c r="P215" s="62">
        <f>IF(VLOOKUP($E215,КСГ!$A$2:$D$427,4,0)=0,IF($D215="КС",$C$2*$C215*$G215*M215,$C$3*$C215*$G215*M215),IF($D215="КС",$C$2*$G215*M215,$C$3*$G215*M215))</f>
        <v>272138.40000000002</v>
      </c>
      <c r="Q215" s="63">
        <f t="shared" si="8"/>
        <v>905018.4</v>
      </c>
    </row>
    <row r="216" spans="1:17" s="64" customFormat="1" ht="15" hidden="1" customHeight="1">
      <c r="A216" s="53">
        <v>150036</v>
      </c>
      <c r="B216" s="54" t="str">
        <f>VLOOKUP(A216,МО!$A$1:$C$68,2,0)</f>
        <v>ГБУЗ  "Поликлиника № 4"</v>
      </c>
      <c r="C216" s="55">
        <f>IF(D216="КС",VLOOKUP(A216,МО!$A$1:$C$68,3,0),VLOOKUP(A216,МО!$A$1:$D$68,4,0))</f>
        <v>0.9</v>
      </c>
      <c r="D216" s="56" t="s">
        <v>495</v>
      </c>
      <c r="E216" s="60">
        <v>20162030</v>
      </c>
      <c r="F216" s="54" t="str">
        <f>VLOOKUP(E216,КСГ!$A$2:$C$427,2,0)</f>
        <v>Болезни системы кровообращения, взрослые</v>
      </c>
      <c r="G216" s="58">
        <f>VLOOKUP(E216,КСГ!$A$2:$C$427,3,0)</f>
        <v>0.8</v>
      </c>
      <c r="H216" s="58">
        <f>IF(VLOOKUP($E216,КСГ!$A$2:$D$427,4,0)=0,IF($D216="КС",$C$2*$C216*$G216,$C$3*$C216*$G216),IF($D216="КС",$C$2*$G216,$C$3*$G216))</f>
        <v>6328.8</v>
      </c>
      <c r="I216" s="58" t="str">
        <f>VLOOKUP(E216,КСГ!$A$2:$E$427,5,0)</f>
        <v>Кардиология</v>
      </c>
      <c r="J216" s="58">
        <f>VLOOKUP(E216,КСГ!$A$2:$F$427,6,0)</f>
        <v>0.8</v>
      </c>
      <c r="K216" s="60" t="s">
        <v>491</v>
      </c>
      <c r="L216" s="60">
        <v>480</v>
      </c>
      <c r="M216" s="60">
        <v>88</v>
      </c>
      <c r="N216" s="61">
        <f t="shared" si="7"/>
        <v>568</v>
      </c>
      <c r="O216" s="62">
        <f>IF(VLOOKUP($E216,КСГ!$A$2:$D$427,4,0)=0,IF($D216="КС",$C$2*$C216*$G216*L216,$C$3*$C216*$G216*L216),IF($D216="КС",$C$2*$G216*L216,$C$3*$G216*L216))</f>
        <v>3037824</v>
      </c>
      <c r="P216" s="62">
        <f>IF(VLOOKUP($E216,КСГ!$A$2:$D$427,4,0)=0,IF($D216="КС",$C$2*$C216*$G216*M216,$C$3*$C216*$G216*M216),IF($D216="КС",$C$2*$G216*M216,$C$3*$G216*M216))</f>
        <v>556934.40000000002</v>
      </c>
      <c r="Q216" s="63">
        <f t="shared" si="8"/>
        <v>3594758.4</v>
      </c>
    </row>
    <row r="217" spans="1:17" s="64" customFormat="1" ht="15" hidden="1" customHeight="1">
      <c r="A217" s="53">
        <v>150036</v>
      </c>
      <c r="B217" s="54" t="str">
        <f>VLOOKUP(A217,МО!$A$1:$C$68,2,0)</f>
        <v>ГБУЗ  "Поликлиника № 4"</v>
      </c>
      <c r="C217" s="55">
        <f>IF(D217="КС",VLOOKUP(A217,МО!$A$1:$C$68,3,0),VLOOKUP(A217,МО!$A$1:$D$68,4,0))</f>
        <v>0.9</v>
      </c>
      <c r="D217" s="56" t="s">
        <v>495</v>
      </c>
      <c r="E217" s="60">
        <v>20162030</v>
      </c>
      <c r="F217" s="54" t="str">
        <f>VLOOKUP(E217,КСГ!$A$2:$C$427,2,0)</f>
        <v>Болезни системы кровообращения, взрослые</v>
      </c>
      <c r="G217" s="58">
        <f>VLOOKUP(E217,КСГ!$A$2:$C$427,3,0)</f>
        <v>0.8</v>
      </c>
      <c r="H217" s="58">
        <f>IF(VLOOKUP($E217,КСГ!$A$2:$D$427,4,0)=0,IF($D217="КС",$C$2*$C217*$G217,$C$3*$C217*$G217),IF($D217="КС",$C$2*$G217,$C$3*$G217))</f>
        <v>6328.8</v>
      </c>
      <c r="I217" s="58" t="str">
        <f>VLOOKUP(E217,КСГ!$A$2:$E$427,5,0)</f>
        <v>Кардиология</v>
      </c>
      <c r="J217" s="58">
        <f>VLOOKUP(E217,КСГ!$A$2:$F$427,6,0)</f>
        <v>0.8</v>
      </c>
      <c r="K217" s="60" t="s">
        <v>473</v>
      </c>
      <c r="L217" s="60">
        <v>10</v>
      </c>
      <c r="M217" s="60">
        <v>2</v>
      </c>
      <c r="N217" s="61">
        <f t="shared" si="7"/>
        <v>12</v>
      </c>
      <c r="O217" s="62">
        <f>IF(VLOOKUP($E217,КСГ!$A$2:$D$427,4,0)=0,IF($D217="КС",$C$2*$C217*$G217*L217,$C$3*$C217*$G217*L217),IF($D217="КС",$C$2*$G217*L217,$C$3*$G217*L217))</f>
        <v>63288</v>
      </c>
      <c r="P217" s="62">
        <f>IF(VLOOKUP($E217,КСГ!$A$2:$D$427,4,0)=0,IF($D217="КС",$C$2*$C217*$G217*M217,$C$3*$C217*$G217*M217),IF($D217="КС",$C$2*$G217*M217,$C$3*$G217*M217))</f>
        <v>12657.6</v>
      </c>
      <c r="Q217" s="63">
        <f t="shared" si="8"/>
        <v>75945.600000000006</v>
      </c>
    </row>
    <row r="218" spans="1:17" s="64" customFormat="1" ht="15" hidden="1" customHeight="1">
      <c r="A218" s="53">
        <v>150036</v>
      </c>
      <c r="B218" s="54" t="str">
        <f>VLOOKUP(A218,МО!$A$1:$C$68,2,0)</f>
        <v>ГБУЗ  "Поликлиника № 4"</v>
      </c>
      <c r="C218" s="55">
        <f>IF(D218="КС",VLOOKUP(A218,МО!$A$1:$C$68,3,0),VLOOKUP(A218,МО!$A$1:$D$68,4,0))</f>
        <v>0.9</v>
      </c>
      <c r="D218" s="56" t="s">
        <v>495</v>
      </c>
      <c r="E218" s="60">
        <v>20162030</v>
      </c>
      <c r="F218" s="54" t="str">
        <f>VLOOKUP(E218,КСГ!$A$2:$C$427,2,0)</f>
        <v>Болезни системы кровообращения, взрослые</v>
      </c>
      <c r="G218" s="58">
        <f>VLOOKUP(E218,КСГ!$A$2:$C$427,3,0)</f>
        <v>0.8</v>
      </c>
      <c r="H218" s="58">
        <f>IF(VLOOKUP($E218,КСГ!$A$2:$D$427,4,0)=0,IF($D218="КС",$C$2*$C218*$G218,$C$3*$C218*$G218),IF($D218="КС",$C$2*$G218,$C$3*$G218))</f>
        <v>6328.8</v>
      </c>
      <c r="I218" s="58" t="str">
        <f>VLOOKUP(E218,КСГ!$A$2:$E$427,5,0)</f>
        <v>Кардиология</v>
      </c>
      <c r="J218" s="58">
        <f>VLOOKUP(E218,КСГ!$A$2:$F$427,6,0)</f>
        <v>0.8</v>
      </c>
      <c r="K218" s="60" t="s">
        <v>477</v>
      </c>
      <c r="L218" s="60">
        <v>8</v>
      </c>
      <c r="M218" s="60">
        <v>2</v>
      </c>
      <c r="N218" s="61">
        <f t="shared" si="7"/>
        <v>10</v>
      </c>
      <c r="O218" s="62">
        <f>IF(VLOOKUP($E218,КСГ!$A$2:$D$427,4,0)=0,IF($D218="КС",$C$2*$C218*$G218*L218,$C$3*$C218*$G218*L218),IF($D218="КС",$C$2*$G218*L218,$C$3*$G218*L218))</f>
        <v>50630.400000000001</v>
      </c>
      <c r="P218" s="62">
        <f>IF(VLOOKUP($E218,КСГ!$A$2:$D$427,4,0)=0,IF($D218="КС",$C$2*$C218*$G218*M218,$C$3*$C218*$G218*M218),IF($D218="КС",$C$2*$G218*M218,$C$3*$G218*M218))</f>
        <v>12657.6</v>
      </c>
      <c r="Q218" s="63">
        <f t="shared" si="8"/>
        <v>63288</v>
      </c>
    </row>
    <row r="219" spans="1:17" s="64" customFormat="1" ht="15" hidden="1" customHeight="1">
      <c r="A219" s="53">
        <v>150036</v>
      </c>
      <c r="B219" s="54" t="str">
        <f>VLOOKUP(A219,МО!$A$1:$C$68,2,0)</f>
        <v>ГБУЗ  "Поликлиника № 4"</v>
      </c>
      <c r="C219" s="55">
        <f>IF(D219="КС",VLOOKUP(A219,МО!$A$1:$C$68,3,0),VLOOKUP(A219,МО!$A$1:$D$68,4,0))</f>
        <v>0.9</v>
      </c>
      <c r="D219" s="56" t="s">
        <v>495</v>
      </c>
      <c r="E219" s="60">
        <v>20162034</v>
      </c>
      <c r="F219" s="54" t="str">
        <f>VLOOKUP(E219,КСГ!$A$2:$C$427,2,0)</f>
        <v>Болезни нервной системы, хромосомные аномалии</v>
      </c>
      <c r="G219" s="58">
        <f>VLOOKUP(E219,КСГ!$A$2:$C$427,3,0)</f>
        <v>0.98</v>
      </c>
      <c r="H219" s="58">
        <f>IF(VLOOKUP($E219,КСГ!$A$2:$D$427,4,0)=0,IF($D219="КС",$C$2*$C219*$G219,$C$3*$C219*$G219),IF($D219="КС",$C$2*$G219,$C$3*$G219))</f>
        <v>7752.78</v>
      </c>
      <c r="I219" s="58" t="str">
        <f>VLOOKUP(E219,КСГ!$A$2:$E$427,5,0)</f>
        <v>Неврология</v>
      </c>
      <c r="J219" s="58">
        <f>VLOOKUP(E219,КСГ!$A$2:$F$427,6,0)</f>
        <v>1.05</v>
      </c>
      <c r="K219" s="60" t="s">
        <v>477</v>
      </c>
      <c r="L219" s="60">
        <v>140</v>
      </c>
      <c r="M219" s="60">
        <v>52</v>
      </c>
      <c r="N219" s="61">
        <f t="shared" si="7"/>
        <v>192</v>
      </c>
      <c r="O219" s="62">
        <f>IF(VLOOKUP($E219,КСГ!$A$2:$D$427,4,0)=0,IF($D219="КС",$C$2*$C219*$G219*L219,$C$3*$C219*$G219*L219),IF($D219="КС",$C$2*$G219*L219,$C$3*$G219*L219))</f>
        <v>1085389.2</v>
      </c>
      <c r="P219" s="62">
        <f>IF(VLOOKUP($E219,КСГ!$A$2:$D$427,4,0)=0,IF($D219="КС",$C$2*$C219*$G219*M219,$C$3*$C219*$G219*M219),IF($D219="КС",$C$2*$G219*M219,$C$3*$G219*M219))</f>
        <v>403144.56</v>
      </c>
      <c r="Q219" s="63">
        <f t="shared" si="8"/>
        <v>1488533.76</v>
      </c>
    </row>
    <row r="220" spans="1:17" s="64" customFormat="1" ht="15" hidden="1" customHeight="1">
      <c r="A220" s="53">
        <v>150036</v>
      </c>
      <c r="B220" s="54" t="str">
        <f>VLOOKUP(A220,МО!$A$1:$C$68,2,0)</f>
        <v>ГБУЗ  "Поликлиника № 4"</v>
      </c>
      <c r="C220" s="55">
        <f>IF(D220="КС",VLOOKUP(A220,МО!$A$1:$C$68,3,0),VLOOKUP(A220,МО!$A$1:$D$68,4,0))</f>
        <v>0.9</v>
      </c>
      <c r="D220" s="56" t="s">
        <v>495</v>
      </c>
      <c r="E220" s="60">
        <v>20162034</v>
      </c>
      <c r="F220" s="54" t="str">
        <f>VLOOKUP(E220,КСГ!$A$2:$C$427,2,0)</f>
        <v>Болезни нервной системы, хромосомные аномалии</v>
      </c>
      <c r="G220" s="58">
        <f>VLOOKUP(E220,КСГ!$A$2:$C$427,3,0)</f>
        <v>0.98</v>
      </c>
      <c r="H220" s="58">
        <f>IF(VLOOKUP($E220,КСГ!$A$2:$D$427,4,0)=0,IF($D220="КС",$C$2*$C220*$G220,$C$3*$C220*$G220),IF($D220="КС",$C$2*$G220,$C$3*$G220))</f>
        <v>7752.78</v>
      </c>
      <c r="I220" s="58" t="str">
        <f>VLOOKUP(E220,КСГ!$A$2:$E$427,5,0)</f>
        <v>Неврология</v>
      </c>
      <c r="J220" s="58">
        <f>VLOOKUP(E220,КСГ!$A$2:$F$427,6,0)</f>
        <v>1.05</v>
      </c>
      <c r="K220" s="60" t="s">
        <v>491</v>
      </c>
      <c r="L220" s="60">
        <v>50</v>
      </c>
      <c r="M220" s="60">
        <v>20</v>
      </c>
      <c r="N220" s="61">
        <f t="shared" si="7"/>
        <v>70</v>
      </c>
      <c r="O220" s="62">
        <f>IF(VLOOKUP($E220,КСГ!$A$2:$D$427,4,0)=0,IF($D220="КС",$C$2*$C220*$G220*L220,$C$3*$C220*$G220*L220),IF($D220="КС",$C$2*$G220*L220,$C$3*$G220*L220))</f>
        <v>387639</v>
      </c>
      <c r="P220" s="62">
        <f>IF(VLOOKUP($E220,КСГ!$A$2:$D$427,4,0)=0,IF($D220="КС",$C$2*$C220*$G220*M220,$C$3*$C220*$G220*M220),IF($D220="КС",$C$2*$G220*M220,$C$3*$G220*M220))</f>
        <v>155055.6</v>
      </c>
      <c r="Q220" s="63">
        <f t="shared" si="8"/>
        <v>542694.6</v>
      </c>
    </row>
    <row r="221" spans="1:17" s="64" customFormat="1" ht="15" hidden="1" customHeight="1">
      <c r="A221" s="53">
        <v>150041</v>
      </c>
      <c r="B221" s="54" t="str">
        <f>VLOOKUP(A221,МО!$A$1:$C$68,2,0)</f>
        <v>ГБУЗ  "Поликлиника № 7"</v>
      </c>
      <c r="C221" s="55">
        <f>IF(D221="КС",VLOOKUP(A221,МО!$A$1:$C$68,3,0),VLOOKUP(A221,МО!$A$1:$D$68,4,0))</f>
        <v>0.9</v>
      </c>
      <c r="D221" s="56" t="s">
        <v>495</v>
      </c>
      <c r="E221" s="60">
        <v>20162001</v>
      </c>
      <c r="F221" s="54" t="str">
        <f>VLOOKUP(E221,КСГ!$A$2:$C$427,2,0)</f>
        <v>Осложнения беременности, родов, послеродового периода</v>
      </c>
      <c r="G221" s="58">
        <f>VLOOKUP(E221,КСГ!$A$2:$C$427,3,0)</f>
        <v>0.83</v>
      </c>
      <c r="H221" s="58">
        <f>IF(VLOOKUP($E221,КСГ!$A$2:$D$427,4,0)=0,IF($D221="КС",$C$2*$C221*$G221,$C$3*$C221*$G221),IF($D221="КС",$C$2*$G221,$C$3*$G221))</f>
        <v>6566.13</v>
      </c>
      <c r="I221" s="58" t="str">
        <f>VLOOKUP(E221,КСГ!$A$2:$E$427,5,0)</f>
        <v>Акушерство и гинекология</v>
      </c>
      <c r="J221" s="58">
        <f>VLOOKUP(E221,КСГ!$A$2:$F$427,6,0)</f>
        <v>0.8</v>
      </c>
      <c r="K221" s="60" t="s">
        <v>470</v>
      </c>
      <c r="L221" s="60">
        <v>75</v>
      </c>
      <c r="M221" s="60">
        <v>16</v>
      </c>
      <c r="N221" s="61">
        <f t="shared" si="7"/>
        <v>91</v>
      </c>
      <c r="O221" s="62">
        <f>IF(VLOOKUP($E221,КСГ!$A$2:$D$427,4,0)=0,IF($D221="КС",$C$2*$C221*$G221*L221,$C$3*$C221*$G221*L221),IF($D221="КС",$C$2*$G221*L221,$C$3*$G221*L221))</f>
        <v>492459.75</v>
      </c>
      <c r="P221" s="62">
        <f>IF(VLOOKUP($E221,КСГ!$A$2:$D$427,4,0)=0,IF($D221="КС",$C$2*$C221*$G221*M221,$C$3*$C221*$G221*M221),IF($D221="КС",$C$2*$G221*M221,$C$3*$G221*M221))</f>
        <v>105058.08</v>
      </c>
      <c r="Q221" s="63">
        <f t="shared" si="8"/>
        <v>597517.82999999996</v>
      </c>
    </row>
    <row r="222" spans="1:17" s="64" customFormat="1" ht="15" hidden="1" customHeight="1">
      <c r="A222" s="53">
        <v>150041</v>
      </c>
      <c r="B222" s="54" t="str">
        <f>VLOOKUP(A222,МО!$A$1:$C$68,2,0)</f>
        <v>ГБУЗ  "Поликлиника № 7"</v>
      </c>
      <c r="C222" s="55">
        <f>IF(D222="КС",VLOOKUP(A222,МО!$A$1:$C$68,3,0),VLOOKUP(A222,МО!$A$1:$D$68,4,0))</f>
        <v>0.9</v>
      </c>
      <c r="D222" s="56" t="s">
        <v>495</v>
      </c>
      <c r="E222" s="60">
        <v>20162009</v>
      </c>
      <c r="F222" s="54" t="str">
        <f>VLOOKUP(E222,КСГ!$A$2:$C$427,2,0)</f>
        <v>Болезни органов пищеварения, взрослые</v>
      </c>
      <c r="G222" s="58">
        <f>VLOOKUP(E222,КСГ!$A$2:$C$427,3,0)</f>
        <v>0.89</v>
      </c>
      <c r="H222" s="58">
        <f>IF(VLOOKUP($E222,КСГ!$A$2:$D$427,4,0)=0,IF($D222="КС",$C$2*$C222*$G222,$C$3*$C222*$G222),IF($D222="КС",$C$2*$G222,$C$3*$G222))</f>
        <v>7040.79</v>
      </c>
      <c r="I222" s="58" t="str">
        <f>VLOOKUP(E222,КСГ!$A$2:$E$427,5,0)</f>
        <v>Гастроэнтерология</v>
      </c>
      <c r="J222" s="58">
        <f>VLOOKUP(E222,КСГ!$A$2:$F$427,6,0)</f>
        <v>0.89</v>
      </c>
      <c r="K222" s="60" t="s">
        <v>491</v>
      </c>
      <c r="L222" s="60">
        <v>35</v>
      </c>
      <c r="M222" s="60">
        <v>6</v>
      </c>
      <c r="N222" s="61">
        <f t="shared" si="7"/>
        <v>41</v>
      </c>
      <c r="O222" s="62">
        <f>IF(VLOOKUP($E222,КСГ!$A$2:$D$427,4,0)=0,IF($D222="КС",$C$2*$C222*$G222*L222,$C$3*$C222*$G222*L222),IF($D222="КС",$C$2*$G222*L222,$C$3*$G222*L222))</f>
        <v>246427.65</v>
      </c>
      <c r="P222" s="62">
        <f>IF(VLOOKUP($E222,КСГ!$A$2:$D$427,4,0)=0,IF($D222="КС",$C$2*$C222*$G222*M222,$C$3*$C222*$G222*M222),IF($D222="КС",$C$2*$G222*M222,$C$3*$G222*M222))</f>
        <v>42244.74</v>
      </c>
      <c r="Q222" s="63">
        <f t="shared" si="8"/>
        <v>288672.39</v>
      </c>
    </row>
    <row r="223" spans="1:17" s="64" customFormat="1" ht="15" hidden="1" customHeight="1">
      <c r="A223" s="53">
        <v>150041</v>
      </c>
      <c r="B223" s="54" t="str">
        <f>VLOOKUP(A223,МО!$A$1:$C$68,2,0)</f>
        <v>ГБУЗ  "Поликлиника № 7"</v>
      </c>
      <c r="C223" s="55">
        <f>IF(D223="КС",VLOOKUP(A223,МО!$A$1:$C$68,3,0),VLOOKUP(A223,МО!$A$1:$D$68,4,0))</f>
        <v>0.9</v>
      </c>
      <c r="D223" s="56" t="s">
        <v>495</v>
      </c>
      <c r="E223" s="60">
        <v>20162025</v>
      </c>
      <c r="F223" s="54" t="str">
        <f>VLOOKUP(E223,КСГ!$A$2:$C$427,2,0)</f>
        <v>Другие вирусные гепатиты</v>
      </c>
      <c r="G223" s="58">
        <f>VLOOKUP(E223,КСГ!$A$2:$C$427,3,0)</f>
        <v>0.97</v>
      </c>
      <c r="H223" s="58">
        <f>IF(VLOOKUP($E223,КСГ!$A$2:$D$427,4,0)=0,IF($D223="КС",$C$2*$C223*$G223,$C$3*$C223*$G223),IF($D223="КС",$C$2*$G223,$C$3*$G223))</f>
        <v>7673.67</v>
      </c>
      <c r="I223" s="58" t="str">
        <f>VLOOKUP(E223,КСГ!$A$2:$E$427,5,0)</f>
        <v>Инфекционные болезни</v>
      </c>
      <c r="J223" s="58">
        <f>VLOOKUP(E223,КСГ!$A$2:$F$427,6,0)</f>
        <v>0.92</v>
      </c>
      <c r="K223" s="60" t="s">
        <v>491</v>
      </c>
      <c r="L223" s="60">
        <v>14</v>
      </c>
      <c r="M223" s="60">
        <v>2</v>
      </c>
      <c r="N223" s="61">
        <f t="shared" si="7"/>
        <v>16</v>
      </c>
      <c r="O223" s="62">
        <f>IF(VLOOKUP($E223,КСГ!$A$2:$D$427,4,0)=0,IF($D223="КС",$C$2*$C223*$G223*L223,$C$3*$C223*$G223*L223),IF($D223="КС",$C$2*$G223*L223,$C$3*$G223*L223))</f>
        <v>107431.38</v>
      </c>
      <c r="P223" s="62">
        <f>IF(VLOOKUP($E223,КСГ!$A$2:$D$427,4,0)=0,IF($D223="КС",$C$2*$C223*$G223*M223,$C$3*$C223*$G223*M223),IF($D223="КС",$C$2*$G223*M223,$C$3*$G223*M223))</f>
        <v>15347.34</v>
      </c>
      <c r="Q223" s="63">
        <f t="shared" si="8"/>
        <v>122778.72</v>
      </c>
    </row>
    <row r="224" spans="1:17" s="64" customFormat="1" ht="15" hidden="1" customHeight="1">
      <c r="A224" s="53">
        <v>150041</v>
      </c>
      <c r="B224" s="54" t="str">
        <f>VLOOKUP(A224,МО!$A$1:$C$68,2,0)</f>
        <v>ГБУЗ  "Поликлиника № 7"</v>
      </c>
      <c r="C224" s="55">
        <f>IF(D224="КС",VLOOKUP(A224,МО!$A$1:$C$68,3,0),VLOOKUP(A224,МО!$A$1:$D$68,4,0))</f>
        <v>0.9</v>
      </c>
      <c r="D224" s="56" t="s">
        <v>495</v>
      </c>
      <c r="E224" s="60">
        <v>20162030</v>
      </c>
      <c r="F224" s="54" t="str">
        <f>VLOOKUP(E224,КСГ!$A$2:$C$427,2,0)</f>
        <v>Болезни системы кровообращения, взрослые</v>
      </c>
      <c r="G224" s="58">
        <f>VLOOKUP(E224,КСГ!$A$2:$C$427,3,0)</f>
        <v>0.8</v>
      </c>
      <c r="H224" s="58">
        <f>IF(VLOOKUP($E224,КСГ!$A$2:$D$427,4,0)=0,IF($D224="КС",$C$2*$C224*$G224,$C$3*$C224*$G224),IF($D224="КС",$C$2*$G224,$C$3*$G224))</f>
        <v>6328.8</v>
      </c>
      <c r="I224" s="58" t="str">
        <f>VLOOKUP(E224,КСГ!$A$2:$E$427,5,0)</f>
        <v>Кардиология</v>
      </c>
      <c r="J224" s="58">
        <f>VLOOKUP(E224,КСГ!$A$2:$F$427,6,0)</f>
        <v>0.8</v>
      </c>
      <c r="K224" s="60" t="s">
        <v>475</v>
      </c>
      <c r="L224" s="60">
        <v>200</v>
      </c>
      <c r="M224" s="60">
        <v>81</v>
      </c>
      <c r="N224" s="61">
        <f t="shared" si="7"/>
        <v>281</v>
      </c>
      <c r="O224" s="62">
        <f>IF(VLOOKUP($E224,КСГ!$A$2:$D$427,4,0)=0,IF($D224="КС",$C$2*$C224*$G224*L224,$C$3*$C224*$G224*L224),IF($D224="КС",$C$2*$G224*L224,$C$3*$G224*L224))</f>
        <v>1265760</v>
      </c>
      <c r="P224" s="62">
        <f>IF(VLOOKUP($E224,КСГ!$A$2:$D$427,4,0)=0,IF($D224="КС",$C$2*$C224*$G224*M224,$C$3*$C224*$G224*M224),IF($D224="КС",$C$2*$G224*M224,$C$3*$G224*M224))</f>
        <v>512632.8</v>
      </c>
      <c r="Q224" s="63">
        <f t="shared" si="8"/>
        <v>1778392.8</v>
      </c>
    </row>
    <row r="225" spans="1:17" s="64" customFormat="1" ht="15" hidden="1" customHeight="1">
      <c r="A225" s="53">
        <v>150041</v>
      </c>
      <c r="B225" s="54" t="str">
        <f>VLOOKUP(A225,МО!$A$1:$C$68,2,0)</f>
        <v>ГБУЗ  "Поликлиника № 7"</v>
      </c>
      <c r="C225" s="55">
        <f>IF(D225="КС",VLOOKUP(A225,МО!$A$1:$C$68,3,0),VLOOKUP(A225,МО!$A$1:$D$68,4,0))</f>
        <v>0.9</v>
      </c>
      <c r="D225" s="56" t="s">
        <v>495</v>
      </c>
      <c r="E225" s="60">
        <v>20162030</v>
      </c>
      <c r="F225" s="54" t="str">
        <f>VLOOKUP(E225,КСГ!$A$2:$C$427,2,0)</f>
        <v>Болезни системы кровообращения, взрослые</v>
      </c>
      <c r="G225" s="58">
        <f>VLOOKUP(E225,КСГ!$A$2:$C$427,3,0)</f>
        <v>0.8</v>
      </c>
      <c r="H225" s="58">
        <f>IF(VLOOKUP($E225,КСГ!$A$2:$D$427,4,0)=0,IF($D225="КС",$C$2*$C225*$G225,$C$3*$C225*$G225),IF($D225="КС",$C$2*$G225,$C$3*$G225))</f>
        <v>6328.8</v>
      </c>
      <c r="I225" s="58" t="str">
        <f>VLOOKUP(E225,КСГ!$A$2:$E$427,5,0)</f>
        <v>Кардиология</v>
      </c>
      <c r="J225" s="58">
        <f>VLOOKUP(E225,КСГ!$A$2:$F$427,6,0)</f>
        <v>0.8</v>
      </c>
      <c r="K225" s="60" t="s">
        <v>477</v>
      </c>
      <c r="L225" s="60">
        <v>175</v>
      </c>
      <c r="M225" s="60">
        <v>42</v>
      </c>
      <c r="N225" s="61">
        <f t="shared" si="7"/>
        <v>217</v>
      </c>
      <c r="O225" s="62">
        <f>IF(VLOOKUP($E225,КСГ!$A$2:$D$427,4,0)=0,IF($D225="КС",$C$2*$C225*$G225*L225,$C$3*$C225*$G225*L225),IF($D225="КС",$C$2*$G225*L225,$C$3*$G225*L225))</f>
        <v>1107540</v>
      </c>
      <c r="P225" s="62">
        <f>IF(VLOOKUP($E225,КСГ!$A$2:$D$427,4,0)=0,IF($D225="КС",$C$2*$C225*$G225*M225,$C$3*$C225*$G225*M225),IF($D225="КС",$C$2*$G225*M225,$C$3*$G225*M225))</f>
        <v>265809.60000000003</v>
      </c>
      <c r="Q225" s="63">
        <f t="shared" si="8"/>
        <v>1373349.6</v>
      </c>
    </row>
    <row r="226" spans="1:17" s="64" customFormat="1" ht="15" hidden="1" customHeight="1">
      <c r="A226" s="53">
        <v>150041</v>
      </c>
      <c r="B226" s="54" t="str">
        <f>VLOOKUP(A226,МО!$A$1:$C$68,2,0)</f>
        <v>ГБУЗ  "Поликлиника № 7"</v>
      </c>
      <c r="C226" s="55">
        <f>IF(D226="КС",VLOOKUP(A226,МО!$A$1:$C$68,3,0),VLOOKUP(A226,МО!$A$1:$D$68,4,0))</f>
        <v>0.9</v>
      </c>
      <c r="D226" s="56" t="s">
        <v>495</v>
      </c>
      <c r="E226" s="60">
        <v>20162030</v>
      </c>
      <c r="F226" s="54" t="str">
        <f>VLOOKUP(E226,КСГ!$A$2:$C$427,2,0)</f>
        <v>Болезни системы кровообращения, взрослые</v>
      </c>
      <c r="G226" s="58">
        <f>VLOOKUP(E226,КСГ!$A$2:$C$427,3,0)</f>
        <v>0.8</v>
      </c>
      <c r="H226" s="58">
        <f>IF(VLOOKUP($E226,КСГ!$A$2:$D$427,4,0)=0,IF($D226="КС",$C$2*$C226*$G226,$C$3*$C226*$G226),IF($D226="КС",$C$2*$G226,$C$3*$G226))</f>
        <v>6328.8</v>
      </c>
      <c r="I226" s="58" t="str">
        <f>VLOOKUP(E226,КСГ!$A$2:$E$427,5,0)</f>
        <v>Кардиология</v>
      </c>
      <c r="J226" s="58">
        <f>VLOOKUP(E226,КСГ!$A$2:$F$427,6,0)</f>
        <v>0.8</v>
      </c>
      <c r="K226" s="60" t="s">
        <v>491</v>
      </c>
      <c r="L226" s="60">
        <v>25</v>
      </c>
      <c r="M226" s="60">
        <v>6</v>
      </c>
      <c r="N226" s="61">
        <f t="shared" si="7"/>
        <v>31</v>
      </c>
      <c r="O226" s="62">
        <f>IF(VLOOKUP($E226,КСГ!$A$2:$D$427,4,0)=0,IF($D226="КС",$C$2*$C226*$G226*L226,$C$3*$C226*$G226*L226),IF($D226="КС",$C$2*$G226*L226,$C$3*$G226*L226))</f>
        <v>158220</v>
      </c>
      <c r="P226" s="62">
        <f>IF(VLOOKUP($E226,КСГ!$A$2:$D$427,4,0)=0,IF($D226="КС",$C$2*$C226*$G226*M226,$C$3*$C226*$G226*M226),IF($D226="КС",$C$2*$G226*M226,$C$3*$G226*M226))</f>
        <v>37972.800000000003</v>
      </c>
      <c r="Q226" s="63">
        <f t="shared" si="8"/>
        <v>196192.8</v>
      </c>
    </row>
    <row r="227" spans="1:17" s="64" customFormat="1" ht="15" hidden="1" customHeight="1">
      <c r="A227" s="53">
        <v>150041</v>
      </c>
      <c r="B227" s="54" t="str">
        <f>VLOOKUP(A227,МО!$A$1:$C$68,2,0)</f>
        <v>ГБУЗ  "Поликлиника № 7"</v>
      </c>
      <c r="C227" s="55">
        <f>IF(D227="КС",VLOOKUP(A227,МО!$A$1:$C$68,3,0),VLOOKUP(A227,МО!$A$1:$D$68,4,0))</f>
        <v>0.9</v>
      </c>
      <c r="D227" s="56" t="s">
        <v>495</v>
      </c>
      <c r="E227" s="60">
        <v>20162034</v>
      </c>
      <c r="F227" s="54" t="str">
        <f>VLOOKUP(E227,КСГ!$A$2:$C$427,2,0)</f>
        <v>Болезни нервной системы, хромосомные аномалии</v>
      </c>
      <c r="G227" s="58">
        <f>VLOOKUP(E227,КСГ!$A$2:$C$427,3,0)</f>
        <v>0.98</v>
      </c>
      <c r="H227" s="58">
        <f>IF(VLOOKUP($E227,КСГ!$A$2:$D$427,4,0)=0,IF($D227="КС",$C$2*$C227*$G227,$C$3*$C227*$G227),IF($D227="КС",$C$2*$G227,$C$3*$G227))</f>
        <v>7752.78</v>
      </c>
      <c r="I227" s="58" t="str">
        <f>VLOOKUP(E227,КСГ!$A$2:$E$427,5,0)</f>
        <v>Неврология</v>
      </c>
      <c r="J227" s="58">
        <f>VLOOKUP(E227,КСГ!$A$2:$F$427,6,0)</f>
        <v>1.05</v>
      </c>
      <c r="K227" s="60" t="s">
        <v>477</v>
      </c>
      <c r="L227" s="60">
        <v>35</v>
      </c>
      <c r="M227" s="60">
        <v>15</v>
      </c>
      <c r="N227" s="61">
        <f t="shared" si="7"/>
        <v>50</v>
      </c>
      <c r="O227" s="62">
        <f>IF(VLOOKUP($E227,КСГ!$A$2:$D$427,4,0)=0,IF($D227="КС",$C$2*$C227*$G227*L227,$C$3*$C227*$G227*L227),IF($D227="КС",$C$2*$G227*L227,$C$3*$G227*L227))</f>
        <v>271347.3</v>
      </c>
      <c r="P227" s="62">
        <f>IF(VLOOKUP($E227,КСГ!$A$2:$D$427,4,0)=0,IF($D227="КС",$C$2*$C227*$G227*M227,$C$3*$C227*$G227*M227),IF($D227="КС",$C$2*$G227*M227,$C$3*$G227*M227))</f>
        <v>116291.7</v>
      </c>
      <c r="Q227" s="63">
        <f t="shared" si="8"/>
        <v>387639</v>
      </c>
    </row>
    <row r="228" spans="1:17" s="64" customFormat="1" ht="15" hidden="1" customHeight="1">
      <c r="A228" s="53">
        <v>150041</v>
      </c>
      <c r="B228" s="54" t="str">
        <f>VLOOKUP(A228,МО!$A$1:$C$68,2,0)</f>
        <v>ГБУЗ  "Поликлиника № 7"</v>
      </c>
      <c r="C228" s="55">
        <f>IF(D228="КС",VLOOKUP(A228,МО!$A$1:$C$68,3,0),VLOOKUP(A228,МО!$A$1:$D$68,4,0))</f>
        <v>0.9</v>
      </c>
      <c r="D228" s="56" t="s">
        <v>495</v>
      </c>
      <c r="E228" s="60">
        <v>20162034</v>
      </c>
      <c r="F228" s="54" t="str">
        <f>VLOOKUP(E228,КСГ!$A$2:$C$427,2,0)</f>
        <v>Болезни нервной системы, хромосомные аномалии</v>
      </c>
      <c r="G228" s="58">
        <f>VLOOKUP(E228,КСГ!$A$2:$C$427,3,0)</f>
        <v>0.98</v>
      </c>
      <c r="H228" s="58">
        <f>IF(VLOOKUP($E228,КСГ!$A$2:$D$427,4,0)=0,IF($D228="КС",$C$2*$C228*$G228,$C$3*$C228*$G228),IF($D228="КС",$C$2*$G228,$C$3*$G228))</f>
        <v>7752.78</v>
      </c>
      <c r="I228" s="58" t="str">
        <f>VLOOKUP(E228,КСГ!$A$2:$E$427,5,0)</f>
        <v>Неврология</v>
      </c>
      <c r="J228" s="58">
        <f>VLOOKUP(E228,КСГ!$A$2:$F$427,6,0)</f>
        <v>1.05</v>
      </c>
      <c r="K228" s="60" t="s">
        <v>491</v>
      </c>
      <c r="L228" s="60">
        <v>100</v>
      </c>
      <c r="M228" s="60">
        <v>42</v>
      </c>
      <c r="N228" s="61">
        <f t="shared" si="7"/>
        <v>142</v>
      </c>
      <c r="O228" s="62">
        <f>IF(VLOOKUP($E228,КСГ!$A$2:$D$427,4,0)=0,IF($D228="КС",$C$2*$C228*$G228*L228,$C$3*$C228*$G228*L228),IF($D228="КС",$C$2*$G228*L228,$C$3*$G228*L228))</f>
        <v>775278</v>
      </c>
      <c r="P228" s="62">
        <f>IF(VLOOKUP($E228,КСГ!$A$2:$D$427,4,0)=0,IF($D228="КС",$C$2*$C228*$G228*M228,$C$3*$C228*$G228*M228),IF($D228="КС",$C$2*$G228*M228,$C$3*$G228*M228))</f>
        <v>325616.76</v>
      </c>
      <c r="Q228" s="63">
        <f t="shared" si="8"/>
        <v>1100894.76</v>
      </c>
    </row>
    <row r="229" spans="1:17" s="64" customFormat="1" ht="15" hidden="1" customHeight="1">
      <c r="A229" s="53">
        <v>150041</v>
      </c>
      <c r="B229" s="54" t="str">
        <f>VLOOKUP(A229,МО!$A$1:$C$68,2,0)</f>
        <v>ГБУЗ  "Поликлиника № 7"</v>
      </c>
      <c r="C229" s="55">
        <f>IF(D229="КС",VLOOKUP(A229,МО!$A$1:$C$68,3,0),VLOOKUP(A229,МО!$A$1:$D$68,4,0))</f>
        <v>0.9</v>
      </c>
      <c r="D229" s="56" t="s">
        <v>495</v>
      </c>
      <c r="E229" s="60">
        <v>20162037</v>
      </c>
      <c r="F229" s="54" t="str">
        <f>VLOOKUP(E229,КСГ!$A$2:$C$427,2,0)</f>
        <v>Болезни и травмы позвоночника, спинного мозга, последствия внутричерепной травмы, сотрясение головного мозга</v>
      </c>
      <c r="G229" s="58">
        <f>VLOOKUP(E229,КСГ!$A$2:$C$427,3,0)</f>
        <v>0.94</v>
      </c>
      <c r="H229" s="58">
        <f>IF(VLOOKUP($E229,КСГ!$A$2:$D$427,4,0)=0,IF($D229="КС",$C$2*$C229*$G229,$C$3*$C229*$G229),IF($D229="КС",$C$2*$G229,$C$3*$G229))</f>
        <v>7436.3399999999992</v>
      </c>
      <c r="I229" s="58" t="str">
        <f>VLOOKUP(E229,КСГ!$A$2:$E$427,5,0)</f>
        <v>Нейрохирургия</v>
      </c>
      <c r="J229" s="58">
        <f>VLOOKUP(E229,КСГ!$A$2:$F$427,6,0)</f>
        <v>1.06</v>
      </c>
      <c r="K229" s="60" t="s">
        <v>477</v>
      </c>
      <c r="L229" s="60">
        <v>90</v>
      </c>
      <c r="M229" s="60">
        <v>25</v>
      </c>
      <c r="N229" s="61">
        <f t="shared" si="7"/>
        <v>115</v>
      </c>
      <c r="O229" s="62">
        <f>IF(VLOOKUP($E229,КСГ!$A$2:$D$427,4,0)=0,IF($D229="КС",$C$2*$C229*$G229*L229,$C$3*$C229*$G229*L229),IF($D229="КС",$C$2*$G229*L229,$C$3*$G229*L229))</f>
        <v>669270.6</v>
      </c>
      <c r="P229" s="62">
        <f>IF(VLOOKUP($E229,КСГ!$A$2:$D$427,4,0)=0,IF($D229="КС",$C$2*$C229*$G229*M229,$C$3*$C229*$G229*M229),IF($D229="КС",$C$2*$G229*M229,$C$3*$G229*M229))</f>
        <v>185908.49999999997</v>
      </c>
      <c r="Q229" s="63">
        <f t="shared" si="8"/>
        <v>855179.1</v>
      </c>
    </row>
    <row r="230" spans="1:17" s="64" customFormat="1" ht="15" hidden="1" customHeight="1">
      <c r="A230" s="53">
        <v>150041</v>
      </c>
      <c r="B230" s="54" t="str">
        <f>VLOOKUP(A230,МО!$A$1:$C$68,2,0)</f>
        <v>ГБУЗ  "Поликлиника № 7"</v>
      </c>
      <c r="C230" s="55">
        <f>IF(D230="КС",VLOOKUP(A230,МО!$A$1:$C$68,3,0),VLOOKUP(A230,МО!$A$1:$D$68,4,0))</f>
        <v>0.9</v>
      </c>
      <c r="D230" s="56" t="s">
        <v>495</v>
      </c>
      <c r="E230" s="60">
        <v>20162040</v>
      </c>
      <c r="F230" s="54" t="str">
        <f>VLOOKUP(E230,КСГ!$A$2:$C$427,2,0)</f>
        <v>Гломерулярные болезни, почечная недостаточность (без диализа)</v>
      </c>
      <c r="G230" s="58">
        <f>VLOOKUP(E230,КСГ!$A$2:$C$427,3,0)</f>
        <v>1.6</v>
      </c>
      <c r="H230" s="58">
        <f>IF(VLOOKUP($E230,КСГ!$A$2:$D$427,4,0)=0,IF($D230="КС",$C$2*$C230*$G230,$C$3*$C230*$G230),IF($D230="КС",$C$2*$G230,$C$3*$G230))</f>
        <v>12657.6</v>
      </c>
      <c r="I230" s="58" t="str">
        <f>VLOOKUP(E230,КСГ!$A$2:$E$427,5,0)</f>
        <v>Нефрология (без диализа)</v>
      </c>
      <c r="J230" s="58">
        <f>VLOOKUP(E230,КСГ!$A$2:$F$427,6,0)</f>
        <v>2.74</v>
      </c>
      <c r="K230" s="60" t="s">
        <v>497</v>
      </c>
      <c r="L230" s="60">
        <v>0</v>
      </c>
      <c r="M230" s="60">
        <v>0</v>
      </c>
      <c r="N230" s="61" t="str">
        <f t="shared" si="7"/>
        <v/>
      </c>
      <c r="O230" s="62">
        <f>IF(VLOOKUP($E230,КСГ!$A$2:$D$427,4,0)=0,IF($D230="КС",$C$2*$C230*$G230*L230,$C$3*$C230*$G230*L230),IF($D230="КС",$C$2*$G230*L230,$C$3*$G230*L230))</f>
        <v>0</v>
      </c>
      <c r="P230" s="62">
        <f>IF(VLOOKUP($E230,КСГ!$A$2:$D$427,4,0)=0,IF($D230="КС",$C$2*$C230*$G230*M230,$C$3*$C230*$G230*M230),IF($D230="КС",$C$2*$G230*M230,$C$3*$G230*M230))</f>
        <v>0</v>
      </c>
      <c r="Q230" s="63">
        <f t="shared" si="8"/>
        <v>0</v>
      </c>
    </row>
    <row r="231" spans="1:17" s="64" customFormat="1" ht="15" hidden="1" customHeight="1">
      <c r="A231" s="53">
        <v>150041</v>
      </c>
      <c r="B231" s="54" t="str">
        <f>VLOOKUP(A231,МО!$A$1:$C$68,2,0)</f>
        <v>ГБУЗ  "Поликлиника № 7"</v>
      </c>
      <c r="C231" s="55">
        <f>IF(D231="КС",VLOOKUP(A231,МО!$A$1:$C$68,3,0),VLOOKUP(A231,МО!$A$1:$D$68,4,0))</f>
        <v>0.9</v>
      </c>
      <c r="D231" s="56" t="s">
        <v>495</v>
      </c>
      <c r="E231" s="60">
        <v>20162043</v>
      </c>
      <c r="F231" s="54" t="str">
        <f>VLOOKUP(E231,КСГ!$A$2:$C$427,2,0)</f>
        <v>Другие болезни почек</v>
      </c>
      <c r="G231" s="58">
        <f>VLOOKUP(E231,КСГ!$A$2:$C$427,3,0)</f>
        <v>0.8</v>
      </c>
      <c r="H231" s="58">
        <f>IF(VLOOKUP($E231,КСГ!$A$2:$D$427,4,0)=0,IF($D231="КС",$C$2*$C231*$G231,$C$3*$C231*$G231),IF($D231="КС",$C$2*$G231,$C$3*$G231))</f>
        <v>6328.8</v>
      </c>
      <c r="I231" s="58" t="str">
        <f>VLOOKUP(E231,КСГ!$A$2:$E$427,5,0)</f>
        <v>Нефрология (без диализа)</v>
      </c>
      <c r="J231" s="58">
        <f>VLOOKUP(E231,КСГ!$A$2:$F$427,6,0)</f>
        <v>2.74</v>
      </c>
      <c r="K231" s="60" t="s">
        <v>491</v>
      </c>
      <c r="L231" s="60">
        <v>5</v>
      </c>
      <c r="M231" s="60">
        <v>1</v>
      </c>
      <c r="N231" s="61">
        <f t="shared" si="7"/>
        <v>6</v>
      </c>
      <c r="O231" s="62">
        <f>IF(VLOOKUP($E231,КСГ!$A$2:$D$427,4,0)=0,IF($D231="КС",$C$2*$C231*$G231*L231,$C$3*$C231*$G231*L231),IF($D231="КС",$C$2*$G231*L231,$C$3*$G231*L231))</f>
        <v>31644</v>
      </c>
      <c r="P231" s="62">
        <f>IF(VLOOKUP($E231,КСГ!$A$2:$D$427,4,0)=0,IF($D231="КС",$C$2*$C231*$G231*M231,$C$3*$C231*$G231*M231),IF($D231="КС",$C$2*$G231*M231,$C$3*$G231*M231))</f>
        <v>6328.8</v>
      </c>
      <c r="Q231" s="63">
        <f t="shared" si="8"/>
        <v>37972.800000000003</v>
      </c>
    </row>
    <row r="232" spans="1:17" s="64" customFormat="1" ht="15" hidden="1" customHeight="1">
      <c r="A232" s="53">
        <v>150041</v>
      </c>
      <c r="B232" s="54" t="str">
        <f>VLOOKUP(A232,МО!$A$1:$C$68,2,0)</f>
        <v>ГБУЗ  "Поликлиника № 7"</v>
      </c>
      <c r="C232" s="55">
        <f>IF(D232="КС",VLOOKUP(A232,МО!$A$1:$C$68,3,0),VLOOKUP(A232,МО!$A$1:$D$68,4,0))</f>
        <v>0.9</v>
      </c>
      <c r="D232" s="56" t="s">
        <v>495</v>
      </c>
      <c r="E232" s="60">
        <v>20162068</v>
      </c>
      <c r="F232" s="54" t="str">
        <f>VLOOKUP(E232,КСГ!$A$2:$C$427,2,0)</f>
        <v>Болезни органов пищеварения, дети</v>
      </c>
      <c r="G232" s="58">
        <f>VLOOKUP(E232,КСГ!$A$2:$C$427,3,0)</f>
        <v>0.89</v>
      </c>
      <c r="H232" s="58">
        <f>IF(VLOOKUP($E232,КСГ!$A$2:$D$427,4,0)=0,IF($D232="КС",$C$2*$C232*$G232,$C$3*$C232*$G232),IF($D232="КС",$C$2*$G232,$C$3*$G232))</f>
        <v>7040.79</v>
      </c>
      <c r="I232" s="58" t="str">
        <f>VLOOKUP(E232,КСГ!$A$2:$E$427,5,0)</f>
        <v>Педиатрия</v>
      </c>
      <c r="J232" s="58">
        <f>VLOOKUP(E232,КСГ!$A$2:$F$427,6,0)</f>
        <v>0.93</v>
      </c>
      <c r="K232" s="60" t="s">
        <v>497</v>
      </c>
      <c r="L232" s="60">
        <v>0</v>
      </c>
      <c r="M232" s="60">
        <v>0</v>
      </c>
      <c r="N232" s="61" t="str">
        <f t="shared" si="7"/>
        <v/>
      </c>
      <c r="O232" s="62">
        <f>IF(VLOOKUP($E232,КСГ!$A$2:$D$427,4,0)=0,IF($D232="КС",$C$2*$C232*$G232*L232,$C$3*$C232*$G232*L232),IF($D232="КС",$C$2*$G232*L232,$C$3*$G232*L232))</f>
        <v>0</v>
      </c>
      <c r="P232" s="62">
        <f>IF(VLOOKUP($E232,КСГ!$A$2:$D$427,4,0)=0,IF($D232="КС",$C$2*$C232*$G232*M232,$C$3*$C232*$G232*M232),IF($D232="КС",$C$2*$G232*M232,$C$3*$G232*M232))</f>
        <v>0</v>
      </c>
      <c r="Q232" s="63">
        <f t="shared" si="8"/>
        <v>0</v>
      </c>
    </row>
    <row r="233" spans="1:17" s="64" customFormat="1" ht="15" hidden="1" customHeight="1">
      <c r="A233" s="53">
        <v>150041</v>
      </c>
      <c r="B233" s="54" t="str">
        <f>VLOOKUP(A233,МО!$A$1:$C$68,2,0)</f>
        <v>ГБУЗ  "Поликлиника № 7"</v>
      </c>
      <c r="C233" s="55">
        <f>IF(D233="КС",VLOOKUP(A233,МО!$A$1:$C$68,3,0),VLOOKUP(A233,МО!$A$1:$D$68,4,0))</f>
        <v>0.9</v>
      </c>
      <c r="D233" s="56" t="s">
        <v>495</v>
      </c>
      <c r="E233" s="60">
        <v>20162069</v>
      </c>
      <c r="F233" s="54" t="str">
        <f>VLOOKUP(E233,КСГ!$A$2:$C$427,2,0)</f>
        <v>Болезни органов дыхания</v>
      </c>
      <c r="G233" s="58">
        <f>VLOOKUP(E233,КСГ!$A$2:$C$427,3,0)</f>
        <v>0.9</v>
      </c>
      <c r="H233" s="58">
        <f>IF(VLOOKUP($E233,КСГ!$A$2:$D$427,4,0)=0,IF($D233="КС",$C$2*$C233*$G233,$C$3*$C233*$G233),IF($D233="КС",$C$2*$G233,$C$3*$G233))</f>
        <v>7119.9000000000005</v>
      </c>
      <c r="I233" s="58" t="str">
        <f>VLOOKUP(E233,КСГ!$A$2:$E$427,5,0)</f>
        <v>Пульмонология</v>
      </c>
      <c r="J233" s="58">
        <f>VLOOKUP(E233,КСГ!$A$2:$F$427,6,0)</f>
        <v>0.9</v>
      </c>
      <c r="K233" s="60" t="s">
        <v>497</v>
      </c>
      <c r="L233" s="60">
        <v>0</v>
      </c>
      <c r="M233" s="60">
        <v>0</v>
      </c>
      <c r="N233" s="61" t="str">
        <f t="shared" si="7"/>
        <v/>
      </c>
      <c r="O233" s="62">
        <f>IF(VLOOKUP($E233,КСГ!$A$2:$D$427,4,0)=0,IF($D233="КС",$C$2*$C233*$G233*L233,$C$3*$C233*$G233*L233),IF($D233="КС",$C$2*$G233*L233,$C$3*$G233*L233))</f>
        <v>0</v>
      </c>
      <c r="P233" s="62">
        <f>IF(VLOOKUP($E233,КСГ!$A$2:$D$427,4,0)=0,IF($D233="КС",$C$2*$C233*$G233*M233,$C$3*$C233*$G233*M233),IF($D233="КС",$C$2*$G233*M233,$C$3*$G233*M233))</f>
        <v>0</v>
      </c>
      <c r="Q233" s="63">
        <f t="shared" si="8"/>
        <v>0</v>
      </c>
    </row>
    <row r="234" spans="1:17" s="64" customFormat="1" ht="15" hidden="1" customHeight="1">
      <c r="A234" s="53">
        <v>150041</v>
      </c>
      <c r="B234" s="54" t="str">
        <f>VLOOKUP(A234,МО!$A$1:$C$68,2,0)</f>
        <v>ГБУЗ  "Поликлиника № 7"</v>
      </c>
      <c r="C234" s="55">
        <f>IF(D234="КС",VLOOKUP(A234,МО!$A$1:$C$68,3,0),VLOOKUP(A234,МО!$A$1:$D$68,4,0))</f>
        <v>0.9</v>
      </c>
      <c r="D234" s="56" t="s">
        <v>495</v>
      </c>
      <c r="E234" s="60">
        <v>20162069</v>
      </c>
      <c r="F234" s="54" t="str">
        <f>VLOOKUP(E234,КСГ!$A$2:$C$427,2,0)</f>
        <v>Болезни органов дыхания</v>
      </c>
      <c r="G234" s="58">
        <f>VLOOKUP(E234,КСГ!$A$2:$C$427,3,0)</f>
        <v>0.9</v>
      </c>
      <c r="H234" s="58">
        <f>IF(VLOOKUP($E234,КСГ!$A$2:$D$427,4,0)=0,IF($D234="КС",$C$2*$C234*$G234,$C$3*$C234*$G234),IF($D234="КС",$C$2*$G234,$C$3*$G234))</f>
        <v>7119.9000000000005</v>
      </c>
      <c r="I234" s="58" t="str">
        <f>VLOOKUP(E234,КСГ!$A$2:$E$427,5,0)</f>
        <v>Пульмонология</v>
      </c>
      <c r="J234" s="58">
        <f>VLOOKUP(E234,КСГ!$A$2:$F$427,6,0)</f>
        <v>0.9</v>
      </c>
      <c r="K234" s="60" t="s">
        <v>491</v>
      </c>
      <c r="L234" s="60">
        <v>75</v>
      </c>
      <c r="M234" s="60">
        <v>11</v>
      </c>
      <c r="N234" s="61">
        <f t="shared" si="7"/>
        <v>86</v>
      </c>
      <c r="O234" s="62">
        <f>IF(VLOOKUP($E234,КСГ!$A$2:$D$427,4,0)=0,IF($D234="КС",$C$2*$C234*$G234*L234,$C$3*$C234*$G234*L234),IF($D234="КС",$C$2*$G234*L234,$C$3*$G234*L234))</f>
        <v>533992.5</v>
      </c>
      <c r="P234" s="62">
        <f>IF(VLOOKUP($E234,КСГ!$A$2:$D$427,4,0)=0,IF($D234="КС",$C$2*$C234*$G234*M234,$C$3*$C234*$G234*M234),IF($D234="КС",$C$2*$G234*M234,$C$3*$G234*M234))</f>
        <v>78318.900000000009</v>
      </c>
      <c r="Q234" s="63">
        <f t="shared" si="8"/>
        <v>612311.4</v>
      </c>
    </row>
    <row r="235" spans="1:17" s="64" customFormat="1" ht="15" hidden="1" customHeight="1">
      <c r="A235" s="53">
        <v>150042</v>
      </c>
      <c r="B235" s="54" t="str">
        <f>VLOOKUP(A235,МО!$A$1:$C$68,2,0)</f>
        <v>ГБУЗ "Дет. поликлиника №1"</v>
      </c>
      <c r="C235" s="55">
        <f>IF(D235="КС",VLOOKUP(A235,МО!$A$1:$C$68,3,0),VLOOKUP(A235,МО!$A$1:$D$68,4,0))</f>
        <v>1</v>
      </c>
      <c r="D235" s="56" t="s">
        <v>495</v>
      </c>
      <c r="E235" s="60">
        <v>20162034</v>
      </c>
      <c r="F235" s="54" t="str">
        <f>VLOOKUP(E235,КСГ!$A$2:$C$427,2,0)</f>
        <v>Болезни нервной системы, хромосомные аномалии</v>
      </c>
      <c r="G235" s="58">
        <f>VLOOKUP(E235,КСГ!$A$2:$C$427,3,0)</f>
        <v>0.98</v>
      </c>
      <c r="H235" s="58">
        <f>IF(VLOOKUP($E235,КСГ!$A$2:$D$427,4,0)=0,IF($D235="КС",$C$2*$C235*$G235,$C$3*$C235*$G235),IF($D235="КС",$C$2*$G235,$C$3*$G235))</f>
        <v>8614.2000000000007</v>
      </c>
      <c r="I235" s="58" t="str">
        <f>VLOOKUP(E235,КСГ!$A$2:$E$427,5,0)</f>
        <v>Неврология</v>
      </c>
      <c r="J235" s="58">
        <f>VLOOKUP(E235,КСГ!$A$2:$F$427,6,0)</f>
        <v>1.05</v>
      </c>
      <c r="K235" s="60" t="s">
        <v>497</v>
      </c>
      <c r="L235" s="60">
        <v>1</v>
      </c>
      <c r="M235" s="60">
        <v>1</v>
      </c>
      <c r="N235" s="61">
        <f t="shared" si="7"/>
        <v>2</v>
      </c>
      <c r="O235" s="62">
        <f>IF(VLOOKUP($E235,КСГ!$A$2:$D$427,4,0)=0,IF($D235="КС",$C$2*$C235*$G235*L235,$C$3*$C235*$G235*L235),IF($D235="КС",$C$2*$G235*L235,$C$3*$G235*L235))</f>
        <v>8614.2000000000007</v>
      </c>
      <c r="P235" s="62">
        <f>IF(VLOOKUP($E235,КСГ!$A$2:$D$427,4,0)=0,IF($D235="КС",$C$2*$C235*$G235*M235,$C$3*$C235*$G235*M235),IF($D235="КС",$C$2*$G235*M235,$C$3*$G235*M235))</f>
        <v>8614.2000000000007</v>
      </c>
      <c r="Q235" s="63">
        <f t="shared" si="8"/>
        <v>17228.400000000001</v>
      </c>
    </row>
    <row r="236" spans="1:17" s="64" customFormat="1" ht="15" hidden="1" customHeight="1">
      <c r="A236" s="53">
        <v>150042</v>
      </c>
      <c r="B236" s="54" t="str">
        <f>VLOOKUP(A236,МО!$A$1:$C$68,2,0)</f>
        <v>ГБУЗ "Дет. поликлиника №1"</v>
      </c>
      <c r="C236" s="55">
        <f>IF(D236="КС",VLOOKUP(A236,МО!$A$1:$C$68,3,0),VLOOKUP(A236,МО!$A$1:$D$68,4,0))</f>
        <v>1</v>
      </c>
      <c r="D236" s="56" t="s">
        <v>495</v>
      </c>
      <c r="E236" s="60">
        <v>20162043</v>
      </c>
      <c r="F236" s="54" t="str">
        <f>VLOOKUP(E236,КСГ!$A$2:$C$427,2,0)</f>
        <v>Другие болезни почек</v>
      </c>
      <c r="G236" s="58">
        <f>VLOOKUP(E236,КСГ!$A$2:$C$427,3,0)</f>
        <v>0.8</v>
      </c>
      <c r="H236" s="58">
        <f>IF(VLOOKUP($E236,КСГ!$A$2:$D$427,4,0)=0,IF($D236="КС",$C$2*$C236*$G236,$C$3*$C236*$G236),IF($D236="КС",$C$2*$G236,$C$3*$G236))</f>
        <v>7032</v>
      </c>
      <c r="I236" s="58" t="str">
        <f>VLOOKUP(E236,КСГ!$A$2:$E$427,5,0)</f>
        <v>Нефрология (без диализа)</v>
      </c>
      <c r="J236" s="58">
        <f>VLOOKUP(E236,КСГ!$A$2:$F$427,6,0)</f>
        <v>2.74</v>
      </c>
      <c r="K236" s="60" t="s">
        <v>497</v>
      </c>
      <c r="L236" s="60">
        <v>0</v>
      </c>
      <c r="M236" s="60">
        <v>0</v>
      </c>
      <c r="N236" s="61" t="str">
        <f t="shared" si="7"/>
        <v/>
      </c>
      <c r="O236" s="62">
        <f>IF(VLOOKUP($E236,КСГ!$A$2:$D$427,4,0)=0,IF($D236="КС",$C$2*$C236*$G236*L236,$C$3*$C236*$G236*L236),IF($D236="КС",$C$2*$G236*L236,$C$3*$G236*L236))</f>
        <v>0</v>
      </c>
      <c r="P236" s="62">
        <f>IF(VLOOKUP($E236,КСГ!$A$2:$D$427,4,0)=0,IF($D236="КС",$C$2*$C236*$G236*M236,$C$3*$C236*$G236*M236),IF($D236="КС",$C$2*$G236*M236,$C$3*$G236*M236))</f>
        <v>0</v>
      </c>
      <c r="Q236" s="63">
        <f t="shared" si="8"/>
        <v>0</v>
      </c>
    </row>
    <row r="237" spans="1:17" s="64" customFormat="1" ht="15" hidden="1" customHeight="1">
      <c r="A237" s="53">
        <v>150042</v>
      </c>
      <c r="B237" s="54" t="str">
        <f>VLOOKUP(A237,МО!$A$1:$C$68,2,0)</f>
        <v>ГБУЗ "Дет. поликлиника №1"</v>
      </c>
      <c r="C237" s="55">
        <f>IF(D237="КС",VLOOKUP(A237,МО!$A$1:$C$68,3,0),VLOOKUP(A237,МО!$A$1:$D$68,4,0))</f>
        <v>1</v>
      </c>
      <c r="D237" s="56" t="s">
        <v>495</v>
      </c>
      <c r="E237" s="60">
        <v>20162068</v>
      </c>
      <c r="F237" s="54" t="str">
        <f>VLOOKUP(E237,КСГ!$A$2:$C$427,2,0)</f>
        <v>Болезни органов пищеварения, дети</v>
      </c>
      <c r="G237" s="58">
        <f>VLOOKUP(E237,КСГ!$A$2:$C$427,3,0)</f>
        <v>0.89</v>
      </c>
      <c r="H237" s="58">
        <f>IF(VLOOKUP($E237,КСГ!$A$2:$D$427,4,0)=0,IF($D237="КС",$C$2*$C237*$G237,$C$3*$C237*$G237),IF($D237="КС",$C$2*$G237,$C$3*$G237))</f>
        <v>7823.1</v>
      </c>
      <c r="I237" s="58" t="str">
        <f>VLOOKUP(E237,КСГ!$A$2:$E$427,5,0)</f>
        <v>Педиатрия</v>
      </c>
      <c r="J237" s="58">
        <f>VLOOKUP(E237,КСГ!$A$2:$F$427,6,0)</f>
        <v>0.93</v>
      </c>
      <c r="K237" s="60" t="s">
        <v>497</v>
      </c>
      <c r="L237" s="60">
        <v>27</v>
      </c>
      <c r="M237" s="60">
        <v>27</v>
      </c>
      <c r="N237" s="61">
        <f t="shared" si="7"/>
        <v>54</v>
      </c>
      <c r="O237" s="62">
        <f>IF(VLOOKUP($E237,КСГ!$A$2:$D$427,4,0)=0,IF($D237="КС",$C$2*$C237*$G237*L237,$C$3*$C237*$G237*L237),IF($D237="КС",$C$2*$G237*L237,$C$3*$G237*L237))</f>
        <v>211223.7</v>
      </c>
      <c r="P237" s="62">
        <f>IF(VLOOKUP($E237,КСГ!$A$2:$D$427,4,0)=0,IF($D237="КС",$C$2*$C237*$G237*M237,$C$3*$C237*$G237*M237),IF($D237="КС",$C$2*$G237*M237,$C$3*$G237*M237))</f>
        <v>211223.7</v>
      </c>
      <c r="Q237" s="63">
        <f t="shared" si="8"/>
        <v>422447.4</v>
      </c>
    </row>
    <row r="238" spans="1:17" s="64" customFormat="1" ht="15" hidden="1" customHeight="1">
      <c r="A238" s="53">
        <v>150042</v>
      </c>
      <c r="B238" s="54" t="str">
        <f>VLOOKUP(A238,МО!$A$1:$C$68,2,0)</f>
        <v>ГБУЗ "Дет. поликлиника №1"</v>
      </c>
      <c r="C238" s="55">
        <f>IF(D238="КС",VLOOKUP(A238,МО!$A$1:$C$68,3,0),VLOOKUP(A238,МО!$A$1:$D$68,4,0))</f>
        <v>1</v>
      </c>
      <c r="D238" s="56" t="s">
        <v>495</v>
      </c>
      <c r="E238" s="60">
        <v>20162069</v>
      </c>
      <c r="F238" s="54" t="str">
        <f>VLOOKUP(E238,КСГ!$A$2:$C$427,2,0)</f>
        <v>Болезни органов дыхания</v>
      </c>
      <c r="G238" s="58">
        <f>VLOOKUP(E238,КСГ!$A$2:$C$427,3,0)</f>
        <v>0.9</v>
      </c>
      <c r="H238" s="58">
        <f>IF(VLOOKUP($E238,КСГ!$A$2:$D$427,4,0)=0,IF($D238="КС",$C$2*$C238*$G238,$C$3*$C238*$G238),IF($D238="КС",$C$2*$G238,$C$3*$G238))</f>
        <v>7911</v>
      </c>
      <c r="I238" s="58" t="str">
        <f>VLOOKUP(E238,КСГ!$A$2:$E$427,5,0)</f>
        <v>Пульмонология</v>
      </c>
      <c r="J238" s="58">
        <f>VLOOKUP(E238,КСГ!$A$2:$F$427,6,0)</f>
        <v>0.9</v>
      </c>
      <c r="K238" s="60" t="s">
        <v>497</v>
      </c>
      <c r="L238" s="60">
        <v>35</v>
      </c>
      <c r="M238" s="60">
        <v>35</v>
      </c>
      <c r="N238" s="61">
        <f t="shared" si="7"/>
        <v>70</v>
      </c>
      <c r="O238" s="62">
        <f>IF(VLOOKUP($E238,КСГ!$A$2:$D$427,4,0)=0,IF($D238="КС",$C$2*$C238*$G238*L238,$C$3*$C238*$G238*L238),IF($D238="КС",$C$2*$G238*L238,$C$3*$G238*L238))</f>
        <v>276885</v>
      </c>
      <c r="P238" s="62">
        <f>IF(VLOOKUP($E238,КСГ!$A$2:$D$427,4,0)=0,IF($D238="КС",$C$2*$C238*$G238*M238,$C$3*$C238*$G238*M238),IF($D238="КС",$C$2*$G238*M238,$C$3*$G238*M238))</f>
        <v>276885</v>
      </c>
      <c r="Q238" s="63">
        <f t="shared" si="8"/>
        <v>553770</v>
      </c>
    </row>
    <row r="239" spans="1:17" s="64" customFormat="1" ht="15" hidden="1" customHeight="1">
      <c r="A239" s="53">
        <v>150043</v>
      </c>
      <c r="B239" s="54" t="str">
        <f>VLOOKUP(A239,МО!$A$1:$C$68,2,0)</f>
        <v>ГБУЗ "Дет. поликлиника №2"</v>
      </c>
      <c r="C239" s="55">
        <f>IF(D239="КС",VLOOKUP(A239,МО!$A$1:$C$68,3,0),VLOOKUP(A239,МО!$A$1:$D$68,4,0))</f>
        <v>1</v>
      </c>
      <c r="D239" s="56" t="s">
        <v>495</v>
      </c>
      <c r="E239" s="60">
        <v>20162055</v>
      </c>
      <c r="F239" s="54" t="str">
        <f>VLOOKUP(E239,КСГ!$A$2:$C$427,2,0)</f>
        <v>Болезни уха, горла, носа</v>
      </c>
      <c r="G239" s="58">
        <f>VLOOKUP(E239,КСГ!$A$2:$C$427,3,0)</f>
        <v>0.74</v>
      </c>
      <c r="H239" s="58">
        <f>IF(VLOOKUP($E239,КСГ!$A$2:$D$427,4,0)=0,IF($D239="КС",$C$2*$C239*$G239,$C$3*$C239*$G239),IF($D239="КС",$C$2*$G239,$C$3*$G239))</f>
        <v>6504.6</v>
      </c>
      <c r="I239" s="58" t="str">
        <f>VLOOKUP(E239,КСГ!$A$2:$E$427,5,0)</f>
        <v>Оториноларингология</v>
      </c>
      <c r="J239" s="58">
        <f>VLOOKUP(E239,КСГ!$A$2:$F$427,6,0)</f>
        <v>0.98</v>
      </c>
      <c r="K239" s="60" t="s">
        <v>497</v>
      </c>
      <c r="L239" s="60">
        <v>4</v>
      </c>
      <c r="M239" s="60">
        <v>1</v>
      </c>
      <c r="N239" s="61">
        <f t="shared" si="7"/>
        <v>5</v>
      </c>
      <c r="O239" s="62">
        <f>IF(VLOOKUP($E239,КСГ!$A$2:$D$427,4,0)=0,IF($D239="КС",$C$2*$C239*$G239*L239,$C$3*$C239*$G239*L239),IF($D239="КС",$C$2*$G239*L239,$C$3*$G239*L239))</f>
        <v>26018.400000000001</v>
      </c>
      <c r="P239" s="62">
        <f>IF(VLOOKUP($E239,КСГ!$A$2:$D$427,4,0)=0,IF($D239="КС",$C$2*$C239*$G239*M239,$C$3*$C239*$G239*M239),IF($D239="КС",$C$2*$G239*M239,$C$3*$G239*M239))</f>
        <v>6504.6</v>
      </c>
      <c r="Q239" s="63">
        <f t="shared" si="8"/>
        <v>32523</v>
      </c>
    </row>
    <row r="240" spans="1:17" s="64" customFormat="1" ht="15" hidden="1" customHeight="1">
      <c r="A240" s="53">
        <v>150043</v>
      </c>
      <c r="B240" s="54" t="str">
        <f>VLOOKUP(A240,МО!$A$1:$C$68,2,0)</f>
        <v>ГБУЗ "Дет. поликлиника №2"</v>
      </c>
      <c r="C240" s="55">
        <f>IF(D240="КС",VLOOKUP(A240,МО!$A$1:$C$68,3,0),VLOOKUP(A240,МО!$A$1:$D$68,4,0))</f>
        <v>1</v>
      </c>
      <c r="D240" s="56" t="s">
        <v>495</v>
      </c>
      <c r="E240" s="60">
        <v>20162068</v>
      </c>
      <c r="F240" s="54" t="str">
        <f>VLOOKUP(E240,КСГ!$A$2:$C$427,2,0)</f>
        <v>Болезни органов пищеварения, дети</v>
      </c>
      <c r="G240" s="58">
        <f>VLOOKUP(E240,КСГ!$A$2:$C$427,3,0)</f>
        <v>0.89</v>
      </c>
      <c r="H240" s="58">
        <f>IF(VLOOKUP($E240,КСГ!$A$2:$D$427,4,0)=0,IF($D240="КС",$C$2*$C240*$G240,$C$3*$C240*$G240),IF($D240="КС",$C$2*$G240,$C$3*$G240))</f>
        <v>7823.1</v>
      </c>
      <c r="I240" s="58" t="str">
        <f>VLOOKUP(E240,КСГ!$A$2:$E$427,5,0)</f>
        <v>Педиатрия</v>
      </c>
      <c r="J240" s="58">
        <f>VLOOKUP(E240,КСГ!$A$2:$F$427,6,0)</f>
        <v>0.93</v>
      </c>
      <c r="K240" s="60" t="s">
        <v>497</v>
      </c>
      <c r="L240" s="60">
        <v>76</v>
      </c>
      <c r="M240" s="60">
        <v>10</v>
      </c>
      <c r="N240" s="61">
        <f t="shared" si="7"/>
        <v>86</v>
      </c>
      <c r="O240" s="62">
        <f>IF(VLOOKUP($E240,КСГ!$A$2:$D$427,4,0)=0,IF($D240="КС",$C$2*$C240*$G240*L240,$C$3*$C240*$G240*L240),IF($D240="КС",$C$2*$G240*L240,$C$3*$G240*L240))</f>
        <v>594555.6</v>
      </c>
      <c r="P240" s="62">
        <f>IF(VLOOKUP($E240,КСГ!$A$2:$D$427,4,0)=0,IF($D240="КС",$C$2*$C240*$G240*M240,$C$3*$C240*$G240*M240),IF($D240="КС",$C$2*$G240*M240,$C$3*$G240*M240))</f>
        <v>78231</v>
      </c>
      <c r="Q240" s="63">
        <f t="shared" si="8"/>
        <v>672786.6</v>
      </c>
    </row>
    <row r="241" spans="1:17" s="64" customFormat="1" ht="15" hidden="1" customHeight="1">
      <c r="A241" s="53">
        <v>150044</v>
      </c>
      <c r="B241" s="54" t="str">
        <f>VLOOKUP(A241,МО!$A$1:$C$68,2,0)</f>
        <v>ГБУЗ "Дет. поликлиника №3"</v>
      </c>
      <c r="C241" s="55">
        <f>IF(D241="КС",VLOOKUP(A241,МО!$A$1:$C$68,3,0),VLOOKUP(A241,МО!$A$1:$D$68,4,0))</f>
        <v>1</v>
      </c>
      <c r="D241" s="56" t="s">
        <v>495</v>
      </c>
      <c r="E241" s="60">
        <v>20162019</v>
      </c>
      <c r="F241" s="54" t="str">
        <f>VLOOKUP(E241,КСГ!$A$2:$C$427,2,0)</f>
        <v>Сахарный диабет, дети</v>
      </c>
      <c r="G241" s="58">
        <f>VLOOKUP(E241,КСГ!$A$2:$C$427,3,0)</f>
        <v>1.49</v>
      </c>
      <c r="H241" s="58">
        <f>IF(VLOOKUP($E241,КСГ!$A$2:$D$427,4,0)=0,IF($D241="КС",$C$2*$C241*$G241,$C$3*$C241*$G241),IF($D241="КС",$C$2*$G241,$C$3*$G241))</f>
        <v>13097.1</v>
      </c>
      <c r="I241" s="58" t="str">
        <f>VLOOKUP(E241,КСГ!$A$2:$E$427,5,0)</f>
        <v>Детская эндокринология</v>
      </c>
      <c r="J241" s="58">
        <f>VLOOKUP(E241,КСГ!$A$2:$F$427,6,0)</f>
        <v>1.49</v>
      </c>
      <c r="K241" s="60" t="s">
        <v>497</v>
      </c>
      <c r="L241" s="60">
        <v>0</v>
      </c>
      <c r="M241" s="60">
        <v>0</v>
      </c>
      <c r="N241" s="61" t="str">
        <f t="shared" si="7"/>
        <v/>
      </c>
      <c r="O241" s="62">
        <f>IF(VLOOKUP($E241,КСГ!$A$2:$D$427,4,0)=0,IF($D241="КС",$C$2*$C241*$G241*L241,$C$3*$C241*$G241*L241),IF($D241="КС",$C$2*$G241*L241,$C$3*$G241*L241))</f>
        <v>0</v>
      </c>
      <c r="P241" s="62">
        <f>IF(VLOOKUP($E241,КСГ!$A$2:$D$427,4,0)=0,IF($D241="КС",$C$2*$C241*$G241*M241,$C$3*$C241*$G241*M241),IF($D241="КС",$C$2*$G241*M241,$C$3*$G241*M241))</f>
        <v>0</v>
      </c>
      <c r="Q241" s="63">
        <f t="shared" si="8"/>
        <v>0</v>
      </c>
    </row>
    <row r="242" spans="1:17" s="64" customFormat="1" ht="15" hidden="1" customHeight="1">
      <c r="A242" s="53">
        <v>150044</v>
      </c>
      <c r="B242" s="54" t="str">
        <f>VLOOKUP(A242,МО!$A$1:$C$68,2,0)</f>
        <v>ГБУЗ "Дет. поликлиника №3"</v>
      </c>
      <c r="C242" s="55">
        <f>IF(D242="КС",VLOOKUP(A242,МО!$A$1:$C$68,3,0),VLOOKUP(A242,МО!$A$1:$D$68,4,0))</f>
        <v>1</v>
      </c>
      <c r="D242" s="56" t="s">
        <v>495</v>
      </c>
      <c r="E242" s="60">
        <v>20162029</v>
      </c>
      <c r="F242" s="54" t="str">
        <f>VLOOKUP(E242,КСГ!$A$2:$C$427,2,0)</f>
        <v>Респираторные инфекции верхних дыхательных путей, дети</v>
      </c>
      <c r="G242" s="58">
        <f>VLOOKUP(E242,КСГ!$A$2:$C$427,3,0)</f>
        <v>0.65</v>
      </c>
      <c r="H242" s="58">
        <f>IF(VLOOKUP($E242,КСГ!$A$2:$D$427,4,0)=0,IF($D242="КС",$C$2*$C242*$G242,$C$3*$C242*$G242),IF($D242="КС",$C$2*$G242,$C$3*$G242))</f>
        <v>5713.5</v>
      </c>
      <c r="I242" s="58" t="str">
        <f>VLOOKUP(E242,КСГ!$A$2:$E$427,5,0)</f>
        <v>Инфекционные болезни</v>
      </c>
      <c r="J242" s="58">
        <f>VLOOKUP(E242,КСГ!$A$2:$F$427,6,0)</f>
        <v>0.92</v>
      </c>
      <c r="K242" s="60" t="s">
        <v>497</v>
      </c>
      <c r="L242" s="60">
        <v>0</v>
      </c>
      <c r="M242" s="60">
        <v>0</v>
      </c>
      <c r="N242" s="61" t="str">
        <f t="shared" si="7"/>
        <v/>
      </c>
      <c r="O242" s="62">
        <f>IF(VLOOKUP($E242,КСГ!$A$2:$D$427,4,0)=0,IF($D242="КС",$C$2*$C242*$G242*L242,$C$3*$C242*$G242*L242),IF($D242="КС",$C$2*$G242*L242,$C$3*$G242*L242))</f>
        <v>0</v>
      </c>
      <c r="P242" s="62">
        <f>IF(VLOOKUP($E242,КСГ!$A$2:$D$427,4,0)=0,IF($D242="КС",$C$2*$C242*$G242*M242,$C$3*$C242*$G242*M242),IF($D242="КС",$C$2*$G242*M242,$C$3*$G242*M242))</f>
        <v>0</v>
      </c>
      <c r="Q242" s="63">
        <f t="shared" si="8"/>
        <v>0</v>
      </c>
    </row>
    <row r="243" spans="1:17" s="64" customFormat="1" ht="15" hidden="1" customHeight="1">
      <c r="A243" s="53">
        <v>150044</v>
      </c>
      <c r="B243" s="54" t="str">
        <f>VLOOKUP(A243,МО!$A$1:$C$68,2,0)</f>
        <v>ГБУЗ "Дет. поликлиника №3"</v>
      </c>
      <c r="C243" s="55">
        <f>IF(D243="КС",VLOOKUP(A243,МО!$A$1:$C$68,3,0),VLOOKUP(A243,МО!$A$1:$D$68,4,0))</f>
        <v>1</v>
      </c>
      <c r="D243" s="56" t="s">
        <v>495</v>
      </c>
      <c r="E243" s="60">
        <v>20162034</v>
      </c>
      <c r="F243" s="54" t="str">
        <f>VLOOKUP(E243,КСГ!$A$2:$C$427,2,0)</f>
        <v>Болезни нервной системы, хромосомные аномалии</v>
      </c>
      <c r="G243" s="58">
        <f>VLOOKUP(E243,КСГ!$A$2:$C$427,3,0)</f>
        <v>0.98</v>
      </c>
      <c r="H243" s="58">
        <f>IF(VLOOKUP($E243,КСГ!$A$2:$D$427,4,0)=0,IF($D243="КС",$C$2*$C243*$G243,$C$3*$C243*$G243),IF($D243="КС",$C$2*$G243,$C$3*$G243))</f>
        <v>8614.2000000000007</v>
      </c>
      <c r="I243" s="58" t="str">
        <f>VLOOKUP(E243,КСГ!$A$2:$E$427,5,0)</f>
        <v>Неврология</v>
      </c>
      <c r="J243" s="58">
        <f>VLOOKUP(E243,КСГ!$A$2:$F$427,6,0)</f>
        <v>1.05</v>
      </c>
      <c r="K243" s="60" t="s">
        <v>497</v>
      </c>
      <c r="L243" s="60">
        <v>6</v>
      </c>
      <c r="M243" s="60">
        <v>2</v>
      </c>
      <c r="N243" s="61">
        <f t="shared" si="7"/>
        <v>8</v>
      </c>
      <c r="O243" s="62">
        <f>IF(VLOOKUP($E243,КСГ!$A$2:$D$427,4,0)=0,IF($D243="КС",$C$2*$C243*$G243*L243,$C$3*$C243*$G243*L243),IF($D243="КС",$C$2*$G243*L243,$C$3*$G243*L243))</f>
        <v>51685.200000000004</v>
      </c>
      <c r="P243" s="62">
        <f>IF(VLOOKUP($E243,КСГ!$A$2:$D$427,4,0)=0,IF($D243="КС",$C$2*$C243*$G243*M243,$C$3*$C243*$G243*M243),IF($D243="КС",$C$2*$G243*M243,$C$3*$G243*M243))</f>
        <v>17228.400000000001</v>
      </c>
      <c r="Q243" s="63">
        <f t="shared" si="8"/>
        <v>68913.600000000006</v>
      </c>
    </row>
    <row r="244" spans="1:17" s="64" customFormat="1" ht="15" hidden="1" customHeight="1">
      <c r="A244" s="53">
        <v>150044</v>
      </c>
      <c r="B244" s="54" t="str">
        <f>VLOOKUP(A244,МО!$A$1:$C$68,2,0)</f>
        <v>ГБУЗ "Дет. поликлиника №3"</v>
      </c>
      <c r="C244" s="55">
        <f>IF(D244="КС",VLOOKUP(A244,МО!$A$1:$C$68,3,0),VLOOKUP(A244,МО!$A$1:$D$68,4,0))</f>
        <v>1</v>
      </c>
      <c r="D244" s="56" t="s">
        <v>495</v>
      </c>
      <c r="E244" s="60">
        <v>20162043</v>
      </c>
      <c r="F244" s="54" t="str">
        <f>VLOOKUP(E244,КСГ!$A$2:$C$427,2,0)</f>
        <v>Другие болезни почек</v>
      </c>
      <c r="G244" s="58">
        <f>VLOOKUP(E244,КСГ!$A$2:$C$427,3,0)</f>
        <v>0.8</v>
      </c>
      <c r="H244" s="58">
        <f>IF(VLOOKUP($E244,КСГ!$A$2:$D$427,4,0)=0,IF($D244="КС",$C$2*$C244*$G244,$C$3*$C244*$G244),IF($D244="КС",$C$2*$G244,$C$3*$G244))</f>
        <v>7032</v>
      </c>
      <c r="I244" s="58" t="str">
        <f>VLOOKUP(E244,КСГ!$A$2:$E$427,5,0)</f>
        <v>Нефрология (без диализа)</v>
      </c>
      <c r="J244" s="58">
        <f>VLOOKUP(E244,КСГ!$A$2:$F$427,6,0)</f>
        <v>2.74</v>
      </c>
      <c r="K244" s="60" t="s">
        <v>497</v>
      </c>
      <c r="L244" s="60">
        <v>8</v>
      </c>
      <c r="M244" s="60">
        <v>4</v>
      </c>
      <c r="N244" s="61">
        <f t="shared" si="7"/>
        <v>12</v>
      </c>
      <c r="O244" s="62">
        <f>IF(VLOOKUP($E244,КСГ!$A$2:$D$427,4,0)=0,IF($D244="КС",$C$2*$C244*$G244*L244,$C$3*$C244*$G244*L244),IF($D244="КС",$C$2*$G244*L244,$C$3*$G244*L244))</f>
        <v>56256</v>
      </c>
      <c r="P244" s="62">
        <f>IF(VLOOKUP($E244,КСГ!$A$2:$D$427,4,0)=0,IF($D244="КС",$C$2*$C244*$G244*M244,$C$3*$C244*$G244*M244),IF($D244="КС",$C$2*$G244*M244,$C$3*$G244*M244))</f>
        <v>28128</v>
      </c>
      <c r="Q244" s="63">
        <f t="shared" si="8"/>
        <v>84384</v>
      </c>
    </row>
    <row r="245" spans="1:17" s="64" customFormat="1" ht="15" hidden="1" customHeight="1">
      <c r="A245" s="53">
        <v>150044</v>
      </c>
      <c r="B245" s="54" t="str">
        <f>VLOOKUP(A245,МО!$A$1:$C$68,2,0)</f>
        <v>ГБУЗ "Дет. поликлиника №3"</v>
      </c>
      <c r="C245" s="55">
        <f>IF(D245="КС",VLOOKUP(A245,МО!$A$1:$C$68,3,0),VLOOKUP(A245,МО!$A$1:$D$68,4,0))</f>
        <v>1</v>
      </c>
      <c r="D245" s="56" t="s">
        <v>495</v>
      </c>
      <c r="E245" s="60">
        <v>20162068</v>
      </c>
      <c r="F245" s="54" t="str">
        <f>VLOOKUP(E245,КСГ!$A$2:$C$427,2,0)</f>
        <v>Болезни органов пищеварения, дети</v>
      </c>
      <c r="G245" s="58">
        <f>VLOOKUP(E245,КСГ!$A$2:$C$427,3,0)</f>
        <v>0.89</v>
      </c>
      <c r="H245" s="58">
        <f>IF(VLOOKUP($E245,КСГ!$A$2:$D$427,4,0)=0,IF($D245="КС",$C$2*$C245*$G245,$C$3*$C245*$G245),IF($D245="КС",$C$2*$G245,$C$3*$G245))</f>
        <v>7823.1</v>
      </c>
      <c r="I245" s="58" t="str">
        <f>VLOOKUP(E245,КСГ!$A$2:$E$427,5,0)</f>
        <v>Педиатрия</v>
      </c>
      <c r="J245" s="58">
        <f>VLOOKUP(E245,КСГ!$A$2:$F$427,6,0)</f>
        <v>0.93</v>
      </c>
      <c r="K245" s="60" t="s">
        <v>497</v>
      </c>
      <c r="L245" s="60">
        <v>16</v>
      </c>
      <c r="M245" s="60">
        <v>8</v>
      </c>
      <c r="N245" s="61">
        <f t="shared" si="7"/>
        <v>24</v>
      </c>
      <c r="O245" s="62">
        <f>IF(VLOOKUP($E245,КСГ!$A$2:$D$427,4,0)=0,IF($D245="КС",$C$2*$C245*$G245*L245,$C$3*$C245*$G245*L245),IF($D245="КС",$C$2*$G245*L245,$C$3*$G245*L245))</f>
        <v>125169.60000000001</v>
      </c>
      <c r="P245" s="62">
        <f>IF(VLOOKUP($E245,КСГ!$A$2:$D$427,4,0)=0,IF($D245="КС",$C$2*$C245*$G245*M245,$C$3*$C245*$G245*M245),IF($D245="КС",$C$2*$G245*M245,$C$3*$G245*M245))</f>
        <v>62584.800000000003</v>
      </c>
      <c r="Q245" s="63">
        <f t="shared" si="8"/>
        <v>187754.40000000002</v>
      </c>
    </row>
    <row r="246" spans="1:17" s="64" customFormat="1" ht="15" hidden="1" customHeight="1">
      <c r="A246" s="53">
        <v>150044</v>
      </c>
      <c r="B246" s="54" t="str">
        <f>VLOOKUP(A246,МО!$A$1:$C$68,2,0)</f>
        <v>ГБУЗ "Дет. поликлиника №3"</v>
      </c>
      <c r="C246" s="55">
        <f>IF(D246="КС",VLOOKUP(A246,МО!$A$1:$C$68,3,0),VLOOKUP(A246,МО!$A$1:$D$68,4,0))</f>
        <v>1</v>
      </c>
      <c r="D246" s="56" t="s">
        <v>495</v>
      </c>
      <c r="E246" s="60">
        <v>20162069</v>
      </c>
      <c r="F246" s="54" t="str">
        <f>VLOOKUP(E246,КСГ!$A$2:$C$427,2,0)</f>
        <v>Болезни органов дыхания</v>
      </c>
      <c r="G246" s="58">
        <f>VLOOKUP(E246,КСГ!$A$2:$C$427,3,0)</f>
        <v>0.9</v>
      </c>
      <c r="H246" s="58">
        <f>IF(VLOOKUP($E246,КСГ!$A$2:$D$427,4,0)=0,IF($D246="КС",$C$2*$C246*$G246,$C$3*$C246*$G246),IF($D246="КС",$C$2*$G246,$C$3*$G246))</f>
        <v>7911</v>
      </c>
      <c r="I246" s="58" t="str">
        <f>VLOOKUP(E246,КСГ!$A$2:$E$427,5,0)</f>
        <v>Пульмонология</v>
      </c>
      <c r="J246" s="58">
        <f>VLOOKUP(E246,КСГ!$A$2:$F$427,6,0)</f>
        <v>0.9</v>
      </c>
      <c r="K246" s="60" t="s">
        <v>497</v>
      </c>
      <c r="L246" s="60">
        <v>50</v>
      </c>
      <c r="M246" s="60">
        <v>20</v>
      </c>
      <c r="N246" s="61">
        <f t="shared" si="7"/>
        <v>70</v>
      </c>
      <c r="O246" s="62">
        <f>IF(VLOOKUP($E246,КСГ!$A$2:$D$427,4,0)=0,IF($D246="КС",$C$2*$C246*$G246*L246,$C$3*$C246*$G246*L246),IF($D246="КС",$C$2*$G246*L246,$C$3*$G246*L246))</f>
        <v>395550</v>
      </c>
      <c r="P246" s="62">
        <f>IF(VLOOKUP($E246,КСГ!$A$2:$D$427,4,0)=0,IF($D246="КС",$C$2*$C246*$G246*M246,$C$3*$C246*$G246*M246),IF($D246="КС",$C$2*$G246*M246,$C$3*$G246*M246))</f>
        <v>158220</v>
      </c>
      <c r="Q246" s="63">
        <f t="shared" si="8"/>
        <v>553770</v>
      </c>
    </row>
    <row r="247" spans="1:17" s="64" customFormat="1" ht="15" hidden="1" customHeight="1">
      <c r="A247" s="53">
        <v>150044</v>
      </c>
      <c r="B247" s="54" t="str">
        <f>VLOOKUP(A247,МО!$A$1:$C$68,2,0)</f>
        <v>ГБУЗ "Дет. поликлиника №3"</v>
      </c>
      <c r="C247" s="55">
        <f>IF(D247="КС",VLOOKUP(A247,МО!$A$1:$C$68,3,0),VLOOKUP(A247,МО!$A$1:$D$68,4,0))</f>
        <v>1</v>
      </c>
      <c r="D247" s="56" t="s">
        <v>495</v>
      </c>
      <c r="E247" s="60">
        <v>20162081</v>
      </c>
      <c r="F247" s="54" t="str">
        <f>VLOOKUP(E247,КСГ!$A$2:$C$427,2,0)</f>
        <v>Болезни, врожденные аномалии, повреждения мочевой системы и мужских половых органов</v>
      </c>
      <c r="G247" s="58">
        <f>VLOOKUP(E247,КСГ!$A$2:$C$427,3,0)</f>
        <v>0.8</v>
      </c>
      <c r="H247" s="58">
        <f>IF(VLOOKUP($E247,КСГ!$A$2:$D$427,4,0)=0,IF($D247="КС",$C$2*$C247*$G247,$C$3*$C247*$G247),IF($D247="КС",$C$2*$G247,$C$3*$G247))</f>
        <v>7032</v>
      </c>
      <c r="I247" s="58" t="str">
        <f>VLOOKUP(E247,КСГ!$A$2:$E$427,5,0)</f>
        <v>Урология</v>
      </c>
      <c r="J247" s="58">
        <f>VLOOKUP(E247,КСГ!$A$2:$F$427,6,0)</f>
        <v>0.98</v>
      </c>
      <c r="K247" s="60" t="s">
        <v>497</v>
      </c>
      <c r="L247" s="60">
        <v>6</v>
      </c>
      <c r="M247" s="60">
        <v>3</v>
      </c>
      <c r="N247" s="61">
        <f t="shared" si="7"/>
        <v>9</v>
      </c>
      <c r="O247" s="62">
        <f>IF(VLOOKUP($E247,КСГ!$A$2:$D$427,4,0)=0,IF($D247="КС",$C$2*$C247*$G247*L247,$C$3*$C247*$G247*L247),IF($D247="КС",$C$2*$G247*L247,$C$3*$G247*L247))</f>
        <v>42192</v>
      </c>
      <c r="P247" s="62">
        <f>IF(VLOOKUP($E247,КСГ!$A$2:$D$427,4,0)=0,IF($D247="КС",$C$2*$C247*$G247*M247,$C$3*$C247*$G247*M247),IF($D247="КС",$C$2*$G247*M247,$C$3*$G247*M247))</f>
        <v>21096</v>
      </c>
      <c r="Q247" s="63">
        <f t="shared" si="8"/>
        <v>63288</v>
      </c>
    </row>
    <row r="248" spans="1:17" s="64" customFormat="1" ht="15" hidden="1" customHeight="1">
      <c r="A248" s="53">
        <v>150045</v>
      </c>
      <c r="B248" s="54" t="str">
        <f>VLOOKUP(A248,МО!$A$1:$C$68,2,0)</f>
        <v>ГБУЗ "Детская поликлиника №4"</v>
      </c>
      <c r="C248" s="55">
        <f>IF(D248="КС",VLOOKUP(A248,МО!$A$1:$C$68,3,0),VLOOKUP(A248,МО!$A$1:$D$68,4,0))</f>
        <v>1</v>
      </c>
      <c r="D248" s="56" t="s">
        <v>495</v>
      </c>
      <c r="E248" s="60">
        <v>20162055</v>
      </c>
      <c r="F248" s="54" t="str">
        <f>VLOOKUP(E248,КСГ!$A$2:$C$427,2,0)</f>
        <v>Болезни уха, горла, носа</v>
      </c>
      <c r="G248" s="58">
        <f>VLOOKUP(E248,КСГ!$A$2:$C$427,3,0)</f>
        <v>0.74</v>
      </c>
      <c r="H248" s="58">
        <f>IF(VLOOKUP($E248,КСГ!$A$2:$D$427,4,0)=0,IF($D248="КС",$C$2*$C248*$G248,$C$3*$C248*$G248),IF($D248="КС",$C$2*$G248,$C$3*$G248))</f>
        <v>6504.6</v>
      </c>
      <c r="I248" s="58" t="str">
        <f>VLOOKUP(E248,КСГ!$A$2:$E$427,5,0)</f>
        <v>Оториноларингология</v>
      </c>
      <c r="J248" s="58">
        <f>VLOOKUP(E248,КСГ!$A$2:$F$427,6,0)</f>
        <v>0.98</v>
      </c>
      <c r="K248" s="60" t="s">
        <v>497</v>
      </c>
      <c r="L248" s="60">
        <v>8</v>
      </c>
      <c r="M248" s="60">
        <v>2</v>
      </c>
      <c r="N248" s="61">
        <f t="shared" si="7"/>
        <v>10</v>
      </c>
      <c r="O248" s="62">
        <f>IF(VLOOKUP($E248,КСГ!$A$2:$D$427,4,0)=0,IF($D248="КС",$C$2*$C248*$G248*L248,$C$3*$C248*$G248*L248),IF($D248="КС",$C$2*$G248*L248,$C$3*$G248*L248))</f>
        <v>52036.800000000003</v>
      </c>
      <c r="P248" s="62">
        <f>IF(VLOOKUP($E248,КСГ!$A$2:$D$427,4,0)=0,IF($D248="КС",$C$2*$C248*$G248*M248,$C$3*$C248*$G248*M248),IF($D248="КС",$C$2*$G248*M248,$C$3*$G248*M248))</f>
        <v>13009.2</v>
      </c>
      <c r="Q248" s="63">
        <f t="shared" si="8"/>
        <v>65046</v>
      </c>
    </row>
    <row r="249" spans="1:17" s="64" customFormat="1" ht="15" hidden="1" customHeight="1">
      <c r="A249" s="53">
        <v>150045</v>
      </c>
      <c r="B249" s="54" t="str">
        <f>VLOOKUP(A249,МО!$A$1:$C$68,2,0)</f>
        <v>ГБУЗ "Детская поликлиника №4"</v>
      </c>
      <c r="C249" s="55">
        <f>IF(D249="КС",VLOOKUP(A249,МО!$A$1:$C$68,3,0),VLOOKUP(A249,МО!$A$1:$D$68,4,0))</f>
        <v>1</v>
      </c>
      <c r="D249" s="56" t="s">
        <v>495</v>
      </c>
      <c r="E249" s="60">
        <v>20162068</v>
      </c>
      <c r="F249" s="54" t="str">
        <f>VLOOKUP(E249,КСГ!$A$2:$C$427,2,0)</f>
        <v>Болезни органов пищеварения, дети</v>
      </c>
      <c r="G249" s="58">
        <f>VLOOKUP(E249,КСГ!$A$2:$C$427,3,0)</f>
        <v>0.89</v>
      </c>
      <c r="H249" s="58">
        <f>IF(VLOOKUP($E249,КСГ!$A$2:$D$427,4,0)=0,IF($D249="КС",$C$2*$C249*$G249,$C$3*$C249*$G249),IF($D249="КС",$C$2*$G249,$C$3*$G249))</f>
        <v>7823.1</v>
      </c>
      <c r="I249" s="58" t="str">
        <f>VLOOKUP(E249,КСГ!$A$2:$E$427,5,0)</f>
        <v>Педиатрия</v>
      </c>
      <c r="J249" s="58">
        <f>VLOOKUP(E249,КСГ!$A$2:$F$427,6,0)</f>
        <v>0.93</v>
      </c>
      <c r="K249" s="60" t="s">
        <v>497</v>
      </c>
      <c r="L249" s="60">
        <v>50</v>
      </c>
      <c r="M249" s="60">
        <v>10</v>
      </c>
      <c r="N249" s="61">
        <f t="shared" si="7"/>
        <v>60</v>
      </c>
      <c r="O249" s="62">
        <f>IF(VLOOKUP($E249,КСГ!$A$2:$D$427,4,0)=0,IF($D249="КС",$C$2*$C249*$G249*L249,$C$3*$C249*$G249*L249),IF($D249="КС",$C$2*$G249*L249,$C$3*$G249*L249))</f>
        <v>391155</v>
      </c>
      <c r="P249" s="62">
        <f>IF(VLOOKUP($E249,КСГ!$A$2:$D$427,4,0)=0,IF($D249="КС",$C$2*$C249*$G249*M249,$C$3*$C249*$G249*M249),IF($D249="КС",$C$2*$G249*M249,$C$3*$G249*M249))</f>
        <v>78231</v>
      </c>
      <c r="Q249" s="63">
        <f t="shared" si="8"/>
        <v>469386</v>
      </c>
    </row>
    <row r="250" spans="1:17" s="64" customFormat="1" ht="15" hidden="1" customHeight="1">
      <c r="A250" s="53">
        <v>150048</v>
      </c>
      <c r="B250" s="54" t="str">
        <f>VLOOKUP(A250,МО!$A$1:$C$68,2,0)</f>
        <v>ФКУЗ "МСЧ МВД России по РСО-А"</v>
      </c>
      <c r="C250" s="55">
        <f>IF(D250="КС",VLOOKUP(A250,МО!$A$1:$C$68,3,0),VLOOKUP(A250,МО!$A$1:$D$68,4,0))</f>
        <v>0.9</v>
      </c>
      <c r="D250" s="56" t="s">
        <v>495</v>
      </c>
      <c r="E250" s="60">
        <v>20162057</v>
      </c>
      <c r="F250" s="54" t="str">
        <f>VLOOKUP(E250,КСГ!$A$2:$C$427,2,0)</f>
        <v>Операции на органе слуха, придаточных пазухах носа  и верхних дыхательных путях (уровень  2)</v>
      </c>
      <c r="G250" s="58">
        <f>VLOOKUP(E250,КСГ!$A$2:$C$427,3,0)</f>
        <v>1.66</v>
      </c>
      <c r="H250" s="58">
        <f>IF(VLOOKUP($E250,КСГ!$A$2:$D$427,4,0)=0,IF($D250="КС",$C$2*$C250*$G250,$C$3*$C250*$G250),IF($D250="КС",$C$2*$G250,$C$3*$G250))</f>
        <v>13132.26</v>
      </c>
      <c r="I250" s="58" t="str">
        <f>VLOOKUP(E250,КСГ!$A$2:$E$427,5,0)</f>
        <v>Оториноларингология</v>
      </c>
      <c r="J250" s="58">
        <f>VLOOKUP(E250,КСГ!$A$2:$F$427,6,0)</f>
        <v>0.98</v>
      </c>
      <c r="K250" s="60" t="s">
        <v>474</v>
      </c>
      <c r="L250" s="60">
        <v>30</v>
      </c>
      <c r="M250" s="60">
        <v>20</v>
      </c>
      <c r="N250" s="61">
        <f t="shared" si="7"/>
        <v>50</v>
      </c>
      <c r="O250" s="62">
        <f>IF(VLOOKUP($E250,КСГ!$A$2:$D$427,4,0)=0,IF($D250="КС",$C$2*$C250*$G250*L250,$C$3*$C250*$G250*L250),IF($D250="КС",$C$2*$G250*L250,$C$3*$G250*L250))</f>
        <v>393967.8</v>
      </c>
      <c r="P250" s="62">
        <f>IF(VLOOKUP($E250,КСГ!$A$2:$D$427,4,0)=0,IF($D250="КС",$C$2*$C250*$G250*M250,$C$3*$C250*$G250*M250),IF($D250="КС",$C$2*$G250*M250,$C$3*$G250*M250))</f>
        <v>262645.2</v>
      </c>
      <c r="Q250" s="63">
        <f t="shared" si="8"/>
        <v>656613</v>
      </c>
    </row>
    <row r="251" spans="1:17" s="64" customFormat="1" ht="15" hidden="1" customHeight="1">
      <c r="A251" s="53">
        <v>150048</v>
      </c>
      <c r="B251" s="54" t="str">
        <f>VLOOKUP(A251,МО!$A$1:$C$68,2,0)</f>
        <v>ФКУЗ "МСЧ МВД России по РСО-А"</v>
      </c>
      <c r="C251" s="55">
        <f>IF(D251="КС",VLOOKUP(A251,МО!$A$1:$C$68,3,0),VLOOKUP(A251,МО!$A$1:$D$68,4,0))</f>
        <v>0.9</v>
      </c>
      <c r="D251" s="56" t="s">
        <v>495</v>
      </c>
      <c r="E251" s="60">
        <v>20162081</v>
      </c>
      <c r="F251" s="54" t="str">
        <f>VLOOKUP(E251,КСГ!$A$2:$C$427,2,0)</f>
        <v>Болезни, врожденные аномалии, повреждения мочевой системы и мужских половых органов</v>
      </c>
      <c r="G251" s="58">
        <f>VLOOKUP(E251,КСГ!$A$2:$C$427,3,0)</f>
        <v>0.8</v>
      </c>
      <c r="H251" s="58">
        <f>IF(VLOOKUP($E251,КСГ!$A$2:$D$427,4,0)=0,IF($D251="КС",$C$2*$C251*$G251,$C$3*$C251*$G251),IF($D251="КС",$C$2*$G251,$C$3*$G251))</f>
        <v>6328.8</v>
      </c>
      <c r="I251" s="58" t="str">
        <f>VLOOKUP(E251,КСГ!$A$2:$E$427,5,0)</f>
        <v>Урология</v>
      </c>
      <c r="J251" s="58">
        <f>VLOOKUP(E251,КСГ!$A$2:$F$427,6,0)</f>
        <v>0.98</v>
      </c>
      <c r="K251" s="60" t="s">
        <v>482</v>
      </c>
      <c r="L251" s="60">
        <v>10</v>
      </c>
      <c r="M251" s="60">
        <v>10</v>
      </c>
      <c r="N251" s="61">
        <f t="shared" si="7"/>
        <v>20</v>
      </c>
      <c r="O251" s="62">
        <f>IF(VLOOKUP($E251,КСГ!$A$2:$D$427,4,0)=0,IF($D251="КС",$C$2*$C251*$G251*L251,$C$3*$C251*$G251*L251),IF($D251="КС",$C$2*$G251*L251,$C$3*$G251*L251))</f>
        <v>63288</v>
      </c>
      <c r="P251" s="62">
        <f>IF(VLOOKUP($E251,КСГ!$A$2:$D$427,4,0)=0,IF($D251="КС",$C$2*$C251*$G251*M251,$C$3*$C251*$G251*M251),IF($D251="КС",$C$2*$G251*M251,$C$3*$G251*M251))</f>
        <v>63288</v>
      </c>
      <c r="Q251" s="63">
        <f t="shared" si="8"/>
        <v>126576</v>
      </c>
    </row>
    <row r="252" spans="1:17" s="64" customFormat="1" ht="15" hidden="1" customHeight="1">
      <c r="A252" s="53">
        <v>150048</v>
      </c>
      <c r="B252" s="54" t="str">
        <f>VLOOKUP(A252,МО!$A$1:$C$68,2,0)</f>
        <v>ФКУЗ "МСЧ МВД России по РСО-А"</v>
      </c>
      <c r="C252" s="55">
        <f>IF(D252="КС",VLOOKUP(A252,МО!$A$1:$C$68,3,0),VLOOKUP(A252,МО!$A$1:$D$68,4,0))</f>
        <v>0.9</v>
      </c>
      <c r="D252" s="56" t="s">
        <v>495</v>
      </c>
      <c r="E252" s="60">
        <v>20162088</v>
      </c>
      <c r="F252" s="54" t="str">
        <f>VLOOKUP(E252,КСГ!$A$2:$C$427,2,0)</f>
        <v>Операции на коже, подкожной клетчатке, придатках кожи (уровень  1)</v>
      </c>
      <c r="G252" s="58">
        <f>VLOOKUP(E252,КСГ!$A$2:$C$427,3,0)</f>
        <v>0.75</v>
      </c>
      <c r="H252" s="58">
        <f>IF(VLOOKUP($E252,КСГ!$A$2:$D$427,4,0)=0,IF($D252="КС",$C$2*$C252*$G252,$C$3*$C252*$G252),IF($D252="КС",$C$2*$G252,$C$3*$G252))</f>
        <v>5933.25</v>
      </c>
      <c r="I252" s="58" t="str">
        <f>VLOOKUP(E252,КСГ!$A$2:$E$427,5,0)</f>
        <v>Хирургия</v>
      </c>
      <c r="J252" s="58">
        <f>VLOOKUP(E252,КСГ!$A$2:$F$427,6,0)</f>
        <v>0.92</v>
      </c>
      <c r="K252" s="60" t="s">
        <v>473</v>
      </c>
      <c r="L252" s="60">
        <v>30</v>
      </c>
      <c r="M252" s="60">
        <v>20</v>
      </c>
      <c r="N252" s="61">
        <f t="shared" si="7"/>
        <v>50</v>
      </c>
      <c r="O252" s="62">
        <f>IF(VLOOKUP($E252,КСГ!$A$2:$D$427,4,0)=0,IF($D252="КС",$C$2*$C252*$G252*L252,$C$3*$C252*$G252*L252),IF($D252="КС",$C$2*$G252*L252,$C$3*$G252*L252))</f>
        <v>177997.5</v>
      </c>
      <c r="P252" s="62">
        <f>IF(VLOOKUP($E252,КСГ!$A$2:$D$427,4,0)=0,IF($D252="КС",$C$2*$C252*$G252*M252,$C$3*$C252*$G252*M252),IF($D252="КС",$C$2*$G252*M252,$C$3*$G252*M252))</f>
        <v>118665</v>
      </c>
      <c r="Q252" s="63">
        <f t="shared" si="8"/>
        <v>296662.5</v>
      </c>
    </row>
    <row r="253" spans="1:17" s="64" customFormat="1" ht="15" hidden="1" customHeight="1">
      <c r="A253" s="53">
        <v>150050</v>
      </c>
      <c r="B253" s="54" t="str">
        <f>VLOOKUP(A253,МО!$A$1:$C$68,2,0)</f>
        <v>ГБУЗ "Нузальская РБ"</v>
      </c>
      <c r="C253" s="55">
        <f>IF(D253="КС",VLOOKUP(A253,МО!$A$1:$C$68,3,0),VLOOKUP(A253,МО!$A$1:$D$68,4,0))</f>
        <v>0.995</v>
      </c>
      <c r="D253" s="56" t="s">
        <v>495</v>
      </c>
      <c r="E253" s="60">
        <v>20162103</v>
      </c>
      <c r="F253" s="54" t="str">
        <f>VLOOKUP(E253,КСГ!$A$2:$C$427,2,0)</f>
        <v>Сахарный диабет, взрослые</v>
      </c>
      <c r="G253" s="58">
        <f>VLOOKUP(E253,КСГ!$A$2:$C$427,3,0)</f>
        <v>1.08</v>
      </c>
      <c r="H253" s="58">
        <f>IF(VLOOKUP($E253,КСГ!$A$2:$D$427,4,0)=0,IF($D253="КС",$C$2*$C253*$G253,$C$3*$C253*$G253),IF($D253="КС",$C$2*$G253,$C$3*$G253))</f>
        <v>9445.7340000000004</v>
      </c>
      <c r="I253" s="58" t="str">
        <f>VLOOKUP(E253,КСГ!$A$2:$E$427,5,0)</f>
        <v>Эндокринология</v>
      </c>
      <c r="J253" s="58">
        <f>VLOOKUP(E253,КСГ!$A$2:$F$427,6,0)</f>
        <v>1.23</v>
      </c>
      <c r="K253" s="60" t="s">
        <v>491</v>
      </c>
      <c r="L253" s="60">
        <v>0</v>
      </c>
      <c r="M253" s="60">
        <v>0</v>
      </c>
      <c r="N253" s="61" t="str">
        <f t="shared" si="7"/>
        <v/>
      </c>
      <c r="O253" s="62">
        <f>IF(VLOOKUP($E253,КСГ!$A$2:$D$427,4,0)=0,IF($D253="КС",$C$2*$C253*$G253*L253,$C$3*$C253*$G253*L253),IF($D253="КС",$C$2*$G253*L253,$C$3*$G253*L253))</f>
        <v>0</v>
      </c>
      <c r="P253" s="62">
        <f>IF(VLOOKUP($E253,КСГ!$A$2:$D$427,4,0)=0,IF($D253="КС",$C$2*$C253*$G253*M253,$C$3*$C253*$G253*M253),IF($D253="КС",$C$2*$G253*M253,$C$3*$G253*M253))</f>
        <v>0</v>
      </c>
      <c r="Q253" s="63">
        <f t="shared" si="8"/>
        <v>0</v>
      </c>
    </row>
    <row r="254" spans="1:17" s="64" customFormat="1" ht="15" hidden="1" customHeight="1">
      <c r="A254" s="53">
        <v>150050</v>
      </c>
      <c r="B254" s="54" t="str">
        <f>VLOOKUP(A254,МО!$A$1:$C$68,2,0)</f>
        <v>ГБУЗ "Нузальская РБ"</v>
      </c>
      <c r="C254" s="55">
        <f>IF(D254="КС",VLOOKUP(A254,МО!$A$1:$C$68,3,0),VLOOKUP(A254,МО!$A$1:$D$68,4,0))</f>
        <v>0.995</v>
      </c>
      <c r="D254" s="56" t="s">
        <v>495</v>
      </c>
      <c r="E254" s="60">
        <v>20162069</v>
      </c>
      <c r="F254" s="54" t="str">
        <f>VLOOKUP(E254,КСГ!$A$2:$C$427,2,0)</f>
        <v>Болезни органов дыхания</v>
      </c>
      <c r="G254" s="58">
        <f>VLOOKUP(E254,КСГ!$A$2:$C$427,3,0)</f>
        <v>0.9</v>
      </c>
      <c r="H254" s="58">
        <f>IF(VLOOKUP($E254,КСГ!$A$2:$D$427,4,0)=0,IF($D254="КС",$C$2*$C254*$G254,$C$3*$C254*$G254),IF($D254="КС",$C$2*$G254,$C$3*$G254))</f>
        <v>7871.4449999999997</v>
      </c>
      <c r="I254" s="58" t="str">
        <f>VLOOKUP(E254,КСГ!$A$2:$E$427,5,0)</f>
        <v>Пульмонология</v>
      </c>
      <c r="J254" s="58">
        <f>VLOOKUP(E254,КСГ!$A$2:$F$427,6,0)</f>
        <v>0.9</v>
      </c>
      <c r="K254" s="60" t="s">
        <v>491</v>
      </c>
      <c r="L254" s="60">
        <v>0</v>
      </c>
      <c r="M254" s="60">
        <v>0</v>
      </c>
      <c r="N254" s="61" t="str">
        <f t="shared" si="7"/>
        <v/>
      </c>
      <c r="O254" s="62">
        <f>IF(VLOOKUP($E254,КСГ!$A$2:$D$427,4,0)=0,IF($D254="КС",$C$2*$C254*$G254*L254,$C$3*$C254*$G254*L254),IF($D254="КС",$C$2*$G254*L254,$C$3*$G254*L254))</f>
        <v>0</v>
      </c>
      <c r="P254" s="62">
        <f>IF(VLOOKUP($E254,КСГ!$A$2:$D$427,4,0)=0,IF($D254="КС",$C$2*$C254*$G254*M254,$C$3*$C254*$G254*M254),IF($D254="КС",$C$2*$G254*M254,$C$3*$G254*M254))</f>
        <v>0</v>
      </c>
      <c r="Q254" s="63">
        <f t="shared" si="8"/>
        <v>0</v>
      </c>
    </row>
    <row r="255" spans="1:17" s="64" customFormat="1" ht="15" hidden="1" customHeight="1">
      <c r="A255" s="53">
        <v>150050</v>
      </c>
      <c r="B255" s="54" t="str">
        <f>VLOOKUP(A255,МО!$A$1:$C$68,2,0)</f>
        <v>ГБУЗ "Нузальская РБ"</v>
      </c>
      <c r="C255" s="55">
        <f>IF(D255="КС",VLOOKUP(A255,МО!$A$1:$C$68,3,0),VLOOKUP(A255,МО!$A$1:$D$68,4,0))</f>
        <v>0.995</v>
      </c>
      <c r="D255" s="56" t="s">
        <v>495</v>
      </c>
      <c r="E255" s="60">
        <v>20162030</v>
      </c>
      <c r="F255" s="54" t="str">
        <f>VLOOKUP(E255,КСГ!$A$2:$C$427,2,0)</f>
        <v>Болезни системы кровообращения, взрослые</v>
      </c>
      <c r="G255" s="58">
        <f>VLOOKUP(E255,КСГ!$A$2:$C$427,3,0)</f>
        <v>0.8</v>
      </c>
      <c r="H255" s="58">
        <f>IF(VLOOKUP($E255,КСГ!$A$2:$D$427,4,0)=0,IF($D255="КС",$C$2*$C255*$G255,$C$3*$C255*$G255),IF($D255="КС",$C$2*$G255,$C$3*$G255))</f>
        <v>6996.84</v>
      </c>
      <c r="I255" s="58" t="str">
        <f>VLOOKUP(E255,КСГ!$A$2:$E$427,5,0)</f>
        <v>Кардиология</v>
      </c>
      <c r="J255" s="58">
        <f>VLOOKUP(E255,КСГ!$A$2:$F$427,6,0)</f>
        <v>0.8</v>
      </c>
      <c r="K255" s="60" t="s">
        <v>491</v>
      </c>
      <c r="L255" s="60">
        <v>0</v>
      </c>
      <c r="M255" s="60">
        <v>0</v>
      </c>
      <c r="N255" s="61" t="str">
        <f t="shared" si="7"/>
        <v/>
      </c>
      <c r="O255" s="62">
        <f>IF(VLOOKUP($E255,КСГ!$A$2:$D$427,4,0)=0,IF($D255="КС",$C$2*$C255*$G255*L255,$C$3*$C255*$G255*L255),IF($D255="КС",$C$2*$G255*L255,$C$3*$G255*L255))</f>
        <v>0</v>
      </c>
      <c r="P255" s="62">
        <f>IF(VLOOKUP($E255,КСГ!$A$2:$D$427,4,0)=0,IF($D255="КС",$C$2*$C255*$G255*M255,$C$3*$C255*$G255*M255),IF($D255="КС",$C$2*$G255*M255,$C$3*$G255*M255))</f>
        <v>0</v>
      </c>
      <c r="Q255" s="63">
        <f t="shared" si="8"/>
        <v>0</v>
      </c>
    </row>
    <row r="256" spans="1:17" s="64" customFormat="1" ht="15" hidden="1" customHeight="1">
      <c r="A256" s="53">
        <v>150050</v>
      </c>
      <c r="B256" s="54" t="str">
        <f>VLOOKUP(A256,МО!$A$1:$C$68,2,0)</f>
        <v>ГБУЗ "Нузальская РБ"</v>
      </c>
      <c r="C256" s="55">
        <f>IF(D256="КС",VLOOKUP(A256,МО!$A$1:$C$68,3,0),VLOOKUP(A256,МО!$A$1:$D$68,4,0))</f>
        <v>0.995</v>
      </c>
      <c r="D256" s="56" t="s">
        <v>495</v>
      </c>
      <c r="E256" s="60">
        <v>20162028</v>
      </c>
      <c r="F256" s="54" t="str">
        <f>VLOOKUP(E256,КСГ!$A$2:$C$427,2,0)</f>
        <v>Респираторные инфекции верхних дыхательных путей, взрослые</v>
      </c>
      <c r="G256" s="58">
        <f>VLOOKUP(E256,КСГ!$A$2:$C$427,3,0)</f>
        <v>0.52</v>
      </c>
      <c r="H256" s="58">
        <f>IF(VLOOKUP($E256,КСГ!$A$2:$D$427,4,0)=0,IF($D256="КС",$C$2*$C256*$G256,$C$3*$C256*$G256),IF($D256="КС",$C$2*$G256,$C$3*$G256))</f>
        <v>4547.9459999999999</v>
      </c>
      <c r="I256" s="58" t="str">
        <f>VLOOKUP(E256,КСГ!$A$2:$E$427,5,0)</f>
        <v>Инфекционные болезни</v>
      </c>
      <c r="J256" s="58">
        <f>VLOOKUP(E256,КСГ!$A$2:$F$427,6,0)</f>
        <v>0.92</v>
      </c>
      <c r="K256" s="60" t="s">
        <v>491</v>
      </c>
      <c r="L256" s="60">
        <v>0</v>
      </c>
      <c r="M256" s="60">
        <v>0</v>
      </c>
      <c r="N256" s="61" t="str">
        <f t="shared" si="7"/>
        <v/>
      </c>
      <c r="O256" s="62">
        <f>IF(VLOOKUP($E256,КСГ!$A$2:$D$427,4,0)=0,IF($D256="КС",$C$2*$C256*$G256*L256,$C$3*$C256*$G256*L256),IF($D256="КС",$C$2*$G256*L256,$C$3*$G256*L256))</f>
        <v>0</v>
      </c>
      <c r="P256" s="62">
        <f>IF(VLOOKUP($E256,КСГ!$A$2:$D$427,4,0)=0,IF($D256="КС",$C$2*$C256*$G256*M256,$C$3*$C256*$G256*M256),IF($D256="КС",$C$2*$G256*M256,$C$3*$G256*M256))</f>
        <v>0</v>
      </c>
      <c r="Q256" s="63">
        <f t="shared" si="8"/>
        <v>0</v>
      </c>
    </row>
    <row r="257" spans="1:17" s="64" customFormat="1" ht="15" hidden="1" customHeight="1">
      <c r="A257" s="53">
        <v>150050</v>
      </c>
      <c r="B257" s="54" t="str">
        <f>VLOOKUP(A257,МО!$A$1:$C$68,2,0)</f>
        <v>ГБУЗ "Нузальская РБ"</v>
      </c>
      <c r="C257" s="55">
        <f>IF(D257="КС",VLOOKUP(A257,МО!$A$1:$C$68,3,0),VLOOKUP(A257,МО!$A$1:$D$68,4,0))</f>
        <v>0.995</v>
      </c>
      <c r="D257" s="56" t="s">
        <v>495</v>
      </c>
      <c r="E257" s="60">
        <v>20162103</v>
      </c>
      <c r="F257" s="54" t="str">
        <f>VLOOKUP(E257,КСГ!$A$2:$C$427,2,0)</f>
        <v>Сахарный диабет, взрослые</v>
      </c>
      <c r="G257" s="58">
        <f>VLOOKUP(E257,КСГ!$A$2:$C$427,3,0)</f>
        <v>1.08</v>
      </c>
      <c r="H257" s="58">
        <f>IF(VLOOKUP($E257,КСГ!$A$2:$D$427,4,0)=0,IF($D257="КС",$C$2*$C257*$G257,$C$3*$C257*$G257),IF($D257="КС",$C$2*$G257,$C$3*$G257))</f>
        <v>9445.7340000000004</v>
      </c>
      <c r="I257" s="58" t="str">
        <f>VLOOKUP(E257,КСГ!$A$2:$E$427,5,0)</f>
        <v>Эндокринология</v>
      </c>
      <c r="J257" s="58">
        <f>VLOOKUP(E257,КСГ!$A$2:$F$427,6,0)</f>
        <v>1.23</v>
      </c>
      <c r="K257" s="60" t="s">
        <v>473</v>
      </c>
      <c r="L257" s="60">
        <v>0</v>
      </c>
      <c r="M257" s="60">
        <v>0</v>
      </c>
      <c r="N257" s="61" t="str">
        <f t="shared" si="7"/>
        <v/>
      </c>
      <c r="O257" s="62">
        <f>IF(VLOOKUP($E257,КСГ!$A$2:$D$427,4,0)=0,IF($D257="КС",$C$2*$C257*$G257*L257,$C$3*$C257*$G257*L257),IF($D257="КС",$C$2*$G257*L257,$C$3*$G257*L257))</f>
        <v>0</v>
      </c>
      <c r="P257" s="62">
        <f>IF(VLOOKUP($E257,КСГ!$A$2:$D$427,4,0)=0,IF($D257="КС",$C$2*$C257*$G257*M257,$C$3*$C257*$G257*M257),IF($D257="КС",$C$2*$G257*M257,$C$3*$G257*M257))</f>
        <v>0</v>
      </c>
      <c r="Q257" s="63">
        <f t="shared" si="8"/>
        <v>0</v>
      </c>
    </row>
    <row r="258" spans="1:17" s="64" customFormat="1" ht="15" hidden="1" customHeight="1">
      <c r="A258" s="53">
        <v>150050</v>
      </c>
      <c r="B258" s="54" t="str">
        <f>VLOOKUP(A258,МО!$A$1:$C$68,2,0)</f>
        <v>ГБУЗ "Нузальская РБ"</v>
      </c>
      <c r="C258" s="55">
        <f>IF(D258="КС",VLOOKUP(A258,МО!$A$1:$C$68,3,0),VLOOKUP(A258,МО!$A$1:$D$68,4,0))</f>
        <v>0.995</v>
      </c>
      <c r="D258" s="56" t="s">
        <v>495</v>
      </c>
      <c r="E258" s="60">
        <v>20162080</v>
      </c>
      <c r="F258" s="54" t="str">
        <f>VLOOKUP(E258,КСГ!$A$2:$C$427,2,0)</f>
        <v>Заболевания опорно-двигательного аппарата, травмы</v>
      </c>
      <c r="G258" s="58">
        <f>VLOOKUP(E258,КСГ!$A$2:$C$427,3,0)</f>
        <v>1.05</v>
      </c>
      <c r="H258" s="58">
        <f>IF(VLOOKUP($E258,КСГ!$A$2:$D$427,4,0)=0,IF($D258="КС",$C$2*$C258*$G258,$C$3*$C258*$G258),IF($D258="КС",$C$2*$G258,$C$3*$G258))</f>
        <v>9183.3524999999991</v>
      </c>
      <c r="I258" s="58" t="str">
        <f>VLOOKUP(E258,КСГ!$A$2:$E$427,5,0)</f>
        <v>Травматология и ортопедия</v>
      </c>
      <c r="J258" s="58">
        <f>VLOOKUP(E258,КСГ!$A$2:$F$427,6,0)</f>
        <v>1.25</v>
      </c>
      <c r="K258" s="60" t="s">
        <v>473</v>
      </c>
      <c r="L258" s="60">
        <v>0</v>
      </c>
      <c r="M258" s="60">
        <v>0</v>
      </c>
      <c r="N258" s="61" t="str">
        <f t="shared" si="7"/>
        <v/>
      </c>
      <c r="O258" s="62">
        <f>IF(VLOOKUP($E258,КСГ!$A$2:$D$427,4,0)=0,IF($D258="КС",$C$2*$C258*$G258*L258,$C$3*$C258*$G258*L258),IF($D258="КС",$C$2*$G258*L258,$C$3*$G258*L258))</f>
        <v>0</v>
      </c>
      <c r="P258" s="62">
        <f>IF(VLOOKUP($E258,КСГ!$A$2:$D$427,4,0)=0,IF($D258="КС",$C$2*$C258*$G258*M258,$C$3*$C258*$G258*M258),IF($D258="КС",$C$2*$G258*M258,$C$3*$G258*M258))</f>
        <v>0</v>
      </c>
      <c r="Q258" s="63">
        <f t="shared" si="8"/>
        <v>0</v>
      </c>
    </row>
    <row r="259" spans="1:17" s="64" customFormat="1" ht="15" hidden="1" customHeight="1">
      <c r="A259" s="53">
        <v>150050</v>
      </c>
      <c r="B259" s="54" t="str">
        <f>VLOOKUP(A259,МО!$A$1:$C$68,2,0)</f>
        <v>ГБУЗ "Нузальская РБ"</v>
      </c>
      <c r="C259" s="55">
        <f>IF(D259="КС",VLOOKUP(A259,МО!$A$1:$C$68,3,0),VLOOKUP(A259,МО!$A$1:$D$68,4,0))</f>
        <v>0.995</v>
      </c>
      <c r="D259" s="56" t="s">
        <v>495</v>
      </c>
      <c r="E259" s="60">
        <v>20162009</v>
      </c>
      <c r="F259" s="54" t="str">
        <f>VLOOKUP(E259,КСГ!$A$2:$C$427,2,0)</f>
        <v>Болезни органов пищеварения, взрослые</v>
      </c>
      <c r="G259" s="58">
        <f>VLOOKUP(E259,КСГ!$A$2:$C$427,3,0)</f>
        <v>0.89</v>
      </c>
      <c r="H259" s="58">
        <f>IF(VLOOKUP($E259,КСГ!$A$2:$D$427,4,0)=0,IF($D259="КС",$C$2*$C259*$G259,$C$3*$C259*$G259),IF($D259="КС",$C$2*$G259,$C$3*$G259))</f>
        <v>7783.9844999999996</v>
      </c>
      <c r="I259" s="58" t="str">
        <f>VLOOKUP(E259,КСГ!$A$2:$E$427,5,0)</f>
        <v>Гастроэнтерология</v>
      </c>
      <c r="J259" s="58">
        <f>VLOOKUP(E259,КСГ!$A$2:$F$427,6,0)</f>
        <v>0.89</v>
      </c>
      <c r="K259" s="60" t="s">
        <v>473</v>
      </c>
      <c r="L259" s="60">
        <v>0</v>
      </c>
      <c r="M259" s="60">
        <v>0</v>
      </c>
      <c r="N259" s="61" t="str">
        <f t="shared" si="7"/>
        <v/>
      </c>
      <c r="O259" s="62">
        <f>IF(VLOOKUP($E259,КСГ!$A$2:$D$427,4,0)=0,IF($D259="КС",$C$2*$C259*$G259*L259,$C$3*$C259*$G259*L259),IF($D259="КС",$C$2*$G259*L259,$C$3*$G259*L259))</f>
        <v>0</v>
      </c>
      <c r="P259" s="62">
        <f>IF(VLOOKUP($E259,КСГ!$A$2:$D$427,4,0)=0,IF($D259="КС",$C$2*$C259*$G259*M259,$C$3*$C259*$G259*M259),IF($D259="КС",$C$2*$G259*M259,$C$3*$G259*M259))</f>
        <v>0</v>
      </c>
      <c r="Q259" s="63">
        <f t="shared" si="8"/>
        <v>0</v>
      </c>
    </row>
    <row r="260" spans="1:17" s="64" customFormat="1" ht="15" hidden="1" customHeight="1">
      <c r="A260" s="53">
        <v>150061</v>
      </c>
      <c r="B260" s="54" t="str">
        <f>VLOOKUP(A260,МО!$A$1:$C$68,2,0)</f>
        <v>ООО"МедФарн"</v>
      </c>
      <c r="C260" s="55">
        <f>IF(D260="КС",VLOOKUP(A260,МО!$A$1:$C$68,3,0),VLOOKUP(A260,МО!$A$1:$D$68,4,0))</f>
        <v>0.9</v>
      </c>
      <c r="D260" s="56" t="s">
        <v>495</v>
      </c>
      <c r="E260" s="60">
        <v>20162009</v>
      </c>
      <c r="F260" s="54" t="str">
        <f>VLOOKUP(E260,КСГ!$A$2:$C$427,2,0)</f>
        <v>Болезни органов пищеварения, взрослые</v>
      </c>
      <c r="G260" s="58">
        <f>VLOOKUP(E260,КСГ!$A$2:$C$427,3,0)</f>
        <v>0.89</v>
      </c>
      <c r="H260" s="58">
        <f>IF(VLOOKUP($E260,КСГ!$A$2:$D$427,4,0)=0,IF($D260="КС",$C$2*$C260*$G260,$C$3*$C260*$G260),IF($D260="КС",$C$2*$G260,$C$3*$G260))</f>
        <v>7040.79</v>
      </c>
      <c r="I260" s="58" t="str">
        <f>VLOOKUP(E260,КСГ!$A$2:$E$427,5,0)</f>
        <v>Гастроэнтерология</v>
      </c>
      <c r="J260" s="58">
        <f>VLOOKUP(E260,КСГ!$A$2:$F$427,6,0)</f>
        <v>0.89</v>
      </c>
      <c r="K260" s="60" t="s">
        <v>491</v>
      </c>
      <c r="L260" s="60">
        <v>1</v>
      </c>
      <c r="M260" s="60">
        <v>0</v>
      </c>
      <c r="N260" s="61">
        <f t="shared" si="7"/>
        <v>1</v>
      </c>
      <c r="O260" s="62">
        <f>IF(VLOOKUP($E260,КСГ!$A$2:$D$427,4,0)=0,IF($D260="КС",$C$2*$C260*$G260*L260,$C$3*$C260*$G260*L260),IF($D260="КС",$C$2*$G260*L260,$C$3*$G260*L260))</f>
        <v>7040.79</v>
      </c>
      <c r="P260" s="62">
        <f>IF(VLOOKUP($E260,КСГ!$A$2:$D$427,4,0)=0,IF($D260="КС",$C$2*$C260*$G260*M260,$C$3*$C260*$G260*M260),IF($D260="КС",$C$2*$G260*M260,$C$3*$G260*M260))</f>
        <v>0</v>
      </c>
      <c r="Q260" s="63">
        <f t="shared" si="8"/>
        <v>7040.79</v>
      </c>
    </row>
    <row r="261" spans="1:17" s="64" customFormat="1" ht="15" hidden="1" customHeight="1">
      <c r="A261" s="53">
        <v>150061</v>
      </c>
      <c r="B261" s="54" t="str">
        <f>VLOOKUP(A261,МО!$A$1:$C$68,2,0)</f>
        <v>ООО"МедФарн"</v>
      </c>
      <c r="C261" s="55">
        <f>IF(D261="КС",VLOOKUP(A261,МО!$A$1:$C$68,3,0),VLOOKUP(A261,МО!$A$1:$D$68,4,0))</f>
        <v>0.9</v>
      </c>
      <c r="D261" s="56" t="s">
        <v>495</v>
      </c>
      <c r="E261" s="60">
        <v>20162030</v>
      </c>
      <c r="F261" s="54" t="str">
        <f>VLOOKUP(E261,КСГ!$A$2:$C$427,2,0)</f>
        <v>Болезни системы кровообращения, взрослые</v>
      </c>
      <c r="G261" s="58">
        <f>VLOOKUP(E261,КСГ!$A$2:$C$427,3,0)</f>
        <v>0.8</v>
      </c>
      <c r="H261" s="58">
        <f>IF(VLOOKUP($E261,КСГ!$A$2:$D$427,4,0)=0,IF($D261="КС",$C$2*$C261*$G261,$C$3*$C261*$G261),IF($D261="КС",$C$2*$G261,$C$3*$G261))</f>
        <v>6328.8</v>
      </c>
      <c r="I261" s="58" t="str">
        <f>VLOOKUP(E261,КСГ!$A$2:$E$427,5,0)</f>
        <v>Кардиология</v>
      </c>
      <c r="J261" s="58">
        <f>VLOOKUP(E261,КСГ!$A$2:$F$427,6,0)</f>
        <v>0.8</v>
      </c>
      <c r="K261" s="60" t="s">
        <v>491</v>
      </c>
      <c r="L261" s="60">
        <v>7</v>
      </c>
      <c r="M261" s="60">
        <v>1</v>
      </c>
      <c r="N261" s="61">
        <f t="shared" si="7"/>
        <v>8</v>
      </c>
      <c r="O261" s="62">
        <f>IF(VLOOKUP($E261,КСГ!$A$2:$D$427,4,0)=0,IF($D261="КС",$C$2*$C261*$G261*L261,$C$3*$C261*$G261*L261),IF($D261="КС",$C$2*$G261*L261,$C$3*$G261*L261))</f>
        <v>44301.599999999999</v>
      </c>
      <c r="P261" s="62">
        <f>IF(VLOOKUP($E261,КСГ!$A$2:$D$427,4,0)=0,IF($D261="КС",$C$2*$C261*$G261*M261,$C$3*$C261*$G261*M261),IF($D261="КС",$C$2*$G261*M261,$C$3*$G261*M261))</f>
        <v>6328.8</v>
      </c>
      <c r="Q261" s="63">
        <f t="shared" si="8"/>
        <v>50630.400000000001</v>
      </c>
    </row>
    <row r="262" spans="1:17" s="64" customFormat="1" ht="15" hidden="1" customHeight="1">
      <c r="A262" s="53">
        <v>150061</v>
      </c>
      <c r="B262" s="54" t="str">
        <f>VLOOKUP(A262,МО!$A$1:$C$68,2,0)</f>
        <v>ООО"МедФарн"</v>
      </c>
      <c r="C262" s="55">
        <f>IF(D262="КС",VLOOKUP(A262,МО!$A$1:$C$68,3,0),VLOOKUP(A262,МО!$A$1:$D$68,4,0))</f>
        <v>0.9</v>
      </c>
      <c r="D262" s="56" t="s">
        <v>495</v>
      </c>
      <c r="E262" s="60">
        <v>20162034</v>
      </c>
      <c r="F262" s="54" t="str">
        <f>VLOOKUP(E262,КСГ!$A$2:$C$427,2,0)</f>
        <v>Болезни нервной системы, хромосомные аномалии</v>
      </c>
      <c r="G262" s="58">
        <f>VLOOKUP(E262,КСГ!$A$2:$C$427,3,0)</f>
        <v>0.98</v>
      </c>
      <c r="H262" s="58">
        <f>IF(VLOOKUP($E262,КСГ!$A$2:$D$427,4,0)=0,IF($D262="КС",$C$2*$C262*$G262,$C$3*$C262*$G262),IF($D262="КС",$C$2*$G262,$C$3*$G262))</f>
        <v>7752.78</v>
      </c>
      <c r="I262" s="58" t="str">
        <f>VLOOKUP(E262,КСГ!$A$2:$E$427,5,0)</f>
        <v>Неврология</v>
      </c>
      <c r="J262" s="58">
        <f>VLOOKUP(E262,КСГ!$A$2:$F$427,6,0)</f>
        <v>1.05</v>
      </c>
      <c r="K262" s="60" t="s">
        <v>491</v>
      </c>
      <c r="L262" s="60">
        <v>4</v>
      </c>
      <c r="M262" s="60">
        <v>1</v>
      </c>
      <c r="N262" s="61">
        <f t="shared" si="7"/>
        <v>5</v>
      </c>
      <c r="O262" s="62">
        <f>IF(VLOOKUP($E262,КСГ!$A$2:$D$427,4,0)=0,IF($D262="КС",$C$2*$C262*$G262*L262,$C$3*$C262*$G262*L262),IF($D262="КС",$C$2*$G262*L262,$C$3*$G262*L262))</f>
        <v>31011.119999999999</v>
      </c>
      <c r="P262" s="62">
        <f>IF(VLOOKUP($E262,КСГ!$A$2:$D$427,4,0)=0,IF($D262="КС",$C$2*$C262*$G262*M262,$C$3*$C262*$G262*M262),IF($D262="КС",$C$2*$G262*M262,$C$3*$G262*M262))</f>
        <v>7752.78</v>
      </c>
      <c r="Q262" s="63">
        <f t="shared" si="8"/>
        <v>38763.9</v>
      </c>
    </row>
    <row r="263" spans="1:17" s="64" customFormat="1" ht="15" hidden="1" customHeight="1">
      <c r="A263" s="53">
        <v>150071</v>
      </c>
      <c r="B263" s="54" t="str">
        <f>VLOOKUP(A263,МО!$A$1:$C$68,2,0)</f>
        <v>НК санаторий-профилакторий "Сосновая роща"</v>
      </c>
      <c r="C263" s="55">
        <f>IF(D263="КС",VLOOKUP(A263,МО!$A$1:$C$68,3,0),VLOOKUP(A263,МО!$A$1:$D$68,4,0))</f>
        <v>0.9</v>
      </c>
      <c r="D263" s="56" t="s">
        <v>495</v>
      </c>
      <c r="E263" s="60">
        <v>20162111</v>
      </c>
      <c r="F263" s="54" t="str">
        <f>VLOOKUP(E263,КСГ!$A$2:$C$427,2,0)</f>
        <v>Медицинская нейрореабилитация</v>
      </c>
      <c r="G263" s="58">
        <f>VLOOKUP(E263,КСГ!$A$2:$C$427,3,0)</f>
        <v>3</v>
      </c>
      <c r="H263" s="58">
        <f>IF(VLOOKUP($E263,КСГ!$A$2:$D$427,4,0)=0,IF($D263="КС",$C$2*$C263*$G263,$C$3*$C263*$G263),IF($D263="КС",$C$2*$G263,$C$3*$G263))</f>
        <v>23733</v>
      </c>
      <c r="I263" s="58" t="str">
        <f>VLOOKUP(E263,КСГ!$A$2:$E$427,5,0)</f>
        <v>Медицинская реабилитация</v>
      </c>
      <c r="J263" s="58">
        <f>VLOOKUP(E263,КСГ!$A$2:$F$427,6,0)</f>
        <v>0.75</v>
      </c>
      <c r="K263" s="60" t="s">
        <v>499</v>
      </c>
      <c r="L263" s="60">
        <v>0</v>
      </c>
      <c r="M263" s="60">
        <v>0</v>
      </c>
      <c r="N263" s="61" t="str">
        <f t="shared" si="7"/>
        <v/>
      </c>
      <c r="O263" s="62">
        <f>IF(VLOOKUP($E263,КСГ!$A$2:$D$427,4,0)=0,IF($D263="КС",$C$2*$C263*$G263*L263,$C$3*$C263*$G263*L263),IF($D263="КС",$C$2*$G263*L263,$C$3*$G263*L263))</f>
        <v>0</v>
      </c>
      <c r="P263" s="62">
        <f>IF(VLOOKUP($E263,КСГ!$A$2:$D$427,4,0)=0,IF($D263="КС",$C$2*$C263*$G263*M263,$C$3*$C263*$G263*M263),IF($D263="КС",$C$2*$G263*M263,$C$3*$G263*M263))</f>
        <v>0</v>
      </c>
      <c r="Q263" s="63">
        <f t="shared" si="8"/>
        <v>0</v>
      </c>
    </row>
    <row r="264" spans="1:17" s="64" customFormat="1" ht="15" hidden="1" customHeight="1">
      <c r="A264" s="53">
        <v>150071</v>
      </c>
      <c r="B264" s="54" t="str">
        <f>VLOOKUP(A264,МО!$A$1:$C$68,2,0)</f>
        <v>НК санаторий-профилакторий "Сосновая роща"</v>
      </c>
      <c r="C264" s="55">
        <f>IF(D264="КС",VLOOKUP(A264,МО!$A$1:$C$68,3,0),VLOOKUP(A264,МО!$A$1:$D$68,4,0))</f>
        <v>0.9</v>
      </c>
      <c r="D264" s="56" t="s">
        <v>495</v>
      </c>
      <c r="E264" s="60">
        <v>20162115</v>
      </c>
      <c r="F264" s="54" t="str">
        <f>VLOOKUP(E264,КСГ!$A$2:$C$427,2,0)</f>
        <v>Медицинская реабилитация  при других соматических заболеваниях</v>
      </c>
      <c r="G264" s="58">
        <f>VLOOKUP(E264,КСГ!$A$2:$C$427,3,0)</f>
        <v>0.7</v>
      </c>
      <c r="H264" s="58">
        <f>IF(VLOOKUP($E264,КСГ!$A$2:$D$427,4,0)=0,IF($D264="КС",$C$2*$C264*$G264,$C$3*$C264*$G264),IF($D264="КС",$C$2*$G264,$C$3*$G264))</f>
        <v>5537.7</v>
      </c>
      <c r="I264" s="58" t="str">
        <f>VLOOKUP(E264,КСГ!$A$2:$E$427,5,0)</f>
        <v>Медицинская реабилитация</v>
      </c>
      <c r="J264" s="58">
        <f>VLOOKUP(E264,КСГ!$A$2:$F$427,6,0)</f>
        <v>0.75</v>
      </c>
      <c r="K264" s="60" t="s">
        <v>499</v>
      </c>
      <c r="L264" s="60">
        <v>0</v>
      </c>
      <c r="M264" s="60">
        <v>0</v>
      </c>
      <c r="N264" s="61" t="str">
        <f t="shared" ref="N264:N327" si="9">IF(L264+M264&gt;0,L264+M264,"")</f>
        <v/>
      </c>
      <c r="O264" s="62">
        <f>IF(VLOOKUP($E264,КСГ!$A$2:$D$427,4,0)=0,IF($D264="КС",$C$2*$C264*$G264*L264,$C$3*$C264*$G264*L264),IF($D264="КС",$C$2*$G264*L264,$C$3*$G264*L264))</f>
        <v>0</v>
      </c>
      <c r="P264" s="62">
        <f>IF(VLOOKUP($E264,КСГ!$A$2:$D$427,4,0)=0,IF($D264="КС",$C$2*$C264*$G264*M264,$C$3*$C264*$G264*M264),IF($D264="КС",$C$2*$G264*M264,$C$3*$G264*M264))</f>
        <v>0</v>
      </c>
      <c r="Q264" s="63">
        <f t="shared" ref="Q264:Q327" si="10">O264+P264</f>
        <v>0</v>
      </c>
    </row>
    <row r="265" spans="1:17" s="64" customFormat="1" ht="15" hidden="1" customHeight="1">
      <c r="A265" s="53">
        <v>150077</v>
      </c>
      <c r="B265" s="54" t="str">
        <f>VLOOKUP(A265,МО!$A$1:$C$68,2,0)</f>
        <v>Филиал ООО СКО "Курорты Осетии"-Санаторий "Тамиск"</v>
      </c>
      <c r="C265" s="55">
        <f>IF(D265="КС",VLOOKUP(A265,МО!$A$1:$C$68,3,0),VLOOKUP(A265,МО!$A$1:$D$68,4,0))</f>
        <v>0.9</v>
      </c>
      <c r="D265" s="56" t="s">
        <v>495</v>
      </c>
      <c r="E265" s="60">
        <v>20162113</v>
      </c>
      <c r="F265" s="54" t="str">
        <f>VLOOKUP(E265,КСГ!$A$2:$C$427,2,0)</f>
        <v>Медицинская реабилитация после перенесенных травм и заболеваний опорно-двигательной системы</v>
      </c>
      <c r="G265" s="58">
        <f>VLOOKUP(E265,КСГ!$A$2:$C$427,3,0)</f>
        <v>2.25</v>
      </c>
      <c r="H265" s="58">
        <f>IF(VLOOKUP($E265,КСГ!$A$2:$D$427,4,0)=0,IF($D265="КС",$C$2*$C265*$G265,$C$3*$C265*$G265),IF($D265="КС",$C$2*$G265,$C$3*$G265))</f>
        <v>17799.75</v>
      </c>
      <c r="I265" s="58" t="str">
        <f>VLOOKUP(E265,КСГ!$A$2:$E$427,5,0)</f>
        <v>Медицинская реабилитация</v>
      </c>
      <c r="J265" s="58">
        <f>VLOOKUP(E265,КСГ!$A$2:$F$427,6,0)</f>
        <v>0.75</v>
      </c>
      <c r="K265" s="60" t="s">
        <v>499</v>
      </c>
      <c r="L265" s="60">
        <v>0</v>
      </c>
      <c r="M265" s="60">
        <v>0</v>
      </c>
      <c r="N265" s="61" t="str">
        <f t="shared" si="9"/>
        <v/>
      </c>
      <c r="O265" s="62">
        <f>IF(VLOOKUP($E265,КСГ!$A$2:$D$427,4,0)=0,IF($D265="КС",$C$2*$C265*$G265*L265,$C$3*$C265*$G265*L265),IF($D265="КС",$C$2*$G265*L265,$C$3*$G265*L265))</f>
        <v>0</v>
      </c>
      <c r="P265" s="62">
        <f>IF(VLOOKUP($E265,КСГ!$A$2:$D$427,4,0)=0,IF($D265="КС",$C$2*$C265*$G265*M265,$C$3*$C265*$G265*M265),IF($D265="КС",$C$2*$G265*M265,$C$3*$G265*M265))</f>
        <v>0</v>
      </c>
      <c r="Q265" s="63">
        <f t="shared" si="10"/>
        <v>0</v>
      </c>
    </row>
    <row r="266" spans="1:17" s="64" customFormat="1" ht="15" hidden="1" customHeight="1">
      <c r="A266" s="53">
        <v>150077</v>
      </c>
      <c r="B266" s="54" t="str">
        <f>VLOOKUP(A266,МО!$A$1:$C$68,2,0)</f>
        <v>Филиал ООО СКО "Курорты Осетии"-Санаторий "Тамиск"</v>
      </c>
      <c r="C266" s="55">
        <f>IF(D266="КС",VLOOKUP(A266,МО!$A$1:$C$68,3,0),VLOOKUP(A266,МО!$A$1:$D$68,4,0))</f>
        <v>0.9</v>
      </c>
      <c r="D266" s="56" t="s">
        <v>495</v>
      </c>
      <c r="E266" s="60">
        <v>20162115</v>
      </c>
      <c r="F266" s="54" t="str">
        <f>VLOOKUP(E266,КСГ!$A$2:$C$427,2,0)</f>
        <v>Медицинская реабилитация  при других соматических заболеваниях</v>
      </c>
      <c r="G266" s="58">
        <f>VLOOKUP(E266,КСГ!$A$2:$C$427,3,0)</f>
        <v>0.7</v>
      </c>
      <c r="H266" s="58">
        <f>IF(VLOOKUP($E266,КСГ!$A$2:$D$427,4,0)=0,IF($D266="КС",$C$2*$C266*$G266,$C$3*$C266*$G266),IF($D266="КС",$C$2*$G266,$C$3*$G266))</f>
        <v>5537.7</v>
      </c>
      <c r="I266" s="58" t="str">
        <f>VLOOKUP(E266,КСГ!$A$2:$E$427,5,0)</f>
        <v>Медицинская реабилитация</v>
      </c>
      <c r="J266" s="58">
        <f>VLOOKUP(E266,КСГ!$A$2:$F$427,6,0)</f>
        <v>0.75</v>
      </c>
      <c r="K266" s="60" t="s">
        <v>499</v>
      </c>
      <c r="L266" s="60">
        <v>400</v>
      </c>
      <c r="M266" s="60">
        <v>137</v>
      </c>
      <c r="N266" s="61">
        <f t="shared" si="9"/>
        <v>537</v>
      </c>
      <c r="O266" s="62">
        <f>IF(VLOOKUP($E266,КСГ!$A$2:$D$427,4,0)=0,IF($D266="КС",$C$2*$C266*$G266*L266,$C$3*$C266*$G266*L266),IF($D266="КС",$C$2*$G266*L266,$C$3*$G266*L266))</f>
        <v>2215080</v>
      </c>
      <c r="P266" s="62">
        <f>IF(VLOOKUP($E266,КСГ!$A$2:$D$427,4,0)=0,IF($D266="КС",$C$2*$C266*$G266*M266,$C$3*$C266*$G266*M266),IF($D266="КС",$C$2*$G266*M266,$C$3*$G266*M266))</f>
        <v>758664.9</v>
      </c>
      <c r="Q266" s="63">
        <f t="shared" si="10"/>
        <v>2973744.9</v>
      </c>
    </row>
    <row r="267" spans="1:17" s="64" customFormat="1" ht="15" hidden="1" customHeight="1">
      <c r="A267" s="53">
        <v>150081</v>
      </c>
      <c r="B267" s="54" t="str">
        <f>VLOOKUP(A267,МО!$A$1:$C$68,2,0)</f>
        <v xml:space="preserve">ГАУЗ  «Республиканская офтальмологическая больница» </v>
      </c>
      <c r="C267" s="55">
        <f>IF(D267="КС",VLOOKUP(A267,МО!$A$1:$C$68,3,0),VLOOKUP(A267,МО!$A$1:$D$68,4,0))</f>
        <v>1.1100000000000001</v>
      </c>
      <c r="D267" s="56" t="s">
        <v>495</v>
      </c>
      <c r="E267" s="60">
        <v>20162061</v>
      </c>
      <c r="F267" s="54" t="str">
        <f>VLOOKUP(E267,КСГ!$A$2:$C$427,2,0)</f>
        <v>Болезни и травмы глаза</v>
      </c>
      <c r="G267" s="58">
        <f>VLOOKUP(E267,КСГ!$A$2:$C$427,3,0)</f>
        <v>0.39</v>
      </c>
      <c r="H267" s="58">
        <f>IF(VLOOKUP($E267,КСГ!$A$2:$D$427,4,0)=0,IF($D267="КС",$C$2*$C267*$G267,$C$3*$C267*$G267),IF($D267="КС",$C$2*$G267,$C$3*$G267))</f>
        <v>3805.1910000000007</v>
      </c>
      <c r="I267" s="58" t="str">
        <f>VLOOKUP(E267,КСГ!$A$2:$E$427,5,0)</f>
        <v>Офтальмология</v>
      </c>
      <c r="J267" s="58">
        <f>VLOOKUP(E267,КСГ!$A$2:$F$427,6,0)</f>
        <v>0.98</v>
      </c>
      <c r="K267" s="60" t="s">
        <v>508</v>
      </c>
      <c r="L267" s="60">
        <v>80</v>
      </c>
      <c r="M267" s="60">
        <v>5</v>
      </c>
      <c r="N267" s="61">
        <f t="shared" si="9"/>
        <v>85</v>
      </c>
      <c r="O267" s="62">
        <f>IF(VLOOKUP($E267,КСГ!$A$2:$D$427,4,0)=0,IF($D267="КС",$C$2*$C267*$G267*L267,$C$3*$C267*$G267*L267),IF($D267="КС",$C$2*$G267*L267,$C$3*$G267*L267))</f>
        <v>304415.28000000003</v>
      </c>
      <c r="P267" s="62">
        <f>IF(VLOOKUP($E267,КСГ!$A$2:$D$427,4,0)=0,IF($D267="КС",$C$2*$C267*$G267*M267,$C$3*$C267*$G267*M267),IF($D267="КС",$C$2*$G267*M267,$C$3*$G267*M267))</f>
        <v>19025.955000000002</v>
      </c>
      <c r="Q267" s="63">
        <f t="shared" si="10"/>
        <v>323441.23500000004</v>
      </c>
    </row>
    <row r="268" spans="1:17" s="64" customFormat="1" ht="15" hidden="1" customHeight="1">
      <c r="A268" s="53">
        <v>150081</v>
      </c>
      <c r="B268" s="54" t="str">
        <f>VLOOKUP(A268,МО!$A$1:$C$68,2,0)</f>
        <v xml:space="preserve">ГАУЗ  «Республиканская офтальмологическая больница» </v>
      </c>
      <c r="C268" s="55">
        <f>IF(D268="КС",VLOOKUP(A268,МО!$A$1:$C$68,3,0),VLOOKUP(A268,МО!$A$1:$D$68,4,0))</f>
        <v>1.1100000000000001</v>
      </c>
      <c r="D268" s="56" t="s">
        <v>495</v>
      </c>
      <c r="E268" s="60">
        <v>20162062</v>
      </c>
      <c r="F268" s="54" t="str">
        <f>VLOOKUP(E268,КСГ!$A$2:$C$427,2,0)</f>
        <v>Операции на органе зрения (уровень 1)</v>
      </c>
      <c r="G268" s="58">
        <f>VLOOKUP(E268,КСГ!$A$2:$C$427,3,0)</f>
        <v>0.96</v>
      </c>
      <c r="H268" s="58">
        <f>IF(VLOOKUP($E268,КСГ!$A$2:$D$427,4,0)=0,IF($D268="КС",$C$2*$C268*$G268,$C$3*$C268*$G268),IF($D268="КС",$C$2*$G268,$C$3*$G268))</f>
        <v>9366.6240000000016</v>
      </c>
      <c r="I268" s="58" t="str">
        <f>VLOOKUP(E268,КСГ!$A$2:$E$427,5,0)</f>
        <v>Офтальмология</v>
      </c>
      <c r="J268" s="58">
        <f>VLOOKUP(E268,КСГ!$A$2:$F$427,6,0)</f>
        <v>0.98</v>
      </c>
      <c r="K268" s="60" t="s">
        <v>508</v>
      </c>
      <c r="L268" s="60">
        <v>200</v>
      </c>
      <c r="M268" s="60">
        <v>88</v>
      </c>
      <c r="N268" s="61">
        <f t="shared" si="9"/>
        <v>288</v>
      </c>
      <c r="O268" s="62">
        <f>IF(VLOOKUP($E268,КСГ!$A$2:$D$427,4,0)=0,IF($D268="КС",$C$2*$C268*$G268*L268,$C$3*$C268*$G268*L268),IF($D268="КС",$C$2*$G268*L268,$C$3*$G268*L268))</f>
        <v>1873324.8000000003</v>
      </c>
      <c r="P268" s="62">
        <f>IF(VLOOKUP($E268,КСГ!$A$2:$D$427,4,0)=0,IF($D268="КС",$C$2*$C268*$G268*M268,$C$3*$C268*$G268*M268),IF($D268="КС",$C$2*$G268*M268,$C$3*$G268*M268))</f>
        <v>824262.91200000013</v>
      </c>
      <c r="Q268" s="63">
        <f t="shared" si="10"/>
        <v>2697587.7120000003</v>
      </c>
    </row>
    <row r="269" spans="1:17" s="64" customFormat="1" ht="15" hidden="1" customHeight="1">
      <c r="A269" s="53">
        <v>150081</v>
      </c>
      <c r="B269" s="54" t="str">
        <f>VLOOKUP(A269,МО!$A$1:$C$68,2,0)</f>
        <v xml:space="preserve">ГАУЗ  «Республиканская офтальмологическая больница» </v>
      </c>
      <c r="C269" s="55">
        <f>IF(D269="КС",VLOOKUP(A269,МО!$A$1:$C$68,3,0),VLOOKUP(A269,МО!$A$1:$D$68,4,0))</f>
        <v>1.1100000000000001</v>
      </c>
      <c r="D269" s="56" t="s">
        <v>495</v>
      </c>
      <c r="E269" s="60">
        <v>20162063</v>
      </c>
      <c r="F269" s="54" t="str">
        <f>VLOOKUP(E269,КСГ!$A$2:$C$427,2,0)</f>
        <v>Операции на органе зрения (уровень 2)</v>
      </c>
      <c r="G269" s="58">
        <f>VLOOKUP(E269,КСГ!$A$2:$C$427,3,0)</f>
        <v>1.44</v>
      </c>
      <c r="H269" s="58">
        <f>IF(VLOOKUP($E269,КСГ!$A$2:$D$427,4,0)=0,IF($D269="КС",$C$2*$C269*$G269,$C$3*$C269*$G269),IF($D269="КС",$C$2*$G269,$C$3*$G269))</f>
        <v>14049.936000000002</v>
      </c>
      <c r="I269" s="58" t="str">
        <f>VLOOKUP(E269,КСГ!$A$2:$E$427,5,0)</f>
        <v>Офтальмология</v>
      </c>
      <c r="J269" s="58">
        <f>VLOOKUP(E269,КСГ!$A$2:$F$427,6,0)</f>
        <v>0.98</v>
      </c>
      <c r="K269" s="60" t="s">
        <v>508</v>
      </c>
      <c r="L269" s="60">
        <v>15</v>
      </c>
      <c r="M269" s="60">
        <v>5</v>
      </c>
      <c r="N269" s="61">
        <f t="shared" si="9"/>
        <v>20</v>
      </c>
      <c r="O269" s="62">
        <f>IF(VLOOKUP($E269,КСГ!$A$2:$D$427,4,0)=0,IF($D269="КС",$C$2*$C269*$G269*L269,$C$3*$C269*$G269*L269),IF($D269="КС",$C$2*$G269*L269,$C$3*$G269*L269))</f>
        <v>210749.04000000004</v>
      </c>
      <c r="P269" s="62">
        <f>IF(VLOOKUP($E269,КСГ!$A$2:$D$427,4,0)=0,IF($D269="КС",$C$2*$C269*$G269*M269,$C$3*$C269*$G269*M269),IF($D269="КС",$C$2*$G269*M269,$C$3*$G269*M269))</f>
        <v>70249.680000000008</v>
      </c>
      <c r="Q269" s="63">
        <f t="shared" si="10"/>
        <v>280998.72000000003</v>
      </c>
    </row>
    <row r="270" spans="1:17" s="64" customFormat="1" ht="15" hidden="1" customHeight="1">
      <c r="A270" s="53">
        <v>150081</v>
      </c>
      <c r="B270" s="54" t="str">
        <f>VLOOKUP(A270,МО!$A$1:$C$68,2,0)</f>
        <v xml:space="preserve">ГАУЗ  «Республиканская офтальмологическая больница» </v>
      </c>
      <c r="C270" s="55">
        <f>IF(D270="КС",VLOOKUP(A270,МО!$A$1:$C$68,3,0),VLOOKUP(A270,МО!$A$1:$D$68,4,0))</f>
        <v>1.1100000000000001</v>
      </c>
      <c r="D270" s="56" t="s">
        <v>495</v>
      </c>
      <c r="E270" s="60">
        <v>20162064</v>
      </c>
      <c r="F270" s="54" t="str">
        <f>VLOOKUP(E270,КСГ!$A$2:$C$427,2,0)</f>
        <v>Операции на органе зрения (уровень 3)</v>
      </c>
      <c r="G270" s="58">
        <f>VLOOKUP(E270,КСГ!$A$2:$C$427,3,0)</f>
        <v>1.95</v>
      </c>
      <c r="H270" s="58">
        <f>IF(VLOOKUP($E270,КСГ!$A$2:$D$427,4,0)=0,IF($D270="КС",$C$2*$C270*$G270,$C$3*$C270*$G270),IF($D270="КС",$C$2*$G270,$C$3*$G270))</f>
        <v>19025.955000000002</v>
      </c>
      <c r="I270" s="58" t="str">
        <f>VLOOKUP(E270,КСГ!$A$2:$E$427,5,0)</f>
        <v>Офтальмология</v>
      </c>
      <c r="J270" s="58">
        <f>VLOOKUP(E270,КСГ!$A$2:$F$427,6,0)</f>
        <v>0.98</v>
      </c>
      <c r="K270" s="60" t="s">
        <v>508</v>
      </c>
      <c r="L270" s="60">
        <v>49</v>
      </c>
      <c r="M270" s="60">
        <v>11</v>
      </c>
      <c r="N270" s="61">
        <f t="shared" si="9"/>
        <v>60</v>
      </c>
      <c r="O270" s="62">
        <f>IF(VLOOKUP($E270,КСГ!$A$2:$D$427,4,0)=0,IF($D270="КС",$C$2*$C270*$G270*L270,$C$3*$C270*$G270*L270),IF($D270="КС",$C$2*$G270*L270,$C$3*$G270*L270))</f>
        <v>932271.79500000004</v>
      </c>
      <c r="P270" s="62">
        <f>IF(VLOOKUP($E270,КСГ!$A$2:$D$427,4,0)=0,IF($D270="КС",$C$2*$C270*$G270*M270,$C$3*$C270*$G270*M270),IF($D270="КС",$C$2*$G270*M270,$C$3*$G270*M270))</f>
        <v>209285.505</v>
      </c>
      <c r="Q270" s="63">
        <f t="shared" si="10"/>
        <v>1141557.3</v>
      </c>
    </row>
    <row r="271" spans="1:17" s="64" customFormat="1" ht="15" hidden="1" customHeight="1">
      <c r="A271" s="53">
        <v>150082</v>
      </c>
      <c r="B271" s="54" t="str">
        <f>VLOOKUP(A271,МО!$A$1:$C$68,2,0)</f>
        <v>ООО "Овертур"</v>
      </c>
      <c r="C271" s="55">
        <f>IF(D271="КС",VLOOKUP(A271,МО!$A$1:$C$68,3,0),VLOOKUP(A271,МО!$A$1:$D$68,4,0))</f>
        <v>0.9</v>
      </c>
      <c r="D271" s="56" t="s">
        <v>495</v>
      </c>
      <c r="E271" s="60">
        <v>20162034</v>
      </c>
      <c r="F271" s="54" t="str">
        <f>VLOOKUP(E271,КСГ!$A$2:$C$427,2,0)</f>
        <v>Болезни нервной системы, хромосомные аномалии</v>
      </c>
      <c r="G271" s="58">
        <f>VLOOKUP(E271,КСГ!$A$2:$C$427,3,0)</f>
        <v>0.98</v>
      </c>
      <c r="H271" s="58">
        <f>IF(VLOOKUP($E271,КСГ!$A$2:$D$427,4,0)=0,IF($D271="КС",$C$2*$C271*$G271,$C$3*$C271*$G271),IF($D271="КС",$C$2*$G271,$C$3*$G271))</f>
        <v>7752.78</v>
      </c>
      <c r="I271" s="58" t="str">
        <f>VLOOKUP(E271,КСГ!$A$2:$E$427,5,0)</f>
        <v>Неврология</v>
      </c>
      <c r="J271" s="58">
        <f>VLOOKUP(E271,КСГ!$A$2:$F$427,6,0)</f>
        <v>1.05</v>
      </c>
      <c r="K271" s="60" t="s">
        <v>491</v>
      </c>
      <c r="L271" s="60">
        <v>0</v>
      </c>
      <c r="M271" s="60">
        <v>0</v>
      </c>
      <c r="N271" s="61" t="str">
        <f t="shared" si="9"/>
        <v/>
      </c>
      <c r="O271" s="62">
        <f>IF(VLOOKUP($E271,КСГ!$A$2:$D$427,4,0)=0,IF($D271="КС",$C$2*$C271*$G271*L271,$C$3*$C271*$G271*L271),IF($D271="КС",$C$2*$G271*L271,$C$3*$G271*L271))</f>
        <v>0</v>
      </c>
      <c r="P271" s="62">
        <f>IF(VLOOKUP($E271,КСГ!$A$2:$D$427,4,0)=0,IF($D271="КС",$C$2*$C271*$G271*M271,$C$3*$C271*$G271*M271),IF($D271="КС",$C$2*$G271*M271,$C$3*$G271*M271))</f>
        <v>0</v>
      </c>
      <c r="Q271" s="63">
        <f t="shared" si="10"/>
        <v>0</v>
      </c>
    </row>
    <row r="272" spans="1:17" s="64" customFormat="1" ht="15" hidden="1" customHeight="1">
      <c r="A272" s="53">
        <v>150082</v>
      </c>
      <c r="B272" s="54" t="str">
        <f>VLOOKUP(A272,МО!$A$1:$C$68,2,0)</f>
        <v>ООО "Овертур"</v>
      </c>
      <c r="C272" s="55">
        <f>IF(D272="КС",VLOOKUP(A272,МО!$A$1:$C$68,3,0),VLOOKUP(A272,МО!$A$1:$D$68,4,0))</f>
        <v>0.9</v>
      </c>
      <c r="D272" s="56" t="s">
        <v>495</v>
      </c>
      <c r="E272" s="60">
        <v>20162069</v>
      </c>
      <c r="F272" s="54" t="str">
        <f>VLOOKUP(E272,КСГ!$A$2:$C$427,2,0)</f>
        <v>Болезни органов дыхания</v>
      </c>
      <c r="G272" s="58">
        <f>VLOOKUP(E272,КСГ!$A$2:$C$427,3,0)</f>
        <v>0.9</v>
      </c>
      <c r="H272" s="58">
        <f>IF(VLOOKUP($E272,КСГ!$A$2:$D$427,4,0)=0,IF($D272="КС",$C$2*$C272*$G272,$C$3*$C272*$G272),IF($D272="КС",$C$2*$G272,$C$3*$G272))</f>
        <v>7119.9000000000005</v>
      </c>
      <c r="I272" s="58" t="str">
        <f>VLOOKUP(E272,КСГ!$A$2:$E$427,5,0)</f>
        <v>Пульмонология</v>
      </c>
      <c r="J272" s="58">
        <f>VLOOKUP(E272,КСГ!$A$2:$F$427,6,0)</f>
        <v>0.9</v>
      </c>
      <c r="K272" s="60" t="s">
        <v>491</v>
      </c>
      <c r="L272" s="60">
        <v>0</v>
      </c>
      <c r="M272" s="60">
        <v>0</v>
      </c>
      <c r="N272" s="61" t="str">
        <f t="shared" si="9"/>
        <v/>
      </c>
      <c r="O272" s="62">
        <f>IF(VLOOKUP($E272,КСГ!$A$2:$D$427,4,0)=0,IF($D272="КС",$C$2*$C272*$G272*L272,$C$3*$C272*$G272*L272),IF($D272="КС",$C$2*$G272*L272,$C$3*$G272*L272))</f>
        <v>0</v>
      </c>
      <c r="P272" s="62">
        <f>IF(VLOOKUP($E272,КСГ!$A$2:$D$427,4,0)=0,IF($D272="КС",$C$2*$C272*$G272*M272,$C$3*$C272*$G272*M272),IF($D272="КС",$C$2*$G272*M272,$C$3*$G272*M272))</f>
        <v>0</v>
      </c>
      <c r="Q272" s="63">
        <f t="shared" si="10"/>
        <v>0</v>
      </c>
    </row>
    <row r="273" spans="1:17" s="64" customFormat="1" ht="15" hidden="1" customHeight="1">
      <c r="A273" s="53">
        <v>150082</v>
      </c>
      <c r="B273" s="54" t="str">
        <f>VLOOKUP(A273,МО!$A$1:$C$68,2,0)</f>
        <v>ООО "Овертур"</v>
      </c>
      <c r="C273" s="55">
        <f>IF(D273="КС",VLOOKUP(A273,МО!$A$1:$C$68,3,0),VLOOKUP(A273,МО!$A$1:$D$68,4,0))</f>
        <v>0.9</v>
      </c>
      <c r="D273" s="56" t="s">
        <v>495</v>
      </c>
      <c r="E273" s="60">
        <v>20162030</v>
      </c>
      <c r="F273" s="54" t="str">
        <f>VLOOKUP(E273,КСГ!$A$2:$C$427,2,0)</f>
        <v>Болезни системы кровообращения, взрослые</v>
      </c>
      <c r="G273" s="58">
        <f>VLOOKUP(E273,КСГ!$A$2:$C$427,3,0)</f>
        <v>0.8</v>
      </c>
      <c r="H273" s="58">
        <f>IF(VLOOKUP($E273,КСГ!$A$2:$D$427,4,0)=0,IF($D273="КС",$C$2*$C273*$G273,$C$3*$C273*$G273),IF($D273="КС",$C$2*$G273,$C$3*$G273))</f>
        <v>6328.8</v>
      </c>
      <c r="I273" s="58" t="str">
        <f>VLOOKUP(E273,КСГ!$A$2:$E$427,5,0)</f>
        <v>Кардиология</v>
      </c>
      <c r="J273" s="58">
        <f>VLOOKUP(E273,КСГ!$A$2:$F$427,6,0)</f>
        <v>0.8</v>
      </c>
      <c r="K273" s="60" t="s">
        <v>491</v>
      </c>
      <c r="L273" s="60">
        <v>0</v>
      </c>
      <c r="M273" s="60">
        <v>0</v>
      </c>
      <c r="N273" s="61" t="str">
        <f t="shared" si="9"/>
        <v/>
      </c>
      <c r="O273" s="62">
        <f>IF(VLOOKUP($E273,КСГ!$A$2:$D$427,4,0)=0,IF($D273="КС",$C$2*$C273*$G273*L273,$C$3*$C273*$G273*L273),IF($D273="КС",$C$2*$G273*L273,$C$3*$G273*L273))</f>
        <v>0</v>
      </c>
      <c r="P273" s="62">
        <f>IF(VLOOKUP($E273,КСГ!$A$2:$D$427,4,0)=0,IF($D273="КС",$C$2*$C273*$G273*M273,$C$3*$C273*$G273*M273),IF($D273="КС",$C$2*$G273*M273,$C$3*$G273*M273))</f>
        <v>0</v>
      </c>
      <c r="Q273" s="63">
        <f t="shared" si="10"/>
        <v>0</v>
      </c>
    </row>
    <row r="274" spans="1:17" s="64" customFormat="1" ht="15" hidden="1" customHeight="1">
      <c r="A274" s="53">
        <v>150098</v>
      </c>
      <c r="B274" s="54" t="str">
        <f>VLOOKUP(A274,МО!$A$1:$C$68,2,0)</f>
        <v>ГБУЗ "Республиканский центр охраны здоровья семьи и репродукции"</v>
      </c>
      <c r="C274" s="55">
        <f>IF(D274="КС",VLOOKUP(A274,МО!$A$1:$C$68,3,0),VLOOKUP(A274,МО!$A$1:$D$68,4,0))</f>
        <v>1.1000000000000001</v>
      </c>
      <c r="D274" s="56" t="s">
        <v>495</v>
      </c>
      <c r="E274" s="60">
        <v>20162005</v>
      </c>
      <c r="F274" s="54" t="str">
        <f>VLOOKUP(E274,КСГ!$A$2:$C$427,2,0)</f>
        <v>Экстракорпоральное оплодотворение</v>
      </c>
      <c r="G274" s="58">
        <f>VLOOKUP(E274,КСГ!$A$2:$C$427,3,0)</f>
        <v>9.83</v>
      </c>
      <c r="H274" s="96">
        <v>103869.38</v>
      </c>
      <c r="I274" s="58" t="str">
        <f>VLOOKUP(E274,КСГ!$A$2:$E$427,5,0)</f>
        <v>Акушерство и гинекология</v>
      </c>
      <c r="J274" s="58">
        <f>VLOOKUP(E274,КСГ!$A$2:$F$427,6,0)</f>
        <v>0.8</v>
      </c>
      <c r="K274" s="60" t="s">
        <v>470</v>
      </c>
      <c r="L274" s="60">
        <v>15</v>
      </c>
      <c r="M274" s="60">
        <v>8</v>
      </c>
      <c r="N274" s="61">
        <f>IF(L274+M274&gt;0,L274+M274,"")</f>
        <v>23</v>
      </c>
      <c r="O274" s="62">
        <f>L274*$H274</f>
        <v>1558040.7000000002</v>
      </c>
      <c r="P274" s="62">
        <f>M274*$H274</f>
        <v>830955.04</v>
      </c>
      <c r="Q274" s="63">
        <f t="shared" si="10"/>
        <v>2388995.7400000002</v>
      </c>
    </row>
    <row r="275" spans="1:17" s="64" customFormat="1" ht="15" hidden="1" customHeight="1">
      <c r="A275" s="53">
        <v>150098</v>
      </c>
      <c r="B275" s="54" t="str">
        <f>VLOOKUP(A275,МО!$A$1:$C$68,2,0)</f>
        <v>ГБУЗ "Республиканский центр охраны здоровья семьи и репродукции"</v>
      </c>
      <c r="C275" s="55">
        <f>IF(D275="КС",VLOOKUP(A275,МО!$A$1:$C$68,3,0),VLOOKUP(A275,МО!$A$1:$D$68,4,0))</f>
        <v>1.1000000000000001</v>
      </c>
      <c r="D275" s="56" t="s">
        <v>495</v>
      </c>
      <c r="E275" s="60">
        <v>20162006</v>
      </c>
      <c r="F275" s="54" t="str">
        <f>VLOOKUP(E275,КСГ!$A$2:$C$427,2,0)</f>
        <v>Искусственное прерывание беременности (аборт)</v>
      </c>
      <c r="G275" s="58">
        <f>VLOOKUP(E275,КСГ!$A$2:$C$427,3,0)</f>
        <v>0.33</v>
      </c>
      <c r="H275" s="58">
        <f>IF(VLOOKUP($E275,КСГ!$A$2:$D$427,4,0)=0,IF($D275="КС",$C$2*$C275*$G275,$C$3*$C275*$G275),IF($D275="КС",$C$2*$G275,$C$3*$G275))</f>
        <v>3190.77</v>
      </c>
      <c r="I275" s="58" t="str">
        <f>VLOOKUP(E275,КСГ!$A$2:$E$427,5,0)</f>
        <v>Акушерство и гинекология</v>
      </c>
      <c r="J275" s="58">
        <f>VLOOKUP(E275,КСГ!$A$2:$F$427,6,0)</f>
        <v>0.8</v>
      </c>
      <c r="K275" s="60" t="s">
        <v>470</v>
      </c>
      <c r="L275" s="60">
        <v>290</v>
      </c>
      <c r="M275" s="60">
        <v>60</v>
      </c>
      <c r="N275" s="61">
        <f t="shared" si="9"/>
        <v>350</v>
      </c>
      <c r="O275" s="62">
        <f>IF(VLOOKUP($E275,КСГ!$A$2:$D$427,4,0)=0,IF($D275="КС",$C$2*$C275*$G275*L275,$C$3*$C275*$G275*L275),IF($D275="КС",$C$2*$G275*L275,$C$3*$G275*L275))</f>
        <v>925323.3</v>
      </c>
      <c r="P275" s="62">
        <f>IF(VLOOKUP($E275,КСГ!$A$2:$D$427,4,0)=0,IF($D275="КС",$C$2*$C275*$G275*M275,$C$3*$C275*$G275*M275),IF($D275="КС",$C$2*$G275*M275,$C$3*$G275*M275))</f>
        <v>191446.2</v>
      </c>
      <c r="Q275" s="63">
        <f t="shared" si="10"/>
        <v>1116769.5</v>
      </c>
    </row>
    <row r="276" spans="1:17" s="64" customFormat="1" ht="15" hidden="1" customHeight="1">
      <c r="A276" s="53">
        <v>150100</v>
      </c>
      <c r="B276" s="54" t="str">
        <f>VLOOKUP(A276,МО!$A$1:$C$68,2,0)</f>
        <v>ООО "Клиника внутренних болезней"</v>
      </c>
      <c r="C276" s="55">
        <f>IF(D276="КС",VLOOKUP(A276,МО!$A$1:$C$68,3,0),VLOOKUP(A276,МО!$A$1:$D$68,4,0))</f>
        <v>0.9</v>
      </c>
      <c r="D276" s="56" t="s">
        <v>495</v>
      </c>
      <c r="E276" s="60">
        <v>20162009</v>
      </c>
      <c r="F276" s="54" t="str">
        <f>VLOOKUP(E276,КСГ!$A$2:$C$427,2,0)</f>
        <v>Болезни органов пищеварения, взрослые</v>
      </c>
      <c r="G276" s="58">
        <f>VLOOKUP(E276,КСГ!$A$2:$C$427,3,0)</f>
        <v>0.89</v>
      </c>
      <c r="H276" s="58">
        <f>IF(VLOOKUP($E276,КСГ!$A$2:$D$427,4,0)=0,IF($D276="КС",$C$2*$C276*$G276,$C$3*$C276*$G276),IF($D276="КС",$C$2*$G276,$C$3*$G276))</f>
        <v>7040.79</v>
      </c>
      <c r="I276" s="58" t="str">
        <f>VLOOKUP(E276,КСГ!$A$2:$E$427,5,0)</f>
        <v>Гастроэнтерология</v>
      </c>
      <c r="J276" s="58">
        <f>VLOOKUP(E276,КСГ!$A$2:$F$427,6,0)</f>
        <v>0.89</v>
      </c>
      <c r="K276" s="60" t="s">
        <v>491</v>
      </c>
      <c r="L276" s="60">
        <v>15</v>
      </c>
      <c r="M276" s="60">
        <v>2</v>
      </c>
      <c r="N276" s="61">
        <f t="shared" si="9"/>
        <v>17</v>
      </c>
      <c r="O276" s="62">
        <f>IF(VLOOKUP($E276,КСГ!$A$2:$D$427,4,0)=0,IF($D276="КС",$C$2*$C276*$G276*L276,$C$3*$C276*$G276*L276),IF($D276="КС",$C$2*$G276*L276,$C$3*$G276*L276))</f>
        <v>105611.85</v>
      </c>
      <c r="P276" s="62">
        <f>IF(VLOOKUP($E276,КСГ!$A$2:$D$427,4,0)=0,IF($D276="КС",$C$2*$C276*$G276*M276,$C$3*$C276*$G276*M276),IF($D276="КС",$C$2*$G276*M276,$C$3*$G276*M276))</f>
        <v>14081.58</v>
      </c>
      <c r="Q276" s="63">
        <f t="shared" si="10"/>
        <v>119693.43000000001</v>
      </c>
    </row>
    <row r="277" spans="1:17" s="64" customFormat="1" ht="15" hidden="1" customHeight="1">
      <c r="A277" s="53">
        <v>150100</v>
      </c>
      <c r="B277" s="54" t="str">
        <f>VLOOKUP(A277,МО!$A$1:$C$68,2,0)</f>
        <v>ООО "Клиника внутренних болезней"</v>
      </c>
      <c r="C277" s="55">
        <f>IF(D277="КС",VLOOKUP(A277,МО!$A$1:$C$68,3,0),VLOOKUP(A277,МО!$A$1:$D$68,4,0))</f>
        <v>0.9</v>
      </c>
      <c r="D277" s="56" t="s">
        <v>495</v>
      </c>
      <c r="E277" s="60">
        <v>20162034</v>
      </c>
      <c r="F277" s="54" t="str">
        <f>VLOOKUP(E277,КСГ!$A$2:$C$427,2,0)</f>
        <v>Болезни нервной системы, хромосомные аномалии</v>
      </c>
      <c r="G277" s="58">
        <f>VLOOKUP(E277,КСГ!$A$2:$C$427,3,0)</f>
        <v>0.98</v>
      </c>
      <c r="H277" s="58">
        <f>IF(VLOOKUP($E277,КСГ!$A$2:$D$427,4,0)=0,IF($D277="КС",$C$2*$C277*$G277,$C$3*$C277*$G277),IF($D277="КС",$C$2*$G277,$C$3*$G277))</f>
        <v>7752.78</v>
      </c>
      <c r="I277" s="58" t="str">
        <f>VLOOKUP(E277,КСГ!$A$2:$E$427,5,0)</f>
        <v>Неврология</v>
      </c>
      <c r="J277" s="58">
        <f>VLOOKUP(E277,КСГ!$A$2:$F$427,6,0)</f>
        <v>1.05</v>
      </c>
      <c r="K277" s="60" t="s">
        <v>491</v>
      </c>
      <c r="L277" s="60">
        <v>8</v>
      </c>
      <c r="M277" s="60">
        <v>1</v>
      </c>
      <c r="N277" s="61">
        <f t="shared" si="9"/>
        <v>9</v>
      </c>
      <c r="O277" s="62">
        <f>IF(VLOOKUP($E277,КСГ!$A$2:$D$427,4,0)=0,IF($D277="КС",$C$2*$C277*$G277*L277,$C$3*$C277*$G277*L277),IF($D277="КС",$C$2*$G277*L277,$C$3*$G277*L277))</f>
        <v>62022.239999999998</v>
      </c>
      <c r="P277" s="62">
        <f>IF(VLOOKUP($E277,КСГ!$A$2:$D$427,4,0)=0,IF($D277="КС",$C$2*$C277*$G277*M277,$C$3*$C277*$G277*M277),IF($D277="КС",$C$2*$G277*M277,$C$3*$G277*M277))</f>
        <v>7752.78</v>
      </c>
      <c r="Q277" s="63">
        <f t="shared" si="10"/>
        <v>69775.02</v>
      </c>
    </row>
    <row r="278" spans="1:17" s="64" customFormat="1" ht="15" hidden="1" customHeight="1">
      <c r="A278" s="53">
        <v>150100</v>
      </c>
      <c r="B278" s="54" t="str">
        <f>VLOOKUP(A278,МО!$A$1:$C$68,2,0)</f>
        <v>ООО "Клиника внутренних болезней"</v>
      </c>
      <c r="C278" s="55">
        <f>IF(D278="КС",VLOOKUP(A278,МО!$A$1:$C$68,3,0),VLOOKUP(A278,МО!$A$1:$D$68,4,0))</f>
        <v>0.9</v>
      </c>
      <c r="D278" s="56" t="s">
        <v>495</v>
      </c>
      <c r="E278" s="60">
        <v>20162035</v>
      </c>
      <c r="F278" s="54" t="str">
        <f>VLOOKUP(E278,КСГ!$A$2:$C$427,2,0)</f>
        <v>Неврологические заболевания, лечение с применением ботулотоксина</v>
      </c>
      <c r="G278" s="58">
        <f>VLOOKUP(E278,КСГ!$A$2:$C$427,3,0)</f>
        <v>2.79</v>
      </c>
      <c r="H278" s="58">
        <f>IF(VLOOKUP($E278,КСГ!$A$2:$D$427,4,0)=0,IF($D278="КС",$C$2*$C278*$G278,$C$3*$C278*$G278),IF($D278="КС",$C$2*$G278,$C$3*$G278))</f>
        <v>22071.69</v>
      </c>
      <c r="I278" s="58" t="str">
        <f>VLOOKUP(E278,КСГ!$A$2:$E$427,5,0)</f>
        <v>Неврология</v>
      </c>
      <c r="J278" s="58">
        <f>VLOOKUP(E278,КСГ!$A$2:$F$427,6,0)</f>
        <v>1.05</v>
      </c>
      <c r="K278" s="60" t="s">
        <v>491</v>
      </c>
      <c r="L278" s="60">
        <v>8</v>
      </c>
      <c r="M278" s="60">
        <v>2</v>
      </c>
      <c r="N278" s="61">
        <f t="shared" si="9"/>
        <v>10</v>
      </c>
      <c r="O278" s="62">
        <f>IF(VLOOKUP($E278,КСГ!$A$2:$D$427,4,0)=0,IF($D278="КС",$C$2*$C278*$G278*L278,$C$3*$C278*$G278*L278),IF($D278="КС",$C$2*$G278*L278,$C$3*$G278*L278))</f>
        <v>176573.52</v>
      </c>
      <c r="P278" s="62">
        <f>IF(VLOOKUP($E278,КСГ!$A$2:$D$427,4,0)=0,IF($D278="КС",$C$2*$C278*$G278*M278,$C$3*$C278*$G278*M278),IF($D278="КС",$C$2*$G278*M278,$C$3*$G278*M278))</f>
        <v>44143.38</v>
      </c>
      <c r="Q278" s="63">
        <f t="shared" si="10"/>
        <v>220716.9</v>
      </c>
    </row>
    <row r="279" spans="1:17" s="64" customFormat="1" ht="15" hidden="1" customHeight="1">
      <c r="A279" s="53">
        <v>150100</v>
      </c>
      <c r="B279" s="54" t="str">
        <f>VLOOKUP(A279,МО!$A$1:$C$68,2,0)</f>
        <v>ООО "Клиника внутренних болезней"</v>
      </c>
      <c r="C279" s="55">
        <f>IF(D279="КС",VLOOKUP(A279,МО!$A$1:$C$68,3,0),VLOOKUP(A279,МО!$A$1:$D$68,4,0))</f>
        <v>0.9</v>
      </c>
      <c r="D279" s="56" t="s">
        <v>495</v>
      </c>
      <c r="E279" s="60">
        <v>20162069</v>
      </c>
      <c r="F279" s="54" t="str">
        <f>VLOOKUP(E279,КСГ!$A$2:$C$427,2,0)</f>
        <v>Болезни органов дыхания</v>
      </c>
      <c r="G279" s="58">
        <f>VLOOKUP(E279,КСГ!$A$2:$C$427,3,0)</f>
        <v>0.9</v>
      </c>
      <c r="H279" s="58">
        <f>IF(VLOOKUP($E279,КСГ!$A$2:$D$427,4,0)=0,IF($D279="КС",$C$2*$C279*$G279,$C$3*$C279*$G279),IF($D279="КС",$C$2*$G279,$C$3*$G279))</f>
        <v>7119.9000000000005</v>
      </c>
      <c r="I279" s="58" t="str">
        <f>VLOOKUP(E279,КСГ!$A$2:$E$427,5,0)</f>
        <v>Пульмонология</v>
      </c>
      <c r="J279" s="58">
        <f>VLOOKUP(E279,КСГ!$A$2:$F$427,6,0)</f>
        <v>0.9</v>
      </c>
      <c r="K279" s="60" t="s">
        <v>491</v>
      </c>
      <c r="L279" s="60">
        <v>12</v>
      </c>
      <c r="M279" s="60">
        <v>3</v>
      </c>
      <c r="N279" s="61">
        <f t="shared" si="9"/>
        <v>15</v>
      </c>
      <c r="O279" s="62">
        <f>IF(VLOOKUP($E279,КСГ!$A$2:$D$427,4,0)=0,IF($D279="КС",$C$2*$C279*$G279*L279,$C$3*$C279*$G279*L279),IF($D279="КС",$C$2*$G279*L279,$C$3*$G279*L279))</f>
        <v>85438.8</v>
      </c>
      <c r="P279" s="62">
        <f>IF(VLOOKUP($E279,КСГ!$A$2:$D$427,4,0)=0,IF($D279="КС",$C$2*$C279*$G279*M279,$C$3*$C279*$G279*M279),IF($D279="КС",$C$2*$G279*M279,$C$3*$G279*M279))</f>
        <v>21359.7</v>
      </c>
      <c r="Q279" s="63">
        <f t="shared" si="10"/>
        <v>106798.5</v>
      </c>
    </row>
    <row r="280" spans="1:17" s="64" customFormat="1" ht="15" hidden="1" customHeight="1">
      <c r="A280" s="53">
        <v>150100</v>
      </c>
      <c r="B280" s="54" t="str">
        <f>VLOOKUP(A280,МО!$A$1:$C$68,2,0)</f>
        <v>ООО "Клиника внутренних болезней"</v>
      </c>
      <c r="C280" s="55">
        <f>IF(D280="КС",VLOOKUP(A280,МО!$A$1:$C$68,3,0),VLOOKUP(A280,МО!$A$1:$D$68,4,0))</f>
        <v>0.9</v>
      </c>
      <c r="D280" s="56" t="s">
        <v>495</v>
      </c>
      <c r="E280" s="60">
        <v>20162103</v>
      </c>
      <c r="F280" s="54" t="str">
        <f>VLOOKUP(E280,КСГ!$A$2:$C$427,2,0)</f>
        <v>Сахарный диабет, взрослые</v>
      </c>
      <c r="G280" s="58">
        <f>VLOOKUP(E280,КСГ!$A$2:$C$427,3,0)</f>
        <v>1.08</v>
      </c>
      <c r="H280" s="58">
        <f>IF(VLOOKUP($E280,КСГ!$A$2:$D$427,4,0)=0,IF($D280="КС",$C$2*$C280*$G280,$C$3*$C280*$G280),IF($D280="КС",$C$2*$G280,$C$3*$G280))</f>
        <v>8543.880000000001</v>
      </c>
      <c r="I280" s="58" t="str">
        <f>VLOOKUP(E280,КСГ!$A$2:$E$427,5,0)</f>
        <v>Эндокринология</v>
      </c>
      <c r="J280" s="58">
        <f>VLOOKUP(E280,КСГ!$A$2:$F$427,6,0)</f>
        <v>1.23</v>
      </c>
      <c r="K280" s="60" t="s">
        <v>491</v>
      </c>
      <c r="L280" s="60">
        <v>15</v>
      </c>
      <c r="M280" s="60">
        <v>3</v>
      </c>
      <c r="N280" s="61">
        <f t="shared" si="9"/>
        <v>18</v>
      </c>
      <c r="O280" s="62">
        <f>IF(VLOOKUP($E280,КСГ!$A$2:$D$427,4,0)=0,IF($D280="КС",$C$2*$C280*$G280*L280,$C$3*$C280*$G280*L280),IF($D280="КС",$C$2*$G280*L280,$C$3*$G280*L280))</f>
        <v>128158.20000000001</v>
      </c>
      <c r="P280" s="62">
        <f>IF(VLOOKUP($E280,КСГ!$A$2:$D$427,4,0)=0,IF($D280="КС",$C$2*$C280*$G280*M280,$C$3*$C280*$G280*M280),IF($D280="КС",$C$2*$G280*M280,$C$3*$G280*M280))</f>
        <v>25631.640000000003</v>
      </c>
      <c r="Q280" s="63">
        <f t="shared" si="10"/>
        <v>153789.84000000003</v>
      </c>
    </row>
    <row r="281" spans="1:17" s="64" customFormat="1" ht="15" hidden="1" customHeight="1">
      <c r="A281" s="53">
        <v>150034</v>
      </c>
      <c r="B281" s="54" t="str">
        <f>VLOOKUP(A281,МО!$A$1:$C$68,2,0)</f>
        <v>ГБУЗ РСО-А "РКДЦ"</v>
      </c>
      <c r="C281" s="55">
        <f>IF(D281="КС",VLOOKUP(A281,МО!$A$1:$C$68,3,0),VLOOKUP(A281,МО!$A$1:$D$68,4,0))</f>
        <v>0.9</v>
      </c>
      <c r="D281" s="56" t="s">
        <v>495</v>
      </c>
      <c r="E281" s="60">
        <v>20162009</v>
      </c>
      <c r="F281" s="54" t="str">
        <f>VLOOKUP(E281,КСГ!$A$2:$C$427,2,0)</f>
        <v>Болезни органов пищеварения, взрослые</v>
      </c>
      <c r="G281" s="58">
        <f>VLOOKUP(E281,КСГ!$A$2:$C$427,3,0)</f>
        <v>0.89</v>
      </c>
      <c r="H281" s="58">
        <f>IF(VLOOKUP($E281,КСГ!$A$2:$D$427,4,0)=0,IF($D281="КС",$C$2*$C281*$G281,$C$3*$C281*$G281),IF($D281="КС",$C$2*$G281,$C$3*$G281))</f>
        <v>7040.79</v>
      </c>
      <c r="I281" s="58" t="str">
        <f>VLOOKUP(E281,КСГ!$A$2:$E$427,5,0)</f>
        <v>Гастроэнтерология</v>
      </c>
      <c r="J281" s="58">
        <f>VLOOKUP(E281,КСГ!$A$2:$F$427,6,0)</f>
        <v>0.89</v>
      </c>
      <c r="K281" s="60" t="s">
        <v>491</v>
      </c>
      <c r="L281" s="60">
        <v>4</v>
      </c>
      <c r="M281" s="60">
        <v>1</v>
      </c>
      <c r="N281" s="61">
        <f t="shared" si="9"/>
        <v>5</v>
      </c>
      <c r="O281" s="62">
        <f>IF(VLOOKUP($E281,КСГ!$A$2:$D$427,4,0)=0,IF($D281="КС",$C$2*$C281*$G281*L281,$C$3*$C281*$G281*L281),IF($D281="КС",$C$2*$G281*L281,$C$3*$G281*L281))</f>
        <v>28163.16</v>
      </c>
      <c r="P281" s="62">
        <f>IF(VLOOKUP($E281,КСГ!$A$2:$D$427,4,0)=0,IF($D281="КС",$C$2*$C281*$G281*M281,$C$3*$C281*$G281*M281),IF($D281="КС",$C$2*$G281*M281,$C$3*$G281*M281))</f>
        <v>7040.79</v>
      </c>
      <c r="Q281" s="63">
        <f t="shared" si="10"/>
        <v>35203.949999999997</v>
      </c>
    </row>
    <row r="282" spans="1:17" s="64" customFormat="1" ht="15" hidden="1" customHeight="1">
      <c r="A282" s="53">
        <v>150034</v>
      </c>
      <c r="B282" s="54" t="str">
        <f>VLOOKUP(A282,МО!$A$1:$C$68,2,0)</f>
        <v>ГБУЗ РСО-А "РКДЦ"</v>
      </c>
      <c r="C282" s="55">
        <f>IF(D282="КС",VLOOKUP(A282,МО!$A$1:$C$68,3,0),VLOOKUP(A282,МО!$A$1:$D$68,4,0))</f>
        <v>0.9</v>
      </c>
      <c r="D282" s="56" t="s">
        <v>495</v>
      </c>
      <c r="E282" s="60">
        <v>20162030</v>
      </c>
      <c r="F282" s="54" t="str">
        <f>VLOOKUP(E282,КСГ!$A$2:$C$427,2,0)</f>
        <v>Болезни системы кровообращения, взрослые</v>
      </c>
      <c r="G282" s="58">
        <f>VLOOKUP(E282,КСГ!$A$2:$C$427,3,0)</f>
        <v>0.8</v>
      </c>
      <c r="H282" s="58">
        <f>IF(VLOOKUP($E282,КСГ!$A$2:$D$427,4,0)=0,IF($D282="КС",$C$2*$C282*$G282,$C$3*$C282*$G282),IF($D282="КС",$C$2*$G282,$C$3*$G282))</f>
        <v>6328.8</v>
      </c>
      <c r="I282" s="58" t="str">
        <f>VLOOKUP(E282,КСГ!$A$2:$E$427,5,0)</f>
        <v>Кардиология</v>
      </c>
      <c r="J282" s="58">
        <f>VLOOKUP(E282,КСГ!$A$2:$F$427,6,0)</f>
        <v>0.8</v>
      </c>
      <c r="K282" s="60" t="s">
        <v>491</v>
      </c>
      <c r="L282" s="60">
        <v>37</v>
      </c>
      <c r="M282" s="60">
        <v>9</v>
      </c>
      <c r="N282" s="61">
        <f t="shared" si="9"/>
        <v>46</v>
      </c>
      <c r="O282" s="62">
        <f>IF(VLOOKUP($E282,КСГ!$A$2:$D$427,4,0)=0,IF($D282="КС",$C$2*$C282*$G282*L282,$C$3*$C282*$G282*L282),IF($D282="КС",$C$2*$G282*L282,$C$3*$G282*L282))</f>
        <v>234165.6</v>
      </c>
      <c r="P282" s="62">
        <f>IF(VLOOKUP($E282,КСГ!$A$2:$D$427,4,0)=0,IF($D282="КС",$C$2*$C282*$G282*M282,$C$3*$C282*$G282*M282),IF($D282="КС",$C$2*$G282*M282,$C$3*$G282*M282))</f>
        <v>56959.200000000004</v>
      </c>
      <c r="Q282" s="63">
        <f t="shared" si="10"/>
        <v>291124.8</v>
      </c>
    </row>
    <row r="283" spans="1:17" s="64" customFormat="1" ht="15" hidden="1" customHeight="1">
      <c r="A283" s="53">
        <v>150034</v>
      </c>
      <c r="B283" s="54" t="str">
        <f>VLOOKUP(A283,МО!$A$1:$C$68,2,0)</f>
        <v>ГБУЗ РСО-А "РКДЦ"</v>
      </c>
      <c r="C283" s="55">
        <f>IF(D283="КС",VLOOKUP(A283,МО!$A$1:$C$68,3,0),VLOOKUP(A283,МО!$A$1:$D$68,4,0))</f>
        <v>0.9</v>
      </c>
      <c r="D283" s="56" t="s">
        <v>495</v>
      </c>
      <c r="E283" s="60">
        <v>20162034</v>
      </c>
      <c r="F283" s="54" t="str">
        <f>VLOOKUP(E283,КСГ!$A$2:$C$427,2,0)</f>
        <v>Болезни нервной системы, хромосомные аномалии</v>
      </c>
      <c r="G283" s="58">
        <f>VLOOKUP(E283,КСГ!$A$2:$C$427,3,0)</f>
        <v>0.98</v>
      </c>
      <c r="H283" s="58">
        <f>IF(VLOOKUP($E283,КСГ!$A$2:$D$427,4,0)=0,IF($D283="КС",$C$2*$C283*$G283,$C$3*$C283*$G283),IF($D283="КС",$C$2*$G283,$C$3*$G283))</f>
        <v>7752.78</v>
      </c>
      <c r="I283" s="58" t="str">
        <f>VLOOKUP(E283,КСГ!$A$2:$E$427,5,0)</f>
        <v>Неврология</v>
      </c>
      <c r="J283" s="58">
        <f>VLOOKUP(E283,КСГ!$A$2:$F$427,6,0)</f>
        <v>1.05</v>
      </c>
      <c r="K283" s="60" t="s">
        <v>491</v>
      </c>
      <c r="L283" s="60">
        <v>7</v>
      </c>
      <c r="M283" s="60">
        <v>3</v>
      </c>
      <c r="N283" s="61">
        <f t="shared" si="9"/>
        <v>10</v>
      </c>
      <c r="O283" s="62">
        <f>IF(VLOOKUP($E283,КСГ!$A$2:$D$427,4,0)=0,IF($D283="КС",$C$2*$C283*$G283*L283,$C$3*$C283*$G283*L283),IF($D283="КС",$C$2*$G283*L283,$C$3*$G283*L283))</f>
        <v>54269.46</v>
      </c>
      <c r="P283" s="62">
        <f>IF(VLOOKUP($E283,КСГ!$A$2:$D$427,4,0)=0,IF($D283="КС",$C$2*$C283*$G283*M283,$C$3*$C283*$G283*M283),IF($D283="КС",$C$2*$G283*M283,$C$3*$G283*M283))</f>
        <v>23258.34</v>
      </c>
      <c r="Q283" s="63">
        <f t="shared" si="10"/>
        <v>77527.8</v>
      </c>
    </row>
    <row r="284" spans="1:17" s="64" customFormat="1" ht="15" hidden="1" customHeight="1">
      <c r="A284" s="53">
        <v>150107</v>
      </c>
      <c r="B284" s="54" t="str">
        <f>VLOOKUP(A284,МО!$A$1:$C$68,2,0)</f>
        <v>ЗАО "Геном-Дон"</v>
      </c>
      <c r="C284" s="55">
        <f>IF(D284="КС",VLOOKUP(A284,МО!$A$1:$C$68,3,0),VLOOKUP(A284,МО!$A$1:$D$68,4,0))</f>
        <v>0.9</v>
      </c>
      <c r="D284" s="56" t="s">
        <v>495</v>
      </c>
      <c r="E284" s="95">
        <v>20162005</v>
      </c>
      <c r="F284" s="54" t="str">
        <f>VLOOKUP(E284,КСГ!$A$2:$C$427,2,0)</f>
        <v>Экстракорпоральное оплодотворение</v>
      </c>
      <c r="G284" s="58">
        <f>VLOOKUP(E284,КСГ!$A$2:$C$427,3,0)</f>
        <v>9.83</v>
      </c>
      <c r="H284" s="96">
        <v>103869.38</v>
      </c>
      <c r="I284" s="58" t="str">
        <f>VLOOKUP(E284,КСГ!$A$2:$E$427,5,0)</f>
        <v>Акушерство и гинекология</v>
      </c>
      <c r="J284" s="58">
        <f>VLOOKUP(E284,КСГ!$A$2:$F$427,6,0)</f>
        <v>0.8</v>
      </c>
      <c r="K284" s="60" t="s">
        <v>470</v>
      </c>
      <c r="L284" s="95">
        <v>20</v>
      </c>
      <c r="M284" s="95">
        <v>10</v>
      </c>
      <c r="N284" s="61">
        <f t="shared" si="9"/>
        <v>30</v>
      </c>
      <c r="O284" s="62">
        <f>L284*$H284</f>
        <v>2077387.6</v>
      </c>
      <c r="P284" s="62">
        <f>M284*$H284</f>
        <v>1038693.8</v>
      </c>
      <c r="Q284" s="63">
        <f t="shared" si="10"/>
        <v>3116081.4000000004</v>
      </c>
    </row>
    <row r="285" spans="1:17" s="64" customFormat="1" ht="15" hidden="1" customHeight="1">
      <c r="A285" s="53">
        <v>150109</v>
      </c>
      <c r="B285" s="54" t="str">
        <f>VLOOKUP(A285,МО!$A$1:$C$68,2,0)</f>
        <v>ООО "Эко центр"</v>
      </c>
      <c r="C285" s="55">
        <f>IF(D285="КС",VLOOKUP(A285,МО!$A$1:$C$68,3,0),VLOOKUP(A285,МО!$A$1:$D$68,4,0))</f>
        <v>0.9</v>
      </c>
      <c r="D285" s="56" t="s">
        <v>495</v>
      </c>
      <c r="E285" s="95">
        <v>20162005</v>
      </c>
      <c r="F285" s="54" t="str">
        <f>VLOOKUP(E285,КСГ!$A$2:$C$427,2,0)</f>
        <v>Экстракорпоральное оплодотворение</v>
      </c>
      <c r="G285" s="58">
        <f>VLOOKUP(E285,КСГ!$A$2:$C$427,3,0)</f>
        <v>9.83</v>
      </c>
      <c r="H285" s="96">
        <v>103869.38</v>
      </c>
      <c r="I285" s="58" t="str">
        <f>VLOOKUP(E285,КСГ!$A$2:$E$427,5,0)</f>
        <v>Акушерство и гинекология</v>
      </c>
      <c r="J285" s="58">
        <f>VLOOKUP(E285,КСГ!$A$2:$F$427,6,0)</f>
        <v>0.8</v>
      </c>
      <c r="K285" s="60" t="s">
        <v>470</v>
      </c>
      <c r="L285" s="95">
        <v>20</v>
      </c>
      <c r="M285" s="95">
        <v>5</v>
      </c>
      <c r="N285" s="61">
        <f t="shared" si="9"/>
        <v>25</v>
      </c>
      <c r="O285" s="62">
        <f>L285*$H285</f>
        <v>2077387.6</v>
      </c>
      <c r="P285" s="62">
        <f>M285*$H285</f>
        <v>519346.9</v>
      </c>
      <c r="Q285" s="63">
        <f t="shared" si="10"/>
        <v>2596734.5</v>
      </c>
    </row>
    <row r="286" spans="1:17" s="64" customFormat="1" ht="15" hidden="1" customHeight="1">
      <c r="A286" s="53">
        <v>150112</v>
      </c>
      <c r="B286" s="54" t="str">
        <f>VLOOKUP(A286,МО!$A$1:$C$68,2,0)</f>
        <v>ГБУЗ " Моздокская ЦРБ"</v>
      </c>
      <c r="C286" s="55">
        <f>IF(D286="КС",VLOOKUP(A286,МО!$A$1:$C$68,3,0),VLOOKUP(A286,МО!$A$1:$D$68,4,0))</f>
        <v>0.9</v>
      </c>
      <c r="D286" s="56" t="s">
        <v>495</v>
      </c>
      <c r="E286" s="60">
        <v>20162001</v>
      </c>
      <c r="F286" s="54" t="str">
        <f>VLOOKUP(E286,КСГ!$A$2:$C$427,2,0)</f>
        <v>Осложнения беременности, родов, послеродового периода</v>
      </c>
      <c r="G286" s="58">
        <f>VLOOKUP(E286,КСГ!$A$2:$C$427,3,0)</f>
        <v>0.83</v>
      </c>
      <c r="H286" s="58">
        <f>IF(VLOOKUP($E286,КСГ!$A$2:$D$427,4,0)=0,IF($D286="КС",$C$2*$C286*$G286,$C$3*$C286*$G286),IF($D286="КС",$C$2*$G286,$C$3*$G286))</f>
        <v>6566.13</v>
      </c>
      <c r="I286" s="59" t="str">
        <f>VLOOKUP(E286,КСГ!$A$2:$E$427,5,0)</f>
        <v>Акушерство и гинекология</v>
      </c>
      <c r="J286" s="58">
        <f>VLOOKUP(E286,КСГ!$A$2:$F$427,6,0)</f>
        <v>0.8</v>
      </c>
      <c r="K286" s="60" t="s">
        <v>470</v>
      </c>
      <c r="L286" s="60">
        <v>9</v>
      </c>
      <c r="M286" s="60">
        <v>1</v>
      </c>
      <c r="N286" s="61">
        <f t="shared" si="9"/>
        <v>10</v>
      </c>
      <c r="O286" s="62">
        <f>IF(VLOOKUP($E286,КСГ!$A$2:$D$427,4,0)=0,IF($D286="КС",$C$2*$C286*$G286*L286,$C$3*$C286*$G286*L286),IF($D286="КС",$C$2*$G286*L286,$C$3*$G286*L286))</f>
        <v>59095.17</v>
      </c>
      <c r="P286" s="62">
        <f>IF(VLOOKUP($E286,КСГ!$A$2:$D$427,4,0)=0,IF($D286="КС",$C$2*$C286*$G286*M286,$C$3*$C286*$G286*M286),IF($D286="КС",$C$2*$G286*M286,$C$3*$G286*M286))</f>
        <v>6566.13</v>
      </c>
      <c r="Q286" s="63">
        <f t="shared" si="10"/>
        <v>65661.3</v>
      </c>
    </row>
    <row r="287" spans="1:17" s="64" customFormat="1" ht="15" hidden="1" customHeight="1">
      <c r="A287" s="53">
        <v>150112</v>
      </c>
      <c r="B287" s="54" t="str">
        <f>VLOOKUP(A287,МО!$A$1:$C$68,2,0)</f>
        <v>ГБУЗ " Моздокская ЦРБ"</v>
      </c>
      <c r="C287" s="55">
        <f>IF(D287="КС",VLOOKUP(A287,МО!$A$1:$C$68,3,0),VLOOKUP(A287,МО!$A$1:$D$68,4,0))</f>
        <v>0.9</v>
      </c>
      <c r="D287" s="56" t="s">
        <v>495</v>
      </c>
      <c r="E287" s="60">
        <v>20162002</v>
      </c>
      <c r="F287" s="54" t="str">
        <f>VLOOKUP(E287,КСГ!$A$2:$C$427,2,0)</f>
        <v>Болезни женских половых органов</v>
      </c>
      <c r="G287" s="58">
        <f>VLOOKUP(E287,КСГ!$A$2:$C$427,3,0)</f>
        <v>0.66</v>
      </c>
      <c r="H287" s="58">
        <f>IF(VLOOKUP($E287,КСГ!$A$2:$D$427,4,0)=0,IF($D287="КС",$C$2*$C287*$G287,$C$3*$C287*$G287),IF($D287="КС",$C$2*$G287,$C$3*$G287))</f>
        <v>5221.26</v>
      </c>
      <c r="I287" s="59" t="str">
        <f>VLOOKUP(E287,КСГ!$A$2:$E$427,5,0)</f>
        <v>Акушерство и гинекология</v>
      </c>
      <c r="J287" s="58">
        <f>VLOOKUP(E287,КСГ!$A$2:$F$427,6,0)</f>
        <v>0.8</v>
      </c>
      <c r="K287" s="60" t="s">
        <v>470</v>
      </c>
      <c r="L287" s="60">
        <v>29</v>
      </c>
      <c r="M287" s="60">
        <v>1</v>
      </c>
      <c r="N287" s="61">
        <f t="shared" si="9"/>
        <v>30</v>
      </c>
      <c r="O287" s="62">
        <f>IF(VLOOKUP($E287,КСГ!$A$2:$D$427,4,0)=0,IF($D287="КС",$C$2*$C287*$G287*L287,$C$3*$C287*$G287*L287),IF($D287="КС",$C$2*$G287*L287,$C$3*$G287*L287))</f>
        <v>151416.54</v>
      </c>
      <c r="P287" s="62">
        <f>IF(VLOOKUP($E287,КСГ!$A$2:$D$427,4,0)=0,IF($D287="КС",$C$2*$C287*$G287*M287,$C$3*$C287*$G287*M287),IF($D287="КС",$C$2*$G287*M287,$C$3*$G287*M287))</f>
        <v>5221.26</v>
      </c>
      <c r="Q287" s="63">
        <f t="shared" si="10"/>
        <v>156637.80000000002</v>
      </c>
    </row>
    <row r="288" spans="1:17" s="64" customFormat="1" ht="15" hidden="1" customHeight="1">
      <c r="A288" s="53">
        <v>150112</v>
      </c>
      <c r="B288" s="54" t="str">
        <f>VLOOKUP(A288,МО!$A$1:$C$68,2,0)</f>
        <v>ГБУЗ " Моздокская ЦРБ"</v>
      </c>
      <c r="C288" s="55">
        <f>IF(D288="КС",VLOOKUP(A288,МО!$A$1:$C$68,3,0),VLOOKUP(A288,МО!$A$1:$D$68,4,0))</f>
        <v>0.9</v>
      </c>
      <c r="D288" s="56" t="s">
        <v>495</v>
      </c>
      <c r="E288" s="60">
        <v>20162009</v>
      </c>
      <c r="F288" s="54" t="str">
        <f>VLOOKUP(E288,КСГ!$A$2:$C$427,2,0)</f>
        <v>Болезни органов пищеварения, взрослые</v>
      </c>
      <c r="G288" s="58">
        <f>VLOOKUP(E288,КСГ!$A$2:$C$427,3,0)</f>
        <v>0.89</v>
      </c>
      <c r="H288" s="58">
        <f>IF(VLOOKUP($E288,КСГ!$A$2:$D$427,4,0)=0,IF($D288="КС",$C$2*$C288*$G288,$C$3*$C288*$G288),IF($D288="КС",$C$2*$G288,$C$3*$G288))</f>
        <v>7040.79</v>
      </c>
      <c r="I288" s="59" t="str">
        <f>VLOOKUP(E288,КСГ!$A$2:$E$427,5,0)</f>
        <v>Гастроэнтерология</v>
      </c>
      <c r="J288" s="58">
        <f>VLOOKUP(E288,КСГ!$A$2:$F$427,6,0)</f>
        <v>0.89</v>
      </c>
      <c r="K288" s="60" t="s">
        <v>472</v>
      </c>
      <c r="L288" s="60">
        <v>19</v>
      </c>
      <c r="M288" s="60">
        <v>1</v>
      </c>
      <c r="N288" s="61">
        <f t="shared" si="9"/>
        <v>20</v>
      </c>
      <c r="O288" s="62">
        <f>IF(VLOOKUP($E288,КСГ!$A$2:$D$427,4,0)=0,IF($D288="КС",$C$2*$C288*$G288*L288,$C$3*$C288*$G288*L288),IF($D288="КС",$C$2*$G288*L288,$C$3*$G288*L288))</f>
        <v>133775.01</v>
      </c>
      <c r="P288" s="62">
        <f>IF(VLOOKUP($E288,КСГ!$A$2:$D$427,4,0)=0,IF($D288="КС",$C$2*$C288*$G288*M288,$C$3*$C288*$G288*M288),IF($D288="КС",$C$2*$G288*M288,$C$3*$G288*M288))</f>
        <v>7040.79</v>
      </c>
      <c r="Q288" s="63">
        <f t="shared" si="10"/>
        <v>140815.80000000002</v>
      </c>
    </row>
    <row r="289" spans="1:17" s="64" customFormat="1" ht="15" hidden="1" customHeight="1">
      <c r="A289" s="53">
        <v>150112</v>
      </c>
      <c r="B289" s="54" t="str">
        <f>VLOOKUP(A289,МО!$A$1:$C$68,2,0)</f>
        <v>ГБУЗ " Моздокская ЦРБ"</v>
      </c>
      <c r="C289" s="55">
        <f>IF(D289="КС",VLOOKUP(A289,МО!$A$1:$C$68,3,0),VLOOKUP(A289,МО!$A$1:$D$68,4,0))</f>
        <v>0.9</v>
      </c>
      <c r="D289" s="56" t="s">
        <v>495</v>
      </c>
      <c r="E289" s="60">
        <v>20162009</v>
      </c>
      <c r="F289" s="54" t="str">
        <f>VLOOKUP(E289,КСГ!$A$2:$C$427,2,0)</f>
        <v>Болезни органов пищеварения, взрослые</v>
      </c>
      <c r="G289" s="58">
        <f>VLOOKUP(E289,КСГ!$A$2:$C$427,3,0)</f>
        <v>0.89</v>
      </c>
      <c r="H289" s="58">
        <f>IF(VLOOKUP($E289,КСГ!$A$2:$D$427,4,0)=0,IF($D289="КС",$C$2*$C289*$G289,$C$3*$C289*$G289),IF($D289="КС",$C$2*$G289,$C$3*$G289))</f>
        <v>7040.79</v>
      </c>
      <c r="I289" s="59" t="str">
        <f>VLOOKUP(E289,КСГ!$A$2:$E$427,5,0)</f>
        <v>Гастроэнтерология</v>
      </c>
      <c r="J289" s="58">
        <f>VLOOKUP(E289,КСГ!$A$2:$F$427,6,0)</f>
        <v>0.89</v>
      </c>
      <c r="K289" s="60" t="s">
        <v>491</v>
      </c>
      <c r="L289" s="60">
        <v>49</v>
      </c>
      <c r="M289" s="60">
        <v>1</v>
      </c>
      <c r="N289" s="61">
        <f t="shared" si="9"/>
        <v>50</v>
      </c>
      <c r="O289" s="62">
        <f>IF(VLOOKUP($E289,КСГ!$A$2:$D$427,4,0)=0,IF($D289="КС",$C$2*$C289*$G289*L289,$C$3*$C289*$G289*L289),IF($D289="КС",$C$2*$G289*L289,$C$3*$G289*L289))</f>
        <v>344998.71</v>
      </c>
      <c r="P289" s="62">
        <f>IF(VLOOKUP($E289,КСГ!$A$2:$D$427,4,0)=0,IF($D289="КС",$C$2*$C289*$G289*M289,$C$3*$C289*$G289*M289),IF($D289="КС",$C$2*$G289*M289,$C$3*$G289*M289))</f>
        <v>7040.79</v>
      </c>
      <c r="Q289" s="63">
        <f t="shared" si="10"/>
        <v>352039.5</v>
      </c>
    </row>
    <row r="290" spans="1:17" s="64" customFormat="1" ht="15" hidden="1" customHeight="1">
      <c r="A290" s="53">
        <v>150112</v>
      </c>
      <c r="B290" s="54" t="str">
        <f>VLOOKUP(A290,МО!$A$1:$C$68,2,0)</f>
        <v>ГБУЗ " Моздокская ЦРБ"</v>
      </c>
      <c r="C290" s="55">
        <f>IF(D290="КС",VLOOKUP(A290,МО!$A$1:$C$68,3,0),VLOOKUP(A290,МО!$A$1:$D$68,4,0))</f>
        <v>0.9</v>
      </c>
      <c r="D290" s="56" t="s">
        <v>495</v>
      </c>
      <c r="E290" s="60">
        <v>20162010</v>
      </c>
      <c r="F290" s="54" t="str">
        <f>VLOOKUP(E290,КСГ!$A$2:$C$427,2,0)</f>
        <v>Болезни крови</v>
      </c>
      <c r="G290" s="58">
        <f>VLOOKUP(E290,КСГ!$A$2:$C$427,3,0)</f>
        <v>1.17</v>
      </c>
      <c r="H290" s="58">
        <f>IF(VLOOKUP($E290,КСГ!$A$2:$D$427,4,0)=0,IF($D290="КС",$C$2*$C290*$G290,$C$3*$C290*$G290),IF($D290="КС",$C$2*$G290,$C$3*$G290))</f>
        <v>9255.869999999999</v>
      </c>
      <c r="I290" s="59" t="str">
        <f>VLOOKUP(E290,КСГ!$A$2:$E$427,5,0)</f>
        <v>Гематология</v>
      </c>
      <c r="J290" s="58">
        <f>VLOOKUP(E290,КСГ!$A$2:$F$427,6,0)</f>
        <v>1.17</v>
      </c>
      <c r="K290" s="60" t="s">
        <v>491</v>
      </c>
      <c r="L290" s="60">
        <v>9</v>
      </c>
      <c r="M290" s="60">
        <v>1</v>
      </c>
      <c r="N290" s="61">
        <f t="shared" si="9"/>
        <v>10</v>
      </c>
      <c r="O290" s="62">
        <f>IF(VLOOKUP($E290,КСГ!$A$2:$D$427,4,0)=0,IF($D290="КС",$C$2*$C290*$G290*L290,$C$3*$C290*$G290*L290),IF($D290="КС",$C$2*$G290*L290,$C$3*$G290*L290))</f>
        <v>83302.829999999987</v>
      </c>
      <c r="P290" s="62">
        <f>IF(VLOOKUP($E290,КСГ!$A$2:$D$427,4,0)=0,IF($D290="КС",$C$2*$C290*$G290*M290,$C$3*$C290*$G290*M290),IF($D290="КС",$C$2*$G290*M290,$C$3*$G290*M290))</f>
        <v>9255.869999999999</v>
      </c>
      <c r="Q290" s="63">
        <f t="shared" si="10"/>
        <v>92558.699999999983</v>
      </c>
    </row>
    <row r="291" spans="1:17" s="64" customFormat="1" ht="15" hidden="1" customHeight="1">
      <c r="A291" s="53">
        <v>150112</v>
      </c>
      <c r="B291" s="54" t="str">
        <f>VLOOKUP(A291,МО!$A$1:$C$68,2,0)</f>
        <v>ГБУЗ " Моздокская ЦРБ"</v>
      </c>
      <c r="C291" s="55">
        <f>IF(D291="КС",VLOOKUP(A291,МО!$A$1:$C$68,3,0),VLOOKUP(A291,МО!$A$1:$D$68,4,0))</f>
        <v>0.9</v>
      </c>
      <c r="D291" s="56" t="s">
        <v>495</v>
      </c>
      <c r="E291" s="60">
        <v>20162011</v>
      </c>
      <c r="F291" s="54" t="str">
        <f>VLOOKUP(E291,КСГ!$A$2:$C$427,2,0)</f>
        <v>Дерматозы</v>
      </c>
      <c r="G291" s="58">
        <f>VLOOKUP(E291,КСГ!$A$2:$C$427,3,0)</f>
        <v>1.54</v>
      </c>
      <c r="H291" s="58">
        <f>IF(VLOOKUP($E291,КСГ!$A$2:$D$427,4,0)=0,IF($D291="КС",$C$2*$C291*$G291,$C$3*$C291*$G291),IF($D291="КС",$C$2*$G291,$C$3*$G291))</f>
        <v>12182.94</v>
      </c>
      <c r="I291" s="59" t="str">
        <f>VLOOKUP(E291,КСГ!$A$2:$E$427,5,0)</f>
        <v>Дерматология</v>
      </c>
      <c r="J291" s="58">
        <f>VLOOKUP(E291,КСГ!$A$2:$F$427,6,0)</f>
        <v>1.54</v>
      </c>
      <c r="K291" s="60" t="s">
        <v>491</v>
      </c>
      <c r="L291" s="60">
        <v>0</v>
      </c>
      <c r="M291" s="60"/>
      <c r="N291" s="61" t="str">
        <f t="shared" si="9"/>
        <v/>
      </c>
      <c r="O291" s="62">
        <f>IF(VLOOKUP($E291,КСГ!$A$2:$D$427,4,0)=0,IF($D291="КС",$C$2*$C291*$G291*L291,$C$3*$C291*$G291*L291),IF($D291="КС",$C$2*$G291*L291,$C$3*$G291*L291))</f>
        <v>0</v>
      </c>
      <c r="P291" s="62">
        <f>IF(VLOOKUP($E291,КСГ!$A$2:$D$427,4,0)=0,IF($D291="КС",$C$2*$C291*$G291*M291,$C$3*$C291*$G291*M291),IF($D291="КС",$C$2*$G291*M291,$C$3*$G291*M291))</f>
        <v>0</v>
      </c>
      <c r="Q291" s="63">
        <f t="shared" si="10"/>
        <v>0</v>
      </c>
    </row>
    <row r="292" spans="1:17" s="64" customFormat="1" ht="15" hidden="1" customHeight="1">
      <c r="A292" s="53">
        <v>150112</v>
      </c>
      <c r="B292" s="54" t="str">
        <f>VLOOKUP(A292,МО!$A$1:$C$68,2,0)</f>
        <v>ГБУЗ " Моздокская ЦРБ"</v>
      </c>
      <c r="C292" s="55">
        <f>IF(D292="КС",VLOOKUP(A292,МО!$A$1:$C$68,3,0),VLOOKUP(A292,МО!$A$1:$D$68,4,0))</f>
        <v>0.9</v>
      </c>
      <c r="D292" s="56" t="s">
        <v>495</v>
      </c>
      <c r="E292" s="60">
        <v>20162028</v>
      </c>
      <c r="F292" s="54" t="str">
        <f>VLOOKUP(E292,КСГ!$A$2:$C$427,2,0)</f>
        <v>Респираторные инфекции верхних дыхательных путей, взрослые</v>
      </c>
      <c r="G292" s="58">
        <f>VLOOKUP(E292,КСГ!$A$2:$C$427,3,0)</f>
        <v>0.52</v>
      </c>
      <c r="H292" s="58">
        <f>IF(VLOOKUP($E292,КСГ!$A$2:$D$427,4,0)=0,IF($D292="КС",$C$2*$C292*$G292,$C$3*$C292*$G292),IF($D292="КС",$C$2*$G292,$C$3*$G292))</f>
        <v>4113.72</v>
      </c>
      <c r="I292" s="59" t="str">
        <f>VLOOKUP(E292,КСГ!$A$2:$E$427,5,0)</f>
        <v>Инфекционные болезни</v>
      </c>
      <c r="J292" s="58">
        <f>VLOOKUP(E292,КСГ!$A$2:$F$427,6,0)</f>
        <v>0.92</v>
      </c>
      <c r="K292" s="60" t="s">
        <v>491</v>
      </c>
      <c r="L292" s="60">
        <v>4</v>
      </c>
      <c r="M292" s="60"/>
      <c r="N292" s="61">
        <f t="shared" si="9"/>
        <v>4</v>
      </c>
      <c r="O292" s="62">
        <f>IF(VLOOKUP($E292,КСГ!$A$2:$D$427,4,0)=0,IF($D292="КС",$C$2*$C292*$G292*L292,$C$3*$C292*$G292*L292),IF($D292="КС",$C$2*$G292*L292,$C$3*$G292*L292))</f>
        <v>16454.88</v>
      </c>
      <c r="P292" s="62">
        <f>IF(VLOOKUP($E292,КСГ!$A$2:$D$427,4,0)=0,IF($D292="КС",$C$2*$C292*$G292*M292,$C$3*$C292*$G292*M292),IF($D292="КС",$C$2*$G292*M292,$C$3*$G292*M292))</f>
        <v>0</v>
      </c>
      <c r="Q292" s="63">
        <f t="shared" si="10"/>
        <v>16454.88</v>
      </c>
    </row>
    <row r="293" spans="1:17" s="64" customFormat="1" ht="15" hidden="1" customHeight="1">
      <c r="A293" s="53">
        <v>150112</v>
      </c>
      <c r="B293" s="54" t="str">
        <f>VLOOKUP(A293,МО!$A$1:$C$68,2,0)</f>
        <v>ГБУЗ " Моздокская ЦРБ"</v>
      </c>
      <c r="C293" s="55">
        <f>IF(D293="КС",VLOOKUP(A293,МО!$A$1:$C$68,3,0),VLOOKUP(A293,МО!$A$1:$D$68,4,0))</f>
        <v>0.9</v>
      </c>
      <c r="D293" s="56" t="s">
        <v>495</v>
      </c>
      <c r="E293" s="60">
        <v>20162029</v>
      </c>
      <c r="F293" s="54" t="str">
        <f>VLOOKUP(E293,КСГ!$A$2:$C$427,2,0)</f>
        <v>Респираторные инфекции верхних дыхательных путей, дети</v>
      </c>
      <c r="G293" s="58">
        <f>VLOOKUP(E293,КСГ!$A$2:$C$427,3,0)</f>
        <v>0.65</v>
      </c>
      <c r="H293" s="58">
        <f>IF(VLOOKUP($E293,КСГ!$A$2:$D$427,4,0)=0,IF($D293="КС",$C$2*$C293*$G293,$C$3*$C293*$G293),IF($D293="КС",$C$2*$G293,$C$3*$G293))</f>
        <v>5142.1500000000005</v>
      </c>
      <c r="I293" s="59" t="str">
        <f>VLOOKUP(E293,КСГ!$A$2:$E$427,5,0)</f>
        <v>Инфекционные болезни</v>
      </c>
      <c r="J293" s="58">
        <f>VLOOKUP(E293,КСГ!$A$2:$F$427,6,0)</f>
        <v>0.92</v>
      </c>
      <c r="K293" s="60" t="s">
        <v>474</v>
      </c>
      <c r="L293" s="60">
        <v>0</v>
      </c>
      <c r="M293" s="60"/>
      <c r="N293" s="61" t="str">
        <f t="shared" si="9"/>
        <v/>
      </c>
      <c r="O293" s="62">
        <f>IF(VLOOKUP($E293,КСГ!$A$2:$D$427,4,0)=0,IF($D293="КС",$C$2*$C293*$G293*L293,$C$3*$C293*$G293*L293),IF($D293="КС",$C$2*$G293*L293,$C$3*$G293*L293))</f>
        <v>0</v>
      </c>
      <c r="P293" s="62">
        <f>IF(VLOOKUP($E293,КСГ!$A$2:$D$427,4,0)=0,IF($D293="КС",$C$2*$C293*$G293*M293,$C$3*$C293*$G293*M293),IF($D293="КС",$C$2*$G293*M293,$C$3*$G293*M293))</f>
        <v>0</v>
      </c>
      <c r="Q293" s="63">
        <f t="shared" si="10"/>
        <v>0</v>
      </c>
    </row>
    <row r="294" spans="1:17" s="64" customFormat="1" ht="15" hidden="1" customHeight="1">
      <c r="A294" s="53">
        <v>150112</v>
      </c>
      <c r="B294" s="54" t="str">
        <f>VLOOKUP(A294,МО!$A$1:$C$68,2,0)</f>
        <v>ГБУЗ " Моздокская ЦРБ"</v>
      </c>
      <c r="C294" s="55">
        <f>IF(D294="КС",VLOOKUP(A294,МО!$A$1:$C$68,3,0),VLOOKUP(A294,МО!$A$1:$D$68,4,0))</f>
        <v>0.9</v>
      </c>
      <c r="D294" s="56" t="s">
        <v>495</v>
      </c>
      <c r="E294" s="60">
        <v>20162029</v>
      </c>
      <c r="F294" s="54" t="str">
        <f>VLOOKUP(E294,КСГ!$A$2:$C$427,2,0)</f>
        <v>Респираторные инфекции верхних дыхательных путей, дети</v>
      </c>
      <c r="G294" s="58">
        <f>VLOOKUP(E294,КСГ!$A$2:$C$427,3,0)</f>
        <v>0.65</v>
      </c>
      <c r="H294" s="58">
        <f>IF(VLOOKUP($E294,КСГ!$A$2:$D$427,4,0)=0,IF($D294="КС",$C$2*$C294*$G294,$C$3*$C294*$G294),IF($D294="КС",$C$2*$G294,$C$3*$G294))</f>
        <v>5142.1500000000005</v>
      </c>
      <c r="I294" s="59" t="str">
        <f>VLOOKUP(E294,КСГ!$A$2:$E$427,5,0)</f>
        <v>Инфекционные болезни</v>
      </c>
      <c r="J294" s="58">
        <f>VLOOKUP(E294,КСГ!$A$2:$F$427,6,0)</f>
        <v>0.92</v>
      </c>
      <c r="K294" s="60" t="s">
        <v>497</v>
      </c>
      <c r="L294" s="60">
        <v>49</v>
      </c>
      <c r="M294" s="60">
        <v>1</v>
      </c>
      <c r="N294" s="61">
        <f t="shared" si="9"/>
        <v>50</v>
      </c>
      <c r="O294" s="62">
        <f>IF(VLOOKUP($E294,КСГ!$A$2:$D$427,4,0)=0,IF($D294="КС",$C$2*$C294*$G294*L294,$C$3*$C294*$G294*L294),IF($D294="КС",$C$2*$G294*L294,$C$3*$G294*L294))</f>
        <v>251965.35000000003</v>
      </c>
      <c r="P294" s="62">
        <f>IF(VLOOKUP($E294,КСГ!$A$2:$D$427,4,0)=0,IF($D294="КС",$C$2*$C294*$G294*M294,$C$3*$C294*$G294*M294),IF($D294="КС",$C$2*$G294*M294,$C$3*$G294*M294))</f>
        <v>5142.1500000000005</v>
      </c>
      <c r="Q294" s="63">
        <f t="shared" si="10"/>
        <v>257107.50000000003</v>
      </c>
    </row>
    <row r="295" spans="1:17" s="64" customFormat="1" ht="15" hidden="1" customHeight="1">
      <c r="A295" s="53">
        <v>150112</v>
      </c>
      <c r="B295" s="54" t="str">
        <f>VLOOKUP(A295,МО!$A$1:$C$68,2,0)</f>
        <v>ГБУЗ " Моздокская ЦРБ"</v>
      </c>
      <c r="C295" s="55">
        <f>IF(D295="КС",VLOOKUP(A295,МО!$A$1:$C$68,3,0),VLOOKUP(A295,МО!$A$1:$D$68,4,0))</f>
        <v>0.9</v>
      </c>
      <c r="D295" s="56" t="s">
        <v>495</v>
      </c>
      <c r="E295" s="60">
        <v>20162030</v>
      </c>
      <c r="F295" s="54" t="str">
        <f>VLOOKUP(E295,КСГ!$A$2:$C$427,2,0)</f>
        <v>Болезни системы кровообращения, взрослые</v>
      </c>
      <c r="G295" s="58">
        <f>VLOOKUP(E295,КСГ!$A$2:$C$427,3,0)</f>
        <v>0.8</v>
      </c>
      <c r="H295" s="58">
        <f>IF(VLOOKUP($E295,КСГ!$A$2:$D$427,4,0)=0,IF($D295="КС",$C$2*$C295*$G295,$C$3*$C295*$G295),IF($D295="КС",$C$2*$G295,$C$3*$G295))</f>
        <v>6328.8</v>
      </c>
      <c r="I295" s="59" t="str">
        <f>VLOOKUP(E295,КСГ!$A$2:$E$427,5,0)</f>
        <v>Кардиология</v>
      </c>
      <c r="J295" s="58">
        <f>VLOOKUP(E295,КСГ!$A$2:$F$427,6,0)</f>
        <v>0.8</v>
      </c>
      <c r="K295" s="60" t="s">
        <v>475</v>
      </c>
      <c r="L295" s="60">
        <v>95</v>
      </c>
      <c r="M295" s="60">
        <v>5</v>
      </c>
      <c r="N295" s="61">
        <f t="shared" si="9"/>
        <v>100</v>
      </c>
      <c r="O295" s="62">
        <f>IF(VLOOKUP($E295,КСГ!$A$2:$D$427,4,0)=0,IF($D295="КС",$C$2*$C295*$G295*L295,$C$3*$C295*$G295*L295),IF($D295="КС",$C$2*$G295*L295,$C$3*$G295*L295))</f>
        <v>601236</v>
      </c>
      <c r="P295" s="62">
        <f>IF(VLOOKUP($E295,КСГ!$A$2:$D$427,4,0)=0,IF($D295="КС",$C$2*$C295*$G295*M295,$C$3*$C295*$G295*M295),IF($D295="КС",$C$2*$G295*M295,$C$3*$G295*M295))</f>
        <v>31644</v>
      </c>
      <c r="Q295" s="63">
        <f t="shared" si="10"/>
        <v>632880</v>
      </c>
    </row>
    <row r="296" spans="1:17" s="64" customFormat="1" ht="15" hidden="1" customHeight="1">
      <c r="A296" s="53">
        <v>150112</v>
      </c>
      <c r="B296" s="54" t="str">
        <f>VLOOKUP(A296,МО!$A$1:$C$68,2,0)</f>
        <v>ГБУЗ " Моздокская ЦРБ"</v>
      </c>
      <c r="C296" s="55">
        <f>IF(D296="КС",VLOOKUP(A296,МО!$A$1:$C$68,3,0),VLOOKUP(A296,МО!$A$1:$D$68,4,0))</f>
        <v>0.9</v>
      </c>
      <c r="D296" s="56" t="s">
        <v>495</v>
      </c>
      <c r="E296" s="60">
        <v>20162030</v>
      </c>
      <c r="F296" s="54" t="str">
        <f>VLOOKUP(E296,КСГ!$A$2:$C$427,2,0)</f>
        <v>Болезни системы кровообращения, взрослые</v>
      </c>
      <c r="G296" s="58">
        <f>VLOOKUP(E296,КСГ!$A$2:$C$427,3,0)</f>
        <v>0.8</v>
      </c>
      <c r="H296" s="58">
        <f>IF(VLOOKUP($E296,КСГ!$A$2:$D$427,4,0)=0,IF($D296="КС",$C$2*$C296*$G296,$C$3*$C296*$G296),IF($D296="КС",$C$2*$G296,$C$3*$G296))</f>
        <v>6328.8</v>
      </c>
      <c r="I296" s="59" t="str">
        <f>VLOOKUP(E296,КСГ!$A$2:$E$427,5,0)</f>
        <v>Кардиология</v>
      </c>
      <c r="J296" s="58">
        <f>VLOOKUP(E296,КСГ!$A$2:$F$427,6,0)</f>
        <v>0.8</v>
      </c>
      <c r="K296" s="60" t="s">
        <v>477</v>
      </c>
      <c r="L296" s="60">
        <v>0</v>
      </c>
      <c r="M296" s="60"/>
      <c r="N296" s="61" t="str">
        <f t="shared" si="9"/>
        <v/>
      </c>
      <c r="O296" s="62">
        <f>IF(VLOOKUP($E296,КСГ!$A$2:$D$427,4,0)=0,IF($D296="КС",$C$2*$C296*$G296*L296,$C$3*$C296*$G296*L296),IF($D296="КС",$C$2*$G296*L296,$C$3*$G296*L296))</f>
        <v>0</v>
      </c>
      <c r="P296" s="62">
        <f>IF(VLOOKUP($E296,КСГ!$A$2:$D$427,4,0)=0,IF($D296="КС",$C$2*$C296*$G296*M296,$C$3*$C296*$G296*M296),IF($D296="КС",$C$2*$G296*M296,$C$3*$G296*M296))</f>
        <v>0</v>
      </c>
      <c r="Q296" s="63">
        <f t="shared" si="10"/>
        <v>0</v>
      </c>
    </row>
    <row r="297" spans="1:17" s="64" customFormat="1" ht="15" hidden="1" customHeight="1">
      <c r="A297" s="53">
        <v>150112</v>
      </c>
      <c r="B297" s="54" t="str">
        <f>VLOOKUP(A297,МО!$A$1:$C$68,2,0)</f>
        <v>ГБУЗ " Моздокская ЦРБ"</v>
      </c>
      <c r="C297" s="55">
        <f>IF(D297="КС",VLOOKUP(A297,МО!$A$1:$C$68,3,0),VLOOKUP(A297,МО!$A$1:$D$68,4,0))</f>
        <v>0.9</v>
      </c>
      <c r="D297" s="56" t="s">
        <v>495</v>
      </c>
      <c r="E297" s="60">
        <v>20162030</v>
      </c>
      <c r="F297" s="54" t="str">
        <f>VLOOKUP(E297,КСГ!$A$2:$C$427,2,0)</f>
        <v>Болезни системы кровообращения, взрослые</v>
      </c>
      <c r="G297" s="58">
        <f>VLOOKUP(E297,КСГ!$A$2:$C$427,3,0)</f>
        <v>0.8</v>
      </c>
      <c r="H297" s="58">
        <f>IF(VLOOKUP($E297,КСГ!$A$2:$D$427,4,0)=0,IF($D297="КС",$C$2*$C297*$G297,$C$3*$C297*$G297),IF($D297="КС",$C$2*$G297,$C$3*$G297))</f>
        <v>6328.8</v>
      </c>
      <c r="I297" s="59" t="str">
        <f>VLOOKUP(E297,КСГ!$A$2:$E$427,5,0)</f>
        <v>Кардиология</v>
      </c>
      <c r="J297" s="58">
        <f>VLOOKUP(E297,КСГ!$A$2:$F$427,6,0)</f>
        <v>0.8</v>
      </c>
      <c r="K297" s="60" t="s">
        <v>491</v>
      </c>
      <c r="L297" s="60">
        <v>106</v>
      </c>
      <c r="M297" s="60">
        <v>2</v>
      </c>
      <c r="N297" s="61">
        <f t="shared" si="9"/>
        <v>108</v>
      </c>
      <c r="O297" s="62">
        <f>IF(VLOOKUP($E297,КСГ!$A$2:$D$427,4,0)=0,IF($D297="КС",$C$2*$C297*$G297*L297,$C$3*$C297*$G297*L297),IF($D297="КС",$C$2*$G297*L297,$C$3*$G297*L297))</f>
        <v>670852.80000000005</v>
      </c>
      <c r="P297" s="62">
        <f>IF(VLOOKUP($E297,КСГ!$A$2:$D$427,4,0)=0,IF($D297="КС",$C$2*$C297*$G297*M297,$C$3*$C297*$G297*M297),IF($D297="КС",$C$2*$G297*M297,$C$3*$G297*M297))</f>
        <v>12657.6</v>
      </c>
      <c r="Q297" s="63">
        <f t="shared" si="10"/>
        <v>683510.4</v>
      </c>
    </row>
    <row r="298" spans="1:17" s="64" customFormat="1" ht="15" hidden="1" customHeight="1">
      <c r="A298" s="53">
        <v>150112</v>
      </c>
      <c r="B298" s="54" t="str">
        <f>VLOOKUP(A298,МО!$A$1:$C$68,2,0)</f>
        <v>ГБУЗ " Моздокская ЦРБ"</v>
      </c>
      <c r="C298" s="55">
        <f>IF(D298="КС",VLOOKUP(A298,МО!$A$1:$C$68,3,0),VLOOKUP(A298,МО!$A$1:$D$68,4,0))</f>
        <v>0.9</v>
      </c>
      <c r="D298" s="56" t="s">
        <v>495</v>
      </c>
      <c r="E298" s="60">
        <v>20162030</v>
      </c>
      <c r="F298" s="54" t="str">
        <f>VLOOKUP(E298,КСГ!$A$2:$C$427,2,0)</f>
        <v>Болезни системы кровообращения, взрослые</v>
      </c>
      <c r="G298" s="58">
        <f>VLOOKUP(E298,КСГ!$A$2:$C$427,3,0)</f>
        <v>0.8</v>
      </c>
      <c r="H298" s="58">
        <f>IF(VLOOKUP($E298,КСГ!$A$2:$D$427,4,0)=0,IF($D298="КС",$C$2*$C298*$G298,$C$3*$C298*$G298),IF($D298="КС",$C$2*$G298,$C$3*$G298))</f>
        <v>6328.8</v>
      </c>
      <c r="I298" s="59" t="str">
        <f>VLOOKUP(E298,КСГ!$A$2:$E$427,5,0)</f>
        <v>Кардиология</v>
      </c>
      <c r="J298" s="58">
        <f>VLOOKUP(E298,КСГ!$A$2:$F$427,6,0)</f>
        <v>0.8</v>
      </c>
      <c r="K298" s="60" t="s">
        <v>473</v>
      </c>
      <c r="L298" s="60">
        <v>49</v>
      </c>
      <c r="M298" s="60">
        <v>1</v>
      </c>
      <c r="N298" s="61">
        <f t="shared" si="9"/>
        <v>50</v>
      </c>
      <c r="O298" s="62">
        <f>IF(VLOOKUP($E298,КСГ!$A$2:$D$427,4,0)=0,IF($D298="КС",$C$2*$C298*$G298*L298,$C$3*$C298*$G298*L298),IF($D298="КС",$C$2*$G298*L298,$C$3*$G298*L298))</f>
        <v>310111.2</v>
      </c>
      <c r="P298" s="62">
        <f>IF(VLOOKUP($E298,КСГ!$A$2:$D$427,4,0)=0,IF($D298="КС",$C$2*$C298*$G298*M298,$C$3*$C298*$G298*M298),IF($D298="КС",$C$2*$G298*M298,$C$3*$G298*M298))</f>
        <v>6328.8</v>
      </c>
      <c r="Q298" s="63">
        <f t="shared" si="10"/>
        <v>316440</v>
      </c>
    </row>
    <row r="299" spans="1:17" s="64" customFormat="1" ht="15" hidden="1" customHeight="1">
      <c r="A299" s="53">
        <v>150112</v>
      </c>
      <c r="B299" s="54" t="str">
        <f>VLOOKUP(A299,МО!$A$1:$C$68,2,0)</f>
        <v>ГБУЗ " Моздокская ЦРБ"</v>
      </c>
      <c r="C299" s="55">
        <f>IF(D299="КС",VLOOKUP(A299,МО!$A$1:$C$68,3,0),VLOOKUP(A299,МО!$A$1:$D$68,4,0))</f>
        <v>0.9</v>
      </c>
      <c r="D299" s="56" t="s">
        <v>495</v>
      </c>
      <c r="E299" s="60">
        <v>20162034</v>
      </c>
      <c r="F299" s="54" t="str">
        <f>VLOOKUP(E299,КСГ!$A$2:$C$427,2,0)</f>
        <v>Болезни нервной системы, хромосомные аномалии</v>
      </c>
      <c r="G299" s="58">
        <f>VLOOKUP(E299,КСГ!$A$2:$C$427,3,0)</f>
        <v>0.98</v>
      </c>
      <c r="H299" s="58">
        <f>IF(VLOOKUP($E299,КСГ!$A$2:$D$427,4,0)=0,IF($D299="КС",$C$2*$C299*$G299,$C$3*$C299*$G299),IF($D299="КС",$C$2*$G299,$C$3*$G299))</f>
        <v>7752.78</v>
      </c>
      <c r="I299" s="59" t="str">
        <f>VLOOKUP(E299,КСГ!$A$2:$E$427,5,0)</f>
        <v>Неврология</v>
      </c>
      <c r="J299" s="58">
        <f>VLOOKUP(E299,КСГ!$A$2:$F$427,6,0)</f>
        <v>1.05</v>
      </c>
      <c r="K299" s="60" t="s">
        <v>477</v>
      </c>
      <c r="L299" s="60">
        <v>20</v>
      </c>
      <c r="M299" s="60"/>
      <c r="N299" s="61">
        <f t="shared" si="9"/>
        <v>20</v>
      </c>
      <c r="O299" s="62">
        <f>IF(VLOOKUP($E299,КСГ!$A$2:$D$427,4,0)=0,IF($D299="КС",$C$2*$C299*$G299*L299,$C$3*$C299*$G299*L299),IF($D299="КС",$C$2*$G299*L299,$C$3*$G299*L299))</f>
        <v>155055.6</v>
      </c>
      <c r="P299" s="62">
        <f>IF(VLOOKUP($E299,КСГ!$A$2:$D$427,4,0)=0,IF($D299="КС",$C$2*$C299*$G299*M299,$C$3*$C299*$G299*M299),IF($D299="КС",$C$2*$G299*M299,$C$3*$G299*M299))</f>
        <v>0</v>
      </c>
      <c r="Q299" s="63">
        <f t="shared" si="10"/>
        <v>155055.6</v>
      </c>
    </row>
    <row r="300" spans="1:17" s="64" customFormat="1" ht="15" hidden="1" customHeight="1">
      <c r="A300" s="53">
        <v>150112</v>
      </c>
      <c r="B300" s="54" t="str">
        <f>VLOOKUP(A300,МО!$A$1:$C$68,2,0)</f>
        <v>ГБУЗ " Моздокская ЦРБ"</v>
      </c>
      <c r="C300" s="55">
        <f>IF(D300="КС",VLOOKUP(A300,МО!$A$1:$C$68,3,0),VLOOKUP(A300,МО!$A$1:$D$68,4,0))</f>
        <v>0.9</v>
      </c>
      <c r="D300" s="56" t="s">
        <v>495</v>
      </c>
      <c r="E300" s="60">
        <v>20162034</v>
      </c>
      <c r="F300" s="54" t="str">
        <f>VLOOKUP(E300,КСГ!$A$2:$C$427,2,0)</f>
        <v>Болезни нервной системы, хромосомные аномалии</v>
      </c>
      <c r="G300" s="58">
        <f>VLOOKUP(E300,КСГ!$A$2:$C$427,3,0)</f>
        <v>0.98</v>
      </c>
      <c r="H300" s="58">
        <f>IF(VLOOKUP($E300,КСГ!$A$2:$D$427,4,0)=0,IF($D300="КС",$C$2*$C300*$G300,$C$3*$C300*$G300),IF($D300="КС",$C$2*$G300,$C$3*$G300))</f>
        <v>7752.78</v>
      </c>
      <c r="I300" s="59" t="str">
        <f>VLOOKUP(E300,КСГ!$A$2:$E$427,5,0)</f>
        <v>Неврология</v>
      </c>
      <c r="J300" s="58">
        <f>VLOOKUP(E300,КСГ!$A$2:$F$427,6,0)</f>
        <v>1.05</v>
      </c>
      <c r="K300" s="60" t="s">
        <v>497</v>
      </c>
      <c r="L300" s="60">
        <v>15</v>
      </c>
      <c r="M300" s="60"/>
      <c r="N300" s="61">
        <f t="shared" si="9"/>
        <v>15</v>
      </c>
      <c r="O300" s="62">
        <f>IF(VLOOKUP($E300,КСГ!$A$2:$D$427,4,0)=0,IF($D300="КС",$C$2*$C300*$G300*L300,$C$3*$C300*$G300*L300),IF($D300="КС",$C$2*$G300*L300,$C$3*$G300*L300))</f>
        <v>116291.7</v>
      </c>
      <c r="P300" s="62">
        <f>IF(VLOOKUP($E300,КСГ!$A$2:$D$427,4,0)=0,IF($D300="КС",$C$2*$C300*$G300*M300,$C$3*$C300*$G300*M300),IF($D300="КС",$C$2*$G300*M300,$C$3*$G300*M300))</f>
        <v>0</v>
      </c>
      <c r="Q300" s="63">
        <f t="shared" si="10"/>
        <v>116291.7</v>
      </c>
    </row>
    <row r="301" spans="1:17" s="64" customFormat="1" ht="15" hidden="1" customHeight="1">
      <c r="A301" s="53">
        <v>150112</v>
      </c>
      <c r="B301" s="54" t="str">
        <f>VLOOKUP(A301,МО!$A$1:$C$68,2,0)</f>
        <v>ГБУЗ " Моздокская ЦРБ"</v>
      </c>
      <c r="C301" s="55">
        <f>IF(D301="КС",VLOOKUP(A301,МО!$A$1:$C$68,3,0),VLOOKUP(A301,МО!$A$1:$D$68,4,0))</f>
        <v>0.9</v>
      </c>
      <c r="D301" s="56" t="s">
        <v>495</v>
      </c>
      <c r="E301" s="60">
        <v>20162034</v>
      </c>
      <c r="F301" s="54" t="str">
        <f>VLOOKUP(E301,КСГ!$A$2:$C$427,2,0)</f>
        <v>Болезни нервной системы, хромосомные аномалии</v>
      </c>
      <c r="G301" s="58">
        <f>VLOOKUP(E301,КСГ!$A$2:$C$427,3,0)</f>
        <v>0.98</v>
      </c>
      <c r="H301" s="58">
        <f>IF(VLOOKUP($E301,КСГ!$A$2:$D$427,4,0)=0,IF($D301="КС",$C$2*$C301*$G301,$C$3*$C301*$G301),IF($D301="КС",$C$2*$G301,$C$3*$G301))</f>
        <v>7752.78</v>
      </c>
      <c r="I301" s="59" t="str">
        <f>VLOOKUP(E301,КСГ!$A$2:$E$427,5,0)</f>
        <v>Неврология</v>
      </c>
      <c r="J301" s="58">
        <f>VLOOKUP(E301,КСГ!$A$2:$F$427,6,0)</f>
        <v>1.05</v>
      </c>
      <c r="K301" s="60" t="s">
        <v>491</v>
      </c>
      <c r="L301" s="60">
        <v>35</v>
      </c>
      <c r="M301" s="60"/>
      <c r="N301" s="61">
        <f t="shared" si="9"/>
        <v>35</v>
      </c>
      <c r="O301" s="62">
        <f>IF(VLOOKUP($E301,КСГ!$A$2:$D$427,4,0)=0,IF($D301="КС",$C$2*$C301*$G301*L301,$C$3*$C301*$G301*L301),IF($D301="КС",$C$2*$G301*L301,$C$3*$G301*L301))</f>
        <v>271347.3</v>
      </c>
      <c r="P301" s="62">
        <f>IF(VLOOKUP($E301,КСГ!$A$2:$D$427,4,0)=0,IF($D301="КС",$C$2*$C301*$G301*M301,$C$3*$C301*$G301*M301),IF($D301="КС",$C$2*$G301*M301,$C$3*$G301*M301))</f>
        <v>0</v>
      </c>
      <c r="Q301" s="63">
        <f t="shared" si="10"/>
        <v>271347.3</v>
      </c>
    </row>
    <row r="302" spans="1:17" s="64" customFormat="1" ht="15" hidden="1" customHeight="1">
      <c r="A302" s="53">
        <v>150112</v>
      </c>
      <c r="B302" s="54" t="str">
        <f>VLOOKUP(A302,МО!$A$1:$C$68,2,0)</f>
        <v>ГБУЗ " Моздокская ЦРБ"</v>
      </c>
      <c r="C302" s="55">
        <f>IF(D302="КС",VLOOKUP(A302,МО!$A$1:$C$68,3,0),VLOOKUP(A302,МО!$A$1:$D$68,4,0))</f>
        <v>0.9</v>
      </c>
      <c r="D302" s="56" t="s">
        <v>495</v>
      </c>
      <c r="E302" s="60">
        <v>20162037</v>
      </c>
      <c r="F302" s="54" t="str">
        <f>VLOOKUP(E302,КСГ!$A$2:$C$427,2,0)</f>
        <v>Болезни и травмы позвоночника, спинного мозга, последствия внутричерепной травмы, сотрясение головного мозга</v>
      </c>
      <c r="G302" s="58">
        <f>VLOOKUP(E302,КСГ!$A$2:$C$427,3,0)</f>
        <v>0.94</v>
      </c>
      <c r="H302" s="58">
        <f>IF(VLOOKUP($E302,КСГ!$A$2:$D$427,4,0)=0,IF($D302="КС",$C$2*$C302*$G302,$C$3*$C302*$G302),IF($D302="КС",$C$2*$G302,$C$3*$G302))</f>
        <v>7436.3399999999992</v>
      </c>
      <c r="I302" s="59" t="str">
        <f>VLOOKUP(E302,КСГ!$A$2:$E$427,5,0)</f>
        <v>Нейрохирургия</v>
      </c>
      <c r="J302" s="58">
        <f>VLOOKUP(E302,КСГ!$A$2:$F$427,6,0)</f>
        <v>1.06</v>
      </c>
      <c r="K302" s="60" t="s">
        <v>477</v>
      </c>
      <c r="L302" s="60">
        <v>20</v>
      </c>
      <c r="M302" s="60"/>
      <c r="N302" s="61">
        <f t="shared" si="9"/>
        <v>20</v>
      </c>
      <c r="O302" s="62">
        <f>IF(VLOOKUP($E302,КСГ!$A$2:$D$427,4,0)=0,IF($D302="КС",$C$2*$C302*$G302*L302,$C$3*$C302*$G302*L302),IF($D302="КС",$C$2*$G302*L302,$C$3*$G302*L302))</f>
        <v>148726.79999999999</v>
      </c>
      <c r="P302" s="62">
        <f>IF(VLOOKUP($E302,КСГ!$A$2:$D$427,4,0)=0,IF($D302="КС",$C$2*$C302*$G302*M302,$C$3*$C302*$G302*M302),IF($D302="КС",$C$2*$G302*M302,$C$3*$G302*M302))</f>
        <v>0</v>
      </c>
      <c r="Q302" s="63">
        <f t="shared" si="10"/>
        <v>148726.79999999999</v>
      </c>
    </row>
    <row r="303" spans="1:17" s="64" customFormat="1" ht="15" hidden="1" customHeight="1">
      <c r="A303" s="53">
        <v>150112</v>
      </c>
      <c r="B303" s="54" t="str">
        <f>VLOOKUP(A303,МО!$A$1:$C$68,2,0)</f>
        <v>ГБУЗ " Моздокская ЦРБ"</v>
      </c>
      <c r="C303" s="55">
        <f>IF(D303="КС",VLOOKUP(A303,МО!$A$1:$C$68,3,0),VLOOKUP(A303,МО!$A$1:$D$68,4,0))</f>
        <v>0.9</v>
      </c>
      <c r="D303" s="56" t="s">
        <v>495</v>
      </c>
      <c r="E303" s="60">
        <v>20162037</v>
      </c>
      <c r="F303" s="54" t="str">
        <f>VLOOKUP(E303,КСГ!$A$2:$C$427,2,0)</f>
        <v>Болезни и травмы позвоночника, спинного мозга, последствия внутричерепной травмы, сотрясение головного мозга</v>
      </c>
      <c r="G303" s="58">
        <f>VLOOKUP(E303,КСГ!$A$2:$C$427,3,0)</f>
        <v>0.94</v>
      </c>
      <c r="H303" s="58">
        <f>IF(VLOOKUP($E303,КСГ!$A$2:$D$427,4,0)=0,IF($D303="КС",$C$2*$C303*$G303,$C$3*$C303*$G303),IF($D303="КС",$C$2*$G303,$C$3*$G303))</f>
        <v>7436.3399999999992</v>
      </c>
      <c r="I303" s="59" t="str">
        <f>VLOOKUP(E303,КСГ!$A$2:$E$427,5,0)</f>
        <v>Нейрохирургия</v>
      </c>
      <c r="J303" s="58">
        <f>VLOOKUP(E303,КСГ!$A$2:$F$427,6,0)</f>
        <v>1.06</v>
      </c>
      <c r="K303" s="60" t="s">
        <v>491</v>
      </c>
      <c r="L303" s="60">
        <v>30</v>
      </c>
      <c r="M303" s="60"/>
      <c r="N303" s="61">
        <f t="shared" si="9"/>
        <v>30</v>
      </c>
      <c r="O303" s="62">
        <f>IF(VLOOKUP($E303,КСГ!$A$2:$D$427,4,0)=0,IF($D303="КС",$C$2*$C303*$G303*L303,$C$3*$C303*$G303*L303),IF($D303="КС",$C$2*$G303*L303,$C$3*$G303*L303))</f>
        <v>223090.19999999998</v>
      </c>
      <c r="P303" s="62">
        <f>IF(VLOOKUP($E303,КСГ!$A$2:$D$427,4,0)=0,IF($D303="КС",$C$2*$C303*$G303*M303,$C$3*$C303*$G303*M303),IF($D303="КС",$C$2*$G303*M303,$C$3*$G303*M303))</f>
        <v>0</v>
      </c>
      <c r="Q303" s="63">
        <f t="shared" si="10"/>
        <v>223090.19999999998</v>
      </c>
    </row>
    <row r="304" spans="1:17" s="64" customFormat="1" ht="15" hidden="1" customHeight="1">
      <c r="A304" s="53">
        <v>150112</v>
      </c>
      <c r="B304" s="54" t="str">
        <f>VLOOKUP(A304,МО!$A$1:$C$68,2,0)</f>
        <v>ГБУЗ " Моздокская ЦРБ"</v>
      </c>
      <c r="C304" s="55">
        <f>IF(D304="КС",VLOOKUP(A304,МО!$A$1:$C$68,3,0),VLOOKUP(A304,МО!$A$1:$D$68,4,0))</f>
        <v>0.9</v>
      </c>
      <c r="D304" s="56" t="s">
        <v>495</v>
      </c>
      <c r="E304" s="60">
        <v>20162037</v>
      </c>
      <c r="F304" s="54" t="str">
        <f>VLOOKUP(E304,КСГ!$A$2:$C$427,2,0)</f>
        <v>Болезни и травмы позвоночника, спинного мозга, последствия внутричерепной травмы, сотрясение головного мозга</v>
      </c>
      <c r="G304" s="58">
        <f>VLOOKUP(E304,КСГ!$A$2:$C$427,3,0)</f>
        <v>0.94</v>
      </c>
      <c r="H304" s="58">
        <f>IF(VLOOKUP($E304,КСГ!$A$2:$D$427,4,0)=0,IF($D304="КС",$C$2*$C304*$G304,$C$3*$C304*$G304),IF($D304="КС",$C$2*$G304,$C$3*$G304))</f>
        <v>7436.3399999999992</v>
      </c>
      <c r="I304" s="59" t="str">
        <f>VLOOKUP(E304,КСГ!$A$2:$E$427,5,0)</f>
        <v>Нейрохирургия</v>
      </c>
      <c r="J304" s="58">
        <f>VLOOKUP(E304,КСГ!$A$2:$F$427,6,0)</f>
        <v>1.06</v>
      </c>
      <c r="K304" s="60" t="s">
        <v>479</v>
      </c>
      <c r="L304" s="60">
        <v>0</v>
      </c>
      <c r="M304" s="60"/>
      <c r="N304" s="61" t="str">
        <f t="shared" si="9"/>
        <v/>
      </c>
      <c r="O304" s="62">
        <f>IF(VLOOKUP($E304,КСГ!$A$2:$D$427,4,0)=0,IF($D304="КС",$C$2*$C304*$G304*L304,$C$3*$C304*$G304*L304),IF($D304="КС",$C$2*$G304*L304,$C$3*$G304*L304))</f>
        <v>0</v>
      </c>
      <c r="P304" s="62">
        <f>IF(VLOOKUP($E304,КСГ!$A$2:$D$427,4,0)=0,IF($D304="КС",$C$2*$C304*$G304*M304,$C$3*$C304*$G304*M304),IF($D304="КС",$C$2*$G304*M304,$C$3*$G304*M304))</f>
        <v>0</v>
      </c>
      <c r="Q304" s="63">
        <f t="shared" si="10"/>
        <v>0</v>
      </c>
    </row>
    <row r="305" spans="1:17" s="64" customFormat="1" ht="15" hidden="1" customHeight="1">
      <c r="A305" s="53">
        <v>150112</v>
      </c>
      <c r="B305" s="54" t="str">
        <f>VLOOKUP(A305,МО!$A$1:$C$68,2,0)</f>
        <v>ГБУЗ " Моздокская ЦРБ"</v>
      </c>
      <c r="C305" s="55">
        <f>IF(D305="КС",VLOOKUP(A305,МО!$A$1:$C$68,3,0),VLOOKUP(A305,МО!$A$1:$D$68,4,0))</f>
        <v>0.9</v>
      </c>
      <c r="D305" s="56" t="s">
        <v>495</v>
      </c>
      <c r="E305" s="60">
        <v>20162040</v>
      </c>
      <c r="F305" s="54" t="str">
        <f>VLOOKUP(E305,КСГ!$A$2:$C$427,2,0)</f>
        <v>Гломерулярные болезни, почечная недостаточность (без диализа)</v>
      </c>
      <c r="G305" s="58">
        <f>VLOOKUP(E305,КСГ!$A$2:$C$427,3,0)</f>
        <v>1.6</v>
      </c>
      <c r="H305" s="58">
        <f>IF(VLOOKUP($E305,КСГ!$A$2:$D$427,4,0)=0,IF($D305="КС",$C$2*$C305*$G305,$C$3*$C305*$G305),IF($D305="КС",$C$2*$G305,$C$3*$G305))</f>
        <v>12657.6</v>
      </c>
      <c r="I305" s="59" t="str">
        <f>VLOOKUP(E305,КСГ!$A$2:$E$427,5,0)</f>
        <v>Нефрология (без диализа)</v>
      </c>
      <c r="J305" s="58">
        <f>VLOOKUP(E305,КСГ!$A$2:$F$427,6,0)</f>
        <v>2.74</v>
      </c>
      <c r="K305" s="60" t="s">
        <v>491</v>
      </c>
      <c r="L305" s="60">
        <v>0</v>
      </c>
      <c r="M305" s="60"/>
      <c r="N305" s="61" t="str">
        <f t="shared" si="9"/>
        <v/>
      </c>
      <c r="O305" s="62">
        <f>IF(VLOOKUP($E305,КСГ!$A$2:$D$427,4,0)=0,IF($D305="КС",$C$2*$C305*$G305*L305,$C$3*$C305*$G305*L305),IF($D305="КС",$C$2*$G305*L305,$C$3*$G305*L305))</f>
        <v>0</v>
      </c>
      <c r="P305" s="62">
        <f>IF(VLOOKUP($E305,КСГ!$A$2:$D$427,4,0)=0,IF($D305="КС",$C$2*$C305*$G305*M305,$C$3*$C305*$G305*M305),IF($D305="КС",$C$2*$G305*M305,$C$3*$G305*M305))</f>
        <v>0</v>
      </c>
      <c r="Q305" s="63">
        <f t="shared" si="10"/>
        <v>0</v>
      </c>
    </row>
    <row r="306" spans="1:17" s="64" customFormat="1" ht="15" hidden="1" customHeight="1">
      <c r="A306" s="53">
        <v>150112</v>
      </c>
      <c r="B306" s="54" t="str">
        <f>VLOOKUP(A306,МО!$A$1:$C$68,2,0)</f>
        <v>ГБУЗ " Моздокская ЦРБ"</v>
      </c>
      <c r="C306" s="55">
        <f>IF(D306="КС",VLOOKUP(A306,МО!$A$1:$C$68,3,0),VLOOKUP(A306,МО!$A$1:$D$68,4,0))</f>
        <v>0.9</v>
      </c>
      <c r="D306" s="56" t="s">
        <v>495</v>
      </c>
      <c r="E306" s="60">
        <v>20162043</v>
      </c>
      <c r="F306" s="54" t="str">
        <f>VLOOKUP(E306,КСГ!$A$2:$C$427,2,0)</f>
        <v>Другие болезни почек</v>
      </c>
      <c r="G306" s="58">
        <f>VLOOKUP(E306,КСГ!$A$2:$C$427,3,0)</f>
        <v>0.8</v>
      </c>
      <c r="H306" s="58">
        <f>IF(VLOOKUP($E306,КСГ!$A$2:$D$427,4,0)=0,IF($D306="КС",$C$2*$C306*$G306,$C$3*$C306*$G306),IF($D306="КС",$C$2*$G306,$C$3*$G306))</f>
        <v>6328.8</v>
      </c>
      <c r="I306" s="59" t="str">
        <f>VLOOKUP(E306,КСГ!$A$2:$E$427,5,0)</f>
        <v>Нефрология (без диализа)</v>
      </c>
      <c r="J306" s="58">
        <f>VLOOKUP(E306,КСГ!$A$2:$F$427,6,0)</f>
        <v>2.74</v>
      </c>
      <c r="K306" s="60" t="s">
        <v>497</v>
      </c>
      <c r="L306" s="60">
        <v>2</v>
      </c>
      <c r="M306" s="60"/>
      <c r="N306" s="61">
        <f t="shared" si="9"/>
        <v>2</v>
      </c>
      <c r="O306" s="62">
        <f>IF(VLOOKUP($E306,КСГ!$A$2:$D$427,4,0)=0,IF($D306="КС",$C$2*$C306*$G306*L306,$C$3*$C306*$G306*L306),IF($D306="КС",$C$2*$G306*L306,$C$3*$G306*L306))</f>
        <v>12657.6</v>
      </c>
      <c r="P306" s="62">
        <f>IF(VLOOKUP($E306,КСГ!$A$2:$D$427,4,0)=0,IF($D306="КС",$C$2*$C306*$G306*M306,$C$3*$C306*$G306*M306),IF($D306="КС",$C$2*$G306*M306,$C$3*$G306*M306))</f>
        <v>0</v>
      </c>
      <c r="Q306" s="63">
        <f t="shared" si="10"/>
        <v>12657.6</v>
      </c>
    </row>
    <row r="307" spans="1:17" s="64" customFormat="1" ht="15" hidden="1" customHeight="1">
      <c r="A307" s="53">
        <v>150112</v>
      </c>
      <c r="B307" s="54" t="str">
        <f>VLOOKUP(A307,МО!$A$1:$C$68,2,0)</f>
        <v>ГБУЗ " Моздокская ЦРБ"</v>
      </c>
      <c r="C307" s="55">
        <f>IF(D307="КС",VLOOKUP(A307,МО!$A$1:$C$68,3,0),VLOOKUP(A307,МО!$A$1:$D$68,4,0))</f>
        <v>0.9</v>
      </c>
      <c r="D307" s="56" t="s">
        <v>495</v>
      </c>
      <c r="E307" s="60">
        <v>20162043</v>
      </c>
      <c r="F307" s="54" t="str">
        <f>VLOOKUP(E307,КСГ!$A$2:$C$427,2,0)</f>
        <v>Другие болезни почек</v>
      </c>
      <c r="G307" s="58">
        <f>VLOOKUP(E307,КСГ!$A$2:$C$427,3,0)</f>
        <v>0.8</v>
      </c>
      <c r="H307" s="58">
        <f>IF(VLOOKUP($E307,КСГ!$A$2:$D$427,4,0)=0,IF($D307="КС",$C$2*$C307*$G307,$C$3*$C307*$G307),IF($D307="КС",$C$2*$G307,$C$3*$G307))</f>
        <v>6328.8</v>
      </c>
      <c r="I307" s="59" t="str">
        <f>VLOOKUP(E307,КСГ!$A$2:$E$427,5,0)</f>
        <v>Нефрология (без диализа)</v>
      </c>
      <c r="J307" s="58">
        <f>VLOOKUP(E307,КСГ!$A$2:$F$427,6,0)</f>
        <v>2.74</v>
      </c>
      <c r="K307" s="60" t="s">
        <v>491</v>
      </c>
      <c r="L307" s="60">
        <v>12</v>
      </c>
      <c r="M307" s="60"/>
      <c r="N307" s="61">
        <f t="shared" si="9"/>
        <v>12</v>
      </c>
      <c r="O307" s="62">
        <f>IF(VLOOKUP($E307,КСГ!$A$2:$D$427,4,0)=0,IF($D307="КС",$C$2*$C307*$G307*L307,$C$3*$C307*$G307*L307),IF($D307="КС",$C$2*$G307*L307,$C$3*$G307*L307))</f>
        <v>75945.600000000006</v>
      </c>
      <c r="P307" s="62">
        <f>IF(VLOOKUP($E307,КСГ!$A$2:$D$427,4,0)=0,IF($D307="КС",$C$2*$C307*$G307*M307,$C$3*$C307*$G307*M307),IF($D307="КС",$C$2*$G307*M307,$C$3*$G307*M307))</f>
        <v>0</v>
      </c>
      <c r="Q307" s="63">
        <f t="shared" si="10"/>
        <v>75945.600000000006</v>
      </c>
    </row>
    <row r="308" spans="1:17" s="64" customFormat="1" ht="15" hidden="1" customHeight="1">
      <c r="A308" s="53">
        <v>150112</v>
      </c>
      <c r="B308" s="54" t="str">
        <f>VLOOKUP(A308,МО!$A$1:$C$68,2,0)</f>
        <v>ГБУЗ " Моздокская ЦРБ"</v>
      </c>
      <c r="C308" s="55">
        <f>IF(D308="КС",VLOOKUP(A308,МО!$A$1:$C$68,3,0),VLOOKUP(A308,МО!$A$1:$D$68,4,0))</f>
        <v>0.9</v>
      </c>
      <c r="D308" s="56" t="s">
        <v>495</v>
      </c>
      <c r="E308" s="60">
        <v>20162055</v>
      </c>
      <c r="F308" s="54" t="str">
        <f>VLOOKUP(E308,КСГ!$A$2:$C$427,2,0)</f>
        <v>Болезни уха, горла, носа</v>
      </c>
      <c r="G308" s="58">
        <f>VLOOKUP(E308,КСГ!$A$2:$C$427,3,0)</f>
        <v>0.74</v>
      </c>
      <c r="H308" s="58">
        <f>IF(VLOOKUP($E308,КСГ!$A$2:$D$427,4,0)=0,IF($D308="КС",$C$2*$C308*$G308,$C$3*$C308*$G308),IF($D308="КС",$C$2*$G308,$C$3*$G308))</f>
        <v>5854.14</v>
      </c>
      <c r="I308" s="59" t="str">
        <f>VLOOKUP(E308,КСГ!$A$2:$E$427,5,0)</f>
        <v>Оториноларингология</v>
      </c>
      <c r="J308" s="58">
        <f>VLOOKUP(E308,КСГ!$A$2:$F$427,6,0)</f>
        <v>0.98</v>
      </c>
      <c r="K308" s="60" t="s">
        <v>474</v>
      </c>
      <c r="L308" s="60">
        <v>6</v>
      </c>
      <c r="M308" s="60"/>
      <c r="N308" s="61">
        <f t="shared" si="9"/>
        <v>6</v>
      </c>
      <c r="O308" s="62">
        <f>IF(VLOOKUP($E308,КСГ!$A$2:$D$427,4,0)=0,IF($D308="КС",$C$2*$C308*$G308*L308,$C$3*$C308*$G308*L308),IF($D308="КС",$C$2*$G308*L308,$C$3*$G308*L308))</f>
        <v>35124.840000000004</v>
      </c>
      <c r="P308" s="62">
        <f>IF(VLOOKUP($E308,КСГ!$A$2:$D$427,4,0)=0,IF($D308="КС",$C$2*$C308*$G308*M308,$C$3*$C308*$G308*M308),IF($D308="КС",$C$2*$G308*M308,$C$3*$G308*M308))</f>
        <v>0</v>
      </c>
      <c r="Q308" s="63">
        <f t="shared" si="10"/>
        <v>35124.840000000004</v>
      </c>
    </row>
    <row r="309" spans="1:17" s="64" customFormat="1" ht="15" hidden="1" customHeight="1">
      <c r="A309" s="53">
        <v>150112</v>
      </c>
      <c r="B309" s="54" t="str">
        <f>VLOOKUP(A309,МО!$A$1:$C$68,2,0)</f>
        <v>ГБУЗ " Моздокская ЦРБ"</v>
      </c>
      <c r="C309" s="55">
        <f>IF(D309="КС",VLOOKUP(A309,МО!$A$1:$C$68,3,0),VLOOKUP(A309,МО!$A$1:$D$68,4,0))</f>
        <v>0.9</v>
      </c>
      <c r="D309" s="56" t="s">
        <v>495</v>
      </c>
      <c r="E309" s="60">
        <v>20162068</v>
      </c>
      <c r="F309" s="54" t="str">
        <f>VLOOKUP(E309,КСГ!$A$2:$C$427,2,0)</f>
        <v>Болезни органов пищеварения, дети</v>
      </c>
      <c r="G309" s="58">
        <f>VLOOKUP(E309,КСГ!$A$2:$C$427,3,0)</f>
        <v>0.89</v>
      </c>
      <c r="H309" s="58">
        <f>IF(VLOOKUP($E309,КСГ!$A$2:$D$427,4,0)=0,IF($D309="КС",$C$2*$C309*$G309,$C$3*$C309*$G309),IF($D309="КС",$C$2*$G309,$C$3*$G309))</f>
        <v>7040.79</v>
      </c>
      <c r="I309" s="59" t="str">
        <f>VLOOKUP(E309,КСГ!$A$2:$E$427,5,0)</f>
        <v>Педиатрия</v>
      </c>
      <c r="J309" s="58">
        <f>VLOOKUP(E309,КСГ!$A$2:$F$427,6,0)</f>
        <v>0.93</v>
      </c>
      <c r="K309" s="60" t="s">
        <v>497</v>
      </c>
      <c r="L309" s="60">
        <v>5</v>
      </c>
      <c r="M309" s="60"/>
      <c r="N309" s="61">
        <f t="shared" si="9"/>
        <v>5</v>
      </c>
      <c r="O309" s="62">
        <f>IF(VLOOKUP($E309,КСГ!$A$2:$D$427,4,0)=0,IF($D309="КС",$C$2*$C309*$G309*L309,$C$3*$C309*$G309*L309),IF($D309="КС",$C$2*$G309*L309,$C$3*$G309*L309))</f>
        <v>35203.949999999997</v>
      </c>
      <c r="P309" s="62">
        <f>IF(VLOOKUP($E309,КСГ!$A$2:$D$427,4,0)=0,IF($D309="КС",$C$2*$C309*$G309*M309,$C$3*$C309*$G309*M309),IF($D309="КС",$C$2*$G309*M309,$C$3*$G309*M309))</f>
        <v>0</v>
      </c>
      <c r="Q309" s="63">
        <f t="shared" si="10"/>
        <v>35203.949999999997</v>
      </c>
    </row>
    <row r="310" spans="1:17" s="64" customFormat="1" ht="15" hidden="1" customHeight="1">
      <c r="A310" s="53">
        <v>150112</v>
      </c>
      <c r="B310" s="54" t="str">
        <f>VLOOKUP(A310,МО!$A$1:$C$68,2,0)</f>
        <v>ГБУЗ " Моздокская ЦРБ"</v>
      </c>
      <c r="C310" s="55">
        <f>IF(D310="КС",VLOOKUP(A310,МО!$A$1:$C$68,3,0),VLOOKUP(A310,МО!$A$1:$D$68,4,0))</f>
        <v>0.9</v>
      </c>
      <c r="D310" s="56" t="s">
        <v>495</v>
      </c>
      <c r="E310" s="60">
        <v>20162069</v>
      </c>
      <c r="F310" s="54" t="str">
        <f>VLOOKUP(E310,КСГ!$A$2:$C$427,2,0)</f>
        <v>Болезни органов дыхания</v>
      </c>
      <c r="G310" s="58">
        <f>VLOOKUP(E310,КСГ!$A$2:$C$427,3,0)</f>
        <v>0.9</v>
      </c>
      <c r="H310" s="58">
        <f>IF(VLOOKUP($E310,КСГ!$A$2:$D$427,4,0)=0,IF($D310="КС",$C$2*$C310*$G310,$C$3*$C310*$G310),IF($D310="КС",$C$2*$G310,$C$3*$G310))</f>
        <v>7119.9000000000005</v>
      </c>
      <c r="I310" s="59" t="str">
        <f>VLOOKUP(E310,КСГ!$A$2:$E$427,5,0)</f>
        <v>Пульмонология</v>
      </c>
      <c r="J310" s="58">
        <f>VLOOKUP(E310,КСГ!$A$2:$F$427,6,0)</f>
        <v>0.9</v>
      </c>
      <c r="K310" s="60" t="s">
        <v>497</v>
      </c>
      <c r="L310" s="60">
        <v>20</v>
      </c>
      <c r="M310" s="60">
        <v>5</v>
      </c>
      <c r="N310" s="61">
        <f t="shared" si="9"/>
        <v>25</v>
      </c>
      <c r="O310" s="62">
        <f>IF(VLOOKUP($E310,КСГ!$A$2:$D$427,4,0)=0,IF($D310="КС",$C$2*$C310*$G310*L310,$C$3*$C310*$G310*L310),IF($D310="КС",$C$2*$G310*L310,$C$3*$G310*L310))</f>
        <v>142398</v>
      </c>
      <c r="P310" s="62">
        <f>IF(VLOOKUP($E310,КСГ!$A$2:$D$427,4,0)=0,IF($D310="КС",$C$2*$C310*$G310*M310,$C$3*$C310*$G310*M310),IF($D310="КС",$C$2*$G310*M310,$C$3*$G310*M310))</f>
        <v>35599.5</v>
      </c>
      <c r="Q310" s="63">
        <f t="shared" si="10"/>
        <v>177997.5</v>
      </c>
    </row>
    <row r="311" spans="1:17" s="64" customFormat="1" ht="15" hidden="1" customHeight="1">
      <c r="A311" s="53">
        <v>150112</v>
      </c>
      <c r="B311" s="54" t="str">
        <f>VLOOKUP(A311,МО!$A$1:$C$68,2,0)</f>
        <v>ГБУЗ " Моздокская ЦРБ"</v>
      </c>
      <c r="C311" s="55">
        <f>IF(D311="КС",VLOOKUP(A311,МО!$A$1:$C$68,3,0),VLOOKUP(A311,МО!$A$1:$D$68,4,0))</f>
        <v>0.9</v>
      </c>
      <c r="D311" s="56" t="s">
        <v>495</v>
      </c>
      <c r="E311" s="60">
        <v>20162069</v>
      </c>
      <c r="F311" s="54" t="str">
        <f>VLOOKUP(E311,КСГ!$A$2:$C$427,2,0)</f>
        <v>Болезни органов дыхания</v>
      </c>
      <c r="G311" s="58">
        <f>VLOOKUP(E311,КСГ!$A$2:$C$427,3,0)</f>
        <v>0.9</v>
      </c>
      <c r="H311" s="58">
        <f>IF(VLOOKUP($E311,КСГ!$A$2:$D$427,4,0)=0,IF($D311="КС",$C$2*$C311*$G311,$C$3*$C311*$G311),IF($D311="КС",$C$2*$G311,$C$3*$G311))</f>
        <v>7119.9000000000005</v>
      </c>
      <c r="I311" s="59" t="str">
        <f>VLOOKUP(E311,КСГ!$A$2:$E$427,5,0)</f>
        <v>Пульмонология</v>
      </c>
      <c r="J311" s="58">
        <f>VLOOKUP(E311,КСГ!$A$2:$F$427,6,0)</f>
        <v>0.9</v>
      </c>
      <c r="K311" s="60" t="s">
        <v>491</v>
      </c>
      <c r="L311" s="60">
        <v>20</v>
      </c>
      <c r="M311" s="60"/>
      <c r="N311" s="61">
        <f t="shared" si="9"/>
        <v>20</v>
      </c>
      <c r="O311" s="62">
        <f>IF(VLOOKUP($E311,КСГ!$A$2:$D$427,4,0)=0,IF($D311="КС",$C$2*$C311*$G311*L311,$C$3*$C311*$G311*L311),IF($D311="КС",$C$2*$G311*L311,$C$3*$G311*L311))</f>
        <v>142398</v>
      </c>
      <c r="P311" s="62">
        <f>IF(VLOOKUP($E311,КСГ!$A$2:$D$427,4,0)=0,IF($D311="КС",$C$2*$C311*$G311*M311,$C$3*$C311*$G311*M311),IF($D311="КС",$C$2*$G311*M311,$C$3*$G311*M311))</f>
        <v>0</v>
      </c>
      <c r="Q311" s="63">
        <f t="shared" si="10"/>
        <v>142398</v>
      </c>
    </row>
    <row r="312" spans="1:17" s="64" customFormat="1" ht="15" hidden="1" customHeight="1">
      <c r="A312" s="53">
        <v>150112</v>
      </c>
      <c r="B312" s="54" t="str">
        <f>VLOOKUP(A312,МО!$A$1:$C$68,2,0)</f>
        <v>ГБУЗ " Моздокская ЦРБ"</v>
      </c>
      <c r="C312" s="55">
        <f>IF(D312="КС",VLOOKUP(A312,МО!$A$1:$C$68,3,0),VLOOKUP(A312,МО!$A$1:$D$68,4,0))</f>
        <v>0.9</v>
      </c>
      <c r="D312" s="56" t="s">
        <v>495</v>
      </c>
      <c r="E312" s="60">
        <v>20162070</v>
      </c>
      <c r="F312" s="54" t="str">
        <f>VLOOKUP(E312,КСГ!$A$2:$C$427,2,0)</f>
        <v>Системные поражения соединительной ткани, артропатии, спондилопатии, взрослые</v>
      </c>
      <c r="G312" s="58">
        <f>VLOOKUP(E312,КСГ!$A$2:$C$427,3,0)</f>
        <v>1.46</v>
      </c>
      <c r="H312" s="58">
        <f>IF(VLOOKUP($E312,КСГ!$A$2:$D$427,4,0)=0,IF($D312="КС",$C$2*$C312*$G312,$C$3*$C312*$G312),IF($D312="КС",$C$2*$G312,$C$3*$G312))</f>
        <v>11550.06</v>
      </c>
      <c r="I312" s="59" t="str">
        <f>VLOOKUP(E312,КСГ!$A$2:$E$427,5,0)</f>
        <v>Ревматология</v>
      </c>
      <c r="J312" s="58">
        <f>VLOOKUP(E312,КСГ!$A$2:$F$427,6,0)</f>
        <v>1.46</v>
      </c>
      <c r="K312" s="60" t="s">
        <v>491</v>
      </c>
      <c r="L312" s="60">
        <v>4</v>
      </c>
      <c r="M312" s="60"/>
      <c r="N312" s="61">
        <f t="shared" si="9"/>
        <v>4</v>
      </c>
      <c r="O312" s="62">
        <f>IF(VLOOKUP($E312,КСГ!$A$2:$D$427,4,0)=0,IF($D312="КС",$C$2*$C312*$G312*L312,$C$3*$C312*$G312*L312),IF($D312="КС",$C$2*$G312*L312,$C$3*$G312*L312))</f>
        <v>46200.24</v>
      </c>
      <c r="P312" s="62">
        <f>IF(VLOOKUP($E312,КСГ!$A$2:$D$427,4,0)=0,IF($D312="КС",$C$2*$C312*$G312*M312,$C$3*$C312*$G312*M312),IF($D312="КС",$C$2*$G312*M312,$C$3*$G312*M312))</f>
        <v>0</v>
      </c>
      <c r="Q312" s="63">
        <f t="shared" si="10"/>
        <v>46200.24</v>
      </c>
    </row>
    <row r="313" spans="1:17" s="64" customFormat="1" ht="15" hidden="1" customHeight="1">
      <c r="A313" s="53">
        <v>150112</v>
      </c>
      <c r="B313" s="54" t="str">
        <f>VLOOKUP(A313,МО!$A$1:$C$68,2,0)</f>
        <v>ГБУЗ " Моздокская ЦРБ"</v>
      </c>
      <c r="C313" s="55">
        <f>IF(D313="КС",VLOOKUP(A313,МО!$A$1:$C$68,3,0),VLOOKUP(A313,МО!$A$1:$D$68,4,0))</f>
        <v>0.9</v>
      </c>
      <c r="D313" s="56" t="s">
        <v>495</v>
      </c>
      <c r="E313" s="60">
        <v>20162070</v>
      </c>
      <c r="F313" s="54" t="str">
        <f>VLOOKUP(E313,КСГ!$A$2:$C$427,2,0)</f>
        <v>Системные поражения соединительной ткани, артропатии, спондилопатии, взрослые</v>
      </c>
      <c r="G313" s="58">
        <f>VLOOKUP(E313,КСГ!$A$2:$C$427,3,0)</f>
        <v>1.46</v>
      </c>
      <c r="H313" s="58">
        <f>IF(VLOOKUP($E313,КСГ!$A$2:$D$427,4,0)=0,IF($D313="КС",$C$2*$C313*$G313,$C$3*$C313*$G313),IF($D313="КС",$C$2*$G313,$C$3*$G313))</f>
        <v>11550.06</v>
      </c>
      <c r="I313" s="59" t="str">
        <f>VLOOKUP(E313,КСГ!$A$2:$E$427,5,0)</f>
        <v>Ревматология</v>
      </c>
      <c r="J313" s="58">
        <f>VLOOKUP(E313,КСГ!$A$2:$F$427,6,0)</f>
        <v>1.46</v>
      </c>
      <c r="K313" s="60" t="s">
        <v>479</v>
      </c>
      <c r="L313" s="60">
        <v>0</v>
      </c>
      <c r="M313" s="60"/>
      <c r="N313" s="61" t="str">
        <f t="shared" si="9"/>
        <v/>
      </c>
      <c r="O313" s="62">
        <f>IF(VLOOKUP($E313,КСГ!$A$2:$D$427,4,0)=0,IF($D313="КС",$C$2*$C313*$G313*L313,$C$3*$C313*$G313*L313),IF($D313="КС",$C$2*$G313*L313,$C$3*$G313*L313))</f>
        <v>0</v>
      </c>
      <c r="P313" s="62">
        <f>IF(VLOOKUP($E313,КСГ!$A$2:$D$427,4,0)=0,IF($D313="КС",$C$2*$C313*$G313*M313,$C$3*$C313*$G313*M313),IF($D313="КС",$C$2*$G313*M313,$C$3*$G313*M313))</f>
        <v>0</v>
      </c>
      <c r="Q313" s="63">
        <f t="shared" si="10"/>
        <v>0</v>
      </c>
    </row>
    <row r="314" spans="1:17" s="64" customFormat="1" ht="15" hidden="1" customHeight="1">
      <c r="A314" s="53">
        <v>150112</v>
      </c>
      <c r="B314" s="54" t="str">
        <f>VLOOKUP(A314,МО!$A$1:$C$68,2,0)</f>
        <v>ГБУЗ " Моздокская ЦРБ"</v>
      </c>
      <c r="C314" s="55">
        <f>IF(D314="КС",VLOOKUP(A314,МО!$A$1:$C$68,3,0),VLOOKUP(A314,МО!$A$1:$D$68,4,0))</f>
        <v>0.9</v>
      </c>
      <c r="D314" s="56" t="s">
        <v>495</v>
      </c>
      <c r="E314" s="60">
        <v>20162080</v>
      </c>
      <c r="F314" s="54" t="str">
        <f>VLOOKUP(E314,КСГ!$A$2:$C$427,2,0)</f>
        <v>Заболевания опорно-двигательного аппарата, травмы</v>
      </c>
      <c r="G314" s="58">
        <f>VLOOKUP(E314,КСГ!$A$2:$C$427,3,0)</f>
        <v>1.05</v>
      </c>
      <c r="H314" s="58">
        <f>IF(VLOOKUP($E314,КСГ!$A$2:$D$427,4,0)=0,IF($D314="КС",$C$2*$C314*$G314,$C$3*$C314*$G314),IF($D314="КС",$C$2*$G314,$C$3*$G314))</f>
        <v>8306.5500000000011</v>
      </c>
      <c r="I314" s="59" t="str">
        <f>VLOOKUP(E314,КСГ!$A$2:$E$427,5,0)</f>
        <v>Травматология и ортопедия</v>
      </c>
      <c r="J314" s="58">
        <f>VLOOKUP(E314,КСГ!$A$2:$F$427,6,0)</f>
        <v>1.25</v>
      </c>
      <c r="K314" s="60" t="s">
        <v>491</v>
      </c>
      <c r="L314" s="60">
        <v>14</v>
      </c>
      <c r="M314" s="60"/>
      <c r="N314" s="61">
        <f t="shared" si="9"/>
        <v>14</v>
      </c>
      <c r="O314" s="62">
        <f>IF(VLOOKUP($E314,КСГ!$A$2:$D$427,4,0)=0,IF($D314="КС",$C$2*$C314*$G314*L314,$C$3*$C314*$G314*L314),IF($D314="КС",$C$2*$G314*L314,$C$3*$G314*L314))</f>
        <v>116291.70000000001</v>
      </c>
      <c r="P314" s="62">
        <f>IF(VLOOKUP($E314,КСГ!$A$2:$D$427,4,0)=0,IF($D314="КС",$C$2*$C314*$G314*M314,$C$3*$C314*$G314*M314),IF($D314="КС",$C$2*$G314*M314,$C$3*$G314*M314))</f>
        <v>0</v>
      </c>
      <c r="Q314" s="63">
        <f t="shared" si="10"/>
        <v>116291.70000000001</v>
      </c>
    </row>
    <row r="315" spans="1:17" s="64" customFormat="1" ht="15" hidden="1" customHeight="1">
      <c r="A315" s="53">
        <v>150112</v>
      </c>
      <c r="B315" s="54" t="str">
        <f>VLOOKUP(A315,МО!$A$1:$C$68,2,0)</f>
        <v>ГБУЗ " Моздокская ЦРБ"</v>
      </c>
      <c r="C315" s="55">
        <f>IF(D315="КС",VLOOKUP(A315,МО!$A$1:$C$68,3,0),VLOOKUP(A315,МО!$A$1:$D$68,4,0))</f>
        <v>0.9</v>
      </c>
      <c r="D315" s="56" t="s">
        <v>495</v>
      </c>
      <c r="E315" s="60">
        <v>20162080</v>
      </c>
      <c r="F315" s="54" t="str">
        <f>VLOOKUP(E315,КСГ!$A$2:$C$427,2,0)</f>
        <v>Заболевания опорно-двигательного аппарата, травмы</v>
      </c>
      <c r="G315" s="58">
        <f>VLOOKUP(E315,КСГ!$A$2:$C$427,3,0)</f>
        <v>1.05</v>
      </c>
      <c r="H315" s="58">
        <f>IF(VLOOKUP($E315,КСГ!$A$2:$D$427,4,0)=0,IF($D315="КС",$C$2*$C315*$G315,$C$3*$C315*$G315),IF($D315="КС",$C$2*$G315,$C$3*$G315))</f>
        <v>8306.5500000000011</v>
      </c>
      <c r="I315" s="59" t="str">
        <f>VLOOKUP(E315,КСГ!$A$2:$E$427,5,0)</f>
        <v>Травматология и ортопедия</v>
      </c>
      <c r="J315" s="58">
        <f>VLOOKUP(E315,КСГ!$A$2:$F$427,6,0)</f>
        <v>1.25</v>
      </c>
      <c r="K315" s="60" t="s">
        <v>479</v>
      </c>
      <c r="L315" s="60">
        <v>0</v>
      </c>
      <c r="M315" s="60"/>
      <c r="N315" s="61" t="str">
        <f t="shared" si="9"/>
        <v/>
      </c>
      <c r="O315" s="62">
        <f>IF(VLOOKUP($E315,КСГ!$A$2:$D$427,4,0)=0,IF($D315="КС",$C$2*$C315*$G315*L315,$C$3*$C315*$G315*L315),IF($D315="КС",$C$2*$G315*L315,$C$3*$G315*L315))</f>
        <v>0</v>
      </c>
      <c r="P315" s="62">
        <f>IF(VLOOKUP($E315,КСГ!$A$2:$D$427,4,0)=0,IF($D315="КС",$C$2*$C315*$G315*M315,$C$3*$C315*$G315*M315),IF($D315="КС",$C$2*$G315*M315,$C$3*$G315*M315))</f>
        <v>0</v>
      </c>
      <c r="Q315" s="63">
        <f t="shared" si="10"/>
        <v>0</v>
      </c>
    </row>
    <row r="316" spans="1:17" s="64" customFormat="1" ht="15" hidden="1" customHeight="1">
      <c r="A316" s="53">
        <v>150112</v>
      </c>
      <c r="B316" s="54" t="str">
        <f>VLOOKUP(A316,МО!$A$1:$C$68,2,0)</f>
        <v>ГБУЗ " Моздокская ЦРБ"</v>
      </c>
      <c r="C316" s="55">
        <f>IF(D316="КС",VLOOKUP(A316,МО!$A$1:$C$68,3,0),VLOOKUP(A316,МО!$A$1:$D$68,4,0))</f>
        <v>0.9</v>
      </c>
      <c r="D316" s="56" t="s">
        <v>495</v>
      </c>
      <c r="E316" s="60">
        <v>20162103</v>
      </c>
      <c r="F316" s="54" t="str">
        <f>VLOOKUP(E316,КСГ!$A$2:$C$427,2,0)</f>
        <v>Сахарный диабет, взрослые</v>
      </c>
      <c r="G316" s="58">
        <f>VLOOKUP(E316,КСГ!$A$2:$C$427,3,0)</f>
        <v>1.08</v>
      </c>
      <c r="H316" s="58">
        <f>IF(VLOOKUP($E316,КСГ!$A$2:$D$427,4,0)=0,IF($D316="КС",$C$2*$C316*$G316,$C$3*$C316*$G316),IF($D316="КС",$C$2*$G316,$C$3*$G316))</f>
        <v>8543.880000000001</v>
      </c>
      <c r="I316" s="59" t="str">
        <f>VLOOKUP(E316,КСГ!$A$2:$E$427,5,0)</f>
        <v>Эндокринология</v>
      </c>
      <c r="J316" s="58">
        <f>VLOOKUP(E316,КСГ!$A$2:$F$427,6,0)</f>
        <v>1.23</v>
      </c>
      <c r="K316" s="60" t="s">
        <v>491</v>
      </c>
      <c r="L316" s="60">
        <v>20</v>
      </c>
      <c r="M316" s="60"/>
      <c r="N316" s="61">
        <f t="shared" si="9"/>
        <v>20</v>
      </c>
      <c r="O316" s="62">
        <f>IF(VLOOKUP($E316,КСГ!$A$2:$D$427,4,0)=0,IF($D316="КС",$C$2*$C316*$G316*L316,$C$3*$C316*$G316*L316),IF($D316="КС",$C$2*$G316*L316,$C$3*$G316*L316))</f>
        <v>170877.60000000003</v>
      </c>
      <c r="P316" s="62">
        <f>IF(VLOOKUP($E316,КСГ!$A$2:$D$427,4,0)=0,IF($D316="КС",$C$2*$C316*$G316*M316,$C$3*$C316*$G316*M316),IF($D316="КС",$C$2*$G316*M316,$C$3*$G316*M316))</f>
        <v>0</v>
      </c>
      <c r="Q316" s="63">
        <f t="shared" si="10"/>
        <v>170877.60000000003</v>
      </c>
    </row>
    <row r="317" spans="1:17" s="64" customFormat="1" ht="15" hidden="1" customHeight="1">
      <c r="A317" s="53">
        <v>150112</v>
      </c>
      <c r="B317" s="54" t="str">
        <f>VLOOKUP(A317,МО!$A$1:$C$68,2,0)</f>
        <v>ГБУЗ " Моздокская ЦРБ"</v>
      </c>
      <c r="C317" s="55">
        <f>IF(D317="КС",VLOOKUP(A317,МО!$A$1:$C$68,3,0),VLOOKUP(A317,МО!$A$1:$D$68,4,0))</f>
        <v>0.9</v>
      </c>
      <c r="D317" s="56" t="s">
        <v>495</v>
      </c>
      <c r="E317" s="60">
        <v>20162103</v>
      </c>
      <c r="F317" s="54" t="str">
        <f>VLOOKUP(E317,КСГ!$A$2:$C$427,2,0)</f>
        <v>Сахарный диабет, взрослые</v>
      </c>
      <c r="G317" s="58">
        <f>VLOOKUP(E317,КСГ!$A$2:$C$427,3,0)</f>
        <v>1.08</v>
      </c>
      <c r="H317" s="58">
        <f>IF(VLOOKUP($E317,КСГ!$A$2:$D$427,4,0)=0,IF($D317="КС",$C$2*$C317*$G317,$C$3*$C317*$G317),IF($D317="КС",$C$2*$G317,$C$3*$G317))</f>
        <v>8543.880000000001</v>
      </c>
      <c r="I317" s="59" t="str">
        <f>VLOOKUP(E317,КСГ!$A$2:$E$427,5,0)</f>
        <v>Эндокринология</v>
      </c>
      <c r="J317" s="58">
        <f>VLOOKUP(E317,КСГ!$A$2:$F$427,6,0)</f>
        <v>1.23</v>
      </c>
      <c r="K317" s="60" t="s">
        <v>473</v>
      </c>
      <c r="L317" s="60">
        <v>20</v>
      </c>
      <c r="M317" s="60"/>
      <c r="N317" s="61">
        <f t="shared" si="9"/>
        <v>20</v>
      </c>
      <c r="O317" s="62">
        <f>IF(VLOOKUP($E317,КСГ!$A$2:$D$427,4,0)=0,IF($D317="КС",$C$2*$C317*$G317*L317,$C$3*$C317*$G317*L317),IF($D317="КС",$C$2*$G317*L317,$C$3*$G317*L317))</f>
        <v>170877.60000000003</v>
      </c>
      <c r="P317" s="62">
        <f>IF(VLOOKUP($E317,КСГ!$A$2:$D$427,4,0)=0,IF($D317="КС",$C$2*$C317*$G317*M317,$C$3*$C317*$G317*M317),IF($D317="КС",$C$2*$G317*M317,$C$3*$G317*M317))</f>
        <v>0</v>
      </c>
      <c r="Q317" s="63">
        <f t="shared" si="10"/>
        <v>170877.60000000003</v>
      </c>
    </row>
    <row r="318" spans="1:17" s="64" customFormat="1" ht="15" hidden="1" customHeight="1">
      <c r="A318" s="53">
        <v>150113</v>
      </c>
      <c r="B318" s="54" t="str">
        <f>VLOOKUP(A318,МО!$A$1:$C$68,2,0)</f>
        <v>ФГКУ "412 ВГ" Минобороны России"</v>
      </c>
      <c r="C318" s="55">
        <f>IF(D318="КС",VLOOKUP(A318,МО!$A$1:$C$68,3,0),VLOOKUP(A318,МО!$A$1:$D$68,4,0))</f>
        <v>0.9</v>
      </c>
      <c r="D318" s="56" t="s">
        <v>495</v>
      </c>
      <c r="E318" s="60">
        <v>20162030</v>
      </c>
      <c r="F318" s="54" t="str">
        <f>VLOOKUP(E318,КСГ!$A$2:$C$427,2,0)</f>
        <v>Болезни системы кровообращения, взрослые</v>
      </c>
      <c r="G318" s="58">
        <f>VLOOKUP(E318,КСГ!$A$2:$C$427,3,0)</f>
        <v>0.8</v>
      </c>
      <c r="H318" s="58">
        <f>IF(VLOOKUP($E318,КСГ!$A$2:$D$427,4,0)=0,IF($D318="КС",$C$2*$C318*$G318,$C$3*$C318*$G318),IF($D318="КС",$C$2*$G318,$C$3*$G318))</f>
        <v>6328.8</v>
      </c>
      <c r="I318" s="58" t="str">
        <f>VLOOKUP(E318,КСГ!$A$2:$E$427,5,0)</f>
        <v>Кардиология</v>
      </c>
      <c r="J318" s="58">
        <f>VLOOKUP(E318,КСГ!$A$2:$F$427,6,0)</f>
        <v>0.8</v>
      </c>
      <c r="K318" s="60" t="s">
        <v>491</v>
      </c>
      <c r="L318" s="60">
        <v>0</v>
      </c>
      <c r="M318" s="60">
        <v>0</v>
      </c>
      <c r="N318" s="61" t="str">
        <f t="shared" si="9"/>
        <v/>
      </c>
      <c r="O318" s="62">
        <f>IF(VLOOKUP($E318,КСГ!$A$2:$D$427,4,0)=0,IF($D318="КС",$C$2*$C318*$G318*L318,$C$3*$C318*$G318*L318),IF($D318="КС",$C$2*$G318*L318,$C$3*$G318*L318))</f>
        <v>0</v>
      </c>
      <c r="P318" s="62">
        <f>IF(VLOOKUP($E318,КСГ!$A$2:$D$427,4,0)=0,IF($D318="КС",$C$2*$C318*$G318*M318,$C$3*$C318*$G318*M318),IF($D318="КС",$C$2*$G318*M318,$C$3*$G318*M318))</f>
        <v>0</v>
      </c>
      <c r="Q318" s="63">
        <f t="shared" si="10"/>
        <v>0</v>
      </c>
    </row>
    <row r="319" spans="1:17" s="64" customFormat="1" ht="15" hidden="1" customHeight="1">
      <c r="A319" s="53">
        <v>150113</v>
      </c>
      <c r="B319" s="54" t="str">
        <f>VLOOKUP(A319,МО!$A$1:$C$68,2,0)</f>
        <v>ФГКУ "412 ВГ" Минобороны России"</v>
      </c>
      <c r="C319" s="55">
        <f>IF(D319="КС",VLOOKUP(A319,МО!$A$1:$C$68,3,0),VLOOKUP(A319,МО!$A$1:$D$68,4,0))</f>
        <v>0.9</v>
      </c>
      <c r="D319" s="56" t="s">
        <v>495</v>
      </c>
      <c r="E319" s="60">
        <v>20162069</v>
      </c>
      <c r="F319" s="54" t="str">
        <f>VLOOKUP(E319,КСГ!$A$2:$C$427,2,0)</f>
        <v>Болезни органов дыхания</v>
      </c>
      <c r="G319" s="58">
        <f>VLOOKUP(E319,КСГ!$A$2:$C$427,3,0)</f>
        <v>0.9</v>
      </c>
      <c r="H319" s="58">
        <f>IF(VLOOKUP($E319,КСГ!$A$2:$D$427,4,0)=0,IF($D319="КС",$C$2*$C319*$G319,$C$3*$C319*$G319),IF($D319="КС",$C$2*$G319,$C$3*$G319))</f>
        <v>7119.9000000000005</v>
      </c>
      <c r="I319" s="58" t="str">
        <f>VLOOKUP(E319,КСГ!$A$2:$E$427,5,0)</f>
        <v>Пульмонология</v>
      </c>
      <c r="J319" s="58">
        <f>VLOOKUP(E319,КСГ!$A$2:$F$427,6,0)</f>
        <v>0.9</v>
      </c>
      <c r="K319" s="60" t="s">
        <v>491</v>
      </c>
      <c r="L319" s="60">
        <v>0</v>
      </c>
      <c r="M319" s="60">
        <v>0</v>
      </c>
      <c r="N319" s="61" t="str">
        <f t="shared" si="9"/>
        <v/>
      </c>
      <c r="O319" s="62">
        <f>IF(VLOOKUP($E319,КСГ!$A$2:$D$427,4,0)=0,IF($D319="КС",$C$2*$C319*$G319*L319,$C$3*$C319*$G319*L319),IF($D319="КС",$C$2*$G319*L319,$C$3*$G319*L319))</f>
        <v>0</v>
      </c>
      <c r="P319" s="62">
        <f>IF(VLOOKUP($E319,КСГ!$A$2:$D$427,4,0)=0,IF($D319="КС",$C$2*$C319*$G319*M319,$C$3*$C319*$G319*M319),IF($D319="КС",$C$2*$G319*M319,$C$3*$G319*M319))</f>
        <v>0</v>
      </c>
      <c r="Q319" s="63">
        <f t="shared" si="10"/>
        <v>0</v>
      </c>
    </row>
    <row r="320" spans="1:17" s="64" customFormat="1" ht="15" hidden="1" customHeight="1">
      <c r="A320" s="53">
        <v>150113</v>
      </c>
      <c r="B320" s="54" t="str">
        <f>VLOOKUP(A320,МО!$A$1:$C$68,2,0)</f>
        <v>ФГКУ "412 ВГ" Минобороны России"</v>
      </c>
      <c r="C320" s="55">
        <f>IF(D320="КС",VLOOKUP(A320,МО!$A$1:$C$68,3,0),VLOOKUP(A320,МО!$A$1:$D$68,4,0))</f>
        <v>0.9</v>
      </c>
      <c r="D320" s="56" t="s">
        <v>495</v>
      </c>
      <c r="E320" s="60">
        <v>20162103</v>
      </c>
      <c r="F320" s="54" t="str">
        <f>VLOOKUP(E320,КСГ!$A$2:$C$427,2,0)</f>
        <v>Сахарный диабет, взрослые</v>
      </c>
      <c r="G320" s="58">
        <f>VLOOKUP(E320,КСГ!$A$2:$C$427,3,0)</f>
        <v>1.08</v>
      </c>
      <c r="H320" s="58">
        <f>IF(VLOOKUP($E320,КСГ!$A$2:$D$427,4,0)=0,IF($D320="КС",$C$2*$C320*$G320,$C$3*$C320*$G320),IF($D320="КС",$C$2*$G320,$C$3*$G320))</f>
        <v>8543.880000000001</v>
      </c>
      <c r="I320" s="58" t="str">
        <f>VLOOKUP(E320,КСГ!$A$2:$E$427,5,0)</f>
        <v>Эндокринология</v>
      </c>
      <c r="J320" s="58">
        <f>VLOOKUP(E320,КСГ!$A$2:$F$427,6,0)</f>
        <v>1.23</v>
      </c>
      <c r="K320" s="60" t="s">
        <v>491</v>
      </c>
      <c r="L320" s="60">
        <v>0</v>
      </c>
      <c r="M320" s="60">
        <v>0</v>
      </c>
      <c r="N320" s="61" t="str">
        <f t="shared" si="9"/>
        <v/>
      </c>
      <c r="O320" s="62">
        <f>IF(VLOOKUP($E320,КСГ!$A$2:$D$427,4,0)=0,IF($D320="КС",$C$2*$C320*$G320*L320,$C$3*$C320*$G320*L320),IF($D320="КС",$C$2*$G320*L320,$C$3*$G320*L320))</f>
        <v>0</v>
      </c>
      <c r="P320" s="62">
        <f>IF(VLOOKUP($E320,КСГ!$A$2:$D$427,4,0)=0,IF($D320="КС",$C$2*$C320*$G320*M320,$C$3*$C320*$G320*M320),IF($D320="КС",$C$2*$G320*M320,$C$3*$G320*M320))</f>
        <v>0</v>
      </c>
      <c r="Q320" s="63">
        <f t="shared" si="10"/>
        <v>0</v>
      </c>
    </row>
    <row r="321" spans="1:17" s="64" customFormat="1" ht="15" hidden="1" customHeight="1">
      <c r="A321" s="97">
        <v>150023</v>
      </c>
      <c r="B321" s="98" t="str">
        <f>VLOOKUP(A321,МО!$A$1:$C$68,2,0)</f>
        <v>ГБУЗ "Родильный дом №1"</v>
      </c>
      <c r="C321" s="99">
        <f>IF(D321="КС",VLOOKUP(A321,МО!$A$1:$C$68,3,0),VLOOKUP(A321,МО!$A$1:$D$68,4,0))</f>
        <v>1.0049999999999999</v>
      </c>
      <c r="D321" s="100" t="s">
        <v>495</v>
      </c>
      <c r="E321" s="101">
        <v>20162001</v>
      </c>
      <c r="F321" s="98" t="str">
        <f>VLOOKUP(E321,КСГ!$A$2:$C$427,2,0)</f>
        <v>Осложнения беременности, родов, послеродового периода</v>
      </c>
      <c r="G321" s="102">
        <f>VLOOKUP(E321,КСГ!$A$2:$C$427,3,0)</f>
        <v>0.83</v>
      </c>
      <c r="H321" s="102">
        <f>IF(VLOOKUP($E321,КСГ!$A$2:$D$427,4,0)=0,IF($D321="КС",$C$2*$C321*$G321,$C$3*$C321*$G321),IF($D321="КС",$C$2*$G321,$C$3*$G321))</f>
        <v>7332.1784999999991</v>
      </c>
      <c r="I321" s="102" t="str">
        <f>VLOOKUP(E321,КСГ!$A$2:$E$427,5,0)</f>
        <v>Акушерство и гинекология</v>
      </c>
      <c r="J321" s="102">
        <f>VLOOKUP(E321,КСГ!$A$2:$F$427,6,0)</f>
        <v>0.8</v>
      </c>
      <c r="K321" s="101" t="s">
        <v>471</v>
      </c>
      <c r="L321" s="101">
        <v>0</v>
      </c>
      <c r="M321" s="101">
        <v>0</v>
      </c>
      <c r="N321" s="103" t="str">
        <f t="shared" si="9"/>
        <v/>
      </c>
      <c r="O321" s="104">
        <f>IF(VLOOKUP($E321,КСГ!$A$2:$D$427,4,0)=0,IF($D321="КС",$C$2*$C321*$G321*L321,$C$3*$C321*$G321*L321),IF($D321="КС",$C$2*$G321*L321,$C$3*$G321*L321))</f>
        <v>0</v>
      </c>
      <c r="P321" s="104">
        <f>IF(VLOOKUP($E321,КСГ!$A$2:$D$427,4,0)=0,IF($D321="КС",$C$2*$C321*$G321*M321,$C$3*$C321*$G321*M321),IF($D321="КС",$C$2*$G321*M321,$C$3*$G321*M321))</f>
        <v>0</v>
      </c>
      <c r="Q321" s="105">
        <f t="shared" si="10"/>
        <v>0</v>
      </c>
    </row>
    <row r="322" spans="1:17" s="64" customFormat="1" ht="15" hidden="1" customHeight="1">
      <c r="A322" s="57">
        <v>150002</v>
      </c>
      <c r="B322" s="54" t="str">
        <f>VLOOKUP(A322,МО!$A$1:$C$68,2,0)</f>
        <v>ГБУЗ "ДРКБ"</v>
      </c>
      <c r="C322" s="55">
        <f>IF(D322="КС",VLOOKUP(A322,МО!$A$1:$C$68,3,0),VLOOKUP(A322,МО!$A$1:$D$68,4,0))</f>
        <v>1.1100000000000001</v>
      </c>
      <c r="D322" s="56" t="s">
        <v>495</v>
      </c>
      <c r="E322" s="57">
        <v>20162089</v>
      </c>
      <c r="F322" s="54" t="str">
        <f>VLOOKUP(E322,КСГ!$A$2:$C$427,2,0)</f>
        <v>Операции на коже, подкожной клетчатке, придатках кожи (уровень  2)</v>
      </c>
      <c r="G322" s="58">
        <f>VLOOKUP(E322,КСГ!$A$2:$C$427,3,0)</f>
        <v>1</v>
      </c>
      <c r="H322" s="58">
        <f>IF(VLOOKUP($E322,КСГ!$A$2:$D$427,4,0)=0,IF($D322="КС",$C$2*$C322*$G322,$C$3*$C322*$G322),IF($D322="КС",$C$2*$G322,$C$3*$G322))</f>
        <v>9756.9000000000015</v>
      </c>
      <c r="I322" s="59" t="str">
        <f>VLOOKUP(E322,КСГ!$A$2:$E$427,5,0)</f>
        <v>Хирургия</v>
      </c>
      <c r="J322" s="58">
        <f>VLOOKUP(E322,КСГ!$A$2:$F$427,6,0)</f>
        <v>0.92</v>
      </c>
      <c r="K322" s="76" t="s">
        <v>505</v>
      </c>
      <c r="L322" s="76">
        <v>4</v>
      </c>
      <c r="M322" s="76">
        <v>2</v>
      </c>
      <c r="N322" s="61">
        <f t="shared" si="9"/>
        <v>6</v>
      </c>
      <c r="O322" s="62">
        <f>IF(VLOOKUP($E322,КСГ!$A$2:$D$427,4,0)=0,IF($D322="КС",$C$2*$C322*$G322*L322,$C$3*$C322*$G322*L322),IF($D322="КС",$C$2*$G322*L322,$C$3*$G322*L322))</f>
        <v>39027.600000000006</v>
      </c>
      <c r="P322" s="62">
        <f>IF(VLOOKUP($E322,КСГ!$A$2:$D$427,4,0)=0,IF($D322="КС",$C$2*$C322*$G322*M322,$C$3*$C322*$G322*M322),IF($D322="КС",$C$2*$G322*M322,$C$3*$G322*M322))</f>
        <v>19513.800000000003</v>
      </c>
      <c r="Q322" s="63">
        <f t="shared" si="10"/>
        <v>58541.400000000009</v>
      </c>
    </row>
    <row r="323" spans="1:17" s="64" customFormat="1" ht="15" hidden="1" customHeight="1">
      <c r="A323" s="57">
        <v>150002</v>
      </c>
      <c r="B323" s="54" t="str">
        <f>VLOOKUP(A323,МО!$A$1:$C$68,2,0)</f>
        <v>ГБУЗ "ДРКБ"</v>
      </c>
      <c r="C323" s="55">
        <f>IF(D323="КС",VLOOKUP(A323,МО!$A$1:$C$68,3,0),VLOOKUP(A323,МО!$A$1:$D$68,4,0))</f>
        <v>1.1100000000000001</v>
      </c>
      <c r="D323" s="56" t="s">
        <v>495</v>
      </c>
      <c r="E323" s="57">
        <v>20162104</v>
      </c>
      <c r="F323" s="54" t="str">
        <f>VLOOKUP(E323,КСГ!$A$2:$C$427,2,0)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23" s="58">
        <f>VLOOKUP(E323,КСГ!$A$2:$C$427,3,0)</f>
        <v>1.41</v>
      </c>
      <c r="H323" s="58">
        <f>IF(VLOOKUP($E323,КСГ!$A$2:$D$427,4,0)=0,IF($D323="КС",$C$2*$C323*$G323,$C$3*$C323*$G323),IF($D323="КС",$C$2*$G323,$C$3*$G323))</f>
        <v>13757.229000000001</v>
      </c>
      <c r="I323" s="59" t="str">
        <f>VLOOKUP(E323,КСГ!$A$2:$E$427,5,0)</f>
        <v>Эндокринология</v>
      </c>
      <c r="J323" s="58">
        <f>VLOOKUP(E323,КСГ!$A$2:$F$427,6,0)</f>
        <v>1.23</v>
      </c>
      <c r="K323" s="76" t="s">
        <v>506</v>
      </c>
      <c r="L323" s="76">
        <v>1</v>
      </c>
      <c r="M323" s="76">
        <v>0</v>
      </c>
      <c r="N323" s="61">
        <f t="shared" si="9"/>
        <v>1</v>
      </c>
      <c r="O323" s="62">
        <f>IF(VLOOKUP($E323,КСГ!$A$2:$D$427,4,0)=0,IF($D323="КС",$C$2*$C323*$G323*L323,$C$3*$C323*$G323*L323),IF($D323="КС",$C$2*$G323*L323,$C$3*$G323*L323))</f>
        <v>13757.229000000001</v>
      </c>
      <c r="P323" s="62">
        <f>IF(VLOOKUP($E323,КСГ!$A$2:$D$427,4,0)=0,IF($D323="КС",$C$2*$C323*$G323*M323,$C$3*$C323*$G323*M323),IF($D323="КС",$C$2*$G323*M323,$C$3*$G323*M323))</f>
        <v>0</v>
      </c>
      <c r="Q323" s="63">
        <f t="shared" si="10"/>
        <v>13757.229000000001</v>
      </c>
    </row>
    <row r="324" spans="1:17" s="64" customFormat="1" ht="15" hidden="1" customHeight="1">
      <c r="A324" s="57">
        <v>150002</v>
      </c>
      <c r="B324" s="54" t="str">
        <f>VLOOKUP(A324,МО!$A$1:$C$68,2,0)</f>
        <v>ГБУЗ "ДРКБ"</v>
      </c>
      <c r="C324" s="55">
        <f>IF(D324="КС",VLOOKUP(A324,МО!$A$1:$C$68,3,0),VLOOKUP(A324,МО!$A$1:$D$68,4,0))</f>
        <v>1.1100000000000001</v>
      </c>
      <c r="D324" s="56" t="s">
        <v>495</v>
      </c>
      <c r="E324" s="57">
        <v>20162106</v>
      </c>
      <c r="F324" s="54" t="str">
        <f>VLOOKUP(E324,КСГ!$A$2:$C$427,2,0)</f>
        <v>Лечение кистозного фиброза с применением ингаляционной антибактериальной терапии</v>
      </c>
      <c r="G324" s="58">
        <f>VLOOKUP(E324,КСГ!$A$2:$C$427,3,0)</f>
        <v>12.27</v>
      </c>
      <c r="H324" s="58">
        <f>IF(VLOOKUP($E324,КСГ!$A$2:$D$427,4,0)=0,IF($D324="КС",$C$2*$C324*$G324,$C$3*$C324*$G324),IF($D324="КС",$C$2*$G324,$C$3*$G324))</f>
        <v>119717.16300000002</v>
      </c>
      <c r="I324" s="59" t="str">
        <f>VLOOKUP(E324,КСГ!$A$2:$E$427,5,0)</f>
        <v>Эндокринология</v>
      </c>
      <c r="J324" s="58">
        <f>VLOOKUP(E324,КСГ!$A$2:$F$427,6,0)</f>
        <v>1.23</v>
      </c>
      <c r="K324" s="76" t="s">
        <v>483</v>
      </c>
      <c r="L324" s="76">
        <v>1</v>
      </c>
      <c r="M324" s="76">
        <v>0</v>
      </c>
      <c r="N324" s="61">
        <f t="shared" si="9"/>
        <v>1</v>
      </c>
      <c r="O324" s="62">
        <f>IF(VLOOKUP($E324,КСГ!$A$2:$D$427,4,0)=0,IF($D324="КС",$C$2*$C324*$G324*L324,$C$3*$C324*$G324*L324),IF($D324="КС",$C$2*$G324*L324,$C$3*$G324*L324))</f>
        <v>119717.16300000002</v>
      </c>
      <c r="P324" s="62">
        <f>IF(VLOOKUP($E324,КСГ!$A$2:$D$427,4,0)=0,IF($D324="КС",$C$2*$C324*$G324*M324,$C$3*$C324*$G324*M324),IF($D324="КС",$C$2*$G324*M324,$C$3*$G324*M324))</f>
        <v>0</v>
      </c>
      <c r="Q324" s="63">
        <f t="shared" si="10"/>
        <v>119717.16300000002</v>
      </c>
    </row>
    <row r="325" spans="1:17" s="64" customFormat="1" ht="15" customHeight="1">
      <c r="A325" s="53">
        <v>150015</v>
      </c>
      <c r="B325" s="54" t="str">
        <f>VLOOKUP(A325,МО!$A$1:$C$68,2,0)</f>
        <v>ГБОЗ ВПО  СОГМА МЗ</v>
      </c>
      <c r="C325" s="55">
        <f>IF(D325="КС",VLOOKUP(A325,МО!$A$1:$C$68,3,0),VLOOKUP(A325,МО!$A$1:$D$68,4,0))</f>
        <v>1.4</v>
      </c>
      <c r="D325" s="56" t="s">
        <v>495</v>
      </c>
      <c r="E325" s="60">
        <v>20162005</v>
      </c>
      <c r="F325" s="54" t="str">
        <f>VLOOKUP(E325,КСГ!$A$2:$C$427,2,0)</f>
        <v>Экстракорпоральное оплодотворение</v>
      </c>
      <c r="G325" s="58">
        <f>VLOOKUP(E325,КСГ!$A$2:$C$427,3,0)</f>
        <v>9.83</v>
      </c>
      <c r="H325" s="96">
        <v>103869.38</v>
      </c>
      <c r="I325" s="58" t="str">
        <f>VLOOKUP(E325,КСГ!$A$2:$E$427,5,0)</f>
        <v>Акушерство и гинекология</v>
      </c>
      <c r="J325" s="58">
        <f>VLOOKUP(E325,КСГ!$A$2:$F$427,6,0)</f>
        <v>0.8</v>
      </c>
      <c r="K325" s="60" t="s">
        <v>470</v>
      </c>
      <c r="L325" s="60">
        <v>8</v>
      </c>
      <c r="M325" s="60">
        <v>4</v>
      </c>
      <c r="N325" s="61">
        <f>SUM(L325:M325)</f>
        <v>12</v>
      </c>
      <c r="O325" s="62">
        <f>L325*$H325</f>
        <v>830955.04</v>
      </c>
      <c r="P325" s="62">
        <f>M325*$H325</f>
        <v>415477.52</v>
      </c>
      <c r="Q325" s="63">
        <f t="shared" si="10"/>
        <v>1246432.56</v>
      </c>
    </row>
    <row r="326" spans="1:17" s="64" customFormat="1" ht="15" hidden="1" customHeight="1">
      <c r="A326" s="53">
        <v>150010</v>
      </c>
      <c r="B326" s="54" t="str">
        <f>VLOOKUP(A326,МО!$A$1:$C$68,2,0)</f>
        <v>ГБУЗ  "Ирафская ЦРБ"</v>
      </c>
      <c r="C326" s="55">
        <f>IF(D326="КС",VLOOKUP(A326,МО!$A$1:$C$68,3,0),VLOOKUP(A326,МО!$A$1:$D$68,4,0))</f>
        <v>0.995</v>
      </c>
      <c r="D326" s="56" t="s">
        <v>495</v>
      </c>
      <c r="E326" s="60">
        <v>20162043</v>
      </c>
      <c r="F326" s="54" t="str">
        <f>VLOOKUP(E326,КСГ!$A$2:$C$427,2,0)</f>
        <v>Другие болезни почек</v>
      </c>
      <c r="G326" s="58">
        <f>VLOOKUP(E326,КСГ!$A$2:$C$427,3,0)</f>
        <v>0.8</v>
      </c>
      <c r="H326" s="58">
        <f>IF(VLOOKUP($E326,КСГ!$A$2:$D$427,4,0)=0,IF($D326="КС",$C$2*$C326*$G326,$C$3*$C326*$G326),IF($D326="КС",$C$2*$G326,$C$3*$G326))</f>
        <v>6996.84</v>
      </c>
      <c r="I326" s="58" t="str">
        <f>VLOOKUP(E326,КСГ!$A$2:$E$427,5,0)</f>
        <v>Нефрология (без диализа)</v>
      </c>
      <c r="J326" s="58">
        <f>VLOOKUP(E326,КСГ!$A$2:$F$427,6,0)</f>
        <v>2.74</v>
      </c>
      <c r="K326" s="60" t="s">
        <v>491</v>
      </c>
      <c r="L326" s="60">
        <v>26</v>
      </c>
      <c r="M326" s="60">
        <v>4</v>
      </c>
      <c r="N326" s="61">
        <f t="shared" si="9"/>
        <v>30</v>
      </c>
      <c r="O326" s="62">
        <f>IF(VLOOKUP($E326,КСГ!$A$2:$D$427,4,0)=0,IF($D326="КС",$C$2*$C326*$G326*L326,$C$3*$C326*$G326*L326),IF($D326="КС",$C$2*$G326*L326,$C$3*$G326*L326))</f>
        <v>181917.84</v>
      </c>
      <c r="P326" s="62">
        <f>IF(VLOOKUP($E326,КСГ!$A$2:$D$427,4,0)=0,IF($D326="КС",$C$2*$C326*$G326*M326,$C$3*$C326*$G326*M326),IF($D326="КС",$C$2*$G326*M326,$C$3*$G326*M326))</f>
        <v>27987.360000000001</v>
      </c>
      <c r="Q326" s="63">
        <f t="shared" si="10"/>
        <v>209905.2</v>
      </c>
    </row>
    <row r="327" spans="1:17" s="64" customFormat="1" ht="15" hidden="1" customHeight="1">
      <c r="A327" s="53">
        <v>150010</v>
      </c>
      <c r="B327" s="54" t="str">
        <f>VLOOKUP(A327,МО!$A$1:$C$68,2,0)</f>
        <v>ГБУЗ  "Ирафская ЦРБ"</v>
      </c>
      <c r="C327" s="55">
        <f>IF(D327="КС",VLOOKUP(A327,МО!$A$1:$C$68,3,0),VLOOKUP(A327,МО!$A$1:$D$68,4,0))</f>
        <v>0.995</v>
      </c>
      <c r="D327" s="56" t="s">
        <v>495</v>
      </c>
      <c r="E327" s="60">
        <v>20162088</v>
      </c>
      <c r="F327" s="54" t="str">
        <f>VLOOKUP(E327,КСГ!$A$2:$C$427,2,0)</f>
        <v>Операции на коже, подкожной клетчатке, придатках кожи (уровень  1)</v>
      </c>
      <c r="G327" s="58">
        <f>VLOOKUP(E327,КСГ!$A$2:$C$427,3,0)</f>
        <v>0.75</v>
      </c>
      <c r="H327" s="58">
        <f>IF(VLOOKUP($E327,КСГ!$A$2:$D$427,4,0)=0,IF($D327="КС",$C$2*$C327*$G327,$C$3*$C327*$G327),IF($D327="КС",$C$2*$G327,$C$3*$G327))</f>
        <v>6559.5374999999995</v>
      </c>
      <c r="I327" s="58" t="str">
        <f>VLOOKUP(E327,КСГ!$A$2:$E$427,5,0)</f>
        <v>Хирургия</v>
      </c>
      <c r="J327" s="58">
        <f>VLOOKUP(E327,КСГ!$A$2:$F$427,6,0)</f>
        <v>0.92</v>
      </c>
      <c r="K327" s="60" t="s">
        <v>473</v>
      </c>
      <c r="L327" s="60">
        <v>11</v>
      </c>
      <c r="M327" s="60">
        <v>1</v>
      </c>
      <c r="N327" s="61">
        <f t="shared" si="9"/>
        <v>12</v>
      </c>
      <c r="O327" s="62">
        <f>IF(VLOOKUP($E327,КСГ!$A$2:$D$427,4,0)=0,IF($D327="КС",$C$2*$C327*$G327*L327,$C$3*$C327*$G327*L327),IF($D327="КС",$C$2*$G327*L327,$C$3*$G327*L327))</f>
        <v>72154.912499999991</v>
      </c>
      <c r="P327" s="62">
        <f>IF(VLOOKUP($E327,КСГ!$A$2:$D$427,4,0)=0,IF($D327="КС",$C$2*$C327*$G327*M327,$C$3*$C327*$G327*M327),IF($D327="КС",$C$2*$G327*M327,$C$3*$G327*M327))</f>
        <v>6559.5374999999995</v>
      </c>
      <c r="Q327" s="63">
        <f t="shared" si="10"/>
        <v>78714.45</v>
      </c>
    </row>
    <row r="328" spans="1:17" s="64" customFormat="1" ht="15" hidden="1" customHeight="1">
      <c r="A328" s="53">
        <v>150010</v>
      </c>
      <c r="B328" s="54" t="str">
        <f>VLOOKUP(A328,МО!$A$1:$C$68,2,0)</f>
        <v>ГБУЗ  "Ирафская ЦРБ"</v>
      </c>
      <c r="C328" s="55">
        <f>IF(D328="КС",VLOOKUP(A328,МО!$A$1:$C$68,3,0),VLOOKUP(A328,МО!$A$1:$D$68,4,0))</f>
        <v>0.995</v>
      </c>
      <c r="D328" s="56" t="s">
        <v>495</v>
      </c>
      <c r="E328" s="60">
        <v>20162080</v>
      </c>
      <c r="F328" s="54" t="str">
        <f>VLOOKUP(E328,КСГ!$A$2:$C$427,2,0)</f>
        <v>Заболевания опорно-двигательного аппарата, травмы</v>
      </c>
      <c r="G328" s="58">
        <f>VLOOKUP(E328,КСГ!$A$2:$C$427,3,0)</f>
        <v>1.05</v>
      </c>
      <c r="H328" s="58">
        <f>IF(VLOOKUP($E328,КСГ!$A$2:$D$427,4,0)=0,IF($D328="КС",$C$2*$C328*$G328,$C$3*$C328*$G328),IF($D328="КС",$C$2*$G328,$C$3*$G328))</f>
        <v>9183.3524999999991</v>
      </c>
      <c r="I328" s="58" t="str">
        <f>VLOOKUP(E328,КСГ!$A$2:$E$427,5,0)</f>
        <v>Травматология и ортопедия</v>
      </c>
      <c r="J328" s="58">
        <f>VLOOKUP(E328,КСГ!$A$2:$F$427,6,0)</f>
        <v>1.25</v>
      </c>
      <c r="K328" s="60" t="s">
        <v>473</v>
      </c>
      <c r="L328" s="60">
        <v>180</v>
      </c>
      <c r="M328" s="60">
        <v>20</v>
      </c>
      <c r="N328" s="61">
        <f t="shared" ref="N328:N366" si="11">IF(L328+M328&gt;0,L328+M328,"")</f>
        <v>200</v>
      </c>
      <c r="O328" s="62">
        <f>IF(VLOOKUP($E328,КСГ!$A$2:$D$427,4,0)=0,IF($D328="КС",$C$2*$C328*$G328*L328,$C$3*$C328*$G328*L328),IF($D328="КС",$C$2*$G328*L328,$C$3*$G328*L328))</f>
        <v>1653003.4499999997</v>
      </c>
      <c r="P328" s="62">
        <f>IF(VLOOKUP($E328,КСГ!$A$2:$D$427,4,0)=0,IF($D328="КС",$C$2*$C328*$G328*M328,$C$3*$C328*$G328*M328),IF($D328="КС",$C$2*$G328*M328,$C$3*$G328*M328))</f>
        <v>183667.05</v>
      </c>
      <c r="Q328" s="63">
        <f t="shared" ref="Q328:Q366" si="12">O328+P328</f>
        <v>1836670.4999999998</v>
      </c>
    </row>
    <row r="329" spans="1:17" s="64" customFormat="1" ht="15" hidden="1" customHeight="1">
      <c r="A329" s="53">
        <v>150007</v>
      </c>
      <c r="B329" s="54" t="str">
        <f>VLOOKUP(A329,МО!$A$1:$C$68,2,0)</f>
        <v>ГБУЗ "Алагирская ЦРБ"</v>
      </c>
      <c r="C329" s="55">
        <f>IF(D329="КС",VLOOKUP(A329,МО!$A$1:$C$68,3,0),VLOOKUP(A329,МО!$A$1:$D$68,4,0))</f>
        <v>1</v>
      </c>
      <c r="D329" s="56" t="s">
        <v>495</v>
      </c>
      <c r="E329" s="57">
        <v>20162011</v>
      </c>
      <c r="F329" s="54" t="str">
        <f>VLOOKUP(E329,КСГ!$A$2:$C$427,2,0)</f>
        <v>Дерматозы</v>
      </c>
      <c r="G329" s="58">
        <f>VLOOKUP(E329,КСГ!$A$2:$C$427,3,0)</f>
        <v>1.54</v>
      </c>
      <c r="H329" s="58">
        <f>IF(VLOOKUP($E329,КСГ!$A$2:$D$427,4,0)=0,IF($D329="КС",$C$2*$C329*$G329,$C$3*$C329*$G329),IF($D329="КС",$C$2*$G329,$C$3*$G329))</f>
        <v>13536.6</v>
      </c>
      <c r="I329" s="59" t="str">
        <f>VLOOKUP(E329,КСГ!$A$2:$E$427,5,0)</f>
        <v>Дерматология</v>
      </c>
      <c r="J329" s="58">
        <f>VLOOKUP(E329,КСГ!$A$2:$F$427,6,0)</f>
        <v>1.54</v>
      </c>
      <c r="K329" s="60" t="s">
        <v>473</v>
      </c>
      <c r="L329" s="60">
        <v>4</v>
      </c>
      <c r="M329" s="60">
        <v>1</v>
      </c>
      <c r="N329" s="61">
        <f t="shared" si="11"/>
        <v>5</v>
      </c>
      <c r="O329" s="62">
        <f>IF(VLOOKUP($E329,КСГ!$A$2:$D$427,4,0)=0,IF($D329="КС",$C$2*$C329*$G329*L329,$C$3*$C329*$G329*L329),IF($D329="КС",$C$2*$G329*L329,$C$3*$G329*L329))</f>
        <v>54146.400000000001</v>
      </c>
      <c r="P329" s="62">
        <f>IF(VLOOKUP($E329,КСГ!$A$2:$D$427,4,0)=0,IF($D329="КС",$C$2*$C329*$G329*M329,$C$3*$C329*$G329*M329),IF($D329="КС",$C$2*$G329*M329,$C$3*$G329*M329))</f>
        <v>13536.6</v>
      </c>
      <c r="Q329" s="63">
        <f t="shared" si="12"/>
        <v>67683</v>
      </c>
    </row>
    <row r="330" spans="1:17" s="64" customFormat="1" ht="15" hidden="1" customHeight="1">
      <c r="A330" s="53">
        <v>150007</v>
      </c>
      <c r="B330" s="54" t="str">
        <f>VLOOKUP(A330,МО!$A$1:$C$68,2,0)</f>
        <v>ГБУЗ "Алагирская ЦРБ"</v>
      </c>
      <c r="C330" s="55">
        <f>IF(D330="КС",VLOOKUP(A330,МО!$A$1:$C$68,3,0),VLOOKUP(A330,МО!$A$1:$D$68,4,0))</f>
        <v>1</v>
      </c>
      <c r="D330" s="56" t="s">
        <v>495</v>
      </c>
      <c r="E330" s="57">
        <v>20162028</v>
      </c>
      <c r="F330" s="54" t="str">
        <f>VLOOKUP(E330,КСГ!$A$2:$C$427,2,0)</f>
        <v>Респираторные инфекции верхних дыхательных путей, взрослые</v>
      </c>
      <c r="G330" s="58">
        <f>VLOOKUP(E330,КСГ!$A$2:$C$427,3,0)</f>
        <v>0.52</v>
      </c>
      <c r="H330" s="58">
        <f>IF(VLOOKUP($E330,КСГ!$A$2:$D$427,4,0)=0,IF($D330="КС",$C$2*$C330*$G330,$C$3*$C330*$G330),IF($D330="КС",$C$2*$G330,$C$3*$G330))</f>
        <v>4570.8</v>
      </c>
      <c r="I330" s="59" t="str">
        <f>VLOOKUP(E330,КСГ!$A$2:$E$427,5,0)</f>
        <v>Инфекционные болезни</v>
      </c>
      <c r="J330" s="58">
        <f>VLOOKUP(E330,КСГ!$A$2:$F$427,6,0)</f>
        <v>0.92</v>
      </c>
      <c r="K330" s="60" t="s">
        <v>491</v>
      </c>
      <c r="L330" s="60">
        <v>90</v>
      </c>
      <c r="M330" s="60">
        <v>9</v>
      </c>
      <c r="N330" s="61">
        <f t="shared" si="11"/>
        <v>99</v>
      </c>
      <c r="O330" s="62">
        <f>IF(VLOOKUP($E330,КСГ!$A$2:$D$427,4,0)=0,IF($D330="КС",$C$2*$C330*$G330*L330,$C$3*$C330*$G330*L330),IF($D330="КС",$C$2*$G330*L330,$C$3*$G330*L330))</f>
        <v>411372</v>
      </c>
      <c r="P330" s="62">
        <f>IF(VLOOKUP($E330,КСГ!$A$2:$D$427,4,0)=0,IF($D330="КС",$C$2*$C330*$G330*M330,$C$3*$C330*$G330*M330),IF($D330="КС",$C$2*$G330*M330,$C$3*$G330*M330))</f>
        <v>41137.200000000004</v>
      </c>
      <c r="Q330" s="63">
        <f t="shared" si="12"/>
        <v>452509.2</v>
      </c>
    </row>
    <row r="331" spans="1:17" s="64" customFormat="1" ht="15" hidden="1" customHeight="1">
      <c r="A331" s="53">
        <v>150007</v>
      </c>
      <c r="B331" s="54" t="str">
        <f>VLOOKUP(A331,МО!$A$1:$C$68,2,0)</f>
        <v>ГБУЗ "Алагирская ЦРБ"</v>
      </c>
      <c r="C331" s="55">
        <f>IF(D331="КС",VLOOKUP(A331,МО!$A$1:$C$68,3,0),VLOOKUP(A331,МО!$A$1:$D$68,4,0))</f>
        <v>1</v>
      </c>
      <c r="D331" s="56" t="s">
        <v>495</v>
      </c>
      <c r="E331" s="57">
        <v>20162030</v>
      </c>
      <c r="F331" s="54" t="str">
        <f>VLOOKUP(E331,КСГ!$A$2:$C$427,2,0)</f>
        <v>Болезни системы кровообращения, взрослые</v>
      </c>
      <c r="G331" s="58">
        <f>VLOOKUP(E331,КСГ!$A$2:$C$427,3,0)</f>
        <v>0.8</v>
      </c>
      <c r="H331" s="58">
        <f>IF(VLOOKUP($E331,КСГ!$A$2:$D$427,4,0)=0,IF($D331="КС",$C$2*$C331*$G331,$C$3*$C331*$G331),IF($D331="КС",$C$2*$G331,$C$3*$G331))</f>
        <v>7032</v>
      </c>
      <c r="I331" s="59" t="str">
        <f>VLOOKUP(E331,КСГ!$A$2:$E$427,5,0)</f>
        <v>Кардиология</v>
      </c>
      <c r="J331" s="58">
        <f>VLOOKUP(E331,КСГ!$A$2:$F$427,6,0)</f>
        <v>0.8</v>
      </c>
      <c r="K331" s="60" t="s">
        <v>491</v>
      </c>
      <c r="L331" s="60">
        <v>357</v>
      </c>
      <c r="M331" s="60">
        <v>50</v>
      </c>
      <c r="N331" s="61">
        <f t="shared" si="11"/>
        <v>407</v>
      </c>
      <c r="O331" s="62">
        <f>IF(VLOOKUP($E331,КСГ!$A$2:$D$427,4,0)=0,IF($D331="КС",$C$2*$C331*$G331*L331,$C$3*$C331*$G331*L331),IF($D331="КС",$C$2*$G331*L331,$C$3*$G331*L331))</f>
        <v>2510424</v>
      </c>
      <c r="P331" s="62">
        <f>IF(VLOOKUP($E331,КСГ!$A$2:$D$427,4,0)=0,IF($D331="КС",$C$2*$C331*$G331*M331,$C$3*$C331*$G331*M331),IF($D331="КС",$C$2*$G331*M331,$C$3*$G331*M331))</f>
        <v>351600</v>
      </c>
      <c r="Q331" s="63">
        <f t="shared" si="12"/>
        <v>2862024</v>
      </c>
    </row>
    <row r="332" spans="1:17" s="64" customFormat="1" ht="15" hidden="1" customHeight="1">
      <c r="A332" s="53">
        <v>150007</v>
      </c>
      <c r="B332" s="54" t="str">
        <f>VLOOKUP(A332,МО!$A$1:$C$68,2,0)</f>
        <v>ГБУЗ "Алагирская ЦРБ"</v>
      </c>
      <c r="C332" s="55">
        <f>IF(D332="КС",VLOOKUP(A332,МО!$A$1:$C$68,3,0),VLOOKUP(A332,МО!$A$1:$D$68,4,0))</f>
        <v>1</v>
      </c>
      <c r="D332" s="56" t="s">
        <v>495</v>
      </c>
      <c r="E332" s="57">
        <v>20162030</v>
      </c>
      <c r="F332" s="54" t="str">
        <f>VLOOKUP(E332,КСГ!$A$2:$C$427,2,0)</f>
        <v>Болезни системы кровообращения, взрослые</v>
      </c>
      <c r="G332" s="58">
        <f>VLOOKUP(E332,КСГ!$A$2:$C$427,3,0)</f>
        <v>0.8</v>
      </c>
      <c r="H332" s="58">
        <f>IF(VLOOKUP($E332,КСГ!$A$2:$D$427,4,0)=0,IF($D332="КС",$C$2*$C332*$G332,$C$3*$C332*$G332),IF($D332="КС",$C$2*$G332,$C$3*$G332))</f>
        <v>7032</v>
      </c>
      <c r="I332" s="59" t="str">
        <f>VLOOKUP(E332,КСГ!$A$2:$E$427,5,0)</f>
        <v>Кардиология</v>
      </c>
      <c r="J332" s="58">
        <f>VLOOKUP(E332,КСГ!$A$2:$F$427,6,0)</f>
        <v>0.8</v>
      </c>
      <c r="K332" s="60" t="s">
        <v>477</v>
      </c>
      <c r="L332" s="60">
        <v>280</v>
      </c>
      <c r="M332" s="60">
        <v>20</v>
      </c>
      <c r="N332" s="61">
        <f t="shared" si="11"/>
        <v>300</v>
      </c>
      <c r="O332" s="62">
        <f>IF(VLOOKUP($E332,КСГ!$A$2:$D$427,4,0)=0,IF($D332="КС",$C$2*$C332*$G332*L332,$C$3*$C332*$G332*L332),IF($D332="КС",$C$2*$G332*L332,$C$3*$G332*L332))</f>
        <v>1968960</v>
      </c>
      <c r="P332" s="62">
        <f>IF(VLOOKUP($E332,КСГ!$A$2:$D$427,4,0)=0,IF($D332="КС",$C$2*$C332*$G332*M332,$C$3*$C332*$G332*M332),IF($D332="КС",$C$2*$G332*M332,$C$3*$G332*M332))</f>
        <v>140640</v>
      </c>
      <c r="Q332" s="63">
        <f t="shared" si="12"/>
        <v>2109600</v>
      </c>
    </row>
    <row r="333" spans="1:17" s="64" customFormat="1" ht="15" hidden="1" customHeight="1">
      <c r="A333" s="53">
        <v>150007</v>
      </c>
      <c r="B333" s="54" t="str">
        <f>VLOOKUP(A333,МО!$A$1:$C$68,2,0)</f>
        <v>ГБУЗ "Алагирская ЦРБ"</v>
      </c>
      <c r="C333" s="55">
        <f>IF(D333="КС",VLOOKUP(A333,МО!$A$1:$C$68,3,0),VLOOKUP(A333,МО!$A$1:$D$68,4,0))</f>
        <v>1</v>
      </c>
      <c r="D333" s="56" t="s">
        <v>495</v>
      </c>
      <c r="E333" s="57">
        <v>20162034</v>
      </c>
      <c r="F333" s="54" t="str">
        <f>VLOOKUP(E333,КСГ!$A$2:$C$427,2,0)</f>
        <v>Болезни нервной системы, хромосомные аномалии</v>
      </c>
      <c r="G333" s="58">
        <f>VLOOKUP(E333,КСГ!$A$2:$C$427,3,0)</f>
        <v>0.98</v>
      </c>
      <c r="H333" s="58">
        <f>IF(VLOOKUP($E333,КСГ!$A$2:$D$427,4,0)=0,IF($D333="КС",$C$2*$C333*$G333,$C$3*$C333*$G333),IF($D333="КС",$C$2*$G333,$C$3*$G333))</f>
        <v>8614.2000000000007</v>
      </c>
      <c r="I333" s="59" t="str">
        <f>VLOOKUP(E333,КСГ!$A$2:$E$427,5,0)</f>
        <v>Неврология</v>
      </c>
      <c r="J333" s="58">
        <f>VLOOKUP(E333,КСГ!$A$2:$F$427,6,0)</f>
        <v>1.05</v>
      </c>
      <c r="K333" s="60" t="s">
        <v>477</v>
      </c>
      <c r="L333" s="60">
        <v>65</v>
      </c>
      <c r="M333" s="60">
        <v>5</v>
      </c>
      <c r="N333" s="61">
        <f t="shared" si="11"/>
        <v>70</v>
      </c>
      <c r="O333" s="62">
        <f>IF(VLOOKUP($E333,КСГ!$A$2:$D$427,4,0)=0,IF($D333="КС",$C$2*$C333*$G333*L333,$C$3*$C333*$G333*L333),IF($D333="КС",$C$2*$G333*L333,$C$3*$G333*L333))</f>
        <v>559923</v>
      </c>
      <c r="P333" s="62">
        <f>IF(VLOOKUP($E333,КСГ!$A$2:$D$427,4,0)=0,IF($D333="КС",$C$2*$C333*$G333*M333,$C$3*$C333*$G333*M333),IF($D333="КС",$C$2*$G333*M333,$C$3*$G333*M333))</f>
        <v>43071</v>
      </c>
      <c r="Q333" s="63">
        <f t="shared" si="12"/>
        <v>602994</v>
      </c>
    </row>
    <row r="334" spans="1:17" s="64" customFormat="1" ht="15" hidden="1" customHeight="1">
      <c r="A334" s="53">
        <v>150007</v>
      </c>
      <c r="B334" s="54" t="str">
        <f>VLOOKUP(A334,МО!$A$1:$C$68,2,0)</f>
        <v>ГБУЗ "Алагирская ЦРБ"</v>
      </c>
      <c r="C334" s="55">
        <f>IF(D334="КС",VLOOKUP(A334,МО!$A$1:$C$68,3,0),VLOOKUP(A334,МО!$A$1:$D$68,4,0))</f>
        <v>1</v>
      </c>
      <c r="D334" s="56" t="s">
        <v>495</v>
      </c>
      <c r="E334" s="57">
        <v>20162037</v>
      </c>
      <c r="F334" s="54" t="str">
        <f>VLOOKUP(E334,КСГ!$A$2:$C$427,2,0)</f>
        <v>Болезни и травмы позвоночника, спинного мозга, последствия внутричерепной травмы, сотрясение головного мозга</v>
      </c>
      <c r="G334" s="58">
        <f>VLOOKUP(E334,КСГ!$A$2:$C$427,3,0)</f>
        <v>0.94</v>
      </c>
      <c r="H334" s="58">
        <f>IF(VLOOKUP($E334,КСГ!$A$2:$D$427,4,0)=0,IF($D334="КС",$C$2*$C334*$G334,$C$3*$C334*$G334),IF($D334="КС",$C$2*$G334,$C$3*$G334))</f>
        <v>8262.6</v>
      </c>
      <c r="I334" s="59" t="str">
        <f>VLOOKUP(E334,КСГ!$A$2:$E$427,5,0)</f>
        <v>Нейрохирургия</v>
      </c>
      <c r="J334" s="58">
        <f>VLOOKUP(E334,КСГ!$A$2:$F$427,6,0)</f>
        <v>1.06</v>
      </c>
      <c r="K334" s="60" t="s">
        <v>477</v>
      </c>
      <c r="L334" s="60">
        <v>38</v>
      </c>
      <c r="M334" s="60">
        <v>2</v>
      </c>
      <c r="N334" s="61">
        <f t="shared" si="11"/>
        <v>40</v>
      </c>
      <c r="O334" s="62">
        <f>IF(VLOOKUP($E334,КСГ!$A$2:$D$427,4,0)=0,IF($D334="КС",$C$2*$C334*$G334*L334,$C$3*$C334*$G334*L334),IF($D334="КС",$C$2*$G334*L334,$C$3*$G334*L334))</f>
        <v>313978.8</v>
      </c>
      <c r="P334" s="62">
        <f>IF(VLOOKUP($E334,КСГ!$A$2:$D$427,4,0)=0,IF($D334="КС",$C$2*$C334*$G334*M334,$C$3*$C334*$G334*M334),IF($D334="КС",$C$2*$G334*M334,$C$3*$G334*M334))</f>
        <v>16525.2</v>
      </c>
      <c r="Q334" s="63">
        <f t="shared" si="12"/>
        <v>330504</v>
      </c>
    </row>
    <row r="335" spans="1:17" s="64" customFormat="1" ht="15" hidden="1" customHeight="1">
      <c r="A335" s="53">
        <v>150007</v>
      </c>
      <c r="B335" s="54" t="str">
        <f>VLOOKUP(A335,МО!$A$1:$C$68,2,0)</f>
        <v>ГБУЗ "Алагирская ЦРБ"</v>
      </c>
      <c r="C335" s="55">
        <f>IF(D335="КС",VLOOKUP(A335,МО!$A$1:$C$68,3,0),VLOOKUP(A335,МО!$A$1:$D$68,4,0))</f>
        <v>1</v>
      </c>
      <c r="D335" s="56" t="s">
        <v>495</v>
      </c>
      <c r="E335" s="57">
        <v>20162043</v>
      </c>
      <c r="F335" s="54" t="str">
        <f>VLOOKUP(E335,КСГ!$A$2:$C$427,2,0)</f>
        <v>Другие болезни почек</v>
      </c>
      <c r="G335" s="58">
        <f>VLOOKUP(E335,КСГ!$A$2:$C$427,3,0)</f>
        <v>0.8</v>
      </c>
      <c r="H335" s="58">
        <f>IF(VLOOKUP($E335,КСГ!$A$2:$D$427,4,0)=0,IF($D335="КС",$C$2*$C335*$G335,$C$3*$C335*$G335),IF($D335="КС",$C$2*$G335,$C$3*$G335))</f>
        <v>7032</v>
      </c>
      <c r="I335" s="59" t="str">
        <f>VLOOKUP(E335,КСГ!$A$2:$E$427,5,0)</f>
        <v>Нефрология (без диализа)</v>
      </c>
      <c r="J335" s="58">
        <f>VLOOKUP(E335,КСГ!$A$2:$F$427,6,0)</f>
        <v>2.74</v>
      </c>
      <c r="K335" s="60" t="s">
        <v>491</v>
      </c>
      <c r="L335" s="60">
        <v>10</v>
      </c>
      <c r="M335" s="60">
        <v>2</v>
      </c>
      <c r="N335" s="61">
        <f t="shared" si="11"/>
        <v>12</v>
      </c>
      <c r="O335" s="62">
        <f>IF(VLOOKUP($E335,КСГ!$A$2:$D$427,4,0)=0,IF($D335="КС",$C$2*$C335*$G335*L335,$C$3*$C335*$G335*L335),IF($D335="КС",$C$2*$G335*L335,$C$3*$G335*L335))</f>
        <v>70320</v>
      </c>
      <c r="P335" s="62">
        <f>IF(VLOOKUP($E335,КСГ!$A$2:$D$427,4,0)=0,IF($D335="КС",$C$2*$C335*$G335*M335,$C$3*$C335*$G335*M335),IF($D335="КС",$C$2*$G335*M335,$C$3*$G335*M335))</f>
        <v>14064</v>
      </c>
      <c r="Q335" s="63">
        <f t="shared" si="12"/>
        <v>84384</v>
      </c>
    </row>
    <row r="336" spans="1:17" s="64" customFormat="1" ht="15" hidden="1" customHeight="1">
      <c r="A336" s="53">
        <v>150007</v>
      </c>
      <c r="B336" s="54" t="str">
        <f>VLOOKUP(A336,МО!$A$1:$C$68,2,0)</f>
        <v>ГБУЗ "Алагирская ЦРБ"</v>
      </c>
      <c r="C336" s="55">
        <f>IF(D336="КС",VLOOKUP(A336,МО!$A$1:$C$68,3,0),VLOOKUP(A336,МО!$A$1:$D$68,4,0))</f>
        <v>1</v>
      </c>
      <c r="D336" s="56" t="s">
        <v>495</v>
      </c>
      <c r="E336" s="57">
        <v>20162069</v>
      </c>
      <c r="F336" s="54" t="str">
        <f>VLOOKUP(E336,КСГ!$A$2:$C$427,2,0)</f>
        <v>Болезни органов дыхания</v>
      </c>
      <c r="G336" s="58">
        <f>VLOOKUP(E336,КСГ!$A$2:$C$427,3,0)</f>
        <v>0.9</v>
      </c>
      <c r="H336" s="58">
        <f>IF(VLOOKUP($E336,КСГ!$A$2:$D$427,4,0)=0,IF($D336="КС",$C$2*$C336*$G336,$C$3*$C336*$G336),IF($D336="КС",$C$2*$G336,$C$3*$G336))</f>
        <v>7911</v>
      </c>
      <c r="I336" s="59" t="str">
        <f>VLOOKUP(E336,КСГ!$A$2:$E$427,5,0)</f>
        <v>Пульмонология</v>
      </c>
      <c r="J336" s="58">
        <f>VLOOKUP(E336,КСГ!$A$2:$F$427,6,0)</f>
        <v>0.9</v>
      </c>
      <c r="K336" s="60" t="s">
        <v>491</v>
      </c>
      <c r="L336" s="60">
        <v>55</v>
      </c>
      <c r="M336" s="60">
        <v>5</v>
      </c>
      <c r="N336" s="61">
        <f t="shared" si="11"/>
        <v>60</v>
      </c>
      <c r="O336" s="62">
        <f>IF(VLOOKUP($E336,КСГ!$A$2:$D$427,4,0)=0,IF($D336="КС",$C$2*$C336*$G336*L336,$C$3*$C336*$G336*L336),IF($D336="КС",$C$2*$G336*L336,$C$3*$G336*L336))</f>
        <v>435105</v>
      </c>
      <c r="P336" s="62">
        <f>IF(VLOOKUP($E336,КСГ!$A$2:$D$427,4,0)=0,IF($D336="КС",$C$2*$C336*$G336*M336,$C$3*$C336*$G336*M336),IF($D336="КС",$C$2*$G336*M336,$C$3*$G336*M336))</f>
        <v>39555</v>
      </c>
      <c r="Q336" s="63">
        <f t="shared" si="12"/>
        <v>474660</v>
      </c>
    </row>
    <row r="337" spans="1:17" s="64" customFormat="1" ht="15" hidden="1" customHeight="1">
      <c r="A337" s="53">
        <v>150007</v>
      </c>
      <c r="B337" s="54" t="str">
        <f>VLOOKUP(A337,МО!$A$1:$C$68,2,0)</f>
        <v>ГБУЗ "Алагирская ЦРБ"</v>
      </c>
      <c r="C337" s="55">
        <f>IF(D337="КС",VLOOKUP(A337,МО!$A$1:$C$68,3,0),VLOOKUP(A337,МО!$A$1:$D$68,4,0))</f>
        <v>1</v>
      </c>
      <c r="D337" s="56" t="s">
        <v>495</v>
      </c>
      <c r="E337" s="57">
        <v>20162070</v>
      </c>
      <c r="F337" s="54" t="str">
        <f>VLOOKUP(E337,КСГ!$A$2:$C$427,2,0)</f>
        <v>Системные поражения соединительной ткани, артропатии, спондилопатии, взрослые</v>
      </c>
      <c r="G337" s="58">
        <f>VLOOKUP(E337,КСГ!$A$2:$C$427,3,0)</f>
        <v>1.46</v>
      </c>
      <c r="H337" s="58">
        <f>IF(VLOOKUP($E337,КСГ!$A$2:$D$427,4,0)=0,IF($D337="КС",$C$2*$C337*$G337,$C$3*$C337*$G337),IF($D337="КС",$C$2*$G337,$C$3*$G337))</f>
        <v>12833.4</v>
      </c>
      <c r="I337" s="59" t="str">
        <f>VLOOKUP(E337,КСГ!$A$2:$E$427,5,0)</f>
        <v>Ревматология</v>
      </c>
      <c r="J337" s="58">
        <f>VLOOKUP(E337,КСГ!$A$2:$F$427,6,0)</f>
        <v>1.46</v>
      </c>
      <c r="K337" s="60" t="s">
        <v>473</v>
      </c>
      <c r="L337" s="60">
        <v>8</v>
      </c>
      <c r="M337" s="60">
        <v>2</v>
      </c>
      <c r="N337" s="61">
        <f t="shared" si="11"/>
        <v>10</v>
      </c>
      <c r="O337" s="62">
        <f>IF(VLOOKUP($E337,КСГ!$A$2:$D$427,4,0)=0,IF($D337="КС",$C$2*$C337*$G337*L337,$C$3*$C337*$G337*L337),IF($D337="КС",$C$2*$G337*L337,$C$3*$G337*L337))</f>
        <v>102667.2</v>
      </c>
      <c r="P337" s="62">
        <f>IF(VLOOKUP($E337,КСГ!$A$2:$D$427,4,0)=0,IF($D337="КС",$C$2*$C337*$G337*M337,$C$3*$C337*$G337*M337),IF($D337="КС",$C$2*$G337*M337,$C$3*$G337*M337))</f>
        <v>25666.799999999999</v>
      </c>
      <c r="Q337" s="63">
        <f t="shared" si="12"/>
        <v>128334</v>
      </c>
    </row>
    <row r="338" spans="1:17" s="64" customFormat="1" ht="15" hidden="1" customHeight="1">
      <c r="A338" s="53">
        <v>150007</v>
      </c>
      <c r="B338" s="54" t="str">
        <f>VLOOKUP(A338,МО!$A$1:$C$68,2,0)</f>
        <v>ГБУЗ "Алагирская ЦРБ"</v>
      </c>
      <c r="C338" s="55">
        <f>IF(D338="КС",VLOOKUP(A338,МО!$A$1:$C$68,3,0),VLOOKUP(A338,МО!$A$1:$D$68,4,0))</f>
        <v>1</v>
      </c>
      <c r="D338" s="56" t="s">
        <v>495</v>
      </c>
      <c r="E338" s="57">
        <v>20162070</v>
      </c>
      <c r="F338" s="54" t="str">
        <f>VLOOKUP(E338,КСГ!$A$2:$C$427,2,0)</f>
        <v>Системные поражения соединительной ткани, артропатии, спондилопатии, взрослые</v>
      </c>
      <c r="G338" s="58">
        <f>VLOOKUP(E338,КСГ!$A$2:$C$427,3,0)</f>
        <v>1.46</v>
      </c>
      <c r="H338" s="58">
        <f>IF(VLOOKUP($E338,КСГ!$A$2:$D$427,4,0)=0,IF($D338="КС",$C$2*$C338*$G338,$C$3*$C338*$G338),IF($D338="КС",$C$2*$G338,$C$3*$G338))</f>
        <v>12833.4</v>
      </c>
      <c r="I338" s="59" t="str">
        <f>VLOOKUP(E338,КСГ!$A$2:$E$427,5,0)</f>
        <v>Ревматология</v>
      </c>
      <c r="J338" s="58">
        <f>VLOOKUP(E338,КСГ!$A$2:$F$427,6,0)</f>
        <v>1.46</v>
      </c>
      <c r="K338" s="60" t="s">
        <v>491</v>
      </c>
      <c r="L338" s="60">
        <v>38</v>
      </c>
      <c r="M338" s="60">
        <v>2</v>
      </c>
      <c r="N338" s="61">
        <f t="shared" si="11"/>
        <v>40</v>
      </c>
      <c r="O338" s="62">
        <f>IF(VLOOKUP($E338,КСГ!$A$2:$D$427,4,0)=0,IF($D338="КС",$C$2*$C338*$G338*L338,$C$3*$C338*$G338*L338),IF($D338="КС",$C$2*$G338*L338,$C$3*$G338*L338))</f>
        <v>487669.2</v>
      </c>
      <c r="P338" s="62">
        <f>IF(VLOOKUP($E338,КСГ!$A$2:$D$427,4,0)=0,IF($D338="КС",$C$2*$C338*$G338*M338,$C$3*$C338*$G338*M338),IF($D338="КС",$C$2*$G338*M338,$C$3*$G338*M338))</f>
        <v>25666.799999999999</v>
      </c>
      <c r="Q338" s="63">
        <f t="shared" si="12"/>
        <v>513336</v>
      </c>
    </row>
    <row r="339" spans="1:17" s="64" customFormat="1" ht="15" hidden="1" customHeight="1">
      <c r="A339" s="53">
        <v>150007</v>
      </c>
      <c r="B339" s="54" t="str">
        <f>VLOOKUP(A339,МО!$A$1:$C$68,2,0)</f>
        <v>ГБУЗ "Алагирская ЦРБ"</v>
      </c>
      <c r="C339" s="55">
        <f>IF(D339="КС",VLOOKUP(A339,МО!$A$1:$C$68,3,0),VLOOKUP(A339,МО!$A$1:$D$68,4,0))</f>
        <v>1</v>
      </c>
      <c r="D339" s="56" t="s">
        <v>495</v>
      </c>
      <c r="E339" s="57">
        <v>20162075</v>
      </c>
      <c r="F339" s="54" t="str">
        <f>VLOOKUP(E339,КСГ!$A$2:$C$427,2,0)</f>
        <v>Отравления и другие воздействия внешних причин</v>
      </c>
      <c r="G339" s="58">
        <f>VLOOKUP(E339,КСГ!$A$2:$C$427,3,0)</f>
        <v>0.74</v>
      </c>
      <c r="H339" s="58">
        <f>IF(VLOOKUP($E339,КСГ!$A$2:$D$427,4,0)=0,IF($D339="КС",$C$2*$C339*$G339,$C$3*$C339*$G339),IF($D339="КС",$C$2*$G339,$C$3*$G339))</f>
        <v>6504.6</v>
      </c>
      <c r="I339" s="59" t="str">
        <f>VLOOKUP(E339,КСГ!$A$2:$E$427,5,0)</f>
        <v>Терапия</v>
      </c>
      <c r="J339" s="58">
        <f>VLOOKUP(E339,КСГ!$A$2:$F$427,6,0)</f>
        <v>0.74</v>
      </c>
      <c r="K339" s="60" t="s">
        <v>491</v>
      </c>
      <c r="L339" s="60">
        <v>4</v>
      </c>
      <c r="M339" s="60">
        <v>1</v>
      </c>
      <c r="N339" s="61">
        <f t="shared" si="11"/>
        <v>5</v>
      </c>
      <c r="O339" s="62">
        <f>IF(VLOOKUP($E339,КСГ!$A$2:$D$427,4,0)=0,IF($D339="КС",$C$2*$C339*$G339*L339,$C$3*$C339*$G339*L339),IF($D339="КС",$C$2*$G339*L339,$C$3*$G339*L339))</f>
        <v>26018.400000000001</v>
      </c>
      <c r="P339" s="62">
        <f>IF(VLOOKUP($E339,КСГ!$A$2:$D$427,4,0)=0,IF($D339="КС",$C$2*$C339*$G339*M339,$C$3*$C339*$G339*M339),IF($D339="КС",$C$2*$G339*M339,$C$3*$G339*M339))</f>
        <v>6504.6</v>
      </c>
      <c r="Q339" s="63">
        <f t="shared" si="12"/>
        <v>32523</v>
      </c>
    </row>
    <row r="340" spans="1:17" s="64" customFormat="1" ht="15" hidden="1" customHeight="1">
      <c r="A340" s="53">
        <v>150007</v>
      </c>
      <c r="B340" s="54" t="str">
        <f>VLOOKUP(A340,МО!$A$1:$C$68,2,0)</f>
        <v>ГБУЗ "Алагирская ЦРБ"</v>
      </c>
      <c r="C340" s="55">
        <f>IF(D340="КС",VLOOKUP(A340,МО!$A$1:$C$68,3,0),VLOOKUP(A340,МО!$A$1:$D$68,4,0))</f>
        <v>1</v>
      </c>
      <c r="D340" s="56" t="s">
        <v>495</v>
      </c>
      <c r="E340" s="57">
        <v>20162077</v>
      </c>
      <c r="F340" s="54" t="str">
        <f>VLOOKUP(E340,КСГ!$A$2:$C$427,2,0)</f>
        <v>Операции на костно-мышечной системе и суставах (уровень  1)</v>
      </c>
      <c r="G340" s="58">
        <f>VLOOKUP(E340,КСГ!$A$2:$C$427,3,0)</f>
        <v>1.44</v>
      </c>
      <c r="H340" s="58">
        <f>IF(VLOOKUP($E340,КСГ!$A$2:$D$427,4,0)=0,IF($D340="КС",$C$2*$C340*$G340,$C$3*$C340*$G340),IF($D340="КС",$C$2*$G340,$C$3*$G340))</f>
        <v>12657.6</v>
      </c>
      <c r="I340" s="59" t="str">
        <f>VLOOKUP(E340,КСГ!$A$2:$E$427,5,0)</f>
        <v>Травматология и ортопедия</v>
      </c>
      <c r="J340" s="58">
        <f>VLOOKUP(E340,КСГ!$A$2:$F$427,6,0)</f>
        <v>1.25</v>
      </c>
      <c r="K340" s="60" t="s">
        <v>473</v>
      </c>
      <c r="L340" s="60">
        <v>13</v>
      </c>
      <c r="M340" s="60">
        <v>2</v>
      </c>
      <c r="N340" s="61">
        <f t="shared" si="11"/>
        <v>15</v>
      </c>
      <c r="O340" s="62">
        <f>IF(VLOOKUP($E340,КСГ!$A$2:$D$427,4,0)=0,IF($D340="КС",$C$2*$C340*$G340*L340,$C$3*$C340*$G340*L340),IF($D340="КС",$C$2*$G340*L340,$C$3*$G340*L340))</f>
        <v>164548.80000000002</v>
      </c>
      <c r="P340" s="62">
        <f>IF(VLOOKUP($E340,КСГ!$A$2:$D$427,4,0)=0,IF($D340="КС",$C$2*$C340*$G340*M340,$C$3*$C340*$G340*M340),IF($D340="КС",$C$2*$G340*M340,$C$3*$G340*M340))</f>
        <v>25315.200000000001</v>
      </c>
      <c r="Q340" s="63">
        <f t="shared" si="12"/>
        <v>189864.00000000003</v>
      </c>
    </row>
    <row r="341" spans="1:17" s="64" customFormat="1" ht="15" hidden="1" customHeight="1">
      <c r="A341" s="53">
        <v>150007</v>
      </c>
      <c r="B341" s="54" t="str">
        <f>VLOOKUP(A341,МО!$A$1:$C$68,2,0)</f>
        <v>ГБУЗ "Алагирская ЦРБ"</v>
      </c>
      <c r="C341" s="55">
        <f>IF(D341="КС",VLOOKUP(A341,МО!$A$1:$C$68,3,0),VLOOKUP(A341,МО!$A$1:$D$68,4,0))</f>
        <v>1</v>
      </c>
      <c r="D341" s="56" t="s">
        <v>495</v>
      </c>
      <c r="E341" s="57">
        <v>20162080</v>
      </c>
      <c r="F341" s="54" t="str">
        <f>VLOOKUP(E341,КСГ!$A$2:$C$427,2,0)</f>
        <v>Заболевания опорно-двигательного аппарата, травмы</v>
      </c>
      <c r="G341" s="58">
        <f>VLOOKUP(E341,КСГ!$A$2:$C$427,3,0)</f>
        <v>1.05</v>
      </c>
      <c r="H341" s="58">
        <f>IF(VLOOKUP($E341,КСГ!$A$2:$D$427,4,0)=0,IF($D341="КС",$C$2*$C341*$G341,$C$3*$C341*$G341),IF($D341="КС",$C$2*$G341,$C$3*$G341))</f>
        <v>9229.5</v>
      </c>
      <c r="I341" s="59" t="str">
        <f>VLOOKUP(E341,КСГ!$A$2:$E$427,5,0)</f>
        <v>Травматология и ортопедия</v>
      </c>
      <c r="J341" s="58">
        <f>VLOOKUP(E341,КСГ!$A$2:$F$427,6,0)</f>
        <v>1.25</v>
      </c>
      <c r="K341" s="60" t="s">
        <v>473</v>
      </c>
      <c r="L341" s="60">
        <v>40</v>
      </c>
      <c r="M341" s="60">
        <v>5</v>
      </c>
      <c r="N341" s="61">
        <f t="shared" si="11"/>
        <v>45</v>
      </c>
      <c r="O341" s="62">
        <f>IF(VLOOKUP($E341,КСГ!$A$2:$D$427,4,0)=0,IF($D341="КС",$C$2*$C341*$G341*L341,$C$3*$C341*$G341*L341),IF($D341="КС",$C$2*$G341*L341,$C$3*$G341*L341))</f>
        <v>369180</v>
      </c>
      <c r="P341" s="62">
        <f>IF(VLOOKUP($E341,КСГ!$A$2:$D$427,4,0)=0,IF($D341="КС",$C$2*$C341*$G341*M341,$C$3*$C341*$G341*M341),IF($D341="КС",$C$2*$G341*M341,$C$3*$G341*M341))</f>
        <v>46147.5</v>
      </c>
      <c r="Q341" s="63">
        <f t="shared" si="12"/>
        <v>415327.5</v>
      </c>
    </row>
    <row r="342" spans="1:17" s="64" customFormat="1" ht="15" hidden="1" customHeight="1">
      <c r="A342" s="53">
        <v>150007</v>
      </c>
      <c r="B342" s="54" t="str">
        <f>VLOOKUP(A342,МО!$A$1:$C$68,2,0)</f>
        <v>ГБУЗ "Алагирская ЦРБ"</v>
      </c>
      <c r="C342" s="55">
        <f>IF(D342="КС",VLOOKUP(A342,МО!$A$1:$C$68,3,0),VLOOKUP(A342,МО!$A$1:$D$68,4,0))</f>
        <v>1</v>
      </c>
      <c r="D342" s="56" t="s">
        <v>495</v>
      </c>
      <c r="E342" s="57">
        <v>20162081</v>
      </c>
      <c r="F342" s="54" t="str">
        <f>VLOOKUP(E342,КСГ!$A$2:$C$427,2,0)</f>
        <v>Болезни, врожденные аномалии, повреждения мочевой системы и мужских половых органов</v>
      </c>
      <c r="G342" s="58">
        <f>VLOOKUP(E342,КСГ!$A$2:$C$427,3,0)</f>
        <v>0.8</v>
      </c>
      <c r="H342" s="58">
        <f>IF(VLOOKUP($E342,КСГ!$A$2:$D$427,4,0)=0,IF($D342="КС",$C$2*$C342*$G342,$C$3*$C342*$G342),IF($D342="КС",$C$2*$G342,$C$3*$G342))</f>
        <v>7032</v>
      </c>
      <c r="I342" s="59" t="str">
        <f>VLOOKUP(E342,КСГ!$A$2:$E$427,5,0)</f>
        <v>Урология</v>
      </c>
      <c r="J342" s="58">
        <f>VLOOKUP(E342,КСГ!$A$2:$F$427,6,0)</f>
        <v>0.98</v>
      </c>
      <c r="K342" s="60" t="s">
        <v>473</v>
      </c>
      <c r="L342" s="60">
        <v>1</v>
      </c>
      <c r="M342" s="60">
        <v>1</v>
      </c>
      <c r="N342" s="61">
        <f t="shared" si="11"/>
        <v>2</v>
      </c>
      <c r="O342" s="62">
        <f>IF(VLOOKUP($E342,КСГ!$A$2:$D$427,4,0)=0,IF($D342="КС",$C$2*$C342*$G342*L342,$C$3*$C342*$G342*L342),IF($D342="КС",$C$2*$G342*L342,$C$3*$G342*L342))</f>
        <v>7032</v>
      </c>
      <c r="P342" s="62">
        <f>IF(VLOOKUP($E342,КСГ!$A$2:$D$427,4,0)=0,IF($D342="КС",$C$2*$C342*$G342*M342,$C$3*$C342*$G342*M342),IF($D342="КС",$C$2*$G342*M342,$C$3*$G342*M342))</f>
        <v>7032</v>
      </c>
      <c r="Q342" s="63">
        <f t="shared" si="12"/>
        <v>14064</v>
      </c>
    </row>
    <row r="343" spans="1:17" s="64" customFormat="1" ht="15" hidden="1" customHeight="1">
      <c r="A343" s="53">
        <v>150007</v>
      </c>
      <c r="B343" s="54" t="str">
        <f>VLOOKUP(A343,МО!$A$1:$C$68,2,0)</f>
        <v>ГБУЗ "Алагирская ЦРБ"</v>
      </c>
      <c r="C343" s="55">
        <f>IF(D343="КС",VLOOKUP(A343,МО!$A$1:$C$68,3,0),VLOOKUP(A343,МО!$A$1:$D$68,4,0))</f>
        <v>1</v>
      </c>
      <c r="D343" s="56" t="s">
        <v>495</v>
      </c>
      <c r="E343" s="57">
        <v>20162088</v>
      </c>
      <c r="F343" s="54" t="str">
        <f>VLOOKUP(E343,КСГ!$A$2:$C$427,2,0)</f>
        <v>Операции на коже, подкожной клетчатке, придатках кожи (уровень  1)</v>
      </c>
      <c r="G343" s="58">
        <f>VLOOKUP(E343,КСГ!$A$2:$C$427,3,0)</f>
        <v>0.75</v>
      </c>
      <c r="H343" s="58">
        <f>IF(VLOOKUP($E343,КСГ!$A$2:$D$427,4,0)=0,IF($D343="КС",$C$2*$C343*$G343,$C$3*$C343*$G343),IF($D343="КС",$C$2*$G343,$C$3*$G343))</f>
        <v>6592.5</v>
      </c>
      <c r="I343" s="59" t="str">
        <f>VLOOKUP(E343,КСГ!$A$2:$E$427,5,0)</f>
        <v>Хирургия</v>
      </c>
      <c r="J343" s="58">
        <f>VLOOKUP(E343,КСГ!$A$2:$F$427,6,0)</f>
        <v>0.92</v>
      </c>
      <c r="K343" s="60" t="s">
        <v>473</v>
      </c>
      <c r="L343" s="60">
        <v>45</v>
      </c>
      <c r="M343" s="60">
        <v>5</v>
      </c>
      <c r="N343" s="61">
        <f t="shared" si="11"/>
        <v>50</v>
      </c>
      <c r="O343" s="62">
        <f>IF(VLOOKUP($E343,КСГ!$A$2:$D$427,4,0)=0,IF($D343="КС",$C$2*$C343*$G343*L343,$C$3*$C343*$G343*L343),IF($D343="КС",$C$2*$G343*L343,$C$3*$G343*L343))</f>
        <v>296662.5</v>
      </c>
      <c r="P343" s="62">
        <f>IF(VLOOKUP($E343,КСГ!$A$2:$D$427,4,0)=0,IF($D343="КС",$C$2*$C343*$G343*M343,$C$3*$C343*$G343*M343),IF($D343="КС",$C$2*$G343*M343,$C$3*$G343*M343))</f>
        <v>32962.5</v>
      </c>
      <c r="Q343" s="63">
        <f t="shared" si="12"/>
        <v>329625</v>
      </c>
    </row>
    <row r="344" spans="1:17" s="64" customFormat="1" ht="15" hidden="1" customHeight="1">
      <c r="A344" s="53">
        <v>150007</v>
      </c>
      <c r="B344" s="54" t="str">
        <f>VLOOKUP(A344,МО!$A$1:$C$68,2,0)</f>
        <v>ГБУЗ "Алагирская ЦРБ"</v>
      </c>
      <c r="C344" s="55">
        <f>IF(D344="КС",VLOOKUP(A344,МО!$A$1:$C$68,3,0),VLOOKUP(A344,МО!$A$1:$D$68,4,0))</f>
        <v>1</v>
      </c>
      <c r="D344" s="56" t="s">
        <v>495</v>
      </c>
      <c r="E344" s="57">
        <v>20162103</v>
      </c>
      <c r="F344" s="54" t="str">
        <f>VLOOKUP(E344,КСГ!$A$2:$C$427,2,0)</f>
        <v>Сахарный диабет, взрослые</v>
      </c>
      <c r="G344" s="58">
        <f>VLOOKUP(E344,КСГ!$A$2:$C$427,3,0)</f>
        <v>1.08</v>
      </c>
      <c r="H344" s="58">
        <f>IF(VLOOKUP($E344,КСГ!$A$2:$D$427,4,0)=0,IF($D344="КС",$C$2*$C344*$G344,$C$3*$C344*$G344),IF($D344="КС",$C$2*$G344,$C$3*$G344))</f>
        <v>9493.2000000000007</v>
      </c>
      <c r="I344" s="59" t="str">
        <f>VLOOKUP(E344,КСГ!$A$2:$E$427,5,0)</f>
        <v>Эндокринология</v>
      </c>
      <c r="J344" s="58">
        <f>VLOOKUP(E344,КСГ!$A$2:$F$427,6,0)</f>
        <v>1.23</v>
      </c>
      <c r="K344" s="60" t="s">
        <v>491</v>
      </c>
      <c r="L344" s="60">
        <v>90</v>
      </c>
      <c r="M344" s="60">
        <v>10</v>
      </c>
      <c r="N344" s="61">
        <f t="shared" si="11"/>
        <v>100</v>
      </c>
      <c r="O344" s="62">
        <f>IF(VLOOKUP($E344,КСГ!$A$2:$D$427,4,0)=0,IF($D344="КС",$C$2*$C344*$G344*L344,$C$3*$C344*$G344*L344),IF($D344="КС",$C$2*$G344*L344,$C$3*$G344*L344))</f>
        <v>854388.00000000012</v>
      </c>
      <c r="P344" s="62">
        <f>IF(VLOOKUP($E344,КСГ!$A$2:$D$427,4,0)=0,IF($D344="КС",$C$2*$C344*$G344*M344,$C$3*$C344*$G344*M344),IF($D344="КС",$C$2*$G344*M344,$C$3*$G344*M344))</f>
        <v>94932</v>
      </c>
      <c r="Q344" s="63">
        <f t="shared" si="12"/>
        <v>949320.00000000012</v>
      </c>
    </row>
    <row r="345" spans="1:17" s="64" customFormat="1" ht="15" hidden="1" customHeight="1">
      <c r="A345" s="53">
        <v>150007</v>
      </c>
      <c r="B345" s="54" t="str">
        <f>VLOOKUP(A345,МО!$A$1:$C$68,2,0)</f>
        <v>ГБУЗ "Алагирская ЦРБ"</v>
      </c>
      <c r="C345" s="55">
        <f>IF(D345="КС",VLOOKUP(A345,МО!$A$1:$C$68,3,0),VLOOKUP(A345,МО!$A$1:$D$68,4,0))</f>
        <v>1</v>
      </c>
      <c r="D345" s="56" t="s">
        <v>495</v>
      </c>
      <c r="E345" s="57">
        <v>20162103</v>
      </c>
      <c r="F345" s="54" t="str">
        <f>VLOOKUP(E345,КСГ!$A$2:$C$427,2,0)</f>
        <v>Сахарный диабет, взрослые</v>
      </c>
      <c r="G345" s="58">
        <f>VLOOKUP(E345,КСГ!$A$2:$C$427,3,0)</f>
        <v>1.08</v>
      </c>
      <c r="H345" s="58">
        <f>IF(VLOOKUP($E345,КСГ!$A$2:$D$427,4,0)=0,IF($D345="КС",$C$2*$C345*$G345,$C$3*$C345*$G345),IF($D345="КС",$C$2*$G345,$C$3*$G345))</f>
        <v>9493.2000000000007</v>
      </c>
      <c r="I345" s="59" t="str">
        <f>VLOOKUP(E345,КСГ!$A$2:$E$427,5,0)</f>
        <v>Эндокринология</v>
      </c>
      <c r="J345" s="58">
        <f>VLOOKUP(E345,КСГ!$A$2:$F$427,6,0)</f>
        <v>1.23</v>
      </c>
      <c r="K345" s="60" t="s">
        <v>473</v>
      </c>
      <c r="L345" s="60">
        <v>10</v>
      </c>
      <c r="M345" s="60">
        <v>2</v>
      </c>
      <c r="N345" s="61">
        <f t="shared" si="11"/>
        <v>12</v>
      </c>
      <c r="O345" s="62">
        <f>IF(VLOOKUP($E345,КСГ!$A$2:$D$427,4,0)=0,IF($D345="КС",$C$2*$C345*$G345*L345,$C$3*$C345*$G345*L345),IF($D345="КС",$C$2*$G345*L345,$C$3*$G345*L345))</f>
        <v>94932</v>
      </c>
      <c r="P345" s="62">
        <f>IF(VLOOKUP($E345,КСГ!$A$2:$D$427,4,0)=0,IF($D345="КС",$C$2*$C345*$G345*M345,$C$3*$C345*$G345*M345),IF($D345="КС",$C$2*$G345*M345,$C$3*$G345*M345))</f>
        <v>18986.400000000001</v>
      </c>
      <c r="Q345" s="63">
        <f t="shared" si="12"/>
        <v>113918.39999999999</v>
      </c>
    </row>
    <row r="346" spans="1:17" s="64" customFormat="1" ht="15" hidden="1" customHeight="1">
      <c r="A346" s="53">
        <v>150019</v>
      </c>
      <c r="B346" s="54" t="str">
        <f>VLOOKUP(A346,МО!$A$1:$C$68,2,0)</f>
        <v>ГБУЗ  " Дигорская ЦРБ"</v>
      </c>
      <c r="C346" s="55">
        <f>IF(D346="КС",VLOOKUP(A346,МО!$A$1:$C$68,3,0),VLOOKUP(A346,МО!$A$1:$D$68,4,0))</f>
        <v>1.0049999999999999</v>
      </c>
      <c r="D346" s="56" t="s">
        <v>495</v>
      </c>
      <c r="E346" s="60">
        <v>20162080</v>
      </c>
      <c r="F346" s="54" t="str">
        <f>VLOOKUP(E346,КСГ!$A$2:$C$427,2,0)</f>
        <v>Заболевания опорно-двигательного аппарата, травмы</v>
      </c>
      <c r="G346" s="58">
        <f>VLOOKUP(E346,КСГ!$A$2:$C$427,3,0)</f>
        <v>1.05</v>
      </c>
      <c r="H346" s="58">
        <f>IF(VLOOKUP($E346,КСГ!$A$2:$D$427,4,0)=0,IF($D346="КС",$C$2*$C346*$G346,$C$3*$C346*$G346),IF($D346="КС",$C$2*$G346,$C$3*$G346))</f>
        <v>9275.6474999999991</v>
      </c>
      <c r="I346" s="59" t="str">
        <f>VLOOKUP(E346,КСГ!$A$2:$E$427,5,0)</f>
        <v>Травматология и ортопедия</v>
      </c>
      <c r="J346" s="58">
        <f>VLOOKUP(E346,КСГ!$A$2:$F$427,6,0)</f>
        <v>1.25</v>
      </c>
      <c r="K346" s="60" t="s">
        <v>473</v>
      </c>
      <c r="L346" s="60">
        <v>80</v>
      </c>
      <c r="M346" s="60"/>
      <c r="N346" s="61">
        <f t="shared" si="11"/>
        <v>80</v>
      </c>
      <c r="O346" s="62">
        <f>IF(VLOOKUP($E346,КСГ!$A$2:$D$427,4,0)=0,IF($D346="КС",$C$2*$C346*$G346*L346,$C$3*$C346*$G346*L346),IF($D346="КС",$C$2*$G346*L346,$C$3*$G346*L346))</f>
        <v>742051.79999999993</v>
      </c>
      <c r="P346" s="62">
        <f>IF(VLOOKUP($E346,КСГ!$A$2:$D$427,4,0)=0,IF($D346="КС",$C$2*$C346*$G346*M346,$C$3*$C346*$G346*M346),IF($D346="КС",$C$2*$G346*M346,$C$3*$G346*M346))</f>
        <v>0</v>
      </c>
      <c r="Q346" s="63">
        <f t="shared" si="12"/>
        <v>742051.79999999993</v>
      </c>
    </row>
    <row r="347" spans="1:17" s="64" customFormat="1" ht="15" hidden="1" customHeight="1">
      <c r="A347" s="53">
        <v>150019</v>
      </c>
      <c r="B347" s="54" t="str">
        <f>VLOOKUP(A347,МО!$A$1:$C$68,2,0)</f>
        <v>ГБУЗ  " Дигорская ЦРБ"</v>
      </c>
      <c r="C347" s="55">
        <f>IF(D347="КС",VLOOKUP(A347,МО!$A$1:$C$68,3,0),VLOOKUP(A347,МО!$A$1:$D$68,4,0))</f>
        <v>1.0049999999999999</v>
      </c>
      <c r="D347" s="56" t="s">
        <v>495</v>
      </c>
      <c r="E347" s="60">
        <v>20162088</v>
      </c>
      <c r="F347" s="54" t="str">
        <f>VLOOKUP(E347,КСГ!$A$2:$C$427,2,0)</f>
        <v>Операции на коже, подкожной клетчатке, придатках кожи (уровень  1)</v>
      </c>
      <c r="G347" s="58">
        <f>VLOOKUP(E347,КСГ!$A$2:$C$427,3,0)</f>
        <v>0.75</v>
      </c>
      <c r="H347" s="58">
        <f>IF(VLOOKUP($E347,КСГ!$A$2:$D$427,4,0)=0,IF($D347="КС",$C$2*$C347*$G347,$C$3*$C347*$G347),IF($D347="КС",$C$2*$G347,$C$3*$G347))</f>
        <v>6625.4624999999996</v>
      </c>
      <c r="I347" s="59" t="str">
        <f>VLOOKUP(E347,КСГ!$A$2:$E$427,5,0)</f>
        <v>Хирургия</v>
      </c>
      <c r="J347" s="58">
        <f>VLOOKUP(E347,КСГ!$A$2:$F$427,6,0)</f>
        <v>0.92</v>
      </c>
      <c r="K347" s="60" t="s">
        <v>473</v>
      </c>
      <c r="L347" s="60">
        <v>70</v>
      </c>
      <c r="M347" s="60"/>
      <c r="N347" s="61">
        <f t="shared" si="11"/>
        <v>70</v>
      </c>
      <c r="O347" s="62">
        <f>IF(VLOOKUP($E347,КСГ!$A$2:$D$427,4,0)=0,IF($D347="КС",$C$2*$C347*$G347*L347,$C$3*$C347*$G347*L347),IF($D347="КС",$C$2*$G347*L347,$C$3*$G347*L347))</f>
        <v>463782.375</v>
      </c>
      <c r="P347" s="62">
        <f>IF(VLOOKUP($E347,КСГ!$A$2:$D$427,4,0)=0,IF($D347="КС",$C$2*$C347*$G347*M347,$C$3*$C347*$G347*M347),IF($D347="КС",$C$2*$G347*M347,$C$3*$G347*M347))</f>
        <v>0</v>
      </c>
      <c r="Q347" s="63">
        <f t="shared" si="12"/>
        <v>463782.375</v>
      </c>
    </row>
    <row r="348" spans="1:17" s="64" customFormat="1" ht="15" hidden="1" customHeight="1">
      <c r="A348" s="53">
        <v>150019</v>
      </c>
      <c r="B348" s="54" t="str">
        <f>VLOOKUP(A348,МО!$A$1:$C$68,2,0)</f>
        <v>ГБУЗ  " Дигорская ЦРБ"</v>
      </c>
      <c r="C348" s="55">
        <f>IF(D348="КС",VLOOKUP(A348,МО!$A$1:$C$68,3,0),VLOOKUP(A348,МО!$A$1:$D$68,4,0))</f>
        <v>1.0049999999999999</v>
      </c>
      <c r="D348" s="56" t="s">
        <v>495</v>
      </c>
      <c r="E348" s="60">
        <v>20162103</v>
      </c>
      <c r="F348" s="54" t="str">
        <f>VLOOKUP(E348,КСГ!$A$2:$C$427,2,0)</f>
        <v>Сахарный диабет, взрослые</v>
      </c>
      <c r="G348" s="58">
        <f>VLOOKUP(E348,КСГ!$A$2:$C$427,3,0)</f>
        <v>1.08</v>
      </c>
      <c r="H348" s="58">
        <f>IF(VLOOKUP($E348,КСГ!$A$2:$D$427,4,0)=0,IF($D348="КС",$C$2*$C348*$G348,$C$3*$C348*$G348),IF($D348="КС",$C$2*$G348,$C$3*$G348))</f>
        <v>9540.6659999999993</v>
      </c>
      <c r="I348" s="59" t="str">
        <f>VLOOKUP(E348,КСГ!$A$2:$E$427,5,0)</f>
        <v>Эндокринология</v>
      </c>
      <c r="J348" s="58">
        <f>VLOOKUP(E348,КСГ!$A$2:$F$427,6,0)</f>
        <v>1.23</v>
      </c>
      <c r="K348" s="60" t="s">
        <v>491</v>
      </c>
      <c r="L348" s="60">
        <v>20</v>
      </c>
      <c r="M348" s="60"/>
      <c r="N348" s="61">
        <f t="shared" si="11"/>
        <v>20</v>
      </c>
      <c r="O348" s="62">
        <f>IF(VLOOKUP($E348,КСГ!$A$2:$D$427,4,0)=0,IF($D348="КС",$C$2*$C348*$G348*L348,$C$3*$C348*$G348*L348),IF($D348="КС",$C$2*$G348*L348,$C$3*$G348*L348))</f>
        <v>190813.31999999998</v>
      </c>
      <c r="P348" s="62">
        <f>IF(VLOOKUP($E348,КСГ!$A$2:$D$427,4,0)=0,IF($D348="КС",$C$2*$C348*$G348*M348,$C$3*$C348*$G348*M348),IF($D348="КС",$C$2*$G348*M348,$C$3*$G348*M348))</f>
        <v>0</v>
      </c>
      <c r="Q348" s="63">
        <f t="shared" si="12"/>
        <v>190813.31999999998</v>
      </c>
    </row>
    <row r="349" spans="1:17" s="64" customFormat="1" ht="15" hidden="1" customHeight="1">
      <c r="A349" s="53">
        <v>150009</v>
      </c>
      <c r="B349" s="54" t="str">
        <f>VLOOKUP(A349,МО!$A$1:$C$68,2,0)</f>
        <v>ГБУЗ  "Ардонская ЦРБ"</v>
      </c>
      <c r="C349" s="55">
        <f>IF(D349="КС",VLOOKUP(A349,МО!$A$1:$C$68,3,0),VLOOKUP(A349,МО!$A$1:$D$68,4,0))</f>
        <v>1.0049999999999999</v>
      </c>
      <c r="D349" s="56" t="s">
        <v>495</v>
      </c>
      <c r="E349" s="60">
        <v>20162069</v>
      </c>
      <c r="F349" s="54" t="str">
        <f>VLOOKUP(E349,КСГ!$A$2:$C$427,2,0)</f>
        <v>Болезни органов дыхания</v>
      </c>
      <c r="G349" s="58">
        <f>VLOOKUP(E349,КСГ!$A$2:$C$427,3,0)</f>
        <v>0.9</v>
      </c>
      <c r="H349" s="58">
        <f>IF(VLOOKUP($E349,КСГ!$A$2:$D$427,4,0)=0,IF($D349="КС",$C$2*$C349*$G349,$C$3*$C349*$G349),IF($D349="КС",$C$2*$G349,$C$3*$G349))</f>
        <v>7950.5549999999994</v>
      </c>
      <c r="I349" s="59" t="str">
        <f>VLOOKUP(E349,КСГ!$A$2:$E$427,5,0)</f>
        <v>Пульмонология</v>
      </c>
      <c r="J349" s="58">
        <f>VLOOKUP(E349,КСГ!$A$2:$F$427,6,0)</f>
        <v>0.9</v>
      </c>
      <c r="K349" s="60" t="s">
        <v>491</v>
      </c>
      <c r="L349" s="60">
        <v>175</v>
      </c>
      <c r="M349" s="60">
        <v>5</v>
      </c>
      <c r="N349" s="61">
        <f t="shared" si="11"/>
        <v>180</v>
      </c>
      <c r="O349" s="62">
        <f>IF(VLOOKUP($E349,КСГ!$A$2:$D$427,4,0)=0,IF($D349="КС",$C$2*$C349*$G349*L349,$C$3*$C349*$G349*L349),IF($D349="КС",$C$2*$G349*L349,$C$3*$G349*L349))</f>
        <v>1391347.125</v>
      </c>
      <c r="P349" s="62">
        <f>IF(VLOOKUP($E349,КСГ!$A$2:$D$427,4,0)=0,IF($D349="КС",$C$2*$C349*$G349*M349,$C$3*$C349*$G349*M349),IF($D349="КС",$C$2*$G349*M349,$C$3*$G349*M349))</f>
        <v>39752.774999999994</v>
      </c>
      <c r="Q349" s="63">
        <f t="shared" si="12"/>
        <v>1431099.9</v>
      </c>
    </row>
    <row r="350" spans="1:17" s="64" customFormat="1" ht="15" hidden="1" customHeight="1">
      <c r="A350" s="53">
        <v>150009</v>
      </c>
      <c r="B350" s="54" t="str">
        <f>VLOOKUP(A350,МО!$A$1:$C$68,2,0)</f>
        <v>ГБУЗ  "Ардонская ЦРБ"</v>
      </c>
      <c r="C350" s="55">
        <f>IF(D350="КС",VLOOKUP(A350,МО!$A$1:$C$68,3,0),VLOOKUP(A350,МО!$A$1:$D$68,4,0))</f>
        <v>1.0049999999999999</v>
      </c>
      <c r="D350" s="56" t="s">
        <v>495</v>
      </c>
      <c r="E350" s="60">
        <v>20162080</v>
      </c>
      <c r="F350" s="54" t="str">
        <f>VLOOKUP(E350,КСГ!$A$2:$C$427,2,0)</f>
        <v>Заболевания опорно-двигательного аппарата, травмы</v>
      </c>
      <c r="G350" s="58">
        <f>VLOOKUP(E350,КСГ!$A$2:$C$427,3,0)</f>
        <v>1.05</v>
      </c>
      <c r="H350" s="58">
        <f>IF(VLOOKUP($E350,КСГ!$A$2:$D$427,4,0)=0,IF($D350="КС",$C$2*$C350*$G350,$C$3*$C350*$G350),IF($D350="КС",$C$2*$G350,$C$3*$G350))</f>
        <v>9275.6474999999991</v>
      </c>
      <c r="I350" s="59" t="str">
        <f>VLOOKUP(E350,КСГ!$A$2:$E$427,5,0)</f>
        <v>Травматология и ортопедия</v>
      </c>
      <c r="J350" s="58">
        <f>VLOOKUP(E350,КСГ!$A$2:$F$427,6,0)</f>
        <v>1.25</v>
      </c>
      <c r="K350" s="60" t="s">
        <v>479</v>
      </c>
      <c r="L350" s="60">
        <v>245</v>
      </c>
      <c r="M350" s="60">
        <v>5</v>
      </c>
      <c r="N350" s="61">
        <f t="shared" si="11"/>
        <v>250</v>
      </c>
      <c r="O350" s="62">
        <f>IF(VLOOKUP($E350,КСГ!$A$2:$D$427,4,0)=0,IF($D350="КС",$C$2*$C350*$G350*L350,$C$3*$C350*$G350*L350),IF($D350="КС",$C$2*$G350*L350,$C$3*$G350*L350))</f>
        <v>2272533.6374999997</v>
      </c>
      <c r="P350" s="62">
        <f>IF(VLOOKUP($E350,КСГ!$A$2:$D$427,4,0)=0,IF($D350="КС",$C$2*$C350*$G350*M350,$C$3*$C350*$G350*M350),IF($D350="КС",$C$2*$G350*M350,$C$3*$G350*M350))</f>
        <v>46378.237499999996</v>
      </c>
      <c r="Q350" s="63">
        <f t="shared" si="12"/>
        <v>2318911.8749999995</v>
      </c>
    </row>
    <row r="351" spans="1:17" s="64" customFormat="1" ht="15" hidden="1" customHeight="1">
      <c r="A351" s="57">
        <v>150002</v>
      </c>
      <c r="B351" s="54" t="str">
        <f>VLOOKUP(A351,МО!$A$1:$C$68,2,0)</f>
        <v>ГБУЗ "ДРКБ"</v>
      </c>
      <c r="C351" s="55">
        <f>IF(D351="КС",VLOOKUP(A351,МО!$A$1:$C$68,3,0),VLOOKUP(A351,МО!$A$1:$D$68,4,0))</f>
        <v>1.1100000000000001</v>
      </c>
      <c r="D351" s="56" t="s">
        <v>495</v>
      </c>
      <c r="E351" s="57">
        <v>20162115</v>
      </c>
      <c r="F351" s="54" t="str">
        <f>VLOOKUP(E351,КСГ!$A$2:$C$427,2,0)</f>
        <v>Медицинская реабилитация  при других соматических заболеваниях</v>
      </c>
      <c r="G351" s="58">
        <f>VLOOKUP(E351,КСГ!$A$2:$C$427,3,0)</f>
        <v>0.7</v>
      </c>
      <c r="H351" s="58">
        <f>IF(VLOOKUP($E351,КСГ!$A$2:$D$427,4,0)=0,IF($D351="КС",$C$2*$C351*$G351,$C$3*$C351*$G351),IF($D351="КС",$C$2*$G351,$C$3*$G351))</f>
        <v>6829.8300000000008</v>
      </c>
      <c r="I351" s="59" t="str">
        <f>VLOOKUP(E351,КСГ!$A$2:$E$427,5,0)</f>
        <v>Медицинская реабилитация</v>
      </c>
      <c r="J351" s="58">
        <f>VLOOKUP(E351,КСГ!$A$2:$F$427,6,0)</f>
        <v>0.75</v>
      </c>
      <c r="K351" s="76" t="s">
        <v>472</v>
      </c>
      <c r="L351" s="76">
        <v>6</v>
      </c>
      <c r="M351" s="76">
        <v>2</v>
      </c>
      <c r="N351" s="61">
        <f t="shared" si="11"/>
        <v>8</v>
      </c>
      <c r="O351" s="62">
        <f>IF(VLOOKUP($E351,КСГ!$A$2:$D$427,4,0)=0,IF($D351="КС",$C$2*$C351*$G351*L351,$C$3*$C351*$G351*L351),IF($D351="КС",$C$2*$G351*L351,$C$3*$G351*L351))</f>
        <v>40978.980000000003</v>
      </c>
      <c r="P351" s="62">
        <f>IF(VLOOKUP($E351,КСГ!$A$2:$D$427,4,0)=0,IF($D351="КС",$C$2*$C351*$G351*M351,$C$3*$C351*$G351*M351),IF($D351="КС",$C$2*$G351*M351,$C$3*$G351*M351))</f>
        <v>13659.660000000002</v>
      </c>
      <c r="Q351" s="63">
        <f t="shared" si="12"/>
        <v>54638.640000000007</v>
      </c>
    </row>
    <row r="352" spans="1:17" s="64" customFormat="1" ht="15" hidden="1" customHeight="1">
      <c r="A352" s="53">
        <v>150016</v>
      </c>
      <c r="B352" s="54" t="str">
        <f>VLOOKUP(A352,МО!$A$1:$C$68,2,0)</f>
        <v>ГБУЗ "Пригородная ЦРБ"</v>
      </c>
      <c r="C352" s="55">
        <f>IF(D352="КС",VLOOKUP(A352,МО!$A$1:$C$68,3,0),VLOOKUP(A352,МО!$A$1:$D$68,4,0))</f>
        <v>1</v>
      </c>
      <c r="D352" s="56" t="s">
        <v>495</v>
      </c>
      <c r="E352" s="60">
        <v>20162103</v>
      </c>
      <c r="F352" s="54" t="str">
        <f>VLOOKUP(E352,КСГ!$A$2:$C$427,2,0)</f>
        <v>Сахарный диабет, взрослые</v>
      </c>
      <c r="G352" s="58">
        <f>VLOOKUP(E352,КСГ!$A$2:$C$427,3,0)</f>
        <v>1.08</v>
      </c>
      <c r="H352" s="58">
        <f>IF(VLOOKUP($E352,КСГ!$A$2:$D$427,4,0)=0,IF($D352="КС",$C$2*$C352*$G352,$C$3*$C352*$G352),IF($D352="КС",$C$2*$G352,$C$3*$G352))</f>
        <v>9493.2000000000007</v>
      </c>
      <c r="I352" s="58" t="str">
        <f>VLOOKUP(E352,КСГ!$A$2:$E$427,5,0)</f>
        <v>Эндокринология</v>
      </c>
      <c r="J352" s="58">
        <f>VLOOKUP(E352,КСГ!$A$2:$F$427,6,0)</f>
        <v>1.23</v>
      </c>
      <c r="K352" s="60" t="s">
        <v>491</v>
      </c>
      <c r="L352" s="60">
        <v>8</v>
      </c>
      <c r="M352" s="60">
        <v>2</v>
      </c>
      <c r="N352" s="61">
        <f t="shared" si="11"/>
        <v>10</v>
      </c>
      <c r="O352" s="62">
        <f>IF(VLOOKUP($E352,КСГ!$A$2:$D$427,4,0)=0,IF($D352="КС",$C$2*$C352*$G352*L352,$C$3*$C352*$G352*L352),IF($D352="КС",$C$2*$G352*L352,$C$3*$G352*L352))</f>
        <v>75945.600000000006</v>
      </c>
      <c r="P352" s="62">
        <f>IF(VLOOKUP($E352,КСГ!$A$2:$D$427,4,0)=0,IF($D352="КС",$C$2*$C352*$G352*M352,$C$3*$C352*$G352*M352),IF($D352="КС",$C$2*$G352*M352,$C$3*$G352*M352))</f>
        <v>18986.400000000001</v>
      </c>
      <c r="Q352" s="63">
        <f t="shared" si="12"/>
        <v>94932</v>
      </c>
    </row>
    <row r="353" spans="1:17" s="64" customFormat="1" ht="15" hidden="1" customHeight="1">
      <c r="A353" s="53">
        <v>150016</v>
      </c>
      <c r="B353" s="54" t="str">
        <f>VLOOKUP(A353,МО!$A$1:$C$68,2,0)</f>
        <v>ГБУЗ "Пригородная ЦРБ"</v>
      </c>
      <c r="C353" s="55">
        <f>IF(D353="КС",VLOOKUP(A353,МО!$A$1:$C$68,3,0),VLOOKUP(A353,МО!$A$1:$D$68,4,0))</f>
        <v>1</v>
      </c>
      <c r="D353" s="56" t="s">
        <v>495</v>
      </c>
      <c r="E353" s="60">
        <v>20162103</v>
      </c>
      <c r="F353" s="54" t="str">
        <f>VLOOKUP(E353,КСГ!$A$2:$C$427,2,0)</f>
        <v>Сахарный диабет, взрослые</v>
      </c>
      <c r="G353" s="58">
        <f>VLOOKUP(E353,КСГ!$A$2:$C$427,3,0)</f>
        <v>1.08</v>
      </c>
      <c r="H353" s="58">
        <f>IF(VLOOKUP($E353,КСГ!$A$2:$D$427,4,0)=0,IF($D353="КС",$C$2*$C353*$G353,$C$3*$C353*$G353),IF($D353="КС",$C$2*$G353,$C$3*$G353))</f>
        <v>9493.2000000000007</v>
      </c>
      <c r="I353" s="58" t="str">
        <f>VLOOKUP(E353,КСГ!$A$2:$E$427,5,0)</f>
        <v>Эндокринология</v>
      </c>
      <c r="J353" s="58">
        <f>VLOOKUP(E353,КСГ!$A$2:$F$427,6,0)</f>
        <v>1.23</v>
      </c>
      <c r="K353" s="60" t="s">
        <v>473</v>
      </c>
      <c r="L353" s="60">
        <v>8</v>
      </c>
      <c r="M353" s="60">
        <v>2</v>
      </c>
      <c r="N353" s="61">
        <f t="shared" si="11"/>
        <v>10</v>
      </c>
      <c r="O353" s="62">
        <f>IF(VLOOKUP($E353,КСГ!$A$2:$D$427,4,0)=0,IF($D353="КС",$C$2*$C353*$G353*L353,$C$3*$C353*$G353*L353),IF($D353="КС",$C$2*$G353*L353,$C$3*$G353*L353))</f>
        <v>75945.600000000006</v>
      </c>
      <c r="P353" s="62">
        <f>IF(VLOOKUP($E353,КСГ!$A$2:$D$427,4,0)=0,IF($D353="КС",$C$2*$C353*$G353*M353,$C$3*$C353*$G353*M353),IF($D353="КС",$C$2*$G353*M353,$C$3*$G353*M353))</f>
        <v>18986.400000000001</v>
      </c>
      <c r="Q353" s="63">
        <f t="shared" si="12"/>
        <v>94932</v>
      </c>
    </row>
    <row r="354" spans="1:17" s="64" customFormat="1" ht="15" hidden="1" customHeight="1">
      <c r="A354" s="53">
        <v>150030</v>
      </c>
      <c r="B354" s="54" t="str">
        <f>VLOOKUP(A354,МО!$A$1:$C$68,2,0)</f>
        <v>ГБУЗ "РКВД"</v>
      </c>
      <c r="C354" s="55">
        <f>IF(D354="КС",VLOOKUP(A354,МО!$A$1:$C$68,3,0),VLOOKUP(A354,МО!$A$1:$D$68,4,0))</f>
        <v>1.1000000000000001</v>
      </c>
      <c r="D354" s="56" t="s">
        <v>495</v>
      </c>
      <c r="E354" s="60">
        <v>20162026</v>
      </c>
      <c r="F354" s="54" t="str">
        <f>VLOOKUP(E354,КСГ!$A$2:$C$427,2,0)</f>
        <v>Инфекционные и паразитарные болезни, взрослые</v>
      </c>
      <c r="G354" s="58">
        <f>VLOOKUP(E354,КСГ!$A$2:$C$427,3,0)</f>
        <v>1.1599999999999999</v>
      </c>
      <c r="H354" s="58">
        <f>IF(VLOOKUP($E354,КСГ!$A$2:$D$427,4,0)=0,IF($D354="КС",$C$2*$C354*$G354,$C$3*$C354*$G354),IF($D354="КС",$C$2*$G354,$C$3*$G354))</f>
        <v>11216.039999999999</v>
      </c>
      <c r="I354" s="58" t="str">
        <f>VLOOKUP(E354,КСГ!$A$2:$E$427,5,0)</f>
        <v>Инфекционные болезни</v>
      </c>
      <c r="J354" s="58">
        <f>VLOOKUP(E354,КСГ!$A$2:$F$427,6,0)</f>
        <v>0.92</v>
      </c>
      <c r="K354" s="60" t="s">
        <v>514</v>
      </c>
      <c r="L354" s="60">
        <v>4</v>
      </c>
      <c r="M354" s="60">
        <v>1</v>
      </c>
      <c r="N354" s="61">
        <f t="shared" si="11"/>
        <v>5</v>
      </c>
      <c r="O354" s="62">
        <f>IF(VLOOKUP($E354,КСГ!$A$2:$D$427,4,0)=0,IF($D354="КС",$C$2*$C354*$G354*L354,$C$3*$C354*$G354*L354),IF($D354="КС",$C$2*$G354*L354,$C$3*$G354*L354))</f>
        <v>44864.159999999996</v>
      </c>
      <c r="P354" s="62">
        <f>IF(VLOOKUP($E354,КСГ!$A$2:$D$427,4,0)=0,IF($D354="КС",$C$2*$C354*$G354*M354,$C$3*$C354*$G354*M354),IF($D354="КС",$C$2*$G354*M354,$C$3*$G354*M354))</f>
        <v>11216.039999999999</v>
      </c>
      <c r="Q354" s="63">
        <f t="shared" si="12"/>
        <v>56080.2</v>
      </c>
    </row>
    <row r="355" spans="1:17" s="64" customFormat="1" ht="15" hidden="1" customHeight="1">
      <c r="A355" s="53">
        <v>150036</v>
      </c>
      <c r="B355" s="54" t="str">
        <f>VLOOKUP(A355,МО!$A$1:$C$68,2,0)</f>
        <v>ГБУЗ  "Поликлиника № 4"</v>
      </c>
      <c r="C355" s="55">
        <f>IF(D355="КС",VLOOKUP(A355,МО!$A$1:$C$68,3,0),VLOOKUP(A355,МО!$A$1:$D$68,4,0))</f>
        <v>0.9</v>
      </c>
      <c r="D355" s="56" t="s">
        <v>495</v>
      </c>
      <c r="E355" s="60">
        <v>20162043</v>
      </c>
      <c r="F355" s="54" t="str">
        <f>VLOOKUP(E355,КСГ!$A$2:$C$427,2,0)</f>
        <v>Другие болезни почек</v>
      </c>
      <c r="G355" s="58">
        <f>VLOOKUP(E355,КСГ!$A$2:$C$427,3,0)</f>
        <v>0.8</v>
      </c>
      <c r="H355" s="58">
        <f>IF(VLOOKUP($E355,КСГ!$A$2:$D$427,4,0)=0,IF($D355="КС",$C$2*$C355*$G355,$C$3*$C355*$G355),IF($D355="КС",$C$2*$G355,$C$3*$G355))</f>
        <v>6328.8</v>
      </c>
      <c r="I355" s="58" t="str">
        <f>VLOOKUP(E355,КСГ!$A$2:$E$427,5,0)</f>
        <v>Нефрология (без диализа)</v>
      </c>
      <c r="J355" s="58">
        <f>VLOOKUP(E355,КСГ!$A$2:$F$427,6,0)</f>
        <v>2.74</v>
      </c>
      <c r="K355" s="60" t="s">
        <v>491</v>
      </c>
      <c r="L355" s="60">
        <v>5</v>
      </c>
      <c r="M355" s="60">
        <v>1</v>
      </c>
      <c r="N355" s="61">
        <f t="shared" si="11"/>
        <v>6</v>
      </c>
      <c r="O355" s="62">
        <f>IF(VLOOKUP($E355,КСГ!$A$2:$D$427,4,0)=0,IF($D355="КС",$C$2*$C355*$G355*L355,$C$3*$C355*$G355*L355),IF($D355="КС",$C$2*$G355*L355,$C$3*$G355*L355))</f>
        <v>31644</v>
      </c>
      <c r="P355" s="62">
        <f>IF(VLOOKUP($E355,КСГ!$A$2:$D$427,4,0)=0,IF($D355="КС",$C$2*$C355*$G355*M355,$C$3*$C355*$G355*M355),IF($D355="КС",$C$2*$G355*M355,$C$3*$G355*M355))</f>
        <v>6328.8</v>
      </c>
      <c r="Q355" s="63">
        <f t="shared" si="12"/>
        <v>37972.800000000003</v>
      </c>
    </row>
    <row r="356" spans="1:17" s="64" customFormat="1" ht="15" hidden="1" customHeight="1">
      <c r="A356" s="53">
        <v>150036</v>
      </c>
      <c r="B356" s="54" t="str">
        <f>VLOOKUP(A356,МО!$A$1:$C$68,2,0)</f>
        <v>ГБУЗ  "Поликлиника № 4"</v>
      </c>
      <c r="C356" s="55">
        <f>IF(D356="КС",VLOOKUP(A356,МО!$A$1:$C$68,3,0),VLOOKUP(A356,МО!$A$1:$D$68,4,0))</f>
        <v>0.9</v>
      </c>
      <c r="D356" s="56" t="s">
        <v>495</v>
      </c>
      <c r="E356" s="60">
        <v>20162069</v>
      </c>
      <c r="F356" s="54" t="str">
        <f>VLOOKUP(E356,КСГ!$A$2:$C$427,2,0)</f>
        <v>Болезни органов дыхания</v>
      </c>
      <c r="G356" s="58">
        <f>VLOOKUP(E356,КСГ!$A$2:$C$427,3,0)</f>
        <v>0.9</v>
      </c>
      <c r="H356" s="58">
        <f>IF(VLOOKUP($E356,КСГ!$A$2:$D$427,4,0)=0,IF($D356="КС",$C$2*$C356*$G356,$C$3*$C356*$G356),IF($D356="КС",$C$2*$G356,$C$3*$G356))</f>
        <v>7119.9000000000005</v>
      </c>
      <c r="I356" s="58" t="str">
        <f>VLOOKUP(E356,КСГ!$A$2:$E$427,5,0)</f>
        <v>Пульмонология</v>
      </c>
      <c r="J356" s="58">
        <f>VLOOKUP(E356,КСГ!$A$2:$F$427,6,0)</f>
        <v>0.9</v>
      </c>
      <c r="K356" s="60" t="s">
        <v>491</v>
      </c>
      <c r="L356" s="60">
        <v>13</v>
      </c>
      <c r="M356" s="60">
        <v>5</v>
      </c>
      <c r="N356" s="61">
        <f t="shared" si="11"/>
        <v>18</v>
      </c>
      <c r="O356" s="62">
        <f>IF(VLOOKUP($E356,КСГ!$A$2:$D$427,4,0)=0,IF($D356="КС",$C$2*$C356*$G356*L356,$C$3*$C356*$G356*L356),IF($D356="КС",$C$2*$G356*L356,$C$3*$G356*L356))</f>
        <v>92558.700000000012</v>
      </c>
      <c r="P356" s="62">
        <f>IF(VLOOKUP($E356,КСГ!$A$2:$D$427,4,0)=0,IF($D356="КС",$C$2*$C356*$G356*M356,$C$3*$C356*$G356*M356),IF($D356="КС",$C$2*$G356*M356,$C$3*$G356*M356))</f>
        <v>35599.5</v>
      </c>
      <c r="Q356" s="63">
        <f t="shared" si="12"/>
        <v>128158.20000000001</v>
      </c>
    </row>
    <row r="357" spans="1:17" s="64" customFormat="1" ht="15" hidden="1" customHeight="1">
      <c r="A357" s="53">
        <v>150036</v>
      </c>
      <c r="B357" s="54" t="str">
        <f>VLOOKUP(A357,МО!$A$1:$C$68,2,0)</f>
        <v>ГБУЗ  "Поликлиника № 4"</v>
      </c>
      <c r="C357" s="55">
        <f>IF(D357="КС",VLOOKUP(A357,МО!$A$1:$C$68,3,0),VLOOKUP(A357,МО!$A$1:$D$68,4,0))</f>
        <v>0.9</v>
      </c>
      <c r="D357" s="56" t="s">
        <v>495</v>
      </c>
      <c r="E357" s="60">
        <v>20162037</v>
      </c>
      <c r="F357" s="54" t="str">
        <f>VLOOKUP(E357,КСГ!$A$2:$C$427,2,0)</f>
        <v>Болезни и травмы позвоночника, спинного мозга, последствия внутричерепной травмы, сотрясение головного мозга</v>
      </c>
      <c r="G357" s="58">
        <f>VLOOKUP(E357,КСГ!$A$2:$C$427,3,0)</f>
        <v>0.94</v>
      </c>
      <c r="H357" s="58">
        <f>IF(VLOOKUP($E357,КСГ!$A$2:$D$427,4,0)=0,IF($D357="КС",$C$2*$C357*$G357,$C$3*$C357*$G357),IF($D357="КС",$C$2*$G357,$C$3*$G357))</f>
        <v>7436.3399999999992</v>
      </c>
      <c r="I357" s="58" t="str">
        <f>VLOOKUP(E357,КСГ!$A$2:$E$427,5,0)</f>
        <v>Нейрохирургия</v>
      </c>
      <c r="J357" s="58">
        <f>VLOOKUP(E357,КСГ!$A$2:$F$427,6,0)</f>
        <v>1.06</v>
      </c>
      <c r="K357" s="60" t="s">
        <v>477</v>
      </c>
      <c r="L357" s="60">
        <v>8</v>
      </c>
      <c r="M357" s="60">
        <v>2</v>
      </c>
      <c r="N357" s="61">
        <f t="shared" si="11"/>
        <v>10</v>
      </c>
      <c r="O357" s="62">
        <f>IF(VLOOKUP($E357,КСГ!$A$2:$D$427,4,0)=0,IF($D357="КС",$C$2*$C357*$G357*L357,$C$3*$C357*$G357*L357),IF($D357="КС",$C$2*$G357*L357,$C$3*$G357*L357))</f>
        <v>59490.719999999994</v>
      </c>
      <c r="P357" s="62">
        <f>IF(VLOOKUP($E357,КСГ!$A$2:$D$427,4,0)=0,IF($D357="КС",$C$2*$C357*$G357*M357,$C$3*$C357*$G357*M357),IF($D357="КС",$C$2*$G357*M357,$C$3*$G357*M357))</f>
        <v>14872.679999999998</v>
      </c>
      <c r="Q357" s="63">
        <f t="shared" si="12"/>
        <v>74363.399999999994</v>
      </c>
    </row>
    <row r="358" spans="1:17" s="64" customFormat="1" ht="15" hidden="1" customHeight="1">
      <c r="A358" s="53">
        <v>150043</v>
      </c>
      <c r="B358" s="54" t="str">
        <f>VLOOKUP(A358,МО!$A$1:$C$68,2,0)</f>
        <v>ГБУЗ "Дет. поликлиника №2"</v>
      </c>
      <c r="C358" s="55">
        <f>IF(D358="КС",VLOOKUP(A358,МО!$A$1:$C$68,3,0),VLOOKUP(A358,МО!$A$1:$D$68,4,0))</f>
        <v>1</v>
      </c>
      <c r="D358" s="56" t="s">
        <v>495</v>
      </c>
      <c r="E358" s="60">
        <v>20162069</v>
      </c>
      <c r="F358" s="54" t="str">
        <f>VLOOKUP(E358,КСГ!$A$2:$C$427,2,0)</f>
        <v>Болезни органов дыхания</v>
      </c>
      <c r="G358" s="58">
        <f>VLOOKUP(E358,КСГ!$A$2:$C$427,3,0)</f>
        <v>0.9</v>
      </c>
      <c r="H358" s="58">
        <f>IF(VLOOKUP($E358,КСГ!$A$2:$D$427,4,0)=0,IF($D358="КС",$C$2*$C358*$G358,$C$3*$C358*$G358),IF($D358="КС",$C$2*$G358,$C$3*$G358))</f>
        <v>7911</v>
      </c>
      <c r="I358" s="58" t="str">
        <f>VLOOKUP(E358,КСГ!$A$2:$E$427,5,0)</f>
        <v>Пульмонология</v>
      </c>
      <c r="J358" s="58">
        <f>VLOOKUP(E358,КСГ!$A$2:$F$427,6,0)</f>
        <v>0.9</v>
      </c>
      <c r="K358" s="60" t="s">
        <v>497</v>
      </c>
      <c r="L358" s="60">
        <v>68</v>
      </c>
      <c r="M358" s="60">
        <v>8</v>
      </c>
      <c r="N358" s="61">
        <f t="shared" si="11"/>
        <v>76</v>
      </c>
      <c r="O358" s="62">
        <f>IF(VLOOKUP($E358,КСГ!$A$2:$D$427,4,0)=0,IF($D358="КС",$C$2*$C358*$G358*L358,$C$3*$C358*$G358*L358),IF($D358="КС",$C$2*$G358*L358,$C$3*$G358*L358))</f>
        <v>537948</v>
      </c>
      <c r="P358" s="62">
        <f>IF(VLOOKUP($E358,КСГ!$A$2:$D$427,4,0)=0,IF($D358="КС",$C$2*$C358*$G358*M358,$C$3*$C358*$G358*M358),IF($D358="КС",$C$2*$G358*M358,$C$3*$G358*M358))</f>
        <v>63288</v>
      </c>
      <c r="Q358" s="63">
        <f t="shared" si="12"/>
        <v>601236</v>
      </c>
    </row>
    <row r="359" spans="1:17" s="64" customFormat="1" ht="15" hidden="1" customHeight="1">
      <c r="A359" s="53">
        <v>150043</v>
      </c>
      <c r="B359" s="54" t="str">
        <f>VLOOKUP(A359,МО!$A$1:$C$68,2,0)</f>
        <v>ГБУЗ "Дет. поликлиника №2"</v>
      </c>
      <c r="C359" s="55">
        <f>IF(D359="КС",VLOOKUP(A359,МО!$A$1:$C$68,3,0),VLOOKUP(A359,МО!$A$1:$D$68,4,0))</f>
        <v>1</v>
      </c>
      <c r="D359" s="56" t="s">
        <v>495</v>
      </c>
      <c r="E359" s="60">
        <v>20162080</v>
      </c>
      <c r="F359" s="54" t="str">
        <f>VLOOKUP(E359,КСГ!$A$2:$C$427,2,0)</f>
        <v>Заболевания опорно-двигательного аппарата, травмы</v>
      </c>
      <c r="G359" s="58">
        <f>VLOOKUP(E359,КСГ!$A$2:$C$427,3,0)</f>
        <v>1.05</v>
      </c>
      <c r="H359" s="58">
        <f>IF(VLOOKUP($E359,КСГ!$A$2:$D$427,4,0)=0,IF($D359="КС",$C$2*$C359*$G359,$C$3*$C359*$G359),IF($D359="КС",$C$2*$G359,$C$3*$G359))</f>
        <v>9229.5</v>
      </c>
      <c r="I359" s="58" t="str">
        <f>VLOOKUP(E359,КСГ!$A$2:$E$427,5,0)</f>
        <v>Травматология и ортопедия</v>
      </c>
      <c r="J359" s="58">
        <f>VLOOKUP(E359,КСГ!$A$2:$F$427,6,0)</f>
        <v>1.25</v>
      </c>
      <c r="K359" s="60" t="s">
        <v>497</v>
      </c>
      <c r="L359" s="60">
        <v>4</v>
      </c>
      <c r="M359" s="60">
        <v>1</v>
      </c>
      <c r="N359" s="61">
        <f t="shared" si="11"/>
        <v>5</v>
      </c>
      <c r="O359" s="62">
        <f>IF(VLOOKUP($E359,КСГ!$A$2:$D$427,4,0)=0,IF($D359="КС",$C$2*$C359*$G359*L359,$C$3*$C359*$G359*L359),IF($D359="КС",$C$2*$G359*L359,$C$3*$G359*L359))</f>
        <v>36918</v>
      </c>
      <c r="P359" s="62">
        <f>IF(VLOOKUP($E359,КСГ!$A$2:$D$427,4,0)=0,IF($D359="КС",$C$2*$C359*$G359*M359,$C$3*$C359*$G359*M359),IF($D359="КС",$C$2*$G359*M359,$C$3*$G359*M359))</f>
        <v>9229.5</v>
      </c>
      <c r="Q359" s="63">
        <f t="shared" si="12"/>
        <v>46147.5</v>
      </c>
    </row>
    <row r="360" spans="1:17" s="64" customFormat="1" ht="15" hidden="1" customHeight="1">
      <c r="A360" s="53">
        <v>150045</v>
      </c>
      <c r="B360" s="54" t="str">
        <f>VLOOKUP(A360,МО!$A$1:$C$68,2,0)</f>
        <v>ГБУЗ "Детская поликлиника №4"</v>
      </c>
      <c r="C360" s="55">
        <f>IF(D360="КС",VLOOKUP(A360,МО!$A$1:$C$68,3,0),VLOOKUP(A360,МО!$A$1:$D$68,4,0))</f>
        <v>1</v>
      </c>
      <c r="D360" s="56" t="s">
        <v>495</v>
      </c>
      <c r="E360" s="60">
        <v>20162069</v>
      </c>
      <c r="F360" s="54" t="str">
        <f>VLOOKUP(E360,КСГ!$A$2:$C$427,2,0)</f>
        <v>Болезни органов дыхания</v>
      </c>
      <c r="G360" s="58">
        <f>VLOOKUP(E360,КСГ!$A$2:$C$427,3,0)</f>
        <v>0.9</v>
      </c>
      <c r="H360" s="58">
        <f>IF(VLOOKUP($E360,КСГ!$A$2:$D$427,4,0)=0,IF($D360="КС",$C$2*$C360*$G360,$C$3*$C360*$G360),IF($D360="КС",$C$2*$G360,$C$3*$G360))</f>
        <v>7911</v>
      </c>
      <c r="I360" s="58" t="str">
        <f>VLOOKUP(E360,КСГ!$A$2:$E$427,5,0)</f>
        <v>Пульмонология</v>
      </c>
      <c r="J360" s="58">
        <f>VLOOKUP(E360,КСГ!$A$2:$F$427,6,0)</f>
        <v>0.9</v>
      </c>
      <c r="K360" s="60" t="s">
        <v>497</v>
      </c>
      <c r="L360" s="60">
        <v>90</v>
      </c>
      <c r="M360" s="60">
        <v>30</v>
      </c>
      <c r="N360" s="61">
        <f t="shared" si="11"/>
        <v>120</v>
      </c>
      <c r="O360" s="62">
        <f>IF(VLOOKUP($E360,КСГ!$A$2:$D$427,4,0)=0,IF($D360="КС",$C$2*$C360*$G360*L360,$C$3*$C360*$G360*L360),IF($D360="КС",$C$2*$G360*L360,$C$3*$G360*L360))</f>
        <v>711990</v>
      </c>
      <c r="P360" s="62">
        <f>IF(VLOOKUP($E360,КСГ!$A$2:$D$427,4,0)=0,IF($D360="КС",$C$2*$C360*$G360*M360,$C$3*$C360*$G360*M360),IF($D360="КС",$C$2*$G360*M360,$C$3*$G360*M360))</f>
        <v>237330</v>
      </c>
      <c r="Q360" s="63">
        <f t="shared" si="12"/>
        <v>949320</v>
      </c>
    </row>
    <row r="361" spans="1:17" s="64" customFormat="1" ht="15" hidden="1" customHeight="1">
      <c r="A361" s="53">
        <v>150014</v>
      </c>
      <c r="B361" s="54" t="str">
        <f>VLOOKUP(A361,МО!$A$1:$C$68,2,0)</f>
        <v>ГБУЗ "Правобережная ЦРКБ"</v>
      </c>
      <c r="C361" s="55">
        <f>IF(D361="КС",VLOOKUP(A361,МО!$A$1:$C$68,3,0),VLOOKUP(A361,МО!$A$1:$D$68,4,0))</f>
        <v>1.0049999999999999</v>
      </c>
      <c r="D361" s="56" t="s">
        <v>495</v>
      </c>
      <c r="E361" s="60">
        <v>20162088</v>
      </c>
      <c r="F361" s="54" t="str">
        <f>VLOOKUP(E361,КСГ!$A$2:$C$427,2,0)</f>
        <v>Операции на коже, подкожной клетчатке, придатках кожи (уровень  1)</v>
      </c>
      <c r="G361" s="58">
        <f>VLOOKUP(E361,КСГ!$A$2:$C$427,3,0)</f>
        <v>0.75</v>
      </c>
      <c r="H361" s="58">
        <f>IF(VLOOKUP($E361,КСГ!$A$2:$D$427,4,0)=0,IF($D361="КС",$C$2*$C361*$G361,$C$3*$C361*$G361),IF($D361="КС",$C$2*$G361,$C$3*$G361))</f>
        <v>6625.4624999999996</v>
      </c>
      <c r="I361" s="59" t="str">
        <f>VLOOKUP(E361,КСГ!$A$2:$E$427,5,0)</f>
        <v>Хирургия</v>
      </c>
      <c r="J361" s="58">
        <f>VLOOKUP(E361,КСГ!$A$2:$F$427,6,0)</f>
        <v>0.92</v>
      </c>
      <c r="K361" s="60" t="s">
        <v>473</v>
      </c>
      <c r="L361" s="60">
        <v>2</v>
      </c>
      <c r="M361" s="60">
        <v>0</v>
      </c>
      <c r="N361" s="61">
        <f t="shared" si="11"/>
        <v>2</v>
      </c>
      <c r="O361" s="62">
        <f>IF(VLOOKUP($E361,КСГ!$A$2:$D$427,4,0)=0,IF($D361="КС",$C$2*$C361*$G361*L361,$C$3*$C361*$G361*L361),IF($D361="КС",$C$2*$G361*L361,$C$3*$G361*L361))</f>
        <v>13250.924999999999</v>
      </c>
      <c r="P361" s="62">
        <f>IF(VLOOKUP($E361,КСГ!$A$2:$D$427,4,0)=0,IF($D361="КС",$C$2*$C361*$G361*M361,$C$3*$C361*$G361*M361),IF($D361="КС",$C$2*$G361*M361,$C$3*$G361*M361))</f>
        <v>0</v>
      </c>
      <c r="Q361" s="63">
        <f t="shared" si="12"/>
        <v>13250.924999999999</v>
      </c>
    </row>
    <row r="362" spans="1:17" s="64" customFormat="1" ht="15" hidden="1" customHeight="1">
      <c r="A362" s="53">
        <v>150014</v>
      </c>
      <c r="B362" s="54" t="str">
        <f>VLOOKUP(A362,МО!$A$1:$C$68,2,0)</f>
        <v>ГБУЗ "Правобережная ЦРКБ"</v>
      </c>
      <c r="C362" s="55">
        <f>IF(D362="КС",VLOOKUP(A362,МО!$A$1:$C$68,3,0),VLOOKUP(A362,МО!$A$1:$D$68,4,0))</f>
        <v>1.0049999999999999</v>
      </c>
      <c r="D362" s="56" t="s">
        <v>495</v>
      </c>
      <c r="E362" s="60">
        <v>20162089</v>
      </c>
      <c r="F362" s="54" t="str">
        <f>VLOOKUP(E362,КСГ!$A$2:$C$427,2,0)</f>
        <v>Операции на коже, подкожной клетчатке, придатках кожи (уровень  2)</v>
      </c>
      <c r="G362" s="58">
        <f>VLOOKUP(E362,КСГ!$A$2:$C$427,3,0)</f>
        <v>1</v>
      </c>
      <c r="H362" s="58">
        <f>IF(VLOOKUP($E362,КСГ!$A$2:$D$427,4,0)=0,IF($D362="КС",$C$2*$C362*$G362,$C$3*$C362*$G362),IF($D362="КС",$C$2*$G362,$C$3*$G362))</f>
        <v>8833.9499999999989</v>
      </c>
      <c r="I362" s="59" t="str">
        <f>VLOOKUP(E362,КСГ!$A$2:$E$427,5,0)</f>
        <v>Хирургия</v>
      </c>
      <c r="J362" s="58">
        <f>VLOOKUP(E362,КСГ!$A$2:$F$427,6,0)</f>
        <v>0.92</v>
      </c>
      <c r="K362" s="60" t="s">
        <v>473</v>
      </c>
      <c r="L362" s="60">
        <v>2</v>
      </c>
      <c r="M362" s="60">
        <v>0</v>
      </c>
      <c r="N362" s="61">
        <f t="shared" si="11"/>
        <v>2</v>
      </c>
      <c r="O362" s="62">
        <f>IF(VLOOKUP($E362,КСГ!$A$2:$D$427,4,0)=0,IF($D362="КС",$C$2*$C362*$G362*L362,$C$3*$C362*$G362*L362),IF($D362="КС",$C$2*$G362*L362,$C$3*$G362*L362))</f>
        <v>17667.899999999998</v>
      </c>
      <c r="P362" s="62">
        <f>IF(VLOOKUP($E362,КСГ!$A$2:$D$427,4,0)=0,IF($D362="КС",$C$2*$C362*$G362*M362,$C$3*$C362*$G362*M362),IF($D362="КС",$C$2*$G362*M362,$C$3*$G362*M362))</f>
        <v>0</v>
      </c>
      <c r="Q362" s="63">
        <f t="shared" si="12"/>
        <v>17667.899999999998</v>
      </c>
    </row>
    <row r="363" spans="1:17" s="64" customFormat="1" ht="15" hidden="1" customHeight="1">
      <c r="A363" s="53">
        <v>150014</v>
      </c>
      <c r="B363" s="54" t="str">
        <f>VLOOKUP(A363,МО!$A$1:$C$68,2,0)</f>
        <v>ГБУЗ "Правобережная ЦРКБ"</v>
      </c>
      <c r="C363" s="55">
        <f>IF(D363="КС",VLOOKUP(A363,МО!$A$1:$C$68,3,0),VLOOKUP(A363,МО!$A$1:$D$68,4,0))</f>
        <v>1.0049999999999999</v>
      </c>
      <c r="D363" s="56" t="s">
        <v>495</v>
      </c>
      <c r="E363" s="60">
        <v>20162103</v>
      </c>
      <c r="F363" s="54" t="str">
        <f>VLOOKUP(E363,КСГ!$A$2:$C$427,2,0)</f>
        <v>Сахарный диабет, взрослые</v>
      </c>
      <c r="G363" s="58">
        <f>VLOOKUP(E363,КСГ!$A$2:$C$427,3,0)</f>
        <v>1.08</v>
      </c>
      <c r="H363" s="58">
        <f>IF(VLOOKUP($E363,КСГ!$A$2:$D$427,4,0)=0,IF($D363="КС",$C$2*$C363*$G363,$C$3*$C363*$G363),IF($D363="КС",$C$2*$G363,$C$3*$G363))</f>
        <v>9540.6659999999993</v>
      </c>
      <c r="I363" s="59" t="str">
        <f>VLOOKUP(E363,КСГ!$A$2:$E$427,5,0)</f>
        <v>Эндокринология</v>
      </c>
      <c r="J363" s="58">
        <f>VLOOKUP(E363,КСГ!$A$2:$F$427,6,0)</f>
        <v>1.23</v>
      </c>
      <c r="K363" s="60" t="s">
        <v>491</v>
      </c>
      <c r="L363" s="60">
        <v>19</v>
      </c>
      <c r="M363" s="60">
        <v>1</v>
      </c>
      <c r="N363" s="61">
        <f t="shared" si="11"/>
        <v>20</v>
      </c>
      <c r="O363" s="62">
        <f>IF(VLOOKUP($E363,КСГ!$A$2:$D$427,4,0)=0,IF($D363="КС",$C$2*$C363*$G363*L363,$C$3*$C363*$G363*L363),IF($D363="КС",$C$2*$G363*L363,$C$3*$G363*L363))</f>
        <v>181272.65399999998</v>
      </c>
      <c r="P363" s="62">
        <f>IF(VLOOKUP($E363,КСГ!$A$2:$D$427,4,0)=0,IF($D363="КС",$C$2*$C363*$G363*M363,$C$3*$C363*$G363*M363),IF($D363="КС",$C$2*$G363*M363,$C$3*$G363*M363))</f>
        <v>9540.6659999999993</v>
      </c>
      <c r="Q363" s="63">
        <f t="shared" si="12"/>
        <v>190813.31999999998</v>
      </c>
    </row>
    <row r="364" spans="1:17" s="64" customFormat="1" ht="15" hidden="1" customHeight="1">
      <c r="A364" s="53">
        <v>150014</v>
      </c>
      <c r="B364" s="54" t="str">
        <f>VLOOKUP(A364,МО!$A$1:$C$68,2,0)</f>
        <v>ГБУЗ "Правобережная ЦРКБ"</v>
      </c>
      <c r="C364" s="55">
        <f>IF(D364="КС",VLOOKUP(A364,МО!$A$1:$C$68,3,0),VLOOKUP(A364,МО!$A$1:$D$68,4,0))</f>
        <v>1.0049999999999999</v>
      </c>
      <c r="D364" s="56" t="s">
        <v>495</v>
      </c>
      <c r="E364" s="60">
        <v>20162103</v>
      </c>
      <c r="F364" s="54" t="str">
        <f>VLOOKUP(E364,КСГ!$A$2:$C$427,2,0)</f>
        <v>Сахарный диабет, взрослые</v>
      </c>
      <c r="G364" s="58">
        <f>VLOOKUP(E364,КСГ!$A$2:$C$427,3,0)</f>
        <v>1.08</v>
      </c>
      <c r="H364" s="58">
        <f>IF(VLOOKUP($E364,КСГ!$A$2:$D$427,4,0)=0,IF($D364="КС",$C$2*$C364*$G364,$C$3*$C364*$G364),IF($D364="КС",$C$2*$G364,$C$3*$G364))</f>
        <v>9540.6659999999993</v>
      </c>
      <c r="I364" s="59" t="str">
        <f>VLOOKUP(E364,КСГ!$A$2:$E$427,5,0)</f>
        <v>Эндокринология</v>
      </c>
      <c r="J364" s="58">
        <f>VLOOKUP(E364,КСГ!$A$2:$F$427,6,0)</f>
        <v>1.23</v>
      </c>
      <c r="K364" s="60" t="s">
        <v>491</v>
      </c>
      <c r="L364" s="60">
        <v>0</v>
      </c>
      <c r="M364" s="60">
        <v>0</v>
      </c>
      <c r="N364" s="61" t="str">
        <f t="shared" si="11"/>
        <v/>
      </c>
      <c r="O364" s="62">
        <f>IF(VLOOKUP($E364,КСГ!$A$2:$D$427,4,0)=0,IF($D364="КС",$C$2*$C364*$G364*L364,$C$3*$C364*$G364*L364),IF($D364="КС",$C$2*$G364*L364,$C$3*$G364*L364))</f>
        <v>0</v>
      </c>
      <c r="P364" s="62">
        <f>IF(VLOOKUP($E364,КСГ!$A$2:$D$427,4,0)=0,IF($D364="КС",$C$2*$C364*$G364*M364,$C$3*$C364*$G364*M364),IF($D364="КС",$C$2*$G364*M364,$C$3*$G364*M364))</f>
        <v>0</v>
      </c>
      <c r="Q364" s="63">
        <f t="shared" si="12"/>
        <v>0</v>
      </c>
    </row>
    <row r="365" spans="1:17" s="64" customFormat="1" ht="15" hidden="1" customHeight="1">
      <c r="A365" s="53">
        <v>150014</v>
      </c>
      <c r="B365" s="54" t="str">
        <f>VLOOKUP(A365,МО!$A$1:$C$68,2,0)</f>
        <v>ГБУЗ "Правобережная ЦРКБ"</v>
      </c>
      <c r="C365" s="55">
        <f>IF(D365="КС",VLOOKUP(A365,МО!$A$1:$C$68,3,0),VLOOKUP(A365,МО!$A$1:$D$68,4,0))</f>
        <v>1.0049999999999999</v>
      </c>
      <c r="D365" s="56" t="s">
        <v>495</v>
      </c>
      <c r="E365" s="60">
        <v>20162103</v>
      </c>
      <c r="F365" s="54" t="str">
        <f>VLOOKUP(E365,КСГ!$A$2:$C$427,2,0)</f>
        <v>Сахарный диабет, взрослые</v>
      </c>
      <c r="G365" s="58">
        <f>VLOOKUP(E365,КСГ!$A$2:$C$427,3,0)</f>
        <v>1.08</v>
      </c>
      <c r="H365" s="58">
        <f>IF(VLOOKUP($E365,КСГ!$A$2:$D$427,4,0)=0,IF($D365="КС",$C$2*$C365*$G365,$C$3*$C365*$G365),IF($D365="КС",$C$2*$G365,$C$3*$G365))</f>
        <v>9540.6659999999993</v>
      </c>
      <c r="I365" s="59" t="str">
        <f>VLOOKUP(E365,КСГ!$A$2:$E$427,5,0)</f>
        <v>Эндокринология</v>
      </c>
      <c r="J365" s="58">
        <f>VLOOKUP(E365,КСГ!$A$2:$F$427,6,0)</f>
        <v>1.23</v>
      </c>
      <c r="K365" s="60" t="s">
        <v>473</v>
      </c>
      <c r="L365" s="60">
        <v>3</v>
      </c>
      <c r="M365" s="60">
        <v>0</v>
      </c>
      <c r="N365" s="61">
        <f t="shared" si="11"/>
        <v>3</v>
      </c>
      <c r="O365" s="62">
        <f>IF(VLOOKUP($E365,КСГ!$A$2:$D$427,4,0)=0,IF($D365="КС",$C$2*$C365*$G365*L365,$C$3*$C365*$G365*L365),IF($D365="КС",$C$2*$G365*L365,$C$3*$G365*L365))</f>
        <v>28621.998</v>
      </c>
      <c r="P365" s="62">
        <f>IF(VLOOKUP($E365,КСГ!$A$2:$D$427,4,0)=0,IF($D365="КС",$C$2*$C365*$G365*M365,$C$3*$C365*$G365*M365),IF($D365="КС",$C$2*$G365*M365,$C$3*$G365*M365))</f>
        <v>0</v>
      </c>
      <c r="Q365" s="63">
        <f t="shared" si="12"/>
        <v>28621.998</v>
      </c>
    </row>
    <row r="366" spans="1:17" s="64" customFormat="1" ht="15" hidden="1" customHeight="1">
      <c r="A366" s="53">
        <v>150014</v>
      </c>
      <c r="B366" s="54" t="str">
        <f>VLOOKUP(A366,МО!$A$1:$C$68,2,0)</f>
        <v>ГБУЗ "Правобережная ЦРКБ"</v>
      </c>
      <c r="C366" s="55">
        <f>IF(D366="КС",VLOOKUP(A366,МО!$A$1:$C$68,3,0),VLOOKUP(A366,МО!$A$1:$D$68,4,0))</f>
        <v>1.0049999999999999</v>
      </c>
      <c r="D366" s="56" t="s">
        <v>495</v>
      </c>
      <c r="E366" s="60">
        <v>20162104</v>
      </c>
      <c r="F366" s="54" t="str">
        <f>VLOOKUP(E366,КСГ!$A$2:$C$427,2,0)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66" s="58">
        <f>VLOOKUP(E366,КСГ!$A$2:$C$427,3,0)</f>
        <v>1.41</v>
      </c>
      <c r="H366" s="58">
        <f>IF(VLOOKUP($E366,КСГ!$A$2:$D$427,4,0)=0,IF($D366="КС",$C$2*$C366*$G366,$C$3*$C366*$G366),IF($D366="КС",$C$2*$G366,$C$3*$G366))</f>
        <v>12455.869499999997</v>
      </c>
      <c r="I366" s="59" t="str">
        <f>VLOOKUP(E366,КСГ!$A$2:$E$427,5,0)</f>
        <v>Эндокринология</v>
      </c>
      <c r="J366" s="58">
        <f>VLOOKUP(E366,КСГ!$A$2:$F$427,6,0)</f>
        <v>1.23</v>
      </c>
      <c r="K366" s="60" t="s">
        <v>491</v>
      </c>
      <c r="L366" s="60">
        <v>1</v>
      </c>
      <c r="M366" s="60">
        <v>0</v>
      </c>
      <c r="N366" s="61">
        <f t="shared" si="11"/>
        <v>1</v>
      </c>
      <c r="O366" s="62">
        <f>IF(VLOOKUP($E366,КСГ!$A$2:$D$427,4,0)=0,IF($D366="КС",$C$2*$C366*$G366*L366,$C$3*$C366*$G366*L366),IF($D366="КС",$C$2*$G366*L366,$C$3*$G366*L366))</f>
        <v>12455.869499999997</v>
      </c>
      <c r="P366" s="62">
        <f>IF(VLOOKUP($E366,КСГ!$A$2:$D$427,4,0)=0,IF($D366="КС",$C$2*$C366*$G366*M366,$C$3*$C366*$G366*M366),IF($D366="КС",$C$2*$G366*M366,$C$3*$G366*M366))</f>
        <v>0</v>
      </c>
      <c r="Q366" s="63">
        <f t="shared" si="12"/>
        <v>12455.869499999997</v>
      </c>
    </row>
  </sheetData>
  <autoFilter ref="A7:Q366">
    <filterColumn colId="1">
      <filters>
        <filter val="ГБОЗ ВПО  СОГМА МЗ"/>
      </filters>
    </filterColumn>
    <sortState ref="A241:Q247">
      <sortCondition ref="E7:E366"/>
    </sortState>
  </autoFilter>
  <sortState ref="A322:R537">
    <sortCondition ref="E322"/>
  </sortState>
  <mergeCells count="16">
    <mergeCell ref="A4:A6"/>
    <mergeCell ref="B4:B6"/>
    <mergeCell ref="C4:C6"/>
    <mergeCell ref="G4:G6"/>
    <mergeCell ref="B1:E1"/>
    <mergeCell ref="F1:I1"/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</mergeCells>
  <phoneticPr fontId="6" type="noConversion"/>
  <dataValidations count="6">
    <dataValidation type="list" allowBlank="1" showInputMessage="1" showErrorMessage="1" sqref="E218:E220 E8:E211 E326:E354 E356:E357 E361:E366">
      <formula1>стац</formula1>
    </dataValidation>
    <dataValidation type="list" allowBlank="1" showInputMessage="1" showErrorMessage="1" sqref="K322:K324 K219:K220 K222:K223 K8:K217 K326:K357 K361:K366">
      <formula1>профиль</formula1>
    </dataValidation>
    <dataValidation type="list" allowBlank="1" showInputMessage="1" showErrorMessage="1" sqref="E212:E217 E221:E223 E355">
      <formula1>дн.стац</formula1>
    </dataValidation>
    <dataValidation type="list" allowBlank="1" showInputMessage="1" showErrorMessage="1" sqref="K218 K221">
      <formula1>списки</formula1>
    </dataValidation>
    <dataValidation type="whole" allowBlank="1" showInputMessage="1" showErrorMessage="1" sqref="L8:M223 L326:M357 L361:M366">
      <formula1>0</formula1>
      <formula2>15000</formula2>
    </dataValidation>
    <dataValidation type="list" allowBlank="1" showInputMessage="1" showErrorMessage="1" sqref="A8:A223 A326:A357 A361:A366">
      <formula1>МО</formula1>
    </dataValidation>
  </dataValidations>
  <pageMargins left="0.27559055118110237" right="0.27559055118110237" top="0.39370078740157483" bottom="0.39370078740157483" header="0.31496062992125984" footer="0.31496062992125984"/>
  <pageSetup paperSize="9" scale="3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topLeftCell="A5" zoomScale="80" zoomScaleNormal="80" workbookViewId="0">
      <selection activeCell="B52" sqref="B51:B52"/>
    </sheetView>
  </sheetViews>
  <sheetFormatPr defaultRowHeight="15"/>
  <cols>
    <col min="2" max="2" width="47.28515625" customWidth="1"/>
    <col min="3" max="3" width="9.140625" style="37"/>
    <col min="4" max="4" width="16.7109375" style="11" bestFit="1" customWidth="1"/>
    <col min="5" max="5" width="12" style="37" customWidth="1"/>
    <col min="6" max="6" width="15" style="11" bestFit="1" customWidth="1"/>
    <col min="7" max="7" width="10.28515625" style="11" bestFit="1" customWidth="1"/>
    <col min="8" max="8" width="16.7109375" style="11" bestFit="1" customWidth="1"/>
    <col min="9" max="9" width="7.28515625" style="37" bestFit="1" customWidth="1"/>
    <col min="10" max="10" width="16.7109375" style="11" bestFit="1" customWidth="1"/>
    <col min="11" max="11" width="9.140625" style="37"/>
    <col min="12" max="12" width="16.7109375" style="11" bestFit="1" customWidth="1"/>
    <col min="13" max="13" width="10" style="11" bestFit="1" customWidth="1"/>
    <col min="14" max="14" width="15" style="11" bestFit="1" customWidth="1"/>
    <col min="15" max="15" width="16.7109375" style="11" bestFit="1" customWidth="1"/>
    <col min="16" max="16" width="16.140625" style="11" customWidth="1"/>
    <col min="17" max="17" width="16.7109375" style="11" bestFit="1" customWidth="1"/>
  </cols>
  <sheetData>
    <row r="1" spans="1:17" ht="75" customHeight="1">
      <c r="E1" s="128" t="s">
        <v>552</v>
      </c>
      <c r="F1" s="128"/>
      <c r="G1" s="128"/>
      <c r="H1" s="128"/>
    </row>
    <row r="2" spans="1:17">
      <c r="A2" s="129" t="s">
        <v>551</v>
      </c>
      <c r="B2" s="129"/>
      <c r="C2" s="129"/>
      <c r="D2" s="129"/>
      <c r="E2" s="129"/>
      <c r="F2" s="129"/>
      <c r="G2" s="129"/>
      <c r="H2" s="129"/>
    </row>
    <row r="4" spans="1:17" s="30" customFormat="1">
      <c r="A4" s="130" t="s">
        <v>485</v>
      </c>
      <c r="B4" s="130" t="s">
        <v>486</v>
      </c>
      <c r="C4" s="133" t="s">
        <v>495</v>
      </c>
      <c r="D4" s="134"/>
      <c r="E4" s="134"/>
      <c r="F4" s="135"/>
      <c r="G4" s="136" t="s">
        <v>553</v>
      </c>
      <c r="H4" s="137"/>
    </row>
    <row r="5" spans="1:17" s="30" customFormat="1">
      <c r="A5" s="131"/>
      <c r="B5" s="131"/>
      <c r="C5" s="133" t="s">
        <v>468</v>
      </c>
      <c r="D5" s="135"/>
      <c r="E5" s="133" t="s">
        <v>469</v>
      </c>
      <c r="F5" s="135"/>
      <c r="G5" s="138"/>
      <c r="H5" s="139"/>
    </row>
    <row r="6" spans="1:17" s="30" customFormat="1">
      <c r="A6" s="132"/>
      <c r="B6" s="132"/>
      <c r="C6" s="31" t="s">
        <v>549</v>
      </c>
      <c r="D6" s="32" t="s">
        <v>489</v>
      </c>
      <c r="E6" s="31" t="s">
        <v>549</v>
      </c>
      <c r="F6" s="32" t="s">
        <v>489</v>
      </c>
      <c r="G6" s="31" t="s">
        <v>549</v>
      </c>
      <c r="H6" s="32" t="s">
        <v>489</v>
      </c>
    </row>
    <row r="7" spans="1:17">
      <c r="A7" s="86">
        <v>150001</v>
      </c>
      <c r="B7" s="87" t="s">
        <v>0</v>
      </c>
      <c r="C7" s="33">
        <f>SUMIFS('Объемы 2016 КС'!$L$7:$L$1154,'Объемы 2016 КС'!$A$7:$A$1154,$A7,'Объемы 2016 КС'!$D$7:$D$1154,"=ДС")</f>
        <v>107</v>
      </c>
      <c r="D7" s="34">
        <f>SUMIFS('Объемы 2016 КС'!$O$7:$O$1154,'Объемы 2016 КС'!$A$7:$A$1154,$A7,'Объемы 2016 КС'!$D$7:$D$1154,"=ДС")</f>
        <v>993057.28200000012</v>
      </c>
      <c r="E7" s="33">
        <f>SUMIFS('Объемы 2016 КС'!$M$7:$M$1154,'Объемы 2016 КС'!$A$7:$A$1154,$A7,'Объемы 2016 КС'!$D$7:$D$1154,"=ДС")</f>
        <v>23</v>
      </c>
      <c r="F7" s="34">
        <f>SUMIFS('Объемы 2016 КС'!$P$7:$P$1154,'Объемы 2016 КС'!$A$7:$A$1154,$A7,'Объемы 2016 КС'!$D$7:$D$1154,"=ДС")</f>
        <v>221969.47500000003</v>
      </c>
      <c r="G7" s="35">
        <f t="shared" ref="G7:H32" si="0">C7+E7</f>
        <v>130</v>
      </c>
      <c r="H7" s="36">
        <f t="shared" si="0"/>
        <v>1215026.7570000002</v>
      </c>
      <c r="I7"/>
      <c r="J7"/>
      <c r="K7"/>
      <c r="L7"/>
      <c r="M7"/>
      <c r="N7"/>
      <c r="O7"/>
      <c r="P7"/>
      <c r="Q7"/>
    </row>
    <row r="8" spans="1:17">
      <c r="A8" s="86">
        <v>150002</v>
      </c>
      <c r="B8" s="87" t="s">
        <v>1</v>
      </c>
      <c r="C8" s="33">
        <f>SUMIFS('Объемы 2016 КС'!$L$7:$L$1154,'Объемы 2016 КС'!$A$7:$A$1154,$A8,'Объемы 2016 КС'!$D$7:$D$1154,"=ДС")</f>
        <v>170</v>
      </c>
      <c r="D8" s="34">
        <f>SUMIFS('Объемы 2016 КС'!$O$7:$O$1154,'Объемы 2016 КС'!$A$7:$A$1154,$A8,'Объемы 2016 КС'!$D$7:$D$1154,"=ДС")</f>
        <v>1731166.7670000002</v>
      </c>
      <c r="E8" s="33">
        <f>SUMIFS('Объемы 2016 КС'!$M$7:$M$1154,'Объемы 2016 КС'!$A$7:$A$1154,$A8,'Объемы 2016 КС'!$D$7:$D$1154,"=ДС")</f>
        <v>69</v>
      </c>
      <c r="F8" s="34">
        <f>SUMIFS('Объемы 2016 КС'!$P$7:$P$1154,'Объемы 2016 КС'!$A$7:$A$1154,$A8,'Объемы 2016 КС'!$D$7:$D$1154,"=ДС")</f>
        <v>637808.55300000031</v>
      </c>
      <c r="G8" s="35">
        <f t="shared" si="0"/>
        <v>239</v>
      </c>
      <c r="H8" s="36">
        <f t="shared" si="0"/>
        <v>2368975.3200000003</v>
      </c>
      <c r="I8"/>
      <c r="J8"/>
      <c r="K8"/>
      <c r="L8"/>
      <c r="M8"/>
      <c r="N8"/>
      <c r="O8"/>
      <c r="P8"/>
      <c r="Q8"/>
    </row>
    <row r="9" spans="1:17">
      <c r="A9" s="86">
        <v>150003</v>
      </c>
      <c r="B9" s="87" t="s">
        <v>2</v>
      </c>
      <c r="C9" s="33">
        <f>SUMIFS('Объемы 2016 КС'!$L$7:$L$1154,'Объемы 2016 КС'!$A$7:$A$1154,$A9,'Объемы 2016 КС'!$D$7:$D$1154,"=ДС")</f>
        <v>0</v>
      </c>
      <c r="D9" s="34">
        <f>SUMIFS('Объемы 2016 КС'!$O$7:$O$1154,'Объемы 2016 КС'!$A$7:$A$1154,$A9,'Объемы 2016 КС'!$D$7:$D$1154,"=ДС")</f>
        <v>0</v>
      </c>
      <c r="E9" s="33">
        <f>SUMIFS('Объемы 2016 КС'!$M$7:$M$1154,'Объемы 2016 КС'!$A$7:$A$1154,$A9,'Объемы 2016 КС'!$D$7:$D$1154,"=ДС")</f>
        <v>0</v>
      </c>
      <c r="F9" s="34">
        <f>SUMIFS('Объемы 2016 КС'!$P$7:$P$1154,'Объемы 2016 КС'!$A$7:$A$1154,$A9,'Объемы 2016 КС'!$D$7:$D$1154,"=ДС")</f>
        <v>0</v>
      </c>
      <c r="G9" s="35">
        <f t="shared" si="0"/>
        <v>0</v>
      </c>
      <c r="H9" s="36">
        <f t="shared" si="0"/>
        <v>0</v>
      </c>
      <c r="I9"/>
      <c r="J9"/>
      <c r="K9"/>
      <c r="L9"/>
      <c r="M9"/>
      <c r="N9"/>
      <c r="O9"/>
      <c r="P9"/>
      <c r="Q9"/>
    </row>
    <row r="10" spans="1:17">
      <c r="A10" s="86">
        <v>150005</v>
      </c>
      <c r="B10" s="87" t="s">
        <v>3</v>
      </c>
      <c r="C10" s="33">
        <f>SUMIFS('Объемы 2016 КС'!$L$7:$L$1154,'Объемы 2016 КС'!$A$7:$A$1154,$A10,'Объемы 2016 КС'!$D$7:$D$1154,"=ДС")</f>
        <v>470</v>
      </c>
      <c r="D10" s="34">
        <f>SUMIFS('Объемы 2016 КС'!$O$7:$O$1154,'Объемы 2016 КС'!$A$7:$A$1154,$A10,'Объемы 2016 КС'!$D$7:$D$1154,"=ДС")</f>
        <v>7372612.5</v>
      </c>
      <c r="E10" s="33">
        <f>SUMIFS('Объемы 2016 КС'!$M$7:$M$1154,'Объемы 2016 КС'!$A$7:$A$1154,$A10,'Объемы 2016 КС'!$D$7:$D$1154,"=ДС")</f>
        <v>90</v>
      </c>
      <c r="F10" s="34">
        <f>SUMIFS('Объемы 2016 КС'!$P$7:$P$1154,'Объемы 2016 КС'!$A$7:$A$1154,$A10,'Объемы 2016 КС'!$D$7:$D$1154,"=ДС")</f>
        <v>1580881.5</v>
      </c>
      <c r="G10" s="35">
        <f t="shared" si="0"/>
        <v>560</v>
      </c>
      <c r="H10" s="36">
        <f t="shared" si="0"/>
        <v>8953494</v>
      </c>
      <c r="I10"/>
      <c r="J10"/>
      <c r="K10"/>
      <c r="L10"/>
      <c r="M10"/>
      <c r="N10"/>
      <c r="O10"/>
      <c r="P10"/>
      <c r="Q10"/>
    </row>
    <row r="11" spans="1:17">
      <c r="A11" s="86">
        <v>150007</v>
      </c>
      <c r="B11" s="87" t="s">
        <v>4</v>
      </c>
      <c r="C11" s="33">
        <f>SUMIFS('Объемы 2016 КС'!$L$7:$L$1154,'Объемы 2016 КС'!$A$7:$A$1154,$A11,'Объемы 2016 КС'!$D$7:$D$1154,"=ДС")</f>
        <v>1316</v>
      </c>
      <c r="D11" s="34">
        <f>SUMIFS('Объемы 2016 КС'!$O$7:$O$1154,'Объемы 2016 КС'!$A$7:$A$1154,$A11,'Объемы 2016 КС'!$D$7:$D$1154,"=ДС")</f>
        <v>9974628.3000000007</v>
      </c>
      <c r="E11" s="33">
        <f>SUMIFS('Объемы 2016 КС'!$M$7:$M$1154,'Объемы 2016 КС'!$A$7:$A$1154,$A11,'Объемы 2016 КС'!$D$7:$D$1154,"=ДС")</f>
        <v>147</v>
      </c>
      <c r="F11" s="34">
        <f>SUMIFS('Объемы 2016 КС'!$P$7:$P$1154,'Объемы 2016 КС'!$A$7:$A$1154,$A11,'Объемы 2016 КС'!$D$7:$D$1154,"=ДС")</f>
        <v>1111935</v>
      </c>
      <c r="G11" s="35">
        <f t="shared" si="0"/>
        <v>1463</v>
      </c>
      <c r="H11" s="36">
        <f t="shared" si="0"/>
        <v>11086563.300000001</v>
      </c>
      <c r="I11"/>
      <c r="J11"/>
      <c r="K11"/>
      <c r="L11"/>
      <c r="M11"/>
      <c r="N11"/>
      <c r="O11"/>
      <c r="P11"/>
      <c r="Q11"/>
    </row>
    <row r="12" spans="1:17">
      <c r="A12" s="86">
        <v>150009</v>
      </c>
      <c r="B12" s="87" t="s">
        <v>6</v>
      </c>
      <c r="C12" s="33">
        <f>SUMIFS('Объемы 2016 КС'!$L$7:$L$1154,'Объемы 2016 КС'!$A$7:$A$1154,$A12,'Объемы 2016 КС'!$D$7:$D$1154,"=ДС")</f>
        <v>1423</v>
      </c>
      <c r="D12" s="34">
        <f>SUMIFS('Объемы 2016 КС'!$O$7:$O$1154,'Объемы 2016 КС'!$A$7:$A$1154,$A12,'Объемы 2016 КС'!$D$7:$D$1154,"=ДС")</f>
        <v>11457103.112999998</v>
      </c>
      <c r="E12" s="33">
        <f>SUMIFS('Объемы 2016 КС'!$M$7:$M$1154,'Объемы 2016 КС'!$A$7:$A$1154,$A12,'Объемы 2016 КС'!$D$7:$D$1154,"=ДС")</f>
        <v>43</v>
      </c>
      <c r="F12" s="34">
        <f>SUMIFS('Объемы 2016 КС'!$P$7:$P$1154,'Объемы 2016 КС'!$A$7:$A$1154,$A12,'Объемы 2016 КС'!$D$7:$D$1154,"=ДС")</f>
        <v>334806.70499999996</v>
      </c>
      <c r="G12" s="35">
        <f t="shared" si="0"/>
        <v>1466</v>
      </c>
      <c r="H12" s="36">
        <f t="shared" si="0"/>
        <v>11791909.817999998</v>
      </c>
      <c r="I12"/>
      <c r="J12"/>
      <c r="K12"/>
      <c r="L12"/>
      <c r="M12"/>
      <c r="N12"/>
      <c r="O12"/>
      <c r="P12"/>
      <c r="Q12"/>
    </row>
    <row r="13" spans="1:17">
      <c r="A13" s="86">
        <v>150010</v>
      </c>
      <c r="B13" s="87" t="s">
        <v>7</v>
      </c>
      <c r="C13" s="33">
        <f>SUMIFS('Объемы 2016 КС'!$L$7:$L$1154,'Объемы 2016 КС'!$A$7:$A$1154,$A13,'Объемы 2016 КС'!$D$7:$D$1154,"=ДС")</f>
        <v>387</v>
      </c>
      <c r="D13" s="34">
        <f>SUMIFS('Объемы 2016 КС'!$O$7:$O$1154,'Объемы 2016 КС'!$A$7:$A$1154,$A13,'Объемы 2016 КС'!$D$7:$D$1154,"=ДС")</f>
        <v>3340641.2579999994</v>
      </c>
      <c r="E13" s="33">
        <f>SUMIFS('Объемы 2016 КС'!$M$7:$M$1154,'Объемы 2016 КС'!$A$7:$A$1154,$A13,'Объемы 2016 КС'!$D$7:$D$1154,"=ДС")</f>
        <v>45</v>
      </c>
      <c r="F13" s="34">
        <f>SUMIFS('Объемы 2016 КС'!$P$7:$P$1154,'Объемы 2016 КС'!$A$7:$A$1154,$A13,'Объемы 2016 КС'!$D$7:$D$1154,"=ДС")</f>
        <v>384301.43699999992</v>
      </c>
      <c r="G13" s="35">
        <f t="shared" si="0"/>
        <v>432</v>
      </c>
      <c r="H13" s="36">
        <f t="shared" si="0"/>
        <v>3724942.6949999994</v>
      </c>
      <c r="I13"/>
      <c r="J13"/>
      <c r="K13"/>
      <c r="L13"/>
      <c r="M13"/>
      <c r="N13"/>
      <c r="O13"/>
      <c r="P13"/>
      <c r="Q13"/>
    </row>
    <row r="14" spans="1:17">
      <c r="A14" s="86">
        <v>150012</v>
      </c>
      <c r="B14" s="87" t="s">
        <v>8</v>
      </c>
      <c r="C14" s="33">
        <f>SUMIFS('Объемы 2016 КС'!$L$7:$L$1154,'Объемы 2016 КС'!$A$7:$A$1154,$A14,'Объемы 2016 КС'!$D$7:$D$1154,"=ДС")</f>
        <v>905</v>
      </c>
      <c r="D14" s="34">
        <f>SUMIFS('Объемы 2016 КС'!$O$7:$O$1154,'Объемы 2016 КС'!$A$7:$A$1154,$A14,'Объемы 2016 КС'!$D$7:$D$1154,"=ДС")</f>
        <v>6857078.1210000012</v>
      </c>
      <c r="E14" s="33">
        <f>SUMIFS('Объемы 2016 КС'!$M$7:$M$1154,'Объемы 2016 КС'!$A$7:$A$1154,$A14,'Объемы 2016 КС'!$D$7:$D$1154,"=ДС")</f>
        <v>71</v>
      </c>
      <c r="F14" s="34">
        <f>SUMIFS('Объемы 2016 КС'!$P$7:$P$1154,'Объемы 2016 КС'!$A$7:$A$1154,$A14,'Объемы 2016 КС'!$D$7:$D$1154,"=ДС")</f>
        <v>531759.84</v>
      </c>
      <c r="G14" s="35">
        <f t="shared" si="0"/>
        <v>976</v>
      </c>
      <c r="H14" s="36">
        <f t="shared" si="0"/>
        <v>7388837.9610000011</v>
      </c>
      <c r="I14"/>
      <c r="J14"/>
      <c r="K14"/>
      <c r="L14"/>
      <c r="M14"/>
      <c r="N14"/>
      <c r="O14"/>
      <c r="P14"/>
      <c r="Q14"/>
    </row>
    <row r="15" spans="1:17">
      <c r="A15" s="86">
        <v>150013</v>
      </c>
      <c r="B15" s="87" t="s">
        <v>9</v>
      </c>
      <c r="C15" s="33">
        <f>SUMIFS('Объемы 2016 КС'!$L$7:$L$1154,'Объемы 2016 КС'!$A$7:$A$1154,$A15,'Объемы 2016 КС'!$D$7:$D$1154,"=ДС")</f>
        <v>52</v>
      </c>
      <c r="D15" s="34">
        <f>SUMIFS('Объемы 2016 КС'!$O$7:$O$1154,'Объемы 2016 КС'!$A$7:$A$1154,$A15,'Объемы 2016 КС'!$D$7:$D$1154,"=ДС")</f>
        <v>411440.56200000003</v>
      </c>
      <c r="E15" s="33">
        <f>SUMIFS('Объемы 2016 КС'!$M$7:$M$1154,'Объемы 2016 КС'!$A$7:$A$1154,$A15,'Объемы 2016 КС'!$D$7:$D$1154,"=ДС")</f>
        <v>20</v>
      </c>
      <c r="F15" s="34">
        <f>SUMIFS('Объемы 2016 КС'!$P$7:$P$1154,'Объемы 2016 КС'!$A$7:$A$1154,$A15,'Объемы 2016 КС'!$D$7:$D$1154,"=ДС")</f>
        <v>155407.20000000001</v>
      </c>
      <c r="G15" s="35">
        <f t="shared" si="0"/>
        <v>72</v>
      </c>
      <c r="H15" s="36">
        <f t="shared" si="0"/>
        <v>566847.7620000001</v>
      </c>
      <c r="I15"/>
      <c r="J15"/>
      <c r="K15"/>
      <c r="L15"/>
      <c r="M15"/>
      <c r="N15"/>
      <c r="O15"/>
      <c r="P15"/>
      <c r="Q15"/>
    </row>
    <row r="16" spans="1:17">
      <c r="A16" s="86">
        <v>150014</v>
      </c>
      <c r="B16" s="87" t="s">
        <v>10</v>
      </c>
      <c r="C16" s="33">
        <f>SUMIFS('Объемы 2016 КС'!$L$7:$L$1154,'Объемы 2016 КС'!$A$7:$A$1154,$A16,'Объемы 2016 КС'!$D$7:$D$1154,"=ДС")</f>
        <v>1298</v>
      </c>
      <c r="D16" s="34">
        <f>SUMIFS('Объемы 2016 КС'!$O$7:$O$1154,'Объемы 2016 КС'!$A$7:$A$1154,$A16,'Объемы 2016 КС'!$D$7:$D$1154,"=ДС")</f>
        <v>10912225.076999996</v>
      </c>
      <c r="E16" s="33">
        <f>SUMIFS('Объемы 2016 КС'!$M$7:$M$1154,'Объемы 2016 КС'!$A$7:$A$1154,$A16,'Объемы 2016 КС'!$D$7:$D$1154,"=ДС")</f>
        <v>68</v>
      </c>
      <c r="F16" s="34">
        <f>SUMIFS('Объемы 2016 КС'!$P$7:$P$1154,'Объемы 2016 КС'!$A$7:$A$1154,$A16,'Объемы 2016 КС'!$D$7:$D$1154,"=ДС")</f>
        <v>550973.46149999998</v>
      </c>
      <c r="G16" s="35">
        <f t="shared" si="0"/>
        <v>1366</v>
      </c>
      <c r="H16" s="36">
        <f t="shared" si="0"/>
        <v>11463198.538499996</v>
      </c>
      <c r="I16"/>
      <c r="J16"/>
      <c r="K16"/>
      <c r="L16"/>
      <c r="M16"/>
      <c r="N16"/>
      <c r="O16"/>
      <c r="P16"/>
      <c r="Q16"/>
    </row>
    <row r="17" spans="1:17">
      <c r="A17" s="86">
        <v>150015</v>
      </c>
      <c r="B17" s="87" t="s">
        <v>11</v>
      </c>
      <c r="C17" s="33">
        <f>SUMIFS('Объемы 2016 КС'!$L$7:$L$1154,'Объемы 2016 КС'!$A$7:$A$1154,$A17,'Объемы 2016 КС'!$D$7:$D$1154,"=ДС")</f>
        <v>8</v>
      </c>
      <c r="D17" s="34">
        <f>SUMIFS('Объемы 2016 КС'!$O$7:$O$1154,'Объемы 2016 КС'!$A$7:$A$1154,$A17,'Объемы 2016 КС'!$D$7:$D$1154,"=ДС")</f>
        <v>830955.04</v>
      </c>
      <c r="E17" s="33">
        <f>SUMIFS('Объемы 2016 КС'!$M$7:$M$1154,'Объемы 2016 КС'!$A$7:$A$1154,$A17,'Объемы 2016 КС'!$D$7:$D$1154,"=ДС")</f>
        <v>4</v>
      </c>
      <c r="F17" s="34">
        <f>SUMIFS('Объемы 2016 КС'!$P$7:$P$1154,'Объемы 2016 КС'!$A$7:$A$1154,$A17,'Объемы 2016 КС'!$D$7:$D$1154,"=ДС")</f>
        <v>415477.52</v>
      </c>
      <c r="G17" s="35">
        <f t="shared" si="0"/>
        <v>12</v>
      </c>
      <c r="H17" s="36">
        <f t="shared" si="0"/>
        <v>1246432.56</v>
      </c>
      <c r="I17"/>
      <c r="J17"/>
      <c r="K17"/>
      <c r="L17"/>
      <c r="M17"/>
      <c r="N17"/>
      <c r="O17"/>
      <c r="P17"/>
      <c r="Q17"/>
    </row>
    <row r="18" spans="1:17">
      <c r="A18" s="86">
        <v>150016</v>
      </c>
      <c r="B18" s="87" t="s">
        <v>12</v>
      </c>
      <c r="C18" s="33">
        <f>SUMIFS('Объемы 2016 КС'!$L$7:$L$1154,'Объемы 2016 КС'!$A$7:$A$1154,$A18,'Объемы 2016 КС'!$D$7:$D$1154,"=ДС")</f>
        <v>1068</v>
      </c>
      <c r="D18" s="34">
        <f>SUMIFS('Объемы 2016 КС'!$O$7:$O$1154,'Объемы 2016 КС'!$A$7:$A$1154,$A18,'Объемы 2016 КС'!$D$7:$D$1154,"=ДС")</f>
        <v>8020699.1999999993</v>
      </c>
      <c r="E18" s="33">
        <f>SUMIFS('Объемы 2016 КС'!$M$7:$M$1154,'Объемы 2016 КС'!$A$7:$A$1154,$A18,'Объемы 2016 КС'!$D$7:$D$1154,"=ДС")</f>
        <v>316</v>
      </c>
      <c r="F18" s="34">
        <f>SUMIFS('Объемы 2016 КС'!$P$7:$P$1154,'Объемы 2016 КС'!$A$7:$A$1154,$A18,'Объемы 2016 КС'!$D$7:$D$1154,"=ДС")</f>
        <v>2447223.9</v>
      </c>
      <c r="G18" s="35">
        <f t="shared" si="0"/>
        <v>1384</v>
      </c>
      <c r="H18" s="36">
        <f t="shared" si="0"/>
        <v>10467923.1</v>
      </c>
      <c r="I18"/>
      <c r="J18"/>
      <c r="K18"/>
      <c r="L18"/>
      <c r="M18"/>
      <c r="N18"/>
      <c r="O18"/>
      <c r="P18"/>
      <c r="Q18"/>
    </row>
    <row r="19" spans="1:17">
      <c r="A19" s="86">
        <v>150017</v>
      </c>
      <c r="B19" s="87" t="s">
        <v>13</v>
      </c>
      <c r="C19" s="33">
        <f>SUMIFS('Объемы 2016 КС'!$L$7:$L$1154,'Объемы 2016 КС'!$A$7:$A$1154,$A19,'Объемы 2016 КС'!$D$7:$D$1154,"=ДС")</f>
        <v>300</v>
      </c>
      <c r="D19" s="34">
        <f>SUMIFS('Объемы 2016 КС'!$O$7:$O$1154,'Объемы 2016 КС'!$A$7:$A$1154,$A19,'Объемы 2016 КС'!$D$7:$D$1154,"=ДС")</f>
        <v>3243154.0050000004</v>
      </c>
      <c r="E19" s="33">
        <f>SUMIFS('Объемы 2016 КС'!$M$7:$M$1154,'Объемы 2016 КС'!$A$7:$A$1154,$A19,'Объемы 2016 КС'!$D$7:$D$1154,"=ДС")</f>
        <v>60</v>
      </c>
      <c r="F19" s="34">
        <f>SUMIFS('Объемы 2016 КС'!$P$7:$P$1154,'Объемы 2016 КС'!$A$7:$A$1154,$A19,'Объемы 2016 КС'!$D$7:$D$1154,"=ДС")</f>
        <v>651836.07449999999</v>
      </c>
      <c r="G19" s="35">
        <f t="shared" si="0"/>
        <v>360</v>
      </c>
      <c r="H19" s="36">
        <f t="shared" si="0"/>
        <v>3894990.0795000005</v>
      </c>
      <c r="I19"/>
      <c r="J19"/>
      <c r="K19"/>
      <c r="L19"/>
      <c r="M19"/>
      <c r="N19"/>
      <c r="O19"/>
      <c r="P19"/>
      <c r="Q19"/>
    </row>
    <row r="20" spans="1:17">
      <c r="A20" s="86">
        <v>150019</v>
      </c>
      <c r="B20" s="87" t="s">
        <v>14</v>
      </c>
      <c r="C20" s="33">
        <f>SUMIFS('Объемы 2016 КС'!$L$7:$L$1154,'Объемы 2016 КС'!$A$7:$A$1154,$A20,'Объемы 2016 КС'!$D$7:$D$1154,"=ДС")</f>
        <v>885</v>
      </c>
      <c r="D20" s="34">
        <f>SUMIFS('Объемы 2016 КС'!$O$7:$O$1154,'Объемы 2016 КС'!$A$7:$A$1154,$A20,'Объемы 2016 КС'!$D$7:$D$1154,"=ДС")</f>
        <v>7991544.5279999999</v>
      </c>
      <c r="E20" s="33">
        <f>SUMIFS('Объемы 2016 КС'!$M$7:$M$1154,'Объемы 2016 КС'!$A$7:$A$1154,$A20,'Объемы 2016 КС'!$D$7:$D$1154,"=ДС")</f>
        <v>0</v>
      </c>
      <c r="F20" s="34">
        <f>SUMIFS('Объемы 2016 КС'!$P$7:$P$1154,'Объемы 2016 КС'!$A$7:$A$1154,$A20,'Объемы 2016 КС'!$D$7:$D$1154,"=ДС")</f>
        <v>0</v>
      </c>
      <c r="G20" s="35">
        <f t="shared" si="0"/>
        <v>885</v>
      </c>
      <c r="H20" s="36">
        <f t="shared" si="0"/>
        <v>7991544.5279999999</v>
      </c>
      <c r="I20"/>
      <c r="J20"/>
      <c r="K20"/>
      <c r="L20"/>
      <c r="M20"/>
      <c r="N20"/>
      <c r="O20"/>
      <c r="P20"/>
      <c r="Q20"/>
    </row>
    <row r="21" spans="1:17">
      <c r="A21" s="86">
        <v>150020</v>
      </c>
      <c r="B21" s="87" t="s">
        <v>15</v>
      </c>
      <c r="C21" s="33">
        <f>SUMIFS('Объемы 2016 КС'!$L$7:$L$1154,'Объемы 2016 КС'!$A$7:$A$1154,$A21,'Объемы 2016 КС'!$D$7:$D$1154,"=ДС")</f>
        <v>400</v>
      </c>
      <c r="D21" s="34">
        <f>SUMIFS('Объемы 2016 КС'!$O$7:$O$1154,'Объемы 2016 КС'!$A$7:$A$1154,$A21,'Объемы 2016 КС'!$D$7:$D$1154,"=ДС")</f>
        <v>3512484.0000000005</v>
      </c>
      <c r="E21" s="33">
        <f>SUMIFS('Объемы 2016 КС'!$M$7:$M$1154,'Объемы 2016 КС'!$A$7:$A$1154,$A21,'Объемы 2016 КС'!$D$7:$D$1154,"=ДС")</f>
        <v>50</v>
      </c>
      <c r="F21" s="34">
        <f>SUMIFS('Объемы 2016 КС'!$P$7:$P$1154,'Объемы 2016 КС'!$A$7:$A$1154,$A21,'Объемы 2016 КС'!$D$7:$D$1154,"=ДС")</f>
        <v>439060.50000000006</v>
      </c>
      <c r="G21" s="35">
        <f t="shared" si="0"/>
        <v>450</v>
      </c>
      <c r="H21" s="36">
        <f t="shared" si="0"/>
        <v>3951544.5000000005</v>
      </c>
      <c r="I21"/>
      <c r="J21"/>
      <c r="K21"/>
      <c r="L21"/>
      <c r="M21"/>
      <c r="N21"/>
      <c r="O21"/>
      <c r="P21"/>
      <c r="Q21"/>
    </row>
    <row r="22" spans="1:17">
      <c r="A22" s="86">
        <v>150023</v>
      </c>
      <c r="B22" s="87" t="s">
        <v>18</v>
      </c>
      <c r="C22" s="33">
        <f>SUMIFS('Объемы 2016 КС'!$L$7:$L$1154,'Объемы 2016 КС'!$A$7:$A$1154,$A22,'Объемы 2016 КС'!$D$7:$D$1154,"=ДС")</f>
        <v>0</v>
      </c>
      <c r="D22" s="34">
        <f>SUMIFS('Объемы 2016 КС'!$O$7:$O$1154,'Объемы 2016 КС'!$A$7:$A$1154,$A22,'Объемы 2016 КС'!$D$7:$D$1154,"=ДС")</f>
        <v>0</v>
      </c>
      <c r="E22" s="33">
        <f>SUMIFS('Объемы 2016 КС'!$M$7:$M$1154,'Объемы 2016 КС'!$A$7:$A$1154,$A22,'Объемы 2016 КС'!$D$7:$D$1154,"=ДС")</f>
        <v>0</v>
      </c>
      <c r="F22" s="34">
        <f>SUMIFS('Объемы 2016 КС'!$P$7:$P$1154,'Объемы 2016 КС'!$A$7:$A$1154,$A22,'Объемы 2016 КС'!$D$7:$D$1154,"=ДС")</f>
        <v>0</v>
      </c>
      <c r="G22" s="35">
        <f t="shared" si="0"/>
        <v>0</v>
      </c>
      <c r="H22" s="36">
        <f t="shared" si="0"/>
        <v>0</v>
      </c>
      <c r="I22"/>
      <c r="J22"/>
      <c r="K22"/>
      <c r="L22"/>
      <c r="M22"/>
      <c r="N22"/>
      <c r="O22"/>
      <c r="P22"/>
      <c r="Q22"/>
    </row>
    <row r="23" spans="1:17">
      <c r="A23" s="86">
        <v>150024</v>
      </c>
      <c r="B23" s="87" t="s">
        <v>19</v>
      </c>
      <c r="C23" s="33">
        <f>SUMIFS('Объемы 2016 КС'!$L$7:$L$1154,'Объемы 2016 КС'!$A$7:$A$1154,$A23,'Объемы 2016 КС'!$D$7:$D$1154,"=ДС")</f>
        <v>190</v>
      </c>
      <c r="D23" s="34">
        <f>SUMIFS('Объемы 2016 КС'!$O$7:$O$1154,'Объемы 2016 КС'!$A$7:$A$1154,$A23,'Объемы 2016 КС'!$D$7:$D$1154,"=ДС")</f>
        <v>1393113.9149999998</v>
      </c>
      <c r="E23" s="33">
        <f>SUMIFS('Объемы 2016 КС'!$M$7:$M$1154,'Объемы 2016 КС'!$A$7:$A$1154,$A23,'Объемы 2016 КС'!$D$7:$D$1154,"=ДС")</f>
        <v>60</v>
      </c>
      <c r="F23" s="34">
        <f>SUMIFS('Объемы 2016 КС'!$P$7:$P$1154,'Объемы 2016 КС'!$A$7:$A$1154,$A23,'Объемы 2016 КС'!$D$7:$D$1154,"=ДС")</f>
        <v>439930.70999999996</v>
      </c>
      <c r="G23" s="35">
        <f t="shared" si="0"/>
        <v>250</v>
      </c>
      <c r="H23" s="36">
        <f t="shared" si="0"/>
        <v>1833044.6249999998</v>
      </c>
      <c r="I23"/>
      <c r="J23"/>
      <c r="K23"/>
      <c r="L23"/>
      <c r="M23"/>
      <c r="N23"/>
      <c r="O23"/>
      <c r="P23"/>
      <c r="Q23"/>
    </row>
    <row r="24" spans="1:17">
      <c r="A24" s="86">
        <v>150030</v>
      </c>
      <c r="B24" s="87" t="s">
        <v>21</v>
      </c>
      <c r="C24" s="33">
        <f>SUMIFS('Объемы 2016 КС'!$L$7:$L$1154,'Объемы 2016 КС'!$A$7:$A$1154,$A24,'Объемы 2016 КС'!$D$7:$D$1154,"=ДС")</f>
        <v>284</v>
      </c>
      <c r="D24" s="34">
        <f>SUMIFS('Объемы 2016 КС'!$O$7:$O$1154,'Объемы 2016 КС'!$A$7:$A$1154,$A24,'Объемы 2016 КС'!$D$7:$D$1154,"=ДС")</f>
        <v>4214136.96</v>
      </c>
      <c r="E24" s="33">
        <f>SUMIFS('Объемы 2016 КС'!$M$7:$M$1154,'Объемы 2016 КС'!$A$7:$A$1154,$A24,'Объемы 2016 КС'!$D$7:$D$1154,"=ДС")</f>
        <v>60</v>
      </c>
      <c r="F24" s="34">
        <f>SUMIFS('Объемы 2016 КС'!$P$7:$P$1154,'Объемы 2016 КС'!$A$7:$A$1154,$A24,'Объемы 2016 КС'!$D$7:$D$1154,"=ДС")</f>
        <v>889741.38</v>
      </c>
      <c r="G24" s="35">
        <f t="shared" si="0"/>
        <v>344</v>
      </c>
      <c r="H24" s="36">
        <f t="shared" si="0"/>
        <v>5103878.34</v>
      </c>
      <c r="I24"/>
      <c r="J24"/>
      <c r="K24"/>
      <c r="L24"/>
      <c r="M24"/>
      <c r="N24"/>
      <c r="O24"/>
      <c r="P24"/>
      <c r="Q24"/>
    </row>
    <row r="25" spans="1:17">
      <c r="A25" s="86">
        <v>150031</v>
      </c>
      <c r="B25" s="87" t="s">
        <v>22</v>
      </c>
      <c r="C25" s="33">
        <f>SUMIFS('Объемы 2016 КС'!$L$7:$L$1154,'Объемы 2016 КС'!$A$7:$A$1154,$A25,'Объемы 2016 КС'!$D$7:$D$1154,"=ДС")</f>
        <v>850</v>
      </c>
      <c r="D25" s="34">
        <f>SUMIFS('Объемы 2016 КС'!$O$7:$O$1154,'Объемы 2016 КС'!$A$7:$A$1154,$A25,'Объемы 2016 КС'!$D$7:$D$1154,"=ДС")</f>
        <v>14421869.028000005</v>
      </c>
      <c r="E25" s="33">
        <f>SUMIFS('Объемы 2016 КС'!$M$7:$M$1154,'Объемы 2016 КС'!$A$7:$A$1154,$A25,'Объемы 2016 КС'!$D$7:$D$1154,"=ДС")</f>
        <v>349</v>
      </c>
      <c r="F25" s="34">
        <f>SUMIFS('Объемы 2016 КС'!$P$7:$P$1154,'Объемы 2016 КС'!$A$7:$A$1154,$A25,'Объемы 2016 КС'!$D$7:$D$1154,"=ДС")</f>
        <v>6399550.7100000009</v>
      </c>
      <c r="G25" s="35">
        <f t="shared" si="0"/>
        <v>1199</v>
      </c>
      <c r="H25" s="36">
        <f t="shared" si="0"/>
        <v>20821419.738000005</v>
      </c>
      <c r="I25"/>
      <c r="J25"/>
      <c r="K25"/>
      <c r="L25"/>
      <c r="M25"/>
      <c r="N25"/>
      <c r="O25"/>
      <c r="P25"/>
      <c r="Q25"/>
    </row>
    <row r="26" spans="1:17" s="82" customFormat="1">
      <c r="A26" s="88">
        <v>150034</v>
      </c>
      <c r="B26" s="89" t="s">
        <v>57</v>
      </c>
      <c r="C26" s="78">
        <f>SUMIFS('Объемы 2016 КС'!$L$7:$L$1154,'Объемы 2016 КС'!$A$7:$A$1154,$A26,'Объемы 2016 КС'!$D$7:$D$1154,"=ДС")</f>
        <v>48</v>
      </c>
      <c r="D26" s="79">
        <f>SUMIFS('Объемы 2016 КС'!$O$7:$O$1154,'Объемы 2016 КС'!$A$7:$A$1154,$A26,'Объемы 2016 КС'!$D$7:$D$1154,"=ДС")</f>
        <v>316598.22000000003</v>
      </c>
      <c r="E26" s="78">
        <f>SUMIFS('Объемы 2016 КС'!$M$7:$M$1154,'Объемы 2016 КС'!$A$7:$A$1154,$A26,'Объемы 2016 КС'!$D$7:$D$1154,"=ДС")</f>
        <v>13</v>
      </c>
      <c r="F26" s="79">
        <f>SUMIFS('Объемы 2016 КС'!$P$7:$P$1154,'Объемы 2016 КС'!$A$7:$A$1154,$A26,'Объемы 2016 КС'!$D$7:$D$1154,"=ДС")</f>
        <v>87258.33</v>
      </c>
      <c r="G26" s="80">
        <f>C26+E26</f>
        <v>61</v>
      </c>
      <c r="H26" s="81">
        <f>D26+F26</f>
        <v>403856.55000000005</v>
      </c>
      <c r="I26" s="83"/>
      <c r="J26" s="84"/>
      <c r="K26" s="83"/>
      <c r="L26" s="84"/>
      <c r="M26" s="84"/>
      <c r="N26" s="84"/>
      <c r="O26" s="84"/>
      <c r="P26" s="84"/>
      <c r="Q26" s="84"/>
    </row>
    <row r="27" spans="1:17">
      <c r="A27" s="86">
        <v>150035</v>
      </c>
      <c r="B27" s="87" t="s">
        <v>25</v>
      </c>
      <c r="C27" s="33">
        <f>SUMIFS('Объемы 2016 КС'!$L$7:$L$1154,'Объемы 2016 КС'!$A$7:$A$1154,$A27,'Объемы 2016 КС'!$D$7:$D$1154,"=ДС")</f>
        <v>935</v>
      </c>
      <c r="D27" s="34">
        <f>SUMIFS('Объемы 2016 КС'!$O$7:$O$1154,'Объемы 2016 КС'!$A$7:$A$1154,$A27,'Объемы 2016 КС'!$D$7:$D$1154,"=ДС")</f>
        <v>6350317.9199999999</v>
      </c>
      <c r="E27" s="33">
        <f>SUMIFS('Объемы 2016 КС'!$M$7:$M$1154,'Объемы 2016 КС'!$A$7:$A$1154,$A27,'Объемы 2016 КС'!$D$7:$D$1154,"=ДС")</f>
        <v>290</v>
      </c>
      <c r="F27" s="34">
        <f>SUMIFS('Объемы 2016 КС'!$P$7:$P$1154,'Объемы 2016 КС'!$A$7:$A$1154,$A27,'Объемы 2016 КС'!$D$7:$D$1154,"=ДС")</f>
        <v>1974110.9400000002</v>
      </c>
      <c r="G27" s="35">
        <f t="shared" si="0"/>
        <v>1225</v>
      </c>
      <c r="H27" s="36">
        <f t="shared" si="0"/>
        <v>8324428.8600000003</v>
      </c>
      <c r="I27"/>
      <c r="J27"/>
      <c r="K27"/>
      <c r="L27"/>
      <c r="M27"/>
      <c r="N27"/>
      <c r="O27"/>
      <c r="P27"/>
      <c r="Q27"/>
    </row>
    <row r="28" spans="1:17">
      <c r="A28" s="86">
        <v>150036</v>
      </c>
      <c r="B28" s="87" t="s">
        <v>26</v>
      </c>
      <c r="C28" s="33">
        <f>SUMIFS('Объемы 2016 КС'!$L$7:$L$1154,'Объемы 2016 КС'!$A$7:$A$1154,$A28,'Объемы 2016 КС'!$D$7:$D$1154,"=ДС")</f>
        <v>929</v>
      </c>
      <c r="D28" s="34">
        <f>SUMIFS('Объемы 2016 КС'!$O$7:$O$1154,'Объемы 2016 КС'!$A$7:$A$1154,$A28,'Объемы 2016 КС'!$D$7:$D$1154,"=ДС")</f>
        <v>6203568.8700000001</v>
      </c>
      <c r="E28" s="33">
        <f>SUMIFS('Объемы 2016 КС'!$M$7:$M$1154,'Объемы 2016 КС'!$A$7:$A$1154,$A28,'Объемы 2016 КС'!$D$7:$D$1154,"=ДС")</f>
        <v>286</v>
      </c>
      <c r="F28" s="34">
        <f>SUMIFS('Объемы 2016 КС'!$P$7:$P$1154,'Объемы 2016 КС'!$A$7:$A$1154,$A28,'Объемы 2016 КС'!$D$7:$D$1154,"=ДС")</f>
        <v>1938906.9900000002</v>
      </c>
      <c r="G28" s="35">
        <f t="shared" si="0"/>
        <v>1215</v>
      </c>
      <c r="H28" s="36">
        <f t="shared" si="0"/>
        <v>8142475.8600000003</v>
      </c>
      <c r="I28"/>
      <c r="J28"/>
      <c r="K28"/>
      <c r="L28"/>
      <c r="M28"/>
      <c r="N28"/>
      <c r="O28"/>
      <c r="P28"/>
      <c r="Q28"/>
    </row>
    <row r="29" spans="1:17">
      <c r="A29" s="86">
        <v>150041</v>
      </c>
      <c r="B29" s="87" t="s">
        <v>27</v>
      </c>
      <c r="C29" s="33">
        <f>SUMIFS('Объемы 2016 КС'!$L$7:$L$1154,'Объемы 2016 КС'!$A$7:$A$1154,$A29,'Объемы 2016 КС'!$D$7:$D$1154,"=ДС")</f>
        <v>829</v>
      </c>
      <c r="D29" s="34">
        <f>SUMIFS('Объемы 2016 КС'!$O$7:$O$1154,'Объемы 2016 КС'!$A$7:$A$1154,$A29,'Объемы 2016 КС'!$D$7:$D$1154,"=ДС")</f>
        <v>5659371.1799999997</v>
      </c>
      <c r="E29" s="33">
        <f>SUMIFS('Объемы 2016 КС'!$M$7:$M$1154,'Объемы 2016 КС'!$A$7:$A$1154,$A29,'Объемы 2016 КС'!$D$7:$D$1154,"=ДС")</f>
        <v>247</v>
      </c>
      <c r="F29" s="34">
        <f>SUMIFS('Объемы 2016 КС'!$P$7:$P$1154,'Объемы 2016 КС'!$A$7:$A$1154,$A29,'Объемы 2016 КС'!$D$7:$D$1154,"=ДС")</f>
        <v>1691530.02</v>
      </c>
      <c r="G29" s="35">
        <f t="shared" si="0"/>
        <v>1076</v>
      </c>
      <c r="H29" s="36">
        <f t="shared" si="0"/>
        <v>7350901.1999999993</v>
      </c>
      <c r="I29"/>
      <c r="J29"/>
      <c r="K29"/>
      <c r="L29"/>
      <c r="M29"/>
      <c r="N29"/>
      <c r="O29"/>
      <c r="P29"/>
      <c r="Q29"/>
    </row>
    <row r="30" spans="1:17">
      <c r="A30" s="86">
        <v>150042</v>
      </c>
      <c r="B30" s="87" t="s">
        <v>28</v>
      </c>
      <c r="C30" s="33">
        <f>SUMIFS('Объемы 2016 КС'!$L$7:$L$1154,'Объемы 2016 КС'!$A$7:$A$1154,$A30,'Объемы 2016 КС'!$D$7:$D$1154,"=ДС")</f>
        <v>63</v>
      </c>
      <c r="D30" s="34">
        <f>SUMIFS('Объемы 2016 КС'!$O$7:$O$1154,'Объемы 2016 КС'!$A$7:$A$1154,$A30,'Объемы 2016 КС'!$D$7:$D$1154,"=ДС")</f>
        <v>496722.9</v>
      </c>
      <c r="E30" s="33">
        <f>SUMIFS('Объемы 2016 КС'!$M$7:$M$1154,'Объемы 2016 КС'!$A$7:$A$1154,$A30,'Объемы 2016 КС'!$D$7:$D$1154,"=ДС")</f>
        <v>63</v>
      </c>
      <c r="F30" s="34">
        <f>SUMIFS('Объемы 2016 КС'!$P$7:$P$1154,'Объемы 2016 КС'!$A$7:$A$1154,$A30,'Объемы 2016 КС'!$D$7:$D$1154,"=ДС")</f>
        <v>496722.9</v>
      </c>
      <c r="G30" s="35">
        <f t="shared" si="0"/>
        <v>126</v>
      </c>
      <c r="H30" s="36">
        <f t="shared" si="0"/>
        <v>993445.8</v>
      </c>
      <c r="I30"/>
      <c r="J30"/>
      <c r="K30"/>
      <c r="L30"/>
      <c r="M30"/>
      <c r="N30"/>
      <c r="O30"/>
      <c r="P30"/>
      <c r="Q30"/>
    </row>
    <row r="31" spans="1:17">
      <c r="A31" s="86">
        <v>150043</v>
      </c>
      <c r="B31" s="87" t="s">
        <v>29</v>
      </c>
      <c r="C31" s="33">
        <f>SUMIFS('Объемы 2016 КС'!$L$7:$L$1154,'Объемы 2016 КС'!$A$7:$A$1154,$A31,'Объемы 2016 КС'!$D$7:$D$1154,"=ДС")</f>
        <v>152</v>
      </c>
      <c r="D31" s="34">
        <f>SUMIFS('Объемы 2016 КС'!$O$7:$O$1154,'Объемы 2016 КС'!$A$7:$A$1154,$A31,'Объемы 2016 КС'!$D$7:$D$1154,"=ДС")</f>
        <v>1195440</v>
      </c>
      <c r="E31" s="33">
        <f>SUMIFS('Объемы 2016 КС'!$M$7:$M$1154,'Объемы 2016 КС'!$A$7:$A$1154,$A31,'Объемы 2016 КС'!$D$7:$D$1154,"=ДС")</f>
        <v>20</v>
      </c>
      <c r="F31" s="34">
        <f>SUMIFS('Объемы 2016 КС'!$P$7:$P$1154,'Объемы 2016 КС'!$A$7:$A$1154,$A31,'Объемы 2016 КС'!$D$7:$D$1154,"=ДС")</f>
        <v>157253.1</v>
      </c>
      <c r="G31" s="35">
        <f t="shared" si="0"/>
        <v>172</v>
      </c>
      <c r="H31" s="36">
        <f t="shared" si="0"/>
        <v>1352693.1</v>
      </c>
      <c r="I31"/>
      <c r="J31"/>
      <c r="K31"/>
      <c r="L31"/>
      <c r="M31"/>
      <c r="N31"/>
      <c r="O31"/>
      <c r="P31"/>
      <c r="Q31"/>
    </row>
    <row r="32" spans="1:17">
      <c r="A32" s="86">
        <v>150044</v>
      </c>
      <c r="B32" s="87" t="s">
        <v>30</v>
      </c>
      <c r="C32" s="33">
        <f>SUMIFS('Объемы 2016 КС'!$L$7:$L$1154,'Объемы 2016 КС'!$A$7:$A$1154,$A32,'Объемы 2016 КС'!$D$7:$D$1154,"=ДС")</f>
        <v>86</v>
      </c>
      <c r="D32" s="34">
        <f>SUMIFS('Объемы 2016 КС'!$O$7:$O$1154,'Объемы 2016 КС'!$A$7:$A$1154,$A32,'Объемы 2016 КС'!$D$7:$D$1154,"=ДС")</f>
        <v>670852.80000000005</v>
      </c>
      <c r="E32" s="33">
        <f>SUMIFS('Объемы 2016 КС'!$M$7:$M$1154,'Объемы 2016 КС'!$A$7:$A$1154,$A32,'Объемы 2016 КС'!$D$7:$D$1154,"=ДС")</f>
        <v>37</v>
      </c>
      <c r="F32" s="34">
        <f>SUMIFS('Объемы 2016 КС'!$P$7:$P$1154,'Объемы 2016 КС'!$A$7:$A$1154,$A32,'Объемы 2016 КС'!$D$7:$D$1154,"=ДС")</f>
        <v>287257.2</v>
      </c>
      <c r="G32" s="35">
        <f t="shared" si="0"/>
        <v>123</v>
      </c>
      <c r="H32" s="36">
        <f t="shared" si="0"/>
        <v>958110</v>
      </c>
      <c r="I32"/>
      <c r="J32"/>
      <c r="K32"/>
      <c r="L32"/>
      <c r="M32"/>
      <c r="N32"/>
      <c r="O32"/>
      <c r="P32"/>
      <c r="Q32"/>
    </row>
    <row r="33" spans="1:17" s="82" customFormat="1">
      <c r="A33" s="88">
        <v>150045</v>
      </c>
      <c r="B33" s="87" t="s">
        <v>498</v>
      </c>
      <c r="C33" s="78">
        <f>SUMIFS('Объемы 2016 КС'!$L$7:$L$1154,'Объемы 2016 КС'!$A$7:$A$1154,$A33,'Объемы 2016 КС'!$D$7:$D$1154,"=ДС")</f>
        <v>148</v>
      </c>
      <c r="D33" s="79">
        <f>SUMIFS('Объемы 2016 КС'!$O$7:$O$1154,'Объемы 2016 КС'!$A$7:$A$1154,$A33,'Объемы 2016 КС'!$D$7:$D$1154,"=ДС")</f>
        <v>1155181.8</v>
      </c>
      <c r="E33" s="78">
        <f>SUMIFS('Объемы 2016 КС'!$M$7:$M$1154,'Объемы 2016 КС'!$A$7:$A$1154,$A33,'Объемы 2016 КС'!$D$7:$D$1154,"=ДС")</f>
        <v>42</v>
      </c>
      <c r="F33" s="79">
        <f>SUMIFS('Объемы 2016 КС'!$P$7:$P$1154,'Объемы 2016 КС'!$A$7:$A$1154,$A33,'Объемы 2016 КС'!$D$7:$D$1154,"=ДС")</f>
        <v>328570.2</v>
      </c>
      <c r="G33" s="80">
        <f t="shared" ref="G33:H48" si="1">C33+E33</f>
        <v>190</v>
      </c>
      <c r="H33" s="81">
        <f t="shared" si="1"/>
        <v>1483752</v>
      </c>
    </row>
    <row r="34" spans="1:17" s="82" customFormat="1">
      <c r="A34" s="88">
        <v>150048</v>
      </c>
      <c r="B34" s="89" t="s">
        <v>31</v>
      </c>
      <c r="C34" s="78">
        <f>SUMIFS('Объемы 2016 КС'!$L$7:$L$1154,'Объемы 2016 КС'!$A$7:$A$1154,$A34,'Объемы 2016 КС'!$D$7:$D$1154,"=ДС")</f>
        <v>70</v>
      </c>
      <c r="D34" s="79">
        <f>SUMIFS('Объемы 2016 КС'!$O$7:$O$1154,'Объемы 2016 КС'!$A$7:$A$1154,$A34,'Объемы 2016 КС'!$D$7:$D$1154,"=ДС")</f>
        <v>635253.30000000005</v>
      </c>
      <c r="E34" s="78">
        <f>SUMIFS('Объемы 2016 КС'!$M$7:$M$1154,'Объемы 2016 КС'!$A$7:$A$1154,$A34,'Объемы 2016 КС'!$D$7:$D$1154,"=ДС")</f>
        <v>50</v>
      </c>
      <c r="F34" s="79">
        <f>SUMIFS('Объемы 2016 КС'!$P$7:$P$1154,'Объемы 2016 КС'!$A$7:$A$1154,$A34,'Объемы 2016 КС'!$D$7:$D$1154,"=ДС")</f>
        <v>444598.2</v>
      </c>
      <c r="G34" s="80">
        <f t="shared" si="1"/>
        <v>120</v>
      </c>
      <c r="H34" s="81">
        <f t="shared" si="1"/>
        <v>1079851.5</v>
      </c>
      <c r="I34" s="83"/>
      <c r="J34" s="84"/>
      <c r="K34" s="83"/>
      <c r="L34" s="84"/>
      <c r="M34" s="84"/>
      <c r="N34" s="84"/>
      <c r="O34" s="84"/>
      <c r="P34" s="84"/>
      <c r="Q34" s="84"/>
    </row>
    <row r="35" spans="1:17" s="82" customFormat="1">
      <c r="A35" s="88">
        <v>150050</v>
      </c>
      <c r="B35" s="89" t="s">
        <v>32</v>
      </c>
      <c r="C35" s="78">
        <f>SUMIFS('Объемы 2016 КС'!$L$7:$L$1154,'Объемы 2016 КС'!$A$7:$A$1154,$A35,'Объемы 2016 КС'!$D$7:$D$1154,"=ДС")</f>
        <v>0</v>
      </c>
      <c r="D35" s="79">
        <f>SUMIFS('Объемы 2016 КС'!$O$7:$O$1154,'Объемы 2016 КС'!$A$7:$A$1154,$A35,'Объемы 2016 КС'!$D$7:$D$1154,"=ДС")</f>
        <v>0</v>
      </c>
      <c r="E35" s="78">
        <f>SUMIFS('Объемы 2016 КС'!$M$7:$M$1154,'Объемы 2016 КС'!$A$7:$A$1154,$A35,'Объемы 2016 КС'!$D$7:$D$1154,"=ДС")</f>
        <v>0</v>
      </c>
      <c r="F35" s="79">
        <f>SUMIFS('Объемы 2016 КС'!$P$7:$P$1154,'Объемы 2016 КС'!$A$7:$A$1154,$A35,'Объемы 2016 КС'!$D$7:$D$1154,"=ДС")</f>
        <v>0</v>
      </c>
      <c r="G35" s="80">
        <f t="shared" si="1"/>
        <v>0</v>
      </c>
      <c r="H35" s="81">
        <f t="shared" si="1"/>
        <v>0</v>
      </c>
      <c r="I35" s="83"/>
      <c r="J35" s="84"/>
      <c r="K35" s="83"/>
      <c r="L35" s="84"/>
      <c r="M35" s="84"/>
      <c r="N35" s="84"/>
      <c r="O35" s="84"/>
      <c r="P35" s="84"/>
      <c r="Q35" s="84"/>
    </row>
    <row r="36" spans="1:17" s="82" customFormat="1">
      <c r="A36" s="88">
        <v>150061</v>
      </c>
      <c r="B36" s="89" t="s">
        <v>33</v>
      </c>
      <c r="C36" s="78">
        <f>SUMIFS('Объемы 2016 КС'!$L$7:$L$1154,'Объемы 2016 КС'!$A$7:$A$1154,$A36,'Объемы 2016 КС'!$D$7:$D$1154,"=ДС")</f>
        <v>12</v>
      </c>
      <c r="D36" s="79">
        <f>SUMIFS('Объемы 2016 КС'!$O$7:$O$1154,'Объемы 2016 КС'!$A$7:$A$1154,$A36,'Объемы 2016 КС'!$D$7:$D$1154,"=ДС")</f>
        <v>82353.509999999995</v>
      </c>
      <c r="E36" s="78">
        <f>SUMIFS('Объемы 2016 КС'!$M$7:$M$1154,'Объемы 2016 КС'!$A$7:$A$1154,$A36,'Объемы 2016 КС'!$D$7:$D$1154,"=ДС")</f>
        <v>2</v>
      </c>
      <c r="F36" s="79">
        <f>SUMIFS('Объемы 2016 КС'!$P$7:$P$1154,'Объемы 2016 КС'!$A$7:$A$1154,$A36,'Объемы 2016 КС'!$D$7:$D$1154,"=ДС")</f>
        <v>14081.58</v>
      </c>
      <c r="G36" s="80">
        <f t="shared" si="1"/>
        <v>14</v>
      </c>
      <c r="H36" s="81">
        <f t="shared" si="1"/>
        <v>96435.09</v>
      </c>
      <c r="I36" s="83"/>
      <c r="J36" s="84"/>
      <c r="K36" s="83"/>
      <c r="L36" s="84"/>
      <c r="M36" s="84"/>
      <c r="N36" s="84"/>
      <c r="O36" s="84"/>
      <c r="P36" s="84"/>
      <c r="Q36" s="84"/>
    </row>
    <row r="37" spans="1:17" s="82" customFormat="1">
      <c r="A37" s="88">
        <v>150071</v>
      </c>
      <c r="B37" s="89" t="s">
        <v>35</v>
      </c>
      <c r="C37" s="78">
        <f>SUMIFS('Объемы 2016 КС'!$L$7:$L$1154,'Объемы 2016 КС'!$A$7:$A$1154,$A37,'Объемы 2016 КС'!$D$7:$D$1154,"=ДС")</f>
        <v>0</v>
      </c>
      <c r="D37" s="79">
        <f>SUMIFS('Объемы 2016 КС'!$O$7:$O$1154,'Объемы 2016 КС'!$A$7:$A$1154,$A37,'Объемы 2016 КС'!$D$7:$D$1154,"=ДС")</f>
        <v>0</v>
      </c>
      <c r="E37" s="78">
        <f>SUMIFS('Объемы 2016 КС'!$M$7:$M$1154,'Объемы 2016 КС'!$A$7:$A$1154,$A37,'Объемы 2016 КС'!$D$7:$D$1154,"=ДС")</f>
        <v>0</v>
      </c>
      <c r="F37" s="79">
        <f>SUMIFS('Объемы 2016 КС'!$P$7:$P$1154,'Объемы 2016 КС'!$A$7:$A$1154,$A37,'Объемы 2016 КС'!$D$7:$D$1154,"=ДС")</f>
        <v>0</v>
      </c>
      <c r="G37" s="80">
        <f t="shared" si="1"/>
        <v>0</v>
      </c>
      <c r="H37" s="81">
        <f t="shared" si="1"/>
        <v>0</v>
      </c>
      <c r="I37" s="83"/>
      <c r="J37" s="84"/>
      <c r="K37" s="83"/>
      <c r="L37" s="84"/>
      <c r="M37" s="84"/>
      <c r="N37" s="84"/>
      <c r="O37" s="84"/>
      <c r="P37" s="84"/>
      <c r="Q37" s="84"/>
    </row>
    <row r="38" spans="1:17" s="82" customFormat="1">
      <c r="A38" s="88">
        <v>150072</v>
      </c>
      <c r="B38" s="89" t="s">
        <v>36</v>
      </c>
      <c r="C38" s="78">
        <f>SUMIFS('Объемы 2016 КС'!$L$7:$L$1154,'Объемы 2016 КС'!$A$7:$A$1154,$A38,'Объемы 2016 КС'!$D$7:$D$1154,"=ДС")</f>
        <v>0</v>
      </c>
      <c r="D38" s="79">
        <f>SUMIFS('Объемы 2016 КС'!$O$7:$O$1154,'Объемы 2016 КС'!$A$7:$A$1154,$A38,'Объемы 2016 КС'!$D$7:$D$1154,"=ДС")</f>
        <v>0</v>
      </c>
      <c r="E38" s="78">
        <f>SUMIFS('Объемы 2016 КС'!$M$7:$M$1154,'Объемы 2016 КС'!$A$7:$A$1154,$A38,'Объемы 2016 КС'!$D$7:$D$1154,"=ДС")</f>
        <v>0</v>
      </c>
      <c r="F38" s="79">
        <f>SUMIFS('Объемы 2016 КС'!$P$7:$P$1154,'Объемы 2016 КС'!$A$7:$A$1154,$A38,'Объемы 2016 КС'!$D$7:$D$1154,"=ДС")</f>
        <v>0</v>
      </c>
      <c r="G38" s="80">
        <f t="shared" si="1"/>
        <v>0</v>
      </c>
      <c r="H38" s="81">
        <f t="shared" si="1"/>
        <v>0</v>
      </c>
      <c r="I38" s="83"/>
      <c r="J38" s="84"/>
      <c r="K38" s="83"/>
      <c r="L38" s="84"/>
      <c r="M38" s="84"/>
      <c r="N38" s="84"/>
      <c r="O38" s="84"/>
      <c r="P38" s="84"/>
      <c r="Q38" s="84"/>
    </row>
    <row r="39" spans="1:17" s="82" customFormat="1">
      <c r="A39" s="88">
        <v>150077</v>
      </c>
      <c r="B39" s="89" t="s">
        <v>37</v>
      </c>
      <c r="C39" s="78">
        <f>SUMIFS('Объемы 2016 КС'!$L$7:$L$1154,'Объемы 2016 КС'!$A$7:$A$1154,$A39,'Объемы 2016 КС'!$D$7:$D$1154,"=ДС")</f>
        <v>400</v>
      </c>
      <c r="D39" s="79">
        <f>SUMIFS('Объемы 2016 КС'!$O$7:$O$1154,'Объемы 2016 КС'!$A$7:$A$1154,$A39,'Объемы 2016 КС'!$D$7:$D$1154,"=ДС")</f>
        <v>2215080</v>
      </c>
      <c r="E39" s="78">
        <f>SUMIFS('Объемы 2016 КС'!$M$7:$M$1154,'Объемы 2016 КС'!$A$7:$A$1154,$A39,'Объемы 2016 КС'!$D$7:$D$1154,"=ДС")</f>
        <v>137</v>
      </c>
      <c r="F39" s="79">
        <f>SUMIFS('Объемы 2016 КС'!$P$7:$P$1154,'Объемы 2016 КС'!$A$7:$A$1154,$A39,'Объемы 2016 КС'!$D$7:$D$1154,"=ДС")</f>
        <v>758664.9</v>
      </c>
      <c r="G39" s="80">
        <f t="shared" si="1"/>
        <v>537</v>
      </c>
      <c r="H39" s="81">
        <f t="shared" si="1"/>
        <v>2973744.9</v>
      </c>
      <c r="I39" s="83"/>
      <c r="J39" s="84"/>
      <c r="K39" s="83"/>
      <c r="L39" s="84"/>
      <c r="M39" s="84"/>
      <c r="N39" s="84"/>
      <c r="O39" s="84"/>
      <c r="P39" s="84"/>
      <c r="Q39" s="84"/>
    </row>
    <row r="40" spans="1:17" s="82" customFormat="1">
      <c r="A40" s="88">
        <v>150080</v>
      </c>
      <c r="B40" s="89" t="s">
        <v>40</v>
      </c>
      <c r="C40" s="78">
        <f>SUMIFS('Объемы 2016 КС'!$L$7:$L$1154,'Объемы 2016 КС'!$A$7:$A$1154,$A40,'Объемы 2016 КС'!$D$7:$D$1154,"=ДС")</f>
        <v>0</v>
      </c>
      <c r="D40" s="79">
        <f>SUMIFS('Объемы 2016 КС'!$O$7:$O$1154,'Объемы 2016 КС'!$A$7:$A$1154,$A40,'Объемы 2016 КС'!$D$7:$D$1154,"=ДС")</f>
        <v>0</v>
      </c>
      <c r="E40" s="78">
        <f>SUMIFS('Объемы 2016 КС'!$M$7:$M$1154,'Объемы 2016 КС'!$A$7:$A$1154,$A40,'Объемы 2016 КС'!$D$7:$D$1154,"=ДС")</f>
        <v>0</v>
      </c>
      <c r="F40" s="79">
        <f>SUMIFS('Объемы 2016 КС'!$P$7:$P$1154,'Объемы 2016 КС'!$A$7:$A$1154,$A40,'Объемы 2016 КС'!$D$7:$D$1154,"=ДС")</f>
        <v>0</v>
      </c>
      <c r="G40" s="80">
        <f t="shared" si="1"/>
        <v>0</v>
      </c>
      <c r="H40" s="81">
        <f t="shared" si="1"/>
        <v>0</v>
      </c>
      <c r="I40" s="83"/>
      <c r="J40" s="84"/>
      <c r="K40" s="83"/>
      <c r="L40" s="84"/>
      <c r="M40" s="84"/>
      <c r="N40" s="84"/>
      <c r="O40" s="84"/>
      <c r="P40" s="84"/>
      <c r="Q40" s="84"/>
    </row>
    <row r="41" spans="1:17" s="82" customFormat="1">
      <c r="A41" s="88">
        <v>150081</v>
      </c>
      <c r="B41" s="89" t="s">
        <v>41</v>
      </c>
      <c r="C41" s="78">
        <f>SUMIFS('Объемы 2016 КС'!$L$7:$L$1154,'Объемы 2016 КС'!$A$7:$A$1154,$A41,'Объемы 2016 КС'!$D$7:$D$1154,"=ДС")</f>
        <v>344</v>
      </c>
      <c r="D41" s="79">
        <f>SUMIFS('Объемы 2016 КС'!$O$7:$O$1154,'Объемы 2016 КС'!$A$7:$A$1154,$A41,'Объемы 2016 КС'!$D$7:$D$1154,"=ДС")</f>
        <v>3320760.915</v>
      </c>
      <c r="E41" s="78">
        <f>SUMIFS('Объемы 2016 КС'!$M$7:$M$1154,'Объемы 2016 КС'!$A$7:$A$1154,$A41,'Объемы 2016 КС'!$D$7:$D$1154,"=ДС")</f>
        <v>109</v>
      </c>
      <c r="F41" s="79">
        <f>SUMIFS('Объемы 2016 КС'!$P$7:$P$1154,'Объемы 2016 КС'!$A$7:$A$1154,$A41,'Объемы 2016 КС'!$D$7:$D$1154,"=ДС")</f>
        <v>1122824.0520000001</v>
      </c>
      <c r="G41" s="80">
        <f t="shared" si="1"/>
        <v>453</v>
      </c>
      <c r="H41" s="81">
        <f t="shared" si="1"/>
        <v>4443584.9670000002</v>
      </c>
      <c r="I41" s="83"/>
      <c r="J41" s="84"/>
      <c r="K41" s="83"/>
      <c r="L41" s="84"/>
      <c r="M41" s="84"/>
      <c r="N41" s="84"/>
      <c r="O41" s="84"/>
      <c r="P41" s="84"/>
      <c r="Q41" s="84"/>
    </row>
    <row r="42" spans="1:17" s="82" customFormat="1">
      <c r="A42" s="88">
        <v>150082</v>
      </c>
      <c r="B42" s="89" t="s">
        <v>42</v>
      </c>
      <c r="C42" s="78">
        <f>SUMIFS('Объемы 2016 КС'!$L$7:$L$1154,'Объемы 2016 КС'!$A$7:$A$1154,$A42,'Объемы 2016 КС'!$D$7:$D$1154,"=ДС")</f>
        <v>0</v>
      </c>
      <c r="D42" s="79">
        <f>SUMIFS('Объемы 2016 КС'!$O$7:$O$1154,'Объемы 2016 КС'!$A$7:$A$1154,$A42,'Объемы 2016 КС'!$D$7:$D$1154,"=ДС")</f>
        <v>0</v>
      </c>
      <c r="E42" s="78">
        <f>SUMIFS('Объемы 2016 КС'!$M$7:$M$1154,'Объемы 2016 КС'!$A$7:$A$1154,$A42,'Объемы 2016 КС'!$D$7:$D$1154,"=ДС")</f>
        <v>0</v>
      </c>
      <c r="F42" s="79">
        <f>SUMIFS('Объемы 2016 КС'!$P$7:$P$1154,'Объемы 2016 КС'!$A$7:$A$1154,$A42,'Объемы 2016 КС'!$D$7:$D$1154,"=ДС")</f>
        <v>0</v>
      </c>
      <c r="G42" s="80">
        <f t="shared" si="1"/>
        <v>0</v>
      </c>
      <c r="H42" s="81">
        <f t="shared" si="1"/>
        <v>0</v>
      </c>
      <c r="I42" s="83"/>
      <c r="J42" s="84"/>
      <c r="K42" s="83"/>
      <c r="L42" s="84"/>
      <c r="M42" s="84"/>
      <c r="N42" s="84"/>
      <c r="O42" s="84"/>
      <c r="P42" s="84"/>
      <c r="Q42" s="84"/>
    </row>
    <row r="43" spans="1:17" s="82" customFormat="1">
      <c r="A43" s="88">
        <v>150098</v>
      </c>
      <c r="B43" s="89" t="s">
        <v>51</v>
      </c>
      <c r="C43" s="78">
        <f>SUMIFS('Объемы 2016 КС'!$L$7:$L$1154,'Объемы 2016 КС'!$A$7:$A$1154,$A43,'Объемы 2016 КС'!$D$7:$D$1154,"=ДС")</f>
        <v>305</v>
      </c>
      <c r="D43" s="79">
        <f>SUMIFS('Объемы 2016 КС'!$O$7:$O$1154,'Объемы 2016 КС'!$A$7:$A$1154,$A43,'Объемы 2016 КС'!$D$7:$D$1154,"=ДС")</f>
        <v>2483364</v>
      </c>
      <c r="E43" s="78">
        <f>SUMIFS('Объемы 2016 КС'!$M$7:$M$1154,'Объемы 2016 КС'!$A$7:$A$1154,$A43,'Объемы 2016 КС'!$D$7:$D$1154,"=ДС")</f>
        <v>68</v>
      </c>
      <c r="F43" s="79">
        <f>SUMIFS('Объемы 2016 КС'!$P$7:$P$1154,'Объемы 2016 КС'!$A$7:$A$1154,$A43,'Объемы 2016 КС'!$D$7:$D$1154,"=ДС")</f>
        <v>1022401.24</v>
      </c>
      <c r="G43" s="80">
        <f t="shared" si="1"/>
        <v>373</v>
      </c>
      <c r="H43" s="81">
        <f t="shared" si="1"/>
        <v>3505765.24</v>
      </c>
      <c r="I43" s="83"/>
      <c r="J43" s="84"/>
      <c r="K43" s="83"/>
      <c r="L43" s="84"/>
      <c r="M43" s="84"/>
      <c r="N43" s="84"/>
      <c r="O43" s="84"/>
      <c r="P43" s="84"/>
      <c r="Q43" s="84"/>
    </row>
    <row r="44" spans="1:17" s="82" customFormat="1">
      <c r="A44" s="88">
        <v>150100</v>
      </c>
      <c r="B44" s="89" t="s">
        <v>52</v>
      </c>
      <c r="C44" s="78">
        <f>SUMIFS('Объемы 2016 КС'!$L$7:$L$1154,'Объемы 2016 КС'!$A$7:$A$1154,$A44,'Объемы 2016 КС'!$D$7:$D$1154,"=ДС")</f>
        <v>58</v>
      </c>
      <c r="D44" s="79">
        <f>SUMIFS('Объемы 2016 КС'!$O$7:$O$1154,'Объемы 2016 КС'!$A$7:$A$1154,$A44,'Объемы 2016 КС'!$D$7:$D$1154,"=ДС")</f>
        <v>557804.61</v>
      </c>
      <c r="E44" s="78">
        <f>SUMIFS('Объемы 2016 КС'!$M$7:$M$1154,'Объемы 2016 КС'!$A$7:$A$1154,$A44,'Объемы 2016 КС'!$D$7:$D$1154,"=ДС")</f>
        <v>11</v>
      </c>
      <c r="F44" s="79">
        <f>SUMIFS('Объемы 2016 КС'!$P$7:$P$1154,'Объемы 2016 КС'!$A$7:$A$1154,$A44,'Объемы 2016 КС'!$D$7:$D$1154,"=ДС")</f>
        <v>112969.07999999999</v>
      </c>
      <c r="G44" s="80">
        <f t="shared" si="1"/>
        <v>69</v>
      </c>
      <c r="H44" s="81">
        <f t="shared" si="1"/>
        <v>670773.68999999994</v>
      </c>
      <c r="I44" s="83"/>
      <c r="J44" s="84"/>
      <c r="K44" s="83"/>
      <c r="L44" s="84"/>
      <c r="M44" s="84"/>
      <c r="N44" s="84"/>
      <c r="O44" s="84"/>
      <c r="P44" s="84"/>
      <c r="Q44" s="84"/>
    </row>
    <row r="45" spans="1:17" s="82" customFormat="1">
      <c r="A45" s="88">
        <v>150107</v>
      </c>
      <c r="B45" s="89" t="s">
        <v>59</v>
      </c>
      <c r="C45" s="78">
        <f>SUMIFS('Объемы 2016 КС'!$L$7:$L$1154,'Объемы 2016 КС'!$A$7:$A$1154,$A45,'Объемы 2016 КС'!$D$7:$D$1154,"=ДС")</f>
        <v>20</v>
      </c>
      <c r="D45" s="79">
        <f>SUMIFS('Объемы 2016 КС'!$O$7:$O$1154,'Объемы 2016 КС'!$A$7:$A$1154,$A45,'Объемы 2016 КС'!$D$7:$D$1154,"=ДС")</f>
        <v>2077387.6</v>
      </c>
      <c r="E45" s="78">
        <f>SUMIFS('Объемы 2016 КС'!$M$7:$M$1154,'Объемы 2016 КС'!$A$7:$A$1154,$A45,'Объемы 2016 КС'!$D$7:$D$1154,"=ДС")</f>
        <v>10</v>
      </c>
      <c r="F45" s="79">
        <f>SUMIFS('Объемы 2016 КС'!$P$7:$P$1154,'Объемы 2016 КС'!$A$7:$A$1154,$A45,'Объемы 2016 КС'!$D$7:$D$1154,"=ДС")</f>
        <v>1038693.8</v>
      </c>
      <c r="G45" s="80">
        <f t="shared" si="1"/>
        <v>30</v>
      </c>
      <c r="H45" s="81">
        <f t="shared" si="1"/>
        <v>3116081.4000000004</v>
      </c>
      <c r="I45" s="83"/>
      <c r="J45" s="84"/>
      <c r="K45" s="83"/>
      <c r="L45" s="84"/>
      <c r="M45" s="84"/>
      <c r="N45" s="84"/>
      <c r="O45" s="84"/>
      <c r="P45" s="84"/>
      <c r="Q45" s="84"/>
    </row>
    <row r="46" spans="1:17" s="82" customFormat="1">
      <c r="A46" s="88">
        <v>150109</v>
      </c>
      <c r="B46" s="89" t="s">
        <v>60</v>
      </c>
      <c r="C46" s="78">
        <f>SUMIFS('Объемы 2016 КС'!$L$7:$L$1154,'Объемы 2016 КС'!$A$7:$A$1154,$A46,'Объемы 2016 КС'!$D$7:$D$1154,"=ДС")</f>
        <v>20</v>
      </c>
      <c r="D46" s="79">
        <f>SUMIFS('Объемы 2016 КС'!$O$7:$O$1154,'Объемы 2016 КС'!$A$7:$A$1154,$A46,'Объемы 2016 КС'!$D$7:$D$1154,"=ДС")</f>
        <v>2077387.6</v>
      </c>
      <c r="E46" s="78">
        <f>SUMIFS('Объемы 2016 КС'!$M$7:$M$1154,'Объемы 2016 КС'!$A$7:$A$1154,$A46,'Объемы 2016 КС'!$D$7:$D$1154,"=ДС")</f>
        <v>5</v>
      </c>
      <c r="F46" s="79">
        <f>SUMIFS('Объемы 2016 КС'!$P$7:$P$1154,'Объемы 2016 КС'!$A$7:$A$1154,$A46,'Объемы 2016 КС'!$D$7:$D$1154,"=ДС")</f>
        <v>519346.9</v>
      </c>
      <c r="G46" s="80">
        <f t="shared" si="1"/>
        <v>25</v>
      </c>
      <c r="H46" s="81">
        <f t="shared" si="1"/>
        <v>2596734.5</v>
      </c>
      <c r="I46" s="83"/>
      <c r="J46" s="84"/>
      <c r="K46" s="83"/>
      <c r="L46" s="84"/>
      <c r="M46" s="84"/>
      <c r="N46" s="84"/>
      <c r="O46" s="84"/>
      <c r="P46" s="84"/>
      <c r="Q46" s="84"/>
    </row>
    <row r="47" spans="1:17" s="82" customFormat="1">
      <c r="A47" s="88">
        <v>150112</v>
      </c>
      <c r="B47" s="89" t="s">
        <v>63</v>
      </c>
      <c r="C47" s="78">
        <f>SUMIFS('Объемы 2016 КС'!$L$7:$L$1154,'Объемы 2016 КС'!$A$7:$A$1154,$A47,'Объемы 2016 КС'!$D$7:$D$1154,"=ДС")</f>
        <v>661</v>
      </c>
      <c r="D47" s="79">
        <f>SUMIFS('Объемы 2016 КС'!$O$7:$O$1154,'Объемы 2016 КС'!$A$7:$A$1154,$A47,'Объемы 2016 КС'!$D$7:$D$1154,"=ДС")</f>
        <v>4485695.2200000007</v>
      </c>
      <c r="E47" s="78">
        <f>SUMIFS('Объемы 2016 КС'!$M$7:$M$1154,'Объемы 2016 КС'!$A$7:$A$1154,$A47,'Объемы 2016 КС'!$D$7:$D$1154,"=ДС")</f>
        <v>19</v>
      </c>
      <c r="F47" s="79">
        <f>SUMIFS('Объемы 2016 КС'!$P$7:$P$1154,'Объемы 2016 КС'!$A$7:$A$1154,$A47,'Объемы 2016 КС'!$D$7:$D$1154,"=ДС")</f>
        <v>126496.89</v>
      </c>
      <c r="G47" s="80">
        <f t="shared" si="1"/>
        <v>680</v>
      </c>
      <c r="H47" s="81">
        <f t="shared" si="1"/>
        <v>4612192.1100000003</v>
      </c>
      <c r="I47" s="83"/>
      <c r="J47" s="84"/>
      <c r="K47" s="83"/>
      <c r="L47" s="84"/>
      <c r="M47" s="84"/>
      <c r="N47" s="84"/>
      <c r="O47" s="84"/>
      <c r="P47" s="84"/>
      <c r="Q47" s="84"/>
    </row>
    <row r="48" spans="1:17" s="82" customFormat="1">
      <c r="A48" s="88">
        <v>150113</v>
      </c>
      <c r="B48" s="89" t="s">
        <v>64</v>
      </c>
      <c r="C48" s="78">
        <f>SUMIFS('Объемы 2016 КС'!$L$7:$L$1154,'Объемы 2016 КС'!$A$7:$A$1154,$A48,'Объемы 2016 КС'!$D$7:$D$1154,"=ДС")</f>
        <v>0</v>
      </c>
      <c r="D48" s="79">
        <f>SUMIFS('Объемы 2016 КС'!$O$7:$O$1154,'Объемы 2016 КС'!$A$7:$A$1154,$A48,'Объемы 2016 КС'!$D$7:$D$1154,"=ДС")</f>
        <v>0</v>
      </c>
      <c r="E48" s="78">
        <f>SUMIFS('Объемы 2016 КС'!$M$7:$M$1154,'Объемы 2016 КС'!$A$7:$A$1154,$A48,'Объемы 2016 КС'!$D$7:$D$1154,"=ДС")</f>
        <v>0</v>
      </c>
      <c r="F48" s="79">
        <f>SUMIFS('Объемы 2016 КС'!$P$7:$P$1154,'Объемы 2016 КС'!$A$7:$A$1154,$A48,'Объемы 2016 КС'!$D$7:$D$1154,"=ДС")</f>
        <v>0</v>
      </c>
      <c r="G48" s="80">
        <f t="shared" si="1"/>
        <v>0</v>
      </c>
      <c r="H48" s="81">
        <f t="shared" si="1"/>
        <v>0</v>
      </c>
      <c r="I48" s="83"/>
      <c r="J48" s="84"/>
      <c r="K48" s="83"/>
      <c r="L48" s="84"/>
      <c r="M48" s="84"/>
      <c r="N48" s="84"/>
      <c r="O48" s="84"/>
      <c r="P48" s="84"/>
      <c r="Q48" s="84"/>
    </row>
    <row r="49" spans="1:8">
      <c r="A49" s="90"/>
      <c r="B49" s="91" t="s">
        <v>550</v>
      </c>
      <c r="C49" s="85">
        <f>SUM(C7:C48)</f>
        <v>15193</v>
      </c>
      <c r="D49" s="85">
        <v>136661050.10099992</v>
      </c>
      <c r="E49" s="85">
        <f t="shared" ref="E49:G49" si="2">SUM(E7:E48)</f>
        <v>2884</v>
      </c>
      <c r="F49" s="85">
        <v>29314350.287999995</v>
      </c>
      <c r="G49" s="85">
        <f t="shared" si="2"/>
        <v>18077</v>
      </c>
      <c r="H49" s="85">
        <f>SUM(H7:H48)</f>
        <v>165975400.38900006</v>
      </c>
    </row>
  </sheetData>
  <mergeCells count="8">
    <mergeCell ref="E1:H1"/>
    <mergeCell ref="A2:H2"/>
    <mergeCell ref="A4:A6"/>
    <mergeCell ref="B4:B6"/>
    <mergeCell ref="C4:F4"/>
    <mergeCell ref="G4:H5"/>
    <mergeCell ref="C5:D5"/>
    <mergeCell ref="E5:F5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КС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Мадина Чельдиева</cp:lastModifiedBy>
  <cp:lastPrinted>2016-08-25T14:38:57Z</cp:lastPrinted>
  <dcterms:created xsi:type="dcterms:W3CDTF">2016-02-03T12:16:48Z</dcterms:created>
  <dcterms:modified xsi:type="dcterms:W3CDTF">2017-01-19T13:31:20Z</dcterms:modified>
</cp:coreProperties>
</file>