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64011"/>
  <workbookProtection workbookAlgorithmName="SHA-512" workbookHashValue="cVxxfVUHwLUBjYYPKw1IZ5C6Lq1eBtWCfa3fCrRVyxr+uSx1B9t6VR9vd1YYaIeUb0OtyRSbzE45UUFZdy9BdA==" workbookSaltValue="Goofh9C0pspSwyf9vd2J9g==" workbookSpinCount="100000" lockStructure="1"/>
  <bookViews>
    <workbookView xWindow="0" yWindow="0" windowWidth="22260" windowHeight="12645" tabRatio="861" firstSheet="1" activeTab="1"/>
  </bookViews>
  <sheets>
    <sheet name="Список МО" sheetId="5" state="hidden" r:id="rId1"/>
    <sheet name="Свод по МО" sheetId="50" r:id="rId2"/>
    <sheet name="Свод по проф" sheetId="48" state="hidden" r:id="rId3"/>
    <sheet name="Свод без прик" sheetId="49" state="hidden" r:id="rId4"/>
    <sheet name="Типы посещений" sheetId="2" state="hidden" r:id="rId5"/>
    <sheet name="Профили" sheetId="4" state="hidden" r:id="rId6"/>
    <sheet name="Тарифы" sheetId="7" state="hidden" r:id="rId7"/>
    <sheet name="Шаблон" sheetId="1" state="hidden" r:id="rId8"/>
    <sheet name="150007 Алагир" sheetId="37" r:id="rId9"/>
    <sheet name="150009 Ардон" sheetId="15" r:id="rId10"/>
    <sheet name="150010 Ираф" sheetId="36" r:id="rId11"/>
    <sheet name="150012 Кирово" sheetId="21" r:id="rId12"/>
    <sheet name="150013 РЖД" sheetId="22" r:id="rId13"/>
    <sheet name="150014 Правый" sheetId="16" r:id="rId14"/>
    <sheet name="150016 Пригородная" sheetId="40" r:id="rId15"/>
    <sheet name="150019 Дигора" sheetId="38" r:id="rId16"/>
    <sheet name="150020 Фиагдон" sheetId="9" r:id="rId17"/>
    <sheet name="150034 РКДЦ" sheetId="23" r:id="rId18"/>
    <sheet name="150035 Пк 1" sheetId="39" r:id="rId19"/>
    <sheet name="150036 Пк 4" sheetId="24" r:id="rId20"/>
    <sheet name="150041 Пк 7" sheetId="41" r:id="rId21"/>
    <sheet name="150042 ДП1" sheetId="14" r:id="rId22"/>
    <sheet name="150043 ДПк 2" sheetId="25" r:id="rId23"/>
    <sheet name="150044 ДПк 3" sheetId="26" r:id="rId24"/>
    <sheet name="150045 Дпк 4" sheetId="27" r:id="rId25"/>
    <sheet name="150048 МСЧ МВД" sheetId="43" r:id="rId26"/>
    <sheet name="150112 МЦРБ" sheetId="29" r:id="rId27"/>
    <sheet name="150001 РКБ" sheetId="30" r:id="rId28"/>
    <sheet name="150002 ДРКБ" sheetId="20" r:id="rId29"/>
    <sheet name="150072 СКММЦ" sheetId="34" r:id="rId30"/>
    <sheet name="150003 КБСП" sheetId="31" r:id="rId31"/>
    <sheet name="150017 РЭД" sheetId="17" r:id="rId32"/>
    <sheet name="150031 РОД" sheetId="33" r:id="rId33"/>
    <sheet name="150030 РКВД" sheetId="32" r:id="rId34"/>
    <sheet name="150081 РОБ" sheetId="35" r:id="rId35"/>
    <sheet name="150124 ИП Султанбеков" sheetId="18" r:id="rId36"/>
    <sheet name="150085 ЦВТ" sheetId="10" r:id="rId37"/>
    <sheet name="150118 Авиценна" sheetId="11" r:id="rId38"/>
    <sheet name="150119 ИП Калоева" sheetId="12" r:id="rId39"/>
    <sheet name="150134 Ас-Медикал" sheetId="13" r:id="rId40"/>
    <sheet name="150061 МедФарн" sheetId="28" r:id="rId4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40" i="50" l="1"/>
  <c r="AJ40" i="50"/>
  <c r="AK40" i="50"/>
  <c r="AH40" i="50"/>
  <c r="AC40" i="50"/>
  <c r="AD40" i="50"/>
  <c r="AE40" i="50"/>
  <c r="AB40" i="50"/>
  <c r="D98" i="26" l="1"/>
  <c r="D50" i="26"/>
  <c r="D98" i="25"/>
  <c r="D50" i="25"/>
  <c r="D98" i="41"/>
  <c r="D50" i="41"/>
  <c r="D98" i="24"/>
  <c r="D50" i="24"/>
  <c r="K146" i="39"/>
  <c r="H146" i="39"/>
  <c r="D146" i="39"/>
  <c r="D98" i="39"/>
  <c r="D50" i="39"/>
  <c r="D98" i="23"/>
  <c r="D50" i="23"/>
  <c r="D98" i="40"/>
  <c r="D50" i="40"/>
  <c r="D98" i="21"/>
  <c r="D50" i="21"/>
  <c r="AL40" i="50" l="1"/>
  <c r="AM40" i="50"/>
  <c r="AL7" i="50"/>
  <c r="AM7" i="50"/>
  <c r="AL9" i="50"/>
  <c r="AM9" i="50"/>
  <c r="AL15" i="50"/>
  <c r="AM15" i="50"/>
  <c r="AL20" i="50"/>
  <c r="AM20" i="50"/>
  <c r="AL21" i="50"/>
  <c r="AM21" i="50"/>
  <c r="AL22" i="50"/>
  <c r="AM22" i="50"/>
  <c r="AL23" i="50"/>
  <c r="AM23" i="50"/>
  <c r="AL24" i="50"/>
  <c r="AM24" i="50"/>
  <c r="AL27" i="50"/>
  <c r="AM27" i="50"/>
  <c r="AL38" i="50"/>
  <c r="AM38" i="50"/>
  <c r="AL39" i="50"/>
  <c r="AM39" i="50"/>
  <c r="AL41" i="50"/>
  <c r="AM41" i="50"/>
  <c r="AL42" i="50"/>
  <c r="AM42" i="50"/>
  <c r="AL43" i="50"/>
  <c r="AM43" i="50"/>
  <c r="AL44" i="50"/>
  <c r="AM44" i="50"/>
  <c r="AL45" i="50"/>
  <c r="AM45" i="50"/>
  <c r="AL48" i="50"/>
  <c r="AM48" i="50"/>
  <c r="AL49" i="50"/>
  <c r="AM49" i="50"/>
  <c r="AL50" i="50"/>
  <c r="AM50" i="50"/>
  <c r="AL51" i="50"/>
  <c r="AM51" i="50"/>
  <c r="AL52" i="50"/>
  <c r="AM52" i="50"/>
  <c r="AL53" i="50"/>
  <c r="AM53" i="50"/>
  <c r="AL54" i="50"/>
  <c r="AM54" i="50"/>
  <c r="AL55" i="50"/>
  <c r="AM55" i="50"/>
  <c r="AL56" i="50"/>
  <c r="AM56" i="50"/>
  <c r="AL57" i="50"/>
  <c r="AM57" i="50"/>
  <c r="AL58" i="50"/>
  <c r="AM58" i="50"/>
  <c r="AL60" i="50"/>
  <c r="AM60" i="50"/>
  <c r="AL61" i="50"/>
  <c r="AM61" i="50"/>
  <c r="AL62" i="50"/>
  <c r="AM62" i="50"/>
  <c r="AL65" i="50"/>
  <c r="AM65" i="50"/>
  <c r="AL66" i="50"/>
  <c r="AM66" i="50"/>
  <c r="AL67" i="50"/>
  <c r="AM67" i="50"/>
  <c r="AL68" i="50"/>
  <c r="AM68" i="50"/>
  <c r="AL70" i="50"/>
  <c r="AM70" i="50"/>
  <c r="AL71" i="50"/>
  <c r="AM71" i="50"/>
  <c r="AL72" i="50"/>
  <c r="AM72" i="50"/>
  <c r="AL73" i="50"/>
  <c r="AM73" i="50"/>
  <c r="AL74" i="50"/>
  <c r="AM74" i="50"/>
  <c r="AL75" i="50"/>
  <c r="AM75" i="50"/>
  <c r="AL76" i="50"/>
  <c r="AM76" i="50"/>
  <c r="AL77" i="50"/>
  <c r="AM77" i="50"/>
  <c r="AL78" i="50"/>
  <c r="AM78" i="50"/>
  <c r="AL80" i="50"/>
  <c r="AM80" i="50"/>
  <c r="AL81" i="50"/>
  <c r="AM81" i="50"/>
  <c r="AL82" i="50"/>
  <c r="AM82" i="50"/>
  <c r="AF7" i="50"/>
  <c r="AG7" i="50"/>
  <c r="AF9" i="50"/>
  <c r="AG9" i="50"/>
  <c r="AF15" i="50"/>
  <c r="AG15" i="50"/>
  <c r="AF20" i="50"/>
  <c r="AG20" i="50"/>
  <c r="AF21" i="50"/>
  <c r="AG21" i="50"/>
  <c r="AF22" i="50"/>
  <c r="AG22" i="50"/>
  <c r="AF23" i="50"/>
  <c r="AG23" i="50"/>
  <c r="AF24" i="50"/>
  <c r="AG24" i="50"/>
  <c r="AF27" i="50"/>
  <c r="AG27" i="50"/>
  <c r="AF38" i="50"/>
  <c r="AG38" i="50"/>
  <c r="AF39" i="50"/>
  <c r="AG39" i="50"/>
  <c r="AF41" i="50"/>
  <c r="AG41" i="50"/>
  <c r="AF42" i="50"/>
  <c r="AG42" i="50"/>
  <c r="AF43" i="50"/>
  <c r="AG43" i="50"/>
  <c r="AF44" i="50"/>
  <c r="AG44" i="50"/>
  <c r="AF45" i="50"/>
  <c r="AG45" i="50"/>
  <c r="AF48" i="50"/>
  <c r="AG48" i="50"/>
  <c r="AF49" i="50"/>
  <c r="AG49" i="50"/>
  <c r="AF50" i="50"/>
  <c r="AG50" i="50"/>
  <c r="AF51" i="50"/>
  <c r="AG51" i="50"/>
  <c r="AF52" i="50"/>
  <c r="AG52" i="50"/>
  <c r="AF53" i="50"/>
  <c r="AG53" i="50"/>
  <c r="AF54" i="50"/>
  <c r="AG54" i="50"/>
  <c r="AF55" i="50"/>
  <c r="AG55" i="50"/>
  <c r="AF56" i="50"/>
  <c r="AG56" i="50"/>
  <c r="AF57" i="50"/>
  <c r="AG57" i="50"/>
  <c r="AF58" i="50"/>
  <c r="AG58" i="50"/>
  <c r="AF60" i="50"/>
  <c r="AG60" i="50"/>
  <c r="AF61" i="50"/>
  <c r="AG61" i="50"/>
  <c r="AF62" i="50"/>
  <c r="AG62" i="50"/>
  <c r="AF65" i="50"/>
  <c r="AG65" i="50"/>
  <c r="AF66" i="50"/>
  <c r="AG66" i="50"/>
  <c r="AF67" i="50"/>
  <c r="AG67" i="50"/>
  <c r="AF68" i="50"/>
  <c r="AG68" i="50"/>
  <c r="AF70" i="50"/>
  <c r="AG70" i="50"/>
  <c r="AF71" i="50"/>
  <c r="AG71" i="50"/>
  <c r="AF72" i="50"/>
  <c r="AG72" i="50"/>
  <c r="AF73" i="50"/>
  <c r="AG73" i="50"/>
  <c r="AF74" i="50"/>
  <c r="AG74" i="50"/>
  <c r="AF75" i="50"/>
  <c r="AG75" i="50"/>
  <c r="AF76" i="50"/>
  <c r="AG76" i="50"/>
  <c r="AF77" i="50"/>
  <c r="AG77" i="50"/>
  <c r="AF78" i="50"/>
  <c r="AG78" i="50"/>
  <c r="AF80" i="50"/>
  <c r="AG80" i="50"/>
  <c r="AF81" i="50"/>
  <c r="AG81" i="50"/>
  <c r="AF82" i="50"/>
  <c r="AG82" i="50"/>
  <c r="Z7" i="50"/>
  <c r="AA7" i="50"/>
  <c r="AN7" i="50" s="1"/>
  <c r="Z9" i="50"/>
  <c r="AA9" i="50"/>
  <c r="AN9" i="50" s="1"/>
  <c r="Z15" i="50"/>
  <c r="AA15" i="50"/>
  <c r="AN15" i="50" s="1"/>
  <c r="Z20" i="50"/>
  <c r="AA20" i="50"/>
  <c r="AN20" i="50" s="1"/>
  <c r="Z21" i="50"/>
  <c r="AA21" i="50"/>
  <c r="AN21" i="50" s="1"/>
  <c r="Z22" i="50"/>
  <c r="AA22" i="50"/>
  <c r="AN22" i="50" s="1"/>
  <c r="Z23" i="50"/>
  <c r="AA23" i="50"/>
  <c r="AN23" i="50" s="1"/>
  <c r="Z24" i="50"/>
  <c r="AA24" i="50"/>
  <c r="AN24" i="50" s="1"/>
  <c r="Z27" i="50"/>
  <c r="AA27" i="50"/>
  <c r="AN27" i="50" s="1"/>
  <c r="Z38" i="50"/>
  <c r="AA38" i="50"/>
  <c r="AN38" i="50" s="1"/>
  <c r="Z39" i="50"/>
  <c r="AA39" i="50"/>
  <c r="AN39" i="50" s="1"/>
  <c r="Z41" i="50"/>
  <c r="AA41" i="50"/>
  <c r="AN41" i="50" s="1"/>
  <c r="Z42" i="50"/>
  <c r="AA42" i="50"/>
  <c r="AN42" i="50" s="1"/>
  <c r="Z43" i="50"/>
  <c r="AA43" i="50"/>
  <c r="AN43" i="50" s="1"/>
  <c r="Z44" i="50"/>
  <c r="AA44" i="50"/>
  <c r="AN44" i="50" s="1"/>
  <c r="Z45" i="50"/>
  <c r="AA45" i="50"/>
  <c r="AN45" i="50" s="1"/>
  <c r="Z48" i="50"/>
  <c r="AA48" i="50"/>
  <c r="AN48" i="50" s="1"/>
  <c r="Z49" i="50"/>
  <c r="AA49" i="50"/>
  <c r="AN49" i="50" s="1"/>
  <c r="Z50" i="50"/>
  <c r="AA50" i="50"/>
  <c r="AN50" i="50" s="1"/>
  <c r="Z51" i="50"/>
  <c r="AA51" i="50"/>
  <c r="AN51" i="50" s="1"/>
  <c r="Z52" i="50"/>
  <c r="AA52" i="50"/>
  <c r="AN52" i="50" s="1"/>
  <c r="Z53" i="50"/>
  <c r="AA53" i="50"/>
  <c r="AN53" i="50" s="1"/>
  <c r="Z54" i="50"/>
  <c r="AA54" i="50"/>
  <c r="AN54" i="50" s="1"/>
  <c r="Z55" i="50"/>
  <c r="AA55" i="50"/>
  <c r="AN55" i="50" s="1"/>
  <c r="Z56" i="50"/>
  <c r="AA56" i="50"/>
  <c r="AN56" i="50" s="1"/>
  <c r="Z57" i="50"/>
  <c r="AA57" i="50"/>
  <c r="AN57" i="50" s="1"/>
  <c r="Z58" i="50"/>
  <c r="AA58" i="50"/>
  <c r="AN58" i="50" s="1"/>
  <c r="Z60" i="50"/>
  <c r="AA60" i="50"/>
  <c r="AN60" i="50" s="1"/>
  <c r="Z61" i="50"/>
  <c r="AA61" i="50"/>
  <c r="AN61" i="50" s="1"/>
  <c r="Z62" i="50"/>
  <c r="AA62" i="50"/>
  <c r="AN62" i="50" s="1"/>
  <c r="Z65" i="50"/>
  <c r="AA65" i="50"/>
  <c r="AN65" i="50" s="1"/>
  <c r="Z66" i="50"/>
  <c r="AA66" i="50"/>
  <c r="AN66" i="50" s="1"/>
  <c r="Z67" i="50"/>
  <c r="AA67" i="50"/>
  <c r="AN67" i="50" s="1"/>
  <c r="Z68" i="50"/>
  <c r="AA68" i="50"/>
  <c r="AN68" i="50" s="1"/>
  <c r="Z70" i="50"/>
  <c r="AA70" i="50"/>
  <c r="AN70" i="50" s="1"/>
  <c r="Z71" i="50"/>
  <c r="AA71" i="50"/>
  <c r="AN71" i="50" s="1"/>
  <c r="Z72" i="50"/>
  <c r="AA72" i="50"/>
  <c r="AN72" i="50" s="1"/>
  <c r="Z73" i="50"/>
  <c r="AA73" i="50"/>
  <c r="AN73" i="50" s="1"/>
  <c r="Z74" i="50"/>
  <c r="AA74" i="50"/>
  <c r="AN74" i="50" s="1"/>
  <c r="Z75" i="50"/>
  <c r="AA75" i="50"/>
  <c r="AN75" i="50" s="1"/>
  <c r="Z76" i="50"/>
  <c r="AA76" i="50"/>
  <c r="AN76" i="50" s="1"/>
  <c r="Z77" i="50"/>
  <c r="AA77" i="50"/>
  <c r="AN77" i="50" s="1"/>
  <c r="Z78" i="50"/>
  <c r="AA78" i="50"/>
  <c r="AN78" i="50" s="1"/>
  <c r="Z80" i="50"/>
  <c r="AA80" i="50"/>
  <c r="AN80" i="50" s="1"/>
  <c r="Z81" i="50"/>
  <c r="AA81" i="50"/>
  <c r="AN81" i="50" s="1"/>
  <c r="Z82" i="50"/>
  <c r="AA82" i="50"/>
  <c r="AN82" i="50" s="1"/>
  <c r="X2" i="50"/>
  <c r="V2" i="50"/>
  <c r="T2" i="50"/>
  <c r="R2" i="50"/>
  <c r="P2" i="50"/>
  <c r="N2" i="50"/>
  <c r="L2" i="50"/>
  <c r="H2" i="50"/>
  <c r="D2" i="50"/>
  <c r="AH1" i="50"/>
  <c r="AB1" i="50"/>
  <c r="D1" i="50"/>
  <c r="AD7" i="48"/>
  <c r="Z7" i="48"/>
  <c r="X8" i="48"/>
  <c r="V8" i="48"/>
  <c r="T8" i="48"/>
  <c r="R8" i="48"/>
  <c r="P8" i="48"/>
  <c r="N8" i="48"/>
  <c r="L8" i="48"/>
  <c r="D7" i="48"/>
  <c r="H8" i="48"/>
  <c r="D8" i="48"/>
  <c r="D59" i="49" l="1"/>
  <c r="F59" i="49"/>
  <c r="H59" i="49"/>
  <c r="J59" i="49"/>
  <c r="L59" i="49"/>
  <c r="M59" i="49"/>
  <c r="N59" i="49"/>
  <c r="O59" i="49"/>
  <c r="P59" i="49"/>
  <c r="Q59" i="49"/>
  <c r="R59" i="49"/>
  <c r="S59" i="49"/>
  <c r="T59" i="49"/>
  <c r="U59" i="49"/>
  <c r="V59" i="49"/>
  <c r="W59" i="49"/>
  <c r="X59" i="49"/>
  <c r="Y59" i="49"/>
  <c r="AB59" i="49"/>
  <c r="AD59" i="49"/>
  <c r="AH59" i="49"/>
  <c r="AJ59" i="49"/>
  <c r="D60" i="49"/>
  <c r="F60" i="49"/>
  <c r="H60" i="49"/>
  <c r="J60" i="49"/>
  <c r="L60" i="49"/>
  <c r="M60" i="49"/>
  <c r="N60" i="49"/>
  <c r="O60" i="49"/>
  <c r="P60" i="49"/>
  <c r="Q60" i="49"/>
  <c r="R60" i="49"/>
  <c r="S60" i="49"/>
  <c r="T60" i="49"/>
  <c r="U60" i="49"/>
  <c r="V60" i="49"/>
  <c r="W60" i="49"/>
  <c r="X60" i="49"/>
  <c r="Y60" i="49"/>
  <c r="AB60" i="49"/>
  <c r="AD60" i="49"/>
  <c r="AH60" i="49"/>
  <c r="AJ60" i="49"/>
  <c r="D61" i="49"/>
  <c r="F61" i="49"/>
  <c r="H61" i="49"/>
  <c r="J61" i="49"/>
  <c r="L61" i="49"/>
  <c r="M61" i="49"/>
  <c r="N61" i="49"/>
  <c r="O61" i="49"/>
  <c r="P61" i="49"/>
  <c r="Q61" i="49"/>
  <c r="R61" i="49"/>
  <c r="S61" i="49"/>
  <c r="T61" i="49"/>
  <c r="U61" i="49"/>
  <c r="V61" i="49"/>
  <c r="W61" i="49"/>
  <c r="X61" i="49"/>
  <c r="Y61" i="49"/>
  <c r="AB61" i="49"/>
  <c r="AD61" i="49"/>
  <c r="AH61" i="49"/>
  <c r="AJ61" i="49"/>
  <c r="D62" i="49"/>
  <c r="F62" i="49"/>
  <c r="H62" i="49"/>
  <c r="J62" i="49"/>
  <c r="L62" i="49"/>
  <c r="M62" i="49"/>
  <c r="N62" i="49"/>
  <c r="O62" i="49"/>
  <c r="P62" i="49"/>
  <c r="Q62" i="49"/>
  <c r="R62" i="49"/>
  <c r="S62" i="49"/>
  <c r="T62" i="49"/>
  <c r="U62" i="49"/>
  <c r="V62" i="49"/>
  <c r="W62" i="49"/>
  <c r="X62" i="49"/>
  <c r="Y62" i="49"/>
  <c r="AB62" i="49"/>
  <c r="AC62" i="49"/>
  <c r="AD62" i="49"/>
  <c r="AE62" i="49"/>
  <c r="AH62" i="49"/>
  <c r="AJ62" i="49"/>
  <c r="D63" i="49"/>
  <c r="F63" i="49"/>
  <c r="H63" i="49"/>
  <c r="J63" i="49"/>
  <c r="L63" i="49"/>
  <c r="M63" i="49"/>
  <c r="N63" i="49"/>
  <c r="O63" i="49"/>
  <c r="P63" i="49"/>
  <c r="Q63" i="49"/>
  <c r="R63" i="49"/>
  <c r="S63" i="49"/>
  <c r="T63" i="49"/>
  <c r="U63" i="49"/>
  <c r="V63" i="49"/>
  <c r="W63" i="49"/>
  <c r="X63" i="49"/>
  <c r="Y63" i="49"/>
  <c r="AB63" i="49"/>
  <c r="AD63" i="49"/>
  <c r="AH63" i="49"/>
  <c r="AJ63" i="49"/>
  <c r="D64" i="49"/>
  <c r="E64" i="49"/>
  <c r="F64" i="49"/>
  <c r="H64" i="49"/>
  <c r="I64" i="49"/>
  <c r="J64" i="49"/>
  <c r="L64" i="49"/>
  <c r="M64" i="49"/>
  <c r="N64" i="49"/>
  <c r="O64" i="49"/>
  <c r="P64" i="49"/>
  <c r="Q64" i="49"/>
  <c r="R64" i="49"/>
  <c r="S64" i="49"/>
  <c r="T64" i="49"/>
  <c r="U64" i="49"/>
  <c r="V64" i="49"/>
  <c r="W64" i="49"/>
  <c r="X64" i="49"/>
  <c r="Y64" i="49"/>
  <c r="AB64" i="49"/>
  <c r="AC64" i="49"/>
  <c r="AD64" i="49"/>
  <c r="AH64" i="49"/>
  <c r="AI64" i="49"/>
  <c r="AJ64" i="49"/>
  <c r="D65" i="49"/>
  <c r="E65" i="49"/>
  <c r="F65" i="49"/>
  <c r="H65" i="49"/>
  <c r="I65" i="49"/>
  <c r="J65" i="49"/>
  <c r="L65" i="49"/>
  <c r="M65" i="49"/>
  <c r="N65" i="49"/>
  <c r="O65" i="49"/>
  <c r="P65" i="49"/>
  <c r="Q65" i="49"/>
  <c r="R65" i="49"/>
  <c r="S65" i="49"/>
  <c r="T65" i="49"/>
  <c r="U65" i="49"/>
  <c r="V65" i="49"/>
  <c r="W65" i="49"/>
  <c r="X65" i="49"/>
  <c r="Y65" i="49"/>
  <c r="AB65" i="49"/>
  <c r="AC65" i="49"/>
  <c r="AD65" i="49"/>
  <c r="AH65" i="49"/>
  <c r="AJ65" i="49"/>
  <c r="D66" i="49"/>
  <c r="E66" i="49"/>
  <c r="F66" i="49"/>
  <c r="H66" i="49"/>
  <c r="I66" i="49"/>
  <c r="J66" i="49"/>
  <c r="L66" i="49"/>
  <c r="M66" i="49"/>
  <c r="N66" i="49"/>
  <c r="O66" i="49"/>
  <c r="P66" i="49"/>
  <c r="Q66" i="49"/>
  <c r="R66" i="49"/>
  <c r="S66" i="49"/>
  <c r="T66" i="49"/>
  <c r="U66" i="49"/>
  <c r="V66" i="49"/>
  <c r="W66" i="49"/>
  <c r="X66" i="49"/>
  <c r="Y66" i="49"/>
  <c r="AB66" i="49"/>
  <c r="AC66" i="49"/>
  <c r="AD66" i="49"/>
  <c r="AH66" i="49"/>
  <c r="AI66" i="49"/>
  <c r="AJ66" i="49"/>
  <c r="D67" i="49"/>
  <c r="E67" i="49"/>
  <c r="F67" i="49"/>
  <c r="H67" i="49"/>
  <c r="I67" i="49"/>
  <c r="J67" i="49"/>
  <c r="L67" i="49"/>
  <c r="M67" i="49"/>
  <c r="N67" i="49"/>
  <c r="O67" i="49"/>
  <c r="P67" i="49"/>
  <c r="Q67" i="49"/>
  <c r="R67" i="49"/>
  <c r="S67" i="49"/>
  <c r="T67" i="49"/>
  <c r="U67" i="49"/>
  <c r="V67" i="49"/>
  <c r="W67" i="49"/>
  <c r="X67" i="49"/>
  <c r="Y67" i="49"/>
  <c r="AB67" i="49"/>
  <c r="AC67" i="49"/>
  <c r="AD67" i="49"/>
  <c r="AH67" i="49"/>
  <c r="AI67" i="49"/>
  <c r="AJ67" i="49"/>
  <c r="D68" i="49"/>
  <c r="E68" i="49"/>
  <c r="F68" i="49"/>
  <c r="H68" i="49"/>
  <c r="I68" i="49"/>
  <c r="J68" i="49"/>
  <c r="L68" i="49"/>
  <c r="M68" i="49"/>
  <c r="N68" i="49"/>
  <c r="O68" i="49"/>
  <c r="P68" i="49"/>
  <c r="Q68" i="49"/>
  <c r="R68" i="49"/>
  <c r="S68" i="49"/>
  <c r="T68" i="49"/>
  <c r="U68" i="49"/>
  <c r="V68" i="49"/>
  <c r="W68" i="49"/>
  <c r="X68" i="49"/>
  <c r="Y68" i="49"/>
  <c r="AB68" i="49"/>
  <c r="AC68" i="49"/>
  <c r="AD68" i="49"/>
  <c r="AH68" i="49"/>
  <c r="AI68" i="49"/>
  <c r="AJ68" i="49"/>
  <c r="D69" i="49"/>
  <c r="F69" i="49"/>
  <c r="H69" i="49"/>
  <c r="J69" i="49"/>
  <c r="L69" i="49"/>
  <c r="M69" i="49"/>
  <c r="N69" i="49"/>
  <c r="O69" i="49"/>
  <c r="P69" i="49"/>
  <c r="Q69" i="49"/>
  <c r="R69" i="49"/>
  <c r="S69" i="49"/>
  <c r="T69" i="49"/>
  <c r="U69" i="49"/>
  <c r="V69" i="49"/>
  <c r="W69" i="49"/>
  <c r="X69" i="49"/>
  <c r="Y69" i="49"/>
  <c r="AB69" i="49"/>
  <c r="AD69" i="49"/>
  <c r="AH69" i="49"/>
  <c r="AJ69" i="49"/>
  <c r="D70" i="49"/>
  <c r="F70" i="49"/>
  <c r="H70" i="49"/>
  <c r="J70" i="49"/>
  <c r="L70" i="49"/>
  <c r="M70" i="49"/>
  <c r="N70" i="49"/>
  <c r="O70" i="49"/>
  <c r="P70" i="49"/>
  <c r="Q70" i="49"/>
  <c r="R70" i="49"/>
  <c r="S70" i="49"/>
  <c r="T70" i="49"/>
  <c r="U70" i="49"/>
  <c r="V70" i="49"/>
  <c r="W70" i="49"/>
  <c r="X70" i="49"/>
  <c r="Y70" i="49"/>
  <c r="AB70" i="49"/>
  <c r="AD70" i="49"/>
  <c r="AH70" i="49"/>
  <c r="AJ70" i="49"/>
  <c r="D71" i="49"/>
  <c r="F71" i="49"/>
  <c r="H71" i="49"/>
  <c r="J71" i="49"/>
  <c r="L71" i="49"/>
  <c r="M71" i="49"/>
  <c r="N71" i="49"/>
  <c r="O71" i="49"/>
  <c r="P71" i="49"/>
  <c r="Q71" i="49"/>
  <c r="R71" i="49"/>
  <c r="S71" i="49"/>
  <c r="T71" i="49"/>
  <c r="U71" i="49"/>
  <c r="V71" i="49"/>
  <c r="W71" i="49"/>
  <c r="X71" i="49"/>
  <c r="Y71" i="49"/>
  <c r="AB71" i="49"/>
  <c r="AC71" i="49"/>
  <c r="AD71" i="49"/>
  <c r="AE71" i="49"/>
  <c r="AH71" i="49"/>
  <c r="AJ71" i="49"/>
  <c r="D72" i="49"/>
  <c r="F72" i="49"/>
  <c r="H72" i="49"/>
  <c r="J72" i="49"/>
  <c r="L72" i="49"/>
  <c r="M72" i="49"/>
  <c r="N72" i="49"/>
  <c r="O72" i="49"/>
  <c r="P72" i="49"/>
  <c r="Q72" i="49"/>
  <c r="R72" i="49"/>
  <c r="S72" i="49"/>
  <c r="T72" i="49"/>
  <c r="U72" i="49"/>
  <c r="V72" i="49"/>
  <c r="W72" i="49"/>
  <c r="X72" i="49"/>
  <c r="Y72" i="49"/>
  <c r="AB72" i="49"/>
  <c r="AD72" i="49"/>
  <c r="AH72" i="49"/>
  <c r="AJ72" i="49"/>
  <c r="D73" i="49"/>
  <c r="F73" i="49"/>
  <c r="H73" i="49"/>
  <c r="J73" i="49"/>
  <c r="L73" i="49"/>
  <c r="M73" i="49"/>
  <c r="N73" i="49"/>
  <c r="O73" i="49"/>
  <c r="P73" i="49"/>
  <c r="Q73" i="49"/>
  <c r="R73" i="49"/>
  <c r="S73" i="49"/>
  <c r="T73" i="49"/>
  <c r="U73" i="49"/>
  <c r="V73" i="49"/>
  <c r="W73" i="49"/>
  <c r="X73" i="49"/>
  <c r="Y73" i="49"/>
  <c r="AB73" i="49"/>
  <c r="AD73" i="49"/>
  <c r="AH73" i="49"/>
  <c r="AJ73" i="49"/>
  <c r="D74" i="49"/>
  <c r="E74" i="49"/>
  <c r="F74" i="49"/>
  <c r="G74" i="49"/>
  <c r="H74" i="49"/>
  <c r="I74" i="49"/>
  <c r="J74" i="49"/>
  <c r="K74" i="49"/>
  <c r="L74" i="49"/>
  <c r="M74" i="49"/>
  <c r="N74" i="49"/>
  <c r="O74" i="49"/>
  <c r="P74" i="49"/>
  <c r="Q74" i="49"/>
  <c r="R74" i="49"/>
  <c r="S74" i="49"/>
  <c r="T74" i="49"/>
  <c r="U74" i="49"/>
  <c r="V74" i="49"/>
  <c r="W74" i="49"/>
  <c r="X74" i="49"/>
  <c r="Y74" i="49"/>
  <c r="AB74" i="49"/>
  <c r="AC74" i="49"/>
  <c r="AD74" i="49"/>
  <c r="AE74" i="49"/>
  <c r="AH74" i="49"/>
  <c r="AI74" i="49"/>
  <c r="AJ74" i="49"/>
  <c r="AK74" i="49"/>
  <c r="D75" i="49"/>
  <c r="F75" i="49"/>
  <c r="H75" i="49"/>
  <c r="J75" i="49"/>
  <c r="L75" i="49"/>
  <c r="M75" i="49"/>
  <c r="N75" i="49"/>
  <c r="O75" i="49"/>
  <c r="P75" i="49"/>
  <c r="Q75" i="49"/>
  <c r="R75" i="49"/>
  <c r="S75" i="49"/>
  <c r="T75" i="49"/>
  <c r="U75" i="49"/>
  <c r="V75" i="49"/>
  <c r="W75" i="49"/>
  <c r="X75" i="49"/>
  <c r="Y75" i="49"/>
  <c r="AB75" i="49"/>
  <c r="AD75" i="49"/>
  <c r="AH75" i="49"/>
  <c r="AJ75" i="49"/>
  <c r="D76" i="49"/>
  <c r="F76" i="49"/>
  <c r="H76" i="49"/>
  <c r="J76" i="49"/>
  <c r="L76" i="49"/>
  <c r="M76" i="49"/>
  <c r="N76" i="49"/>
  <c r="O76" i="49"/>
  <c r="P76" i="49"/>
  <c r="Q76" i="49"/>
  <c r="R76" i="49"/>
  <c r="S76" i="49"/>
  <c r="T76" i="49"/>
  <c r="U76" i="49"/>
  <c r="V76" i="49"/>
  <c r="W76" i="49"/>
  <c r="X76" i="49"/>
  <c r="Y76" i="49"/>
  <c r="AB76" i="49"/>
  <c r="AD76" i="49"/>
  <c r="AH76" i="49"/>
  <c r="AJ76" i="49"/>
  <c r="D77" i="49"/>
  <c r="F77" i="49"/>
  <c r="H77" i="49"/>
  <c r="J77" i="49"/>
  <c r="L77" i="49"/>
  <c r="M77" i="49"/>
  <c r="N77" i="49"/>
  <c r="O77" i="49"/>
  <c r="P77" i="49"/>
  <c r="Q77" i="49"/>
  <c r="R77" i="49"/>
  <c r="S77" i="49"/>
  <c r="T77" i="49"/>
  <c r="U77" i="49"/>
  <c r="V77" i="49"/>
  <c r="W77" i="49"/>
  <c r="X77" i="49"/>
  <c r="Y77" i="49"/>
  <c r="AB77" i="49"/>
  <c r="AD77" i="49"/>
  <c r="AH77" i="49"/>
  <c r="AJ77" i="49"/>
  <c r="D78" i="49"/>
  <c r="F78" i="49"/>
  <c r="H78" i="49"/>
  <c r="J78" i="49"/>
  <c r="L78" i="49"/>
  <c r="M78" i="49"/>
  <c r="N78" i="49"/>
  <c r="O78" i="49"/>
  <c r="P78" i="49"/>
  <c r="Q78" i="49"/>
  <c r="R78" i="49"/>
  <c r="S78" i="49"/>
  <c r="T78" i="49"/>
  <c r="U78" i="49"/>
  <c r="V78" i="49"/>
  <c r="W78" i="49"/>
  <c r="X78" i="49"/>
  <c r="Y78" i="49"/>
  <c r="AB78" i="49"/>
  <c r="AD78" i="49"/>
  <c r="AH78" i="49"/>
  <c r="AJ78" i="49"/>
  <c r="D79" i="49"/>
  <c r="E79" i="49"/>
  <c r="F79" i="49"/>
  <c r="H79" i="49"/>
  <c r="I79" i="49"/>
  <c r="J79" i="49"/>
  <c r="L79" i="49"/>
  <c r="M79" i="49"/>
  <c r="N79" i="49"/>
  <c r="O79" i="49"/>
  <c r="P79" i="49"/>
  <c r="Q79" i="49"/>
  <c r="R79" i="49"/>
  <c r="S79" i="49"/>
  <c r="T79" i="49"/>
  <c r="U79" i="49"/>
  <c r="V79" i="49"/>
  <c r="W79" i="49"/>
  <c r="X79" i="49"/>
  <c r="Y79" i="49"/>
  <c r="AB79" i="49"/>
  <c r="AC79" i="49"/>
  <c r="AD79" i="49"/>
  <c r="AH79" i="49"/>
  <c r="AI79" i="49"/>
  <c r="AJ79" i="49"/>
  <c r="D80" i="49"/>
  <c r="F80" i="49"/>
  <c r="H80" i="49"/>
  <c r="J80" i="49"/>
  <c r="L80" i="49"/>
  <c r="M80" i="49"/>
  <c r="N80" i="49"/>
  <c r="O80" i="49"/>
  <c r="P80" i="49"/>
  <c r="Q80" i="49"/>
  <c r="R80" i="49"/>
  <c r="S80" i="49"/>
  <c r="T80" i="49"/>
  <c r="U80" i="49"/>
  <c r="V80" i="49"/>
  <c r="W80" i="49"/>
  <c r="X80" i="49"/>
  <c r="Y80" i="49"/>
  <c r="AB80" i="49"/>
  <c r="AD80" i="49"/>
  <c r="AH80" i="49"/>
  <c r="AJ80" i="49"/>
  <c r="D81" i="49"/>
  <c r="F81" i="49"/>
  <c r="H81" i="49"/>
  <c r="J81" i="49"/>
  <c r="L81" i="49"/>
  <c r="M81" i="49"/>
  <c r="N81" i="49"/>
  <c r="O81" i="49"/>
  <c r="P81" i="49"/>
  <c r="Q81" i="49"/>
  <c r="R81" i="49"/>
  <c r="S81" i="49"/>
  <c r="T81" i="49"/>
  <c r="U81" i="49"/>
  <c r="V81" i="49"/>
  <c r="W81" i="49"/>
  <c r="X81" i="49"/>
  <c r="Y81" i="49"/>
  <c r="AB81" i="49"/>
  <c r="AD81" i="49"/>
  <c r="AH81" i="49"/>
  <c r="AJ81" i="49"/>
  <c r="D82" i="49"/>
  <c r="F82" i="49"/>
  <c r="H82" i="49"/>
  <c r="J82" i="49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AB82" i="49"/>
  <c r="AD82" i="49"/>
  <c r="AH82" i="49"/>
  <c r="AJ82" i="49"/>
  <c r="D83" i="49"/>
  <c r="F83" i="49"/>
  <c r="G83" i="49"/>
  <c r="H83" i="49"/>
  <c r="J83" i="49"/>
  <c r="K83" i="49"/>
  <c r="L83" i="49"/>
  <c r="M83" i="49"/>
  <c r="N83" i="49"/>
  <c r="O83" i="49"/>
  <c r="P83" i="49"/>
  <c r="Q83" i="49"/>
  <c r="R83" i="49"/>
  <c r="S83" i="49"/>
  <c r="T83" i="49"/>
  <c r="U83" i="49"/>
  <c r="V83" i="49"/>
  <c r="W83" i="49"/>
  <c r="X83" i="49"/>
  <c r="Y83" i="49"/>
  <c r="AB83" i="49"/>
  <c r="AD83" i="49"/>
  <c r="AE83" i="49"/>
  <c r="AH83" i="49"/>
  <c r="AJ83" i="49"/>
  <c r="AK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T84" i="49"/>
  <c r="U84" i="49"/>
  <c r="V84" i="49"/>
  <c r="W84" i="49"/>
  <c r="X84" i="49"/>
  <c r="Y84" i="49"/>
  <c r="AB84" i="49"/>
  <c r="AC84" i="49"/>
  <c r="AD84" i="49"/>
  <c r="AE84" i="49"/>
  <c r="AH84" i="49"/>
  <c r="AI84" i="49"/>
  <c r="AJ84" i="49"/>
  <c r="AK84" i="49"/>
  <c r="D85" i="49"/>
  <c r="F85" i="49"/>
  <c r="H85" i="49"/>
  <c r="J85" i="49"/>
  <c r="L85" i="49"/>
  <c r="M85" i="49"/>
  <c r="N85" i="49"/>
  <c r="O85" i="49"/>
  <c r="P85" i="49"/>
  <c r="Q85" i="49"/>
  <c r="R85" i="49"/>
  <c r="S85" i="49"/>
  <c r="T85" i="49"/>
  <c r="U85" i="49"/>
  <c r="V85" i="49"/>
  <c r="W85" i="49"/>
  <c r="X85" i="49"/>
  <c r="Y85" i="49"/>
  <c r="AB85" i="49"/>
  <c r="AD85" i="49"/>
  <c r="AH85" i="49"/>
  <c r="AJ85" i="49"/>
  <c r="D86" i="49"/>
  <c r="F86" i="49"/>
  <c r="H86" i="49"/>
  <c r="J86" i="49"/>
  <c r="L86" i="49"/>
  <c r="M86" i="49"/>
  <c r="N86" i="49"/>
  <c r="O86" i="49"/>
  <c r="P86" i="49"/>
  <c r="Q86" i="49"/>
  <c r="R86" i="49"/>
  <c r="S86" i="49"/>
  <c r="T86" i="49"/>
  <c r="U86" i="49"/>
  <c r="V86" i="49"/>
  <c r="W86" i="49"/>
  <c r="X86" i="49"/>
  <c r="Y86" i="49"/>
  <c r="AB86" i="49"/>
  <c r="AD86" i="49"/>
  <c r="AH86" i="49"/>
  <c r="AJ86" i="49"/>
  <c r="D87" i="49"/>
  <c r="F87" i="49"/>
  <c r="H87" i="49"/>
  <c r="J87" i="49"/>
  <c r="L87" i="49"/>
  <c r="M87" i="49"/>
  <c r="N87" i="49"/>
  <c r="O87" i="49"/>
  <c r="P87" i="49"/>
  <c r="Q87" i="49"/>
  <c r="R87" i="49"/>
  <c r="S87" i="49"/>
  <c r="T87" i="49"/>
  <c r="U87" i="49"/>
  <c r="V87" i="49"/>
  <c r="W87" i="49"/>
  <c r="X87" i="49"/>
  <c r="Y87" i="49"/>
  <c r="AB87" i="49"/>
  <c r="AD87" i="49"/>
  <c r="AH87" i="49"/>
  <c r="AJ87" i="49"/>
  <c r="D88" i="49"/>
  <c r="E88" i="49"/>
  <c r="F88" i="49"/>
  <c r="G88" i="49"/>
  <c r="H88" i="49"/>
  <c r="I88" i="49"/>
  <c r="J88" i="49"/>
  <c r="K88" i="49"/>
  <c r="L88" i="49"/>
  <c r="M88" i="49"/>
  <c r="N88" i="49"/>
  <c r="O88" i="49"/>
  <c r="P88" i="49"/>
  <c r="Q88" i="49"/>
  <c r="R88" i="49"/>
  <c r="S88" i="49"/>
  <c r="T88" i="49"/>
  <c r="U88" i="49"/>
  <c r="V88" i="49"/>
  <c r="W88" i="49"/>
  <c r="X88" i="49"/>
  <c r="Y88" i="49"/>
  <c r="AB88" i="49"/>
  <c r="AC88" i="49"/>
  <c r="AD88" i="49"/>
  <c r="AE88" i="49"/>
  <c r="AH88" i="49"/>
  <c r="AI88" i="49"/>
  <c r="AJ88" i="49"/>
  <c r="AK88" i="49"/>
  <c r="D89" i="49"/>
  <c r="E89" i="49"/>
  <c r="F89" i="49"/>
  <c r="G89" i="49"/>
  <c r="H89" i="49"/>
  <c r="I89" i="49"/>
  <c r="J89" i="49"/>
  <c r="K89" i="49"/>
  <c r="L89" i="49"/>
  <c r="M89" i="49"/>
  <c r="N89" i="49"/>
  <c r="O89" i="49"/>
  <c r="P89" i="49"/>
  <c r="Q89" i="49"/>
  <c r="R89" i="49"/>
  <c r="S89" i="49"/>
  <c r="T89" i="49"/>
  <c r="U89" i="49"/>
  <c r="V89" i="49"/>
  <c r="W89" i="49"/>
  <c r="X89" i="49"/>
  <c r="Y89" i="49"/>
  <c r="AB89" i="49"/>
  <c r="AC89" i="49"/>
  <c r="AD89" i="49"/>
  <c r="AE89" i="49"/>
  <c r="AH89" i="49"/>
  <c r="AI89" i="49"/>
  <c r="AJ89" i="49"/>
  <c r="AK89" i="49"/>
  <c r="D90" i="49"/>
  <c r="F90" i="49"/>
  <c r="H90" i="49"/>
  <c r="J90" i="49"/>
  <c r="L90" i="49"/>
  <c r="M90" i="49"/>
  <c r="N90" i="49"/>
  <c r="O90" i="49"/>
  <c r="P90" i="49"/>
  <c r="Q90" i="49"/>
  <c r="R90" i="49"/>
  <c r="S90" i="49"/>
  <c r="T90" i="49"/>
  <c r="U90" i="49"/>
  <c r="V90" i="49"/>
  <c r="W90" i="49"/>
  <c r="X90" i="49"/>
  <c r="Y90" i="49"/>
  <c r="AB90" i="49"/>
  <c r="AD90" i="49"/>
  <c r="AH90" i="49"/>
  <c r="AJ90" i="49"/>
  <c r="D91" i="49"/>
  <c r="F91" i="49"/>
  <c r="H91" i="49"/>
  <c r="J91" i="49"/>
  <c r="L91" i="49"/>
  <c r="M91" i="49"/>
  <c r="N91" i="49"/>
  <c r="O91" i="49"/>
  <c r="P91" i="49"/>
  <c r="Q91" i="49"/>
  <c r="R91" i="49"/>
  <c r="S91" i="49"/>
  <c r="T91" i="49"/>
  <c r="U91" i="49"/>
  <c r="V91" i="49"/>
  <c r="W91" i="49"/>
  <c r="X91" i="49"/>
  <c r="Y91" i="49"/>
  <c r="AB91" i="49"/>
  <c r="AD91" i="49"/>
  <c r="AH91" i="49"/>
  <c r="AJ91" i="49"/>
  <c r="D92" i="49"/>
  <c r="E92" i="49"/>
  <c r="F92" i="49"/>
  <c r="G92" i="49"/>
  <c r="H92" i="49"/>
  <c r="I92" i="49"/>
  <c r="J92" i="49"/>
  <c r="K92" i="49"/>
  <c r="L92" i="49"/>
  <c r="M92" i="49"/>
  <c r="N92" i="49"/>
  <c r="O92" i="49"/>
  <c r="P92" i="49"/>
  <c r="Q92" i="49"/>
  <c r="R92" i="49"/>
  <c r="S92" i="49"/>
  <c r="T92" i="49"/>
  <c r="U92" i="49"/>
  <c r="V92" i="49"/>
  <c r="W92" i="49"/>
  <c r="X92" i="49"/>
  <c r="Y92" i="49"/>
  <c r="AB92" i="49"/>
  <c r="AC92" i="49"/>
  <c r="AD92" i="49"/>
  <c r="AE92" i="49"/>
  <c r="AH92" i="49"/>
  <c r="AI92" i="49"/>
  <c r="AJ92" i="49"/>
  <c r="AK92" i="49"/>
  <c r="D93" i="49"/>
  <c r="E93" i="49"/>
  <c r="F93" i="49"/>
  <c r="G93" i="49"/>
  <c r="H93" i="49"/>
  <c r="I93" i="49"/>
  <c r="J93" i="49"/>
  <c r="K93" i="49"/>
  <c r="L93" i="49"/>
  <c r="M93" i="49"/>
  <c r="N93" i="49"/>
  <c r="O93" i="49"/>
  <c r="P93" i="49"/>
  <c r="Q93" i="49"/>
  <c r="R93" i="49"/>
  <c r="S93" i="49"/>
  <c r="T93" i="49"/>
  <c r="U93" i="49"/>
  <c r="V93" i="49"/>
  <c r="W93" i="49"/>
  <c r="X93" i="49"/>
  <c r="Y93" i="49"/>
  <c r="AB93" i="49"/>
  <c r="AC93" i="49"/>
  <c r="AD93" i="49"/>
  <c r="AE93" i="49"/>
  <c r="AH93" i="49"/>
  <c r="AI93" i="49"/>
  <c r="AJ93" i="49"/>
  <c r="AK93" i="49"/>
  <c r="D94" i="49"/>
  <c r="E94" i="49"/>
  <c r="F94" i="49"/>
  <c r="G94" i="49"/>
  <c r="H94" i="49"/>
  <c r="I94" i="49"/>
  <c r="J94" i="49"/>
  <c r="K94" i="49"/>
  <c r="L94" i="49"/>
  <c r="M94" i="49"/>
  <c r="N94" i="49"/>
  <c r="O94" i="49"/>
  <c r="P94" i="49"/>
  <c r="Q94" i="49"/>
  <c r="R94" i="49"/>
  <c r="S94" i="49"/>
  <c r="T94" i="49"/>
  <c r="U94" i="49"/>
  <c r="V94" i="49"/>
  <c r="W94" i="49"/>
  <c r="X94" i="49"/>
  <c r="Y94" i="49"/>
  <c r="AB94" i="49"/>
  <c r="AC94" i="49"/>
  <c r="AD94" i="49"/>
  <c r="AE94" i="49"/>
  <c r="AH94" i="49"/>
  <c r="AI94" i="49"/>
  <c r="AJ94" i="49"/>
  <c r="AK94" i="49"/>
  <c r="D95" i="49"/>
  <c r="F95" i="49"/>
  <c r="H95" i="49"/>
  <c r="I95" i="49"/>
  <c r="J95" i="49"/>
  <c r="K95" i="49"/>
  <c r="L95" i="49"/>
  <c r="M95" i="49"/>
  <c r="N95" i="49"/>
  <c r="O95" i="49"/>
  <c r="P95" i="49"/>
  <c r="Q95" i="49"/>
  <c r="R95" i="49"/>
  <c r="S95" i="49"/>
  <c r="T95" i="49"/>
  <c r="U95" i="49"/>
  <c r="V95" i="49"/>
  <c r="W95" i="49"/>
  <c r="X95" i="49"/>
  <c r="Y95" i="49"/>
  <c r="AB95" i="49"/>
  <c r="AD95" i="49"/>
  <c r="AH95" i="49"/>
  <c r="AJ95" i="49"/>
  <c r="F58" i="49"/>
  <c r="H58" i="49"/>
  <c r="I58" i="49"/>
  <c r="J58" i="49"/>
  <c r="K58" i="49"/>
  <c r="L58" i="49"/>
  <c r="M58" i="49"/>
  <c r="N58" i="49"/>
  <c r="N96" i="49" s="1"/>
  <c r="O58" i="49"/>
  <c r="P58" i="49"/>
  <c r="Q58" i="49"/>
  <c r="R58" i="49"/>
  <c r="S58" i="49"/>
  <c r="T58" i="49"/>
  <c r="U58" i="49"/>
  <c r="V58" i="49"/>
  <c r="W58" i="49"/>
  <c r="X58" i="49"/>
  <c r="Y58" i="49"/>
  <c r="AB58" i="49"/>
  <c r="AD58" i="49"/>
  <c r="AH58" i="49"/>
  <c r="AJ58" i="49"/>
  <c r="D58" i="49"/>
  <c r="Z58" i="49" s="1"/>
  <c r="D11" i="49"/>
  <c r="F11" i="49"/>
  <c r="H11" i="49"/>
  <c r="J11" i="49"/>
  <c r="L11" i="49"/>
  <c r="M11" i="49"/>
  <c r="N11" i="49"/>
  <c r="O11" i="49"/>
  <c r="P11" i="49"/>
  <c r="Q11" i="49"/>
  <c r="R11" i="49"/>
  <c r="S11" i="49"/>
  <c r="T11" i="49"/>
  <c r="U11" i="49"/>
  <c r="U107" i="49" s="1"/>
  <c r="V11" i="49"/>
  <c r="W11" i="49"/>
  <c r="X11" i="49"/>
  <c r="Y11" i="49"/>
  <c r="AB11" i="49"/>
  <c r="AD11" i="49"/>
  <c r="AD107" i="49" s="1"/>
  <c r="AH11" i="49"/>
  <c r="AJ11" i="49"/>
  <c r="D12" i="49"/>
  <c r="F12" i="49"/>
  <c r="F108" i="49" s="1"/>
  <c r="H12" i="49"/>
  <c r="J12" i="49"/>
  <c r="L12" i="49"/>
  <c r="M12" i="49"/>
  <c r="M108" i="49" s="1"/>
  <c r="N12" i="49"/>
  <c r="O12" i="49"/>
  <c r="O108" i="49" s="1"/>
  <c r="P12" i="49"/>
  <c r="Q12" i="49"/>
  <c r="Q108" i="49" s="1"/>
  <c r="R12" i="49"/>
  <c r="S12" i="49"/>
  <c r="S108" i="49" s="1"/>
  <c r="T12" i="49"/>
  <c r="U12" i="49"/>
  <c r="U108" i="49" s="1"/>
  <c r="V12" i="49"/>
  <c r="W12" i="49"/>
  <c r="W108" i="49" s="1"/>
  <c r="X12" i="49"/>
  <c r="Y12" i="49"/>
  <c r="Y108" i="49" s="1"/>
  <c r="AB12" i="49"/>
  <c r="AD12" i="49"/>
  <c r="AH12" i="49"/>
  <c r="AJ12" i="49"/>
  <c r="D13" i="49"/>
  <c r="F13" i="49"/>
  <c r="H13" i="49"/>
  <c r="J13" i="49"/>
  <c r="L13" i="49"/>
  <c r="M13" i="49"/>
  <c r="N13" i="49"/>
  <c r="O13" i="49"/>
  <c r="O109" i="49" s="1"/>
  <c r="P13" i="49"/>
  <c r="Q13" i="49"/>
  <c r="Q109" i="49" s="1"/>
  <c r="R13" i="49"/>
  <c r="S13" i="49"/>
  <c r="S109" i="49" s="1"/>
  <c r="T13" i="49"/>
  <c r="U13" i="49"/>
  <c r="U109" i="49" s="1"/>
  <c r="V13" i="49"/>
  <c r="W13" i="49"/>
  <c r="W109" i="49" s="1"/>
  <c r="X13" i="49"/>
  <c r="Y13" i="49"/>
  <c r="Y109" i="49" s="1"/>
  <c r="AB13" i="49"/>
  <c r="AD13" i="49"/>
  <c r="AD109" i="49" s="1"/>
  <c r="AH13" i="49"/>
  <c r="AJ13" i="49"/>
  <c r="D14" i="49"/>
  <c r="F14" i="49"/>
  <c r="F110" i="49" s="1"/>
  <c r="H14" i="49"/>
  <c r="J14" i="49"/>
  <c r="L14" i="49"/>
  <c r="M14" i="49"/>
  <c r="M110" i="49" s="1"/>
  <c r="N14" i="49"/>
  <c r="O14" i="49"/>
  <c r="P14" i="49"/>
  <c r="Q14" i="49"/>
  <c r="Q110" i="49" s="1"/>
  <c r="R14" i="49"/>
  <c r="S14" i="49"/>
  <c r="S110" i="49" s="1"/>
  <c r="T14" i="49"/>
  <c r="U14" i="49"/>
  <c r="U110" i="49" s="1"/>
  <c r="V14" i="49"/>
  <c r="W14" i="49"/>
  <c r="W110" i="49" s="1"/>
  <c r="X14" i="49"/>
  <c r="Y14" i="49"/>
  <c r="Y110" i="49" s="1"/>
  <c r="AB14" i="49"/>
  <c r="AC14" i="49"/>
  <c r="AD14" i="49"/>
  <c r="AE14" i="49"/>
  <c r="AH14" i="49"/>
  <c r="AJ14" i="49"/>
  <c r="D15" i="49"/>
  <c r="F15" i="49"/>
  <c r="H15" i="49"/>
  <c r="J15" i="49"/>
  <c r="L15" i="49"/>
  <c r="M15" i="49"/>
  <c r="M111" i="49" s="1"/>
  <c r="N15" i="49"/>
  <c r="O15" i="49"/>
  <c r="O111" i="49" s="1"/>
  <c r="P15" i="49"/>
  <c r="Q15" i="49"/>
  <c r="R15" i="49"/>
  <c r="S15" i="49"/>
  <c r="S111" i="49" s="1"/>
  <c r="T15" i="49"/>
  <c r="U15" i="49"/>
  <c r="U111" i="49" s="1"/>
  <c r="V15" i="49"/>
  <c r="W15" i="49"/>
  <c r="W111" i="49" s="1"/>
  <c r="X15" i="49"/>
  <c r="Y15" i="49"/>
  <c r="Y111" i="49" s="1"/>
  <c r="AB15" i="49"/>
  <c r="AD15" i="49"/>
  <c r="AH15" i="49"/>
  <c r="AH111" i="49" s="1"/>
  <c r="AJ15" i="49"/>
  <c r="D16" i="49"/>
  <c r="E16" i="49"/>
  <c r="F16" i="49"/>
  <c r="H16" i="49"/>
  <c r="I16" i="49"/>
  <c r="J16" i="49"/>
  <c r="L16" i="49"/>
  <c r="M16" i="49"/>
  <c r="M112" i="49" s="1"/>
  <c r="N16" i="49"/>
  <c r="O16" i="49"/>
  <c r="O112" i="49" s="1"/>
  <c r="P16" i="49"/>
  <c r="Q16" i="49"/>
  <c r="Q112" i="49" s="1"/>
  <c r="R16" i="49"/>
  <c r="S16" i="49"/>
  <c r="T16" i="49"/>
  <c r="U16" i="49"/>
  <c r="U112" i="49" s="1"/>
  <c r="V16" i="49"/>
  <c r="W16" i="49"/>
  <c r="W112" i="49" s="1"/>
  <c r="X16" i="49"/>
  <c r="Y16" i="49"/>
  <c r="Y112" i="49" s="1"/>
  <c r="AB16" i="49"/>
  <c r="AC16" i="49"/>
  <c r="AD16" i="49"/>
  <c r="AH16" i="49"/>
  <c r="AI16" i="49"/>
  <c r="AJ16" i="49"/>
  <c r="D17" i="49"/>
  <c r="E17" i="49"/>
  <c r="F17" i="49"/>
  <c r="H17" i="49"/>
  <c r="I17" i="49"/>
  <c r="J17" i="49"/>
  <c r="L17" i="49"/>
  <c r="M17" i="49"/>
  <c r="M113" i="49" s="1"/>
  <c r="N17" i="49"/>
  <c r="O17" i="49"/>
  <c r="O113" i="49" s="1"/>
  <c r="P17" i="49"/>
  <c r="Q17" i="49"/>
  <c r="Q113" i="49" s="1"/>
  <c r="R17" i="49"/>
  <c r="S17" i="49"/>
  <c r="S113" i="49" s="1"/>
  <c r="T17" i="49"/>
  <c r="U17" i="49"/>
  <c r="V17" i="49"/>
  <c r="W17" i="49"/>
  <c r="W113" i="49" s="1"/>
  <c r="X17" i="49"/>
  <c r="Y17" i="49"/>
  <c r="Y113" i="49" s="1"/>
  <c r="AB17" i="49"/>
  <c r="AC17" i="49"/>
  <c r="AD17" i="49"/>
  <c r="AH17" i="49"/>
  <c r="AJ17" i="49"/>
  <c r="D18" i="49"/>
  <c r="E18" i="49"/>
  <c r="E114" i="49" s="1"/>
  <c r="F18" i="49"/>
  <c r="H18" i="49"/>
  <c r="I18" i="49"/>
  <c r="J18" i="49"/>
  <c r="L18" i="49"/>
  <c r="M18" i="49"/>
  <c r="M114" i="49" s="1"/>
  <c r="N18" i="49"/>
  <c r="O18" i="49"/>
  <c r="O114" i="49" s="1"/>
  <c r="P18" i="49"/>
  <c r="Q18" i="49"/>
  <c r="Q114" i="49" s="1"/>
  <c r="R18" i="49"/>
  <c r="S18" i="49"/>
  <c r="S114" i="49" s="1"/>
  <c r="T18" i="49"/>
  <c r="U18" i="49"/>
  <c r="U114" i="49" s="1"/>
  <c r="V18" i="49"/>
  <c r="W18" i="49"/>
  <c r="X18" i="49"/>
  <c r="Y18" i="49"/>
  <c r="Y114" i="49" s="1"/>
  <c r="AB18" i="49"/>
  <c r="AC18" i="49"/>
  <c r="AD18" i="49"/>
  <c r="AH18" i="49"/>
  <c r="AI18" i="49"/>
  <c r="AJ18" i="49"/>
  <c r="D19" i="49"/>
  <c r="E19" i="49"/>
  <c r="F19" i="49"/>
  <c r="H19" i="49"/>
  <c r="I19" i="49"/>
  <c r="J19" i="49"/>
  <c r="L19" i="49"/>
  <c r="M19" i="49"/>
  <c r="M115" i="49" s="1"/>
  <c r="N19" i="49"/>
  <c r="O19" i="49"/>
  <c r="O115" i="49" s="1"/>
  <c r="P19" i="49"/>
  <c r="Q19" i="49"/>
  <c r="Q115" i="49" s="1"/>
  <c r="R19" i="49"/>
  <c r="S19" i="49"/>
  <c r="S115" i="49" s="1"/>
  <c r="T19" i="49"/>
  <c r="U19" i="49"/>
  <c r="U115" i="49" s="1"/>
  <c r="V19" i="49"/>
  <c r="W19" i="49"/>
  <c r="W115" i="49" s="1"/>
  <c r="X19" i="49"/>
  <c r="Y19" i="49"/>
  <c r="AB19" i="49"/>
  <c r="AC19" i="49"/>
  <c r="AD19" i="49"/>
  <c r="AH19" i="49"/>
  <c r="AI19" i="49"/>
  <c r="AJ19" i="49"/>
  <c r="D20" i="49"/>
  <c r="E20" i="49"/>
  <c r="E116" i="49" s="1"/>
  <c r="F20" i="49"/>
  <c r="H20" i="49"/>
  <c r="I20" i="49"/>
  <c r="I116" i="49" s="1"/>
  <c r="J20" i="49"/>
  <c r="L20" i="49"/>
  <c r="M20" i="49"/>
  <c r="M116" i="49" s="1"/>
  <c r="N20" i="49"/>
  <c r="O20" i="49"/>
  <c r="O116" i="49" s="1"/>
  <c r="P20" i="49"/>
  <c r="Q20" i="49"/>
  <c r="Q116" i="49" s="1"/>
  <c r="R20" i="49"/>
  <c r="S20" i="49"/>
  <c r="S116" i="49" s="1"/>
  <c r="T20" i="49"/>
  <c r="U20" i="49"/>
  <c r="U116" i="49" s="1"/>
  <c r="V20" i="49"/>
  <c r="W20" i="49"/>
  <c r="W116" i="49" s="1"/>
  <c r="X20" i="49"/>
  <c r="Y20" i="49"/>
  <c r="Y116" i="49" s="1"/>
  <c r="AB20" i="49"/>
  <c r="AC20" i="49"/>
  <c r="AD20" i="49"/>
  <c r="AH20" i="49"/>
  <c r="AI20" i="49"/>
  <c r="AJ20" i="49"/>
  <c r="D21" i="49"/>
  <c r="F21" i="49"/>
  <c r="H21" i="49"/>
  <c r="J21" i="49"/>
  <c r="L21" i="49"/>
  <c r="M21" i="49"/>
  <c r="N21" i="49"/>
  <c r="O21" i="49"/>
  <c r="O117" i="49" s="1"/>
  <c r="P21" i="49"/>
  <c r="Q21" i="49"/>
  <c r="Q117" i="49" s="1"/>
  <c r="R21" i="49"/>
  <c r="S21" i="49"/>
  <c r="S117" i="49" s="1"/>
  <c r="T21" i="49"/>
  <c r="U21" i="49"/>
  <c r="U117" i="49" s="1"/>
  <c r="V21" i="49"/>
  <c r="W21" i="49"/>
  <c r="W117" i="49" s="1"/>
  <c r="X21" i="49"/>
  <c r="Y21" i="49"/>
  <c r="Y117" i="49" s="1"/>
  <c r="AB21" i="49"/>
  <c r="AD21" i="49"/>
  <c r="AH21" i="49"/>
  <c r="AJ21" i="49"/>
  <c r="D22" i="49"/>
  <c r="F22" i="49"/>
  <c r="H22" i="49"/>
  <c r="J22" i="49"/>
  <c r="L22" i="49"/>
  <c r="M22" i="49"/>
  <c r="M118" i="49" s="1"/>
  <c r="N22" i="49"/>
  <c r="O22" i="49"/>
  <c r="P22" i="49"/>
  <c r="Q22" i="49"/>
  <c r="Q118" i="49" s="1"/>
  <c r="R22" i="49"/>
  <c r="S22" i="49"/>
  <c r="S118" i="49" s="1"/>
  <c r="T22" i="49"/>
  <c r="U22" i="49"/>
  <c r="U118" i="49" s="1"/>
  <c r="V22" i="49"/>
  <c r="W22" i="49"/>
  <c r="W118" i="49" s="1"/>
  <c r="X22" i="49"/>
  <c r="Y22" i="49"/>
  <c r="Y118" i="49" s="1"/>
  <c r="AB22" i="49"/>
  <c r="AD22" i="49"/>
  <c r="AH22" i="49"/>
  <c r="AJ22" i="49"/>
  <c r="D23" i="49"/>
  <c r="F23" i="49"/>
  <c r="H23" i="49"/>
  <c r="J23" i="49"/>
  <c r="L23" i="49"/>
  <c r="M23" i="49"/>
  <c r="M119" i="49" s="1"/>
  <c r="N23" i="49"/>
  <c r="O23" i="49"/>
  <c r="O119" i="49" s="1"/>
  <c r="P23" i="49"/>
  <c r="Q23" i="49"/>
  <c r="R23" i="49"/>
  <c r="S23" i="49"/>
  <c r="S119" i="49" s="1"/>
  <c r="T23" i="49"/>
  <c r="U23" i="49"/>
  <c r="U119" i="49" s="1"/>
  <c r="V23" i="49"/>
  <c r="W23" i="49"/>
  <c r="W119" i="49" s="1"/>
  <c r="X23" i="49"/>
  <c r="Y23" i="49"/>
  <c r="Y119" i="49" s="1"/>
  <c r="AB23" i="49"/>
  <c r="AC23" i="49"/>
  <c r="AD23" i="49"/>
  <c r="AE23" i="49"/>
  <c r="AE119" i="49" s="1"/>
  <c r="AH23" i="49"/>
  <c r="AJ23" i="49"/>
  <c r="D24" i="49"/>
  <c r="F24" i="49"/>
  <c r="H24" i="49"/>
  <c r="J24" i="49"/>
  <c r="L24" i="49"/>
  <c r="M24" i="49"/>
  <c r="M120" i="49" s="1"/>
  <c r="N24" i="49"/>
  <c r="O24" i="49"/>
  <c r="O120" i="49" s="1"/>
  <c r="P24" i="49"/>
  <c r="Q24" i="49"/>
  <c r="Q120" i="49" s="1"/>
  <c r="R24" i="49"/>
  <c r="S24" i="49"/>
  <c r="S120" i="49" s="1"/>
  <c r="T24" i="49"/>
  <c r="U24" i="49"/>
  <c r="U120" i="49" s="1"/>
  <c r="V24" i="49"/>
  <c r="W24" i="49"/>
  <c r="W120" i="49" s="1"/>
  <c r="X24" i="49"/>
  <c r="Y24" i="49"/>
  <c r="Y120" i="49" s="1"/>
  <c r="AB24" i="49"/>
  <c r="AD24" i="49"/>
  <c r="AH24" i="49"/>
  <c r="AJ24" i="49"/>
  <c r="D25" i="49"/>
  <c r="F25" i="49"/>
  <c r="H25" i="49"/>
  <c r="J25" i="49"/>
  <c r="L25" i="49"/>
  <c r="M25" i="49"/>
  <c r="M121" i="49" s="1"/>
  <c r="N25" i="49"/>
  <c r="O25" i="49"/>
  <c r="P25" i="49"/>
  <c r="P121" i="49" s="1"/>
  <c r="Q25" i="49"/>
  <c r="Q121" i="49" s="1"/>
  <c r="R25" i="49"/>
  <c r="S25" i="49"/>
  <c r="S121" i="49" s="1"/>
  <c r="T25" i="49"/>
  <c r="T121" i="49" s="1"/>
  <c r="U25" i="49"/>
  <c r="U121" i="49" s="1"/>
  <c r="V25" i="49"/>
  <c r="W25" i="49"/>
  <c r="W121" i="49" s="1"/>
  <c r="X25" i="49"/>
  <c r="X121" i="49" s="1"/>
  <c r="Y25" i="49"/>
  <c r="Y121" i="49" s="1"/>
  <c r="AB25" i="49"/>
  <c r="AD25" i="49"/>
  <c r="AD121" i="49" s="1"/>
  <c r="AH25" i="49"/>
  <c r="AJ25" i="49"/>
  <c r="AJ121" i="49" s="1"/>
  <c r="D26" i="49"/>
  <c r="E26" i="49"/>
  <c r="E122" i="49" s="1"/>
  <c r="F26" i="49"/>
  <c r="G26" i="49"/>
  <c r="H26" i="49"/>
  <c r="H122" i="49" s="1"/>
  <c r="I26" i="49"/>
  <c r="J26" i="49"/>
  <c r="K26" i="49"/>
  <c r="L26" i="49"/>
  <c r="L122" i="49" s="1"/>
  <c r="M26" i="49"/>
  <c r="M122" i="49" s="1"/>
  <c r="N26" i="49"/>
  <c r="O26" i="49"/>
  <c r="O122" i="49" s="1"/>
  <c r="P26" i="49"/>
  <c r="P122" i="49" s="1"/>
  <c r="Q26" i="49"/>
  <c r="Q122" i="49" s="1"/>
  <c r="R26" i="49"/>
  <c r="S26" i="49"/>
  <c r="S122" i="49" s="1"/>
  <c r="T26" i="49"/>
  <c r="T122" i="49" s="1"/>
  <c r="U26" i="49"/>
  <c r="U122" i="49" s="1"/>
  <c r="V26" i="49"/>
  <c r="W26" i="49"/>
  <c r="W122" i="49" s="1"/>
  <c r="X26" i="49"/>
  <c r="X122" i="49" s="1"/>
  <c r="Y26" i="49"/>
  <c r="Y122" i="49" s="1"/>
  <c r="AB26" i="49"/>
  <c r="AC26" i="49"/>
  <c r="AD26" i="49"/>
  <c r="AD122" i="49" s="1"/>
  <c r="AE26" i="49"/>
  <c r="AH26" i="49"/>
  <c r="AI26" i="49"/>
  <c r="AJ26" i="49"/>
  <c r="AJ122" i="49" s="1"/>
  <c r="AK26" i="49"/>
  <c r="D27" i="49"/>
  <c r="F27" i="49"/>
  <c r="F123" i="49" s="1"/>
  <c r="H27" i="49"/>
  <c r="J27" i="49"/>
  <c r="J123" i="49" s="1"/>
  <c r="L27" i="49"/>
  <c r="M27" i="49"/>
  <c r="M123" i="49" s="1"/>
  <c r="N27" i="49"/>
  <c r="N123" i="49" s="1"/>
  <c r="O27" i="49"/>
  <c r="O123" i="49" s="1"/>
  <c r="P27" i="49"/>
  <c r="Q27" i="49"/>
  <c r="Q123" i="49" s="1"/>
  <c r="R27" i="49"/>
  <c r="R123" i="49" s="1"/>
  <c r="S27" i="49"/>
  <c r="T27" i="49"/>
  <c r="U27" i="49"/>
  <c r="U123" i="49" s="1"/>
  <c r="V27" i="49"/>
  <c r="V123" i="49" s="1"/>
  <c r="W27" i="49"/>
  <c r="W123" i="49" s="1"/>
  <c r="X27" i="49"/>
  <c r="Y27" i="49"/>
  <c r="Y123" i="49" s="1"/>
  <c r="AB27" i="49"/>
  <c r="AD27" i="49"/>
  <c r="AH27" i="49"/>
  <c r="AJ27" i="49"/>
  <c r="AJ123" i="49" s="1"/>
  <c r="D28" i="49"/>
  <c r="F28" i="49"/>
  <c r="F124" i="49" s="1"/>
  <c r="H28" i="49"/>
  <c r="J28" i="49"/>
  <c r="J124" i="49" s="1"/>
  <c r="L28" i="49"/>
  <c r="L124" i="49" s="1"/>
  <c r="M28" i="49"/>
  <c r="M124" i="49" s="1"/>
  <c r="N28" i="49"/>
  <c r="N124" i="49" s="1"/>
  <c r="O28" i="49"/>
  <c r="O124" i="49" s="1"/>
  <c r="P28" i="49"/>
  <c r="Q28" i="49"/>
  <c r="Q124" i="49" s="1"/>
  <c r="R28" i="49"/>
  <c r="R124" i="49" s="1"/>
  <c r="S28" i="49"/>
  <c r="S124" i="49" s="1"/>
  <c r="T28" i="49"/>
  <c r="T124" i="49" s="1"/>
  <c r="U28" i="49"/>
  <c r="U124" i="49" s="1"/>
  <c r="V28" i="49"/>
  <c r="V124" i="49" s="1"/>
  <c r="W28" i="49"/>
  <c r="W124" i="49" s="1"/>
  <c r="X28" i="49"/>
  <c r="Y28" i="49"/>
  <c r="Y124" i="49" s="1"/>
  <c r="AB28" i="49"/>
  <c r="AD28" i="49"/>
  <c r="AD124" i="49" s="1"/>
  <c r="AH28" i="49"/>
  <c r="AH124" i="49" s="1"/>
  <c r="AJ28" i="49"/>
  <c r="D29" i="49"/>
  <c r="F29" i="49"/>
  <c r="F125" i="49" s="1"/>
  <c r="H29" i="49"/>
  <c r="H125" i="49" s="1"/>
  <c r="J29" i="49"/>
  <c r="L29" i="49"/>
  <c r="L125" i="49" s="1"/>
  <c r="M29" i="49"/>
  <c r="M125" i="49" s="1"/>
  <c r="N29" i="49"/>
  <c r="N125" i="49" s="1"/>
  <c r="O29" i="49"/>
  <c r="O125" i="49" s="1"/>
  <c r="P29" i="49"/>
  <c r="P125" i="49" s="1"/>
  <c r="Q29" i="49"/>
  <c r="Q125" i="49" s="1"/>
  <c r="R29" i="49"/>
  <c r="S29" i="49"/>
  <c r="S125" i="49" s="1"/>
  <c r="T29" i="49"/>
  <c r="T125" i="49" s="1"/>
  <c r="U29" i="49"/>
  <c r="U125" i="49" s="1"/>
  <c r="V29" i="49"/>
  <c r="V125" i="49" s="1"/>
  <c r="W29" i="49"/>
  <c r="X29" i="49"/>
  <c r="X125" i="49" s="1"/>
  <c r="Y29" i="49"/>
  <c r="Y125" i="49" s="1"/>
  <c r="AB29" i="49"/>
  <c r="AD29" i="49"/>
  <c r="AD125" i="49" s="1"/>
  <c r="AH29" i="49"/>
  <c r="AJ29" i="49"/>
  <c r="AJ125" i="49" s="1"/>
  <c r="D30" i="49"/>
  <c r="F30" i="49"/>
  <c r="F126" i="49" s="1"/>
  <c r="H30" i="49"/>
  <c r="H126" i="49" s="1"/>
  <c r="J30" i="49"/>
  <c r="J126" i="49" s="1"/>
  <c r="L30" i="49"/>
  <c r="M30" i="49"/>
  <c r="M126" i="49" s="1"/>
  <c r="N30" i="49"/>
  <c r="N126" i="49" s="1"/>
  <c r="O30" i="49"/>
  <c r="O126" i="49" s="1"/>
  <c r="P30" i="49"/>
  <c r="P126" i="49" s="1"/>
  <c r="Q30" i="49"/>
  <c r="Q126" i="49" s="1"/>
  <c r="R30" i="49"/>
  <c r="R126" i="49" s="1"/>
  <c r="S30" i="49"/>
  <c r="S126" i="49" s="1"/>
  <c r="T30" i="49"/>
  <c r="U30" i="49"/>
  <c r="U126" i="49" s="1"/>
  <c r="V30" i="49"/>
  <c r="V126" i="49" s="1"/>
  <c r="W30" i="49"/>
  <c r="W126" i="49" s="1"/>
  <c r="X30" i="49"/>
  <c r="X126" i="49" s="1"/>
  <c r="Y30" i="49"/>
  <c r="Y126" i="49" s="1"/>
  <c r="AB30" i="49"/>
  <c r="AD30" i="49"/>
  <c r="AH30" i="49"/>
  <c r="AJ30" i="49"/>
  <c r="AJ126" i="49" s="1"/>
  <c r="D31" i="49"/>
  <c r="E31" i="49"/>
  <c r="F31" i="49"/>
  <c r="H31" i="49"/>
  <c r="H127" i="49" s="1"/>
  <c r="I31" i="49"/>
  <c r="J31" i="49"/>
  <c r="J127" i="49" s="1"/>
  <c r="L31" i="49"/>
  <c r="L127" i="49" s="1"/>
  <c r="M31" i="49"/>
  <c r="M127" i="49" s="1"/>
  <c r="N31" i="49"/>
  <c r="O31" i="49"/>
  <c r="O127" i="49" s="1"/>
  <c r="P31" i="49"/>
  <c r="P127" i="49" s="1"/>
  <c r="Q31" i="49"/>
  <c r="Q127" i="49" s="1"/>
  <c r="R31" i="49"/>
  <c r="R127" i="49" s="1"/>
  <c r="S31" i="49"/>
  <c r="S127" i="49" s="1"/>
  <c r="T31" i="49"/>
  <c r="T127" i="49" s="1"/>
  <c r="U31" i="49"/>
  <c r="U127" i="49" s="1"/>
  <c r="V31" i="49"/>
  <c r="W31" i="49"/>
  <c r="W127" i="49" s="1"/>
  <c r="X31" i="49"/>
  <c r="X127" i="49" s="1"/>
  <c r="Y31" i="49"/>
  <c r="Y127" i="49" s="1"/>
  <c r="AB31" i="49"/>
  <c r="AC31" i="49"/>
  <c r="AC127" i="49" s="1"/>
  <c r="AD31" i="49"/>
  <c r="AD127" i="49" s="1"/>
  <c r="AH31" i="49"/>
  <c r="AI31" i="49"/>
  <c r="AJ31" i="49"/>
  <c r="AJ127" i="49" s="1"/>
  <c r="D32" i="49"/>
  <c r="D128" i="49" s="1"/>
  <c r="F32" i="49"/>
  <c r="F128" i="49" s="1"/>
  <c r="H32" i="49"/>
  <c r="J32" i="49"/>
  <c r="J128" i="49" s="1"/>
  <c r="L32" i="49"/>
  <c r="L128" i="49" s="1"/>
  <c r="M32" i="49"/>
  <c r="N32" i="49"/>
  <c r="N128" i="49" s="1"/>
  <c r="O32" i="49"/>
  <c r="O128" i="49" s="1"/>
  <c r="P32" i="49"/>
  <c r="Q32" i="49"/>
  <c r="Q128" i="49" s="1"/>
  <c r="R32" i="49"/>
  <c r="R128" i="49" s="1"/>
  <c r="S32" i="49"/>
  <c r="S128" i="49" s="1"/>
  <c r="T32" i="49"/>
  <c r="T128" i="49" s="1"/>
  <c r="U32" i="49"/>
  <c r="U128" i="49" s="1"/>
  <c r="V32" i="49"/>
  <c r="V128" i="49" s="1"/>
  <c r="W32" i="49"/>
  <c r="W128" i="49" s="1"/>
  <c r="X32" i="49"/>
  <c r="Y32" i="49"/>
  <c r="Y128" i="49" s="1"/>
  <c r="AB32" i="49"/>
  <c r="AD32" i="49"/>
  <c r="AD128" i="49" s="1"/>
  <c r="AH32" i="49"/>
  <c r="AH128" i="49" s="1"/>
  <c r="AJ32" i="49"/>
  <c r="D33" i="49"/>
  <c r="F33" i="49"/>
  <c r="F129" i="49" s="1"/>
  <c r="H33" i="49"/>
  <c r="H129" i="49" s="1"/>
  <c r="J33" i="49"/>
  <c r="L33" i="49"/>
  <c r="L129" i="49" s="1"/>
  <c r="M33" i="49"/>
  <c r="M129" i="49" s="1"/>
  <c r="N33" i="49"/>
  <c r="N129" i="49" s="1"/>
  <c r="O33" i="49"/>
  <c r="O129" i="49" s="1"/>
  <c r="P33" i="49"/>
  <c r="P129" i="49" s="1"/>
  <c r="Q33" i="49"/>
  <c r="Q129" i="49" s="1"/>
  <c r="R33" i="49"/>
  <c r="S33" i="49"/>
  <c r="S129" i="49" s="1"/>
  <c r="T33" i="49"/>
  <c r="T129" i="49" s="1"/>
  <c r="U33" i="49"/>
  <c r="U129" i="49" s="1"/>
  <c r="V33" i="49"/>
  <c r="V129" i="49" s="1"/>
  <c r="W33" i="49"/>
  <c r="W129" i="49" s="1"/>
  <c r="X33" i="49"/>
  <c r="X129" i="49" s="1"/>
  <c r="Y33" i="49"/>
  <c r="Y129" i="49" s="1"/>
  <c r="AB33" i="49"/>
  <c r="AD33" i="49"/>
  <c r="AD129" i="49" s="1"/>
  <c r="AH33" i="49"/>
  <c r="AJ33" i="49"/>
  <c r="AJ129" i="49" s="1"/>
  <c r="D34" i="49"/>
  <c r="F34" i="49"/>
  <c r="F130" i="49" s="1"/>
  <c r="H34" i="49"/>
  <c r="H130" i="49" s="1"/>
  <c r="J34" i="49"/>
  <c r="J130" i="49" s="1"/>
  <c r="L34" i="49"/>
  <c r="M34" i="49"/>
  <c r="M130" i="49" s="1"/>
  <c r="N34" i="49"/>
  <c r="N130" i="49" s="1"/>
  <c r="O34" i="49"/>
  <c r="O130" i="49" s="1"/>
  <c r="P34" i="49"/>
  <c r="P130" i="49" s="1"/>
  <c r="Q34" i="49"/>
  <c r="R34" i="49"/>
  <c r="R130" i="49" s="1"/>
  <c r="S34" i="49"/>
  <c r="S130" i="49" s="1"/>
  <c r="T34" i="49"/>
  <c r="U34" i="49"/>
  <c r="U130" i="49" s="1"/>
  <c r="V34" i="49"/>
  <c r="V130" i="49" s="1"/>
  <c r="W34" i="49"/>
  <c r="W130" i="49" s="1"/>
  <c r="X34" i="49"/>
  <c r="X130" i="49" s="1"/>
  <c r="Y34" i="49"/>
  <c r="Y130" i="49" s="1"/>
  <c r="AB34" i="49"/>
  <c r="AD34" i="49"/>
  <c r="AH34" i="49"/>
  <c r="AJ34" i="49"/>
  <c r="AJ130" i="49" s="1"/>
  <c r="D35" i="49"/>
  <c r="F35" i="49"/>
  <c r="G35" i="49"/>
  <c r="H35" i="49"/>
  <c r="H131" i="49" s="1"/>
  <c r="J35" i="49"/>
  <c r="J131" i="49" s="1"/>
  <c r="K35" i="49"/>
  <c r="L35" i="49"/>
  <c r="M35" i="49"/>
  <c r="M131" i="49" s="1"/>
  <c r="N35" i="49"/>
  <c r="O35" i="49"/>
  <c r="O131" i="49" s="1"/>
  <c r="P35" i="49"/>
  <c r="P131" i="49" s="1"/>
  <c r="Q35" i="49"/>
  <c r="Q131" i="49" s="1"/>
  <c r="R35" i="49"/>
  <c r="R131" i="49" s="1"/>
  <c r="S35" i="49"/>
  <c r="S131" i="49" s="1"/>
  <c r="T35" i="49"/>
  <c r="T131" i="49" s="1"/>
  <c r="U35" i="49"/>
  <c r="U131" i="49" s="1"/>
  <c r="V35" i="49"/>
  <c r="W35" i="49"/>
  <c r="W131" i="49" s="1"/>
  <c r="X35" i="49"/>
  <c r="X131" i="49" s="1"/>
  <c r="Y35" i="49"/>
  <c r="Y131" i="49" s="1"/>
  <c r="AB35" i="49"/>
  <c r="AD35" i="49"/>
  <c r="AD131" i="49" s="1"/>
  <c r="AE35" i="49"/>
  <c r="AE131" i="49" s="1"/>
  <c r="AH35" i="49"/>
  <c r="AJ35" i="49"/>
  <c r="AJ131" i="49" s="1"/>
  <c r="AK35" i="49"/>
  <c r="AK131" i="49" s="1"/>
  <c r="D36" i="49"/>
  <c r="E36" i="49"/>
  <c r="F36" i="49"/>
  <c r="F132" i="49" s="1"/>
  <c r="G36" i="49"/>
  <c r="G132" i="49" s="1"/>
  <c r="H36" i="49"/>
  <c r="H132" i="49" s="1"/>
  <c r="I36" i="49"/>
  <c r="I132" i="49" s="1"/>
  <c r="J36" i="49"/>
  <c r="J132" i="49" s="1"/>
  <c r="K36" i="49"/>
  <c r="K132" i="49" s="1"/>
  <c r="L36" i="49"/>
  <c r="L132" i="49" s="1"/>
  <c r="M36" i="49"/>
  <c r="M132" i="49" s="1"/>
  <c r="N36" i="49"/>
  <c r="N132" i="49" s="1"/>
  <c r="O36" i="49"/>
  <c r="O132" i="49" s="1"/>
  <c r="P36" i="49"/>
  <c r="Q36" i="49"/>
  <c r="Q132" i="49" s="1"/>
  <c r="R36" i="49"/>
  <c r="R132" i="49" s="1"/>
  <c r="S36" i="49"/>
  <c r="S132" i="49" s="1"/>
  <c r="T36" i="49"/>
  <c r="T132" i="49" s="1"/>
  <c r="U36" i="49"/>
  <c r="V36" i="49"/>
  <c r="V132" i="49" s="1"/>
  <c r="W36" i="49"/>
  <c r="W132" i="49" s="1"/>
  <c r="X36" i="49"/>
  <c r="X132" i="49" s="1"/>
  <c r="Y36" i="49"/>
  <c r="Y132" i="49" s="1"/>
  <c r="AB36" i="49"/>
  <c r="AC36" i="49"/>
  <c r="AD36" i="49"/>
  <c r="AD132" i="49" s="1"/>
  <c r="AE36" i="49"/>
  <c r="AH36" i="49"/>
  <c r="AH132" i="49" s="1"/>
  <c r="AI36" i="49"/>
  <c r="AJ36" i="49"/>
  <c r="AK36" i="49"/>
  <c r="D37" i="49"/>
  <c r="F37" i="49"/>
  <c r="F133" i="49" s="1"/>
  <c r="H37" i="49"/>
  <c r="H133" i="49" s="1"/>
  <c r="J37" i="49"/>
  <c r="J133" i="49" s="1"/>
  <c r="L37" i="49"/>
  <c r="L133" i="49" s="1"/>
  <c r="M37" i="49"/>
  <c r="M133" i="49" s="1"/>
  <c r="N37" i="49"/>
  <c r="N133" i="49" s="1"/>
  <c r="O37" i="49"/>
  <c r="O133" i="49" s="1"/>
  <c r="P37" i="49"/>
  <c r="P133" i="49" s="1"/>
  <c r="Q37" i="49"/>
  <c r="Q133" i="49" s="1"/>
  <c r="R37" i="49"/>
  <c r="S37" i="49"/>
  <c r="S133" i="49" s="1"/>
  <c r="T37" i="49"/>
  <c r="T133" i="49" s="1"/>
  <c r="U37" i="49"/>
  <c r="U133" i="49" s="1"/>
  <c r="V37" i="49"/>
  <c r="V133" i="49" s="1"/>
  <c r="W37" i="49"/>
  <c r="X37" i="49"/>
  <c r="X133" i="49" s="1"/>
  <c r="Y37" i="49"/>
  <c r="Y133" i="49" s="1"/>
  <c r="AB37" i="49"/>
  <c r="AB133" i="49" s="1"/>
  <c r="AD37" i="49"/>
  <c r="AD133" i="49" s="1"/>
  <c r="AH37" i="49"/>
  <c r="AJ37" i="49"/>
  <c r="AJ133" i="49" s="1"/>
  <c r="D38" i="49"/>
  <c r="F38" i="49"/>
  <c r="F134" i="49" s="1"/>
  <c r="H38" i="49"/>
  <c r="H134" i="49" s="1"/>
  <c r="J38" i="49"/>
  <c r="J134" i="49" s="1"/>
  <c r="L38" i="49"/>
  <c r="L134" i="49" s="1"/>
  <c r="M38" i="49"/>
  <c r="M134" i="49" s="1"/>
  <c r="N38" i="49"/>
  <c r="N134" i="49" s="1"/>
  <c r="O38" i="49"/>
  <c r="O134" i="49" s="1"/>
  <c r="P38" i="49"/>
  <c r="P134" i="49" s="1"/>
  <c r="Q38" i="49"/>
  <c r="Q134" i="49" s="1"/>
  <c r="R38" i="49"/>
  <c r="R134" i="49" s="1"/>
  <c r="S38" i="49"/>
  <c r="S134" i="49" s="1"/>
  <c r="T38" i="49"/>
  <c r="U38" i="49"/>
  <c r="U134" i="49" s="1"/>
  <c r="V38" i="49"/>
  <c r="V134" i="49" s="1"/>
  <c r="W38" i="49"/>
  <c r="W134" i="49" s="1"/>
  <c r="X38" i="49"/>
  <c r="X134" i="49" s="1"/>
  <c r="Y38" i="49"/>
  <c r="AB38" i="49"/>
  <c r="AD38" i="49"/>
  <c r="AD134" i="49" s="1"/>
  <c r="AH38" i="49"/>
  <c r="AJ38" i="49"/>
  <c r="AJ134" i="49" s="1"/>
  <c r="D39" i="49"/>
  <c r="F39" i="49"/>
  <c r="H39" i="49"/>
  <c r="H135" i="49" s="1"/>
  <c r="J39" i="49"/>
  <c r="J135" i="49" s="1"/>
  <c r="L39" i="49"/>
  <c r="L135" i="49" s="1"/>
  <c r="M39" i="49"/>
  <c r="M135" i="49" s="1"/>
  <c r="N39" i="49"/>
  <c r="N135" i="49" s="1"/>
  <c r="O39" i="49"/>
  <c r="O135" i="49" s="1"/>
  <c r="P39" i="49"/>
  <c r="P135" i="49" s="1"/>
  <c r="Q39" i="49"/>
  <c r="Q135" i="49" s="1"/>
  <c r="R39" i="49"/>
  <c r="R135" i="49" s="1"/>
  <c r="S39" i="49"/>
  <c r="S135" i="49" s="1"/>
  <c r="T39" i="49"/>
  <c r="T135" i="49" s="1"/>
  <c r="U39" i="49"/>
  <c r="U135" i="49" s="1"/>
  <c r="V39" i="49"/>
  <c r="W39" i="49"/>
  <c r="W135" i="49" s="1"/>
  <c r="X39" i="49"/>
  <c r="X135" i="49" s="1"/>
  <c r="Y39" i="49"/>
  <c r="Y135" i="49" s="1"/>
  <c r="AB39" i="49"/>
  <c r="AD39" i="49"/>
  <c r="AD135" i="49" s="1"/>
  <c r="AH39" i="49"/>
  <c r="AJ39" i="49"/>
  <c r="AJ135" i="49" s="1"/>
  <c r="D40" i="49"/>
  <c r="E40" i="49"/>
  <c r="F40" i="49"/>
  <c r="F136" i="49" s="1"/>
  <c r="G40" i="49"/>
  <c r="G136" i="49" s="1"/>
  <c r="H40" i="49"/>
  <c r="I40" i="49"/>
  <c r="I136" i="49" s="1"/>
  <c r="J40" i="49"/>
  <c r="J136" i="49" s="1"/>
  <c r="K40" i="49"/>
  <c r="K136" i="49" s="1"/>
  <c r="L40" i="49"/>
  <c r="L136" i="49" s="1"/>
  <c r="M40" i="49"/>
  <c r="M136" i="49" s="1"/>
  <c r="N40" i="49"/>
  <c r="N136" i="49" s="1"/>
  <c r="O40" i="49"/>
  <c r="O136" i="49" s="1"/>
  <c r="P40" i="49"/>
  <c r="P136" i="49" s="1"/>
  <c r="Q40" i="49"/>
  <c r="Q136" i="49" s="1"/>
  <c r="R40" i="49"/>
  <c r="R136" i="49" s="1"/>
  <c r="S40" i="49"/>
  <c r="S136" i="49" s="1"/>
  <c r="T40" i="49"/>
  <c r="T136" i="49" s="1"/>
  <c r="U40" i="49"/>
  <c r="U136" i="49" s="1"/>
  <c r="V40" i="49"/>
  <c r="V136" i="49" s="1"/>
  <c r="W40" i="49"/>
  <c r="W136" i="49" s="1"/>
  <c r="X40" i="49"/>
  <c r="Y40" i="49"/>
  <c r="Y136" i="49" s="1"/>
  <c r="AB40" i="49"/>
  <c r="AC40" i="49"/>
  <c r="AD40" i="49"/>
  <c r="AD136" i="49" s="1"/>
  <c r="AE40" i="49"/>
  <c r="AH40" i="49"/>
  <c r="AH136" i="49" s="1"/>
  <c r="AI40" i="49"/>
  <c r="AJ40" i="49"/>
  <c r="AJ136" i="49" s="1"/>
  <c r="AK40" i="49"/>
  <c r="D41" i="49"/>
  <c r="E41" i="49"/>
  <c r="F41" i="49"/>
  <c r="F137" i="49" s="1"/>
  <c r="G41" i="49"/>
  <c r="H41" i="49"/>
  <c r="H137" i="49" s="1"/>
  <c r="I41" i="49"/>
  <c r="J41" i="49"/>
  <c r="K41" i="49"/>
  <c r="L41" i="49"/>
  <c r="L137" i="49" s="1"/>
  <c r="M41" i="49"/>
  <c r="M137" i="49" s="1"/>
  <c r="N41" i="49"/>
  <c r="N137" i="49" s="1"/>
  <c r="O41" i="49"/>
  <c r="P41" i="49"/>
  <c r="P137" i="49" s="1"/>
  <c r="Q41" i="49"/>
  <c r="Q137" i="49" s="1"/>
  <c r="R41" i="49"/>
  <c r="R137" i="49" s="1"/>
  <c r="S41" i="49"/>
  <c r="S137" i="49" s="1"/>
  <c r="T41" i="49"/>
  <c r="T137" i="49" s="1"/>
  <c r="U41" i="49"/>
  <c r="U137" i="49" s="1"/>
  <c r="V41" i="49"/>
  <c r="V137" i="49" s="1"/>
  <c r="W41" i="49"/>
  <c r="W137" i="49" s="1"/>
  <c r="X41" i="49"/>
  <c r="X137" i="49" s="1"/>
  <c r="Y41" i="49"/>
  <c r="Y137" i="49" s="1"/>
  <c r="AB41" i="49"/>
  <c r="AC41" i="49"/>
  <c r="AC137" i="49" s="1"/>
  <c r="AD41" i="49"/>
  <c r="AD137" i="49" s="1"/>
  <c r="AE41" i="49"/>
  <c r="AE137" i="49" s="1"/>
  <c r="AH41" i="49"/>
  <c r="AI41" i="49"/>
  <c r="AJ41" i="49"/>
  <c r="AJ137" i="49" s="1"/>
  <c r="AK41" i="49"/>
  <c r="AK137" i="49" s="1"/>
  <c r="D42" i="49"/>
  <c r="D138" i="49" s="1"/>
  <c r="F42" i="49"/>
  <c r="H42" i="49"/>
  <c r="H138" i="49" s="1"/>
  <c r="J42" i="49"/>
  <c r="L42" i="49"/>
  <c r="M42" i="49"/>
  <c r="N42" i="49"/>
  <c r="N138" i="49" s="1"/>
  <c r="O42" i="49"/>
  <c r="P42" i="49"/>
  <c r="P138" i="49" s="1"/>
  <c r="Q42" i="49"/>
  <c r="R42" i="49"/>
  <c r="R138" i="49" s="1"/>
  <c r="S42" i="49"/>
  <c r="T42" i="49"/>
  <c r="T138" i="49" s="1"/>
  <c r="U42" i="49"/>
  <c r="V42" i="49"/>
  <c r="V138" i="49" s="1"/>
  <c r="W42" i="49"/>
  <c r="X42" i="49"/>
  <c r="X138" i="49" s="1"/>
  <c r="Y42" i="49"/>
  <c r="AB42" i="49"/>
  <c r="AC42" i="49"/>
  <c r="AD42" i="49"/>
  <c r="AE42" i="49"/>
  <c r="AH42" i="49"/>
  <c r="AJ42" i="49"/>
  <c r="D43" i="49"/>
  <c r="F43" i="49"/>
  <c r="F139" i="49" s="1"/>
  <c r="H43" i="49"/>
  <c r="H139" i="49" s="1"/>
  <c r="J43" i="49"/>
  <c r="J139" i="49" s="1"/>
  <c r="L43" i="49"/>
  <c r="L139" i="49" s="1"/>
  <c r="M43" i="49"/>
  <c r="M139" i="49" s="1"/>
  <c r="N43" i="49"/>
  <c r="O43" i="49"/>
  <c r="O139" i="49" s="1"/>
  <c r="P43" i="49"/>
  <c r="P139" i="49" s="1"/>
  <c r="Q43" i="49"/>
  <c r="Q139" i="49" s="1"/>
  <c r="R43" i="49"/>
  <c r="R139" i="49" s="1"/>
  <c r="S43" i="49"/>
  <c r="T43" i="49"/>
  <c r="T139" i="49" s="1"/>
  <c r="U43" i="49"/>
  <c r="U139" i="49" s="1"/>
  <c r="V43" i="49"/>
  <c r="V139" i="49" s="1"/>
  <c r="W43" i="49"/>
  <c r="W139" i="49" s="1"/>
  <c r="X43" i="49"/>
  <c r="X139" i="49" s="1"/>
  <c r="Y43" i="49"/>
  <c r="Y139" i="49" s="1"/>
  <c r="AB43" i="49"/>
  <c r="AD43" i="49"/>
  <c r="AD139" i="49" s="1"/>
  <c r="AH43" i="49"/>
  <c r="AJ43" i="49"/>
  <c r="AJ139" i="49" s="1"/>
  <c r="D44" i="49"/>
  <c r="E44" i="49"/>
  <c r="F44" i="49"/>
  <c r="F140" i="49" s="1"/>
  <c r="G44" i="49"/>
  <c r="G140" i="49" s="1"/>
  <c r="H44" i="49"/>
  <c r="H140" i="49" s="1"/>
  <c r="I44" i="49"/>
  <c r="I140" i="49" s="1"/>
  <c r="J44" i="49"/>
  <c r="J140" i="49" s="1"/>
  <c r="K44" i="49"/>
  <c r="K140" i="49" s="1"/>
  <c r="L44" i="49"/>
  <c r="L140" i="49" s="1"/>
  <c r="M44" i="49"/>
  <c r="M140" i="49" s="1"/>
  <c r="N44" i="49"/>
  <c r="N140" i="49" s="1"/>
  <c r="O44" i="49"/>
  <c r="O140" i="49" s="1"/>
  <c r="P44" i="49"/>
  <c r="Q44" i="49"/>
  <c r="Q140" i="49" s="1"/>
  <c r="R44" i="49"/>
  <c r="R140" i="49" s="1"/>
  <c r="S44" i="49"/>
  <c r="S140" i="49" s="1"/>
  <c r="T44" i="49"/>
  <c r="T140" i="49" s="1"/>
  <c r="U44" i="49"/>
  <c r="U140" i="49" s="1"/>
  <c r="V44" i="49"/>
  <c r="V140" i="49" s="1"/>
  <c r="W44" i="49"/>
  <c r="W140" i="49" s="1"/>
  <c r="X44" i="49"/>
  <c r="X140" i="49" s="1"/>
  <c r="Y44" i="49"/>
  <c r="Y140" i="49" s="1"/>
  <c r="AB44" i="49"/>
  <c r="AC44" i="49"/>
  <c r="AD44" i="49"/>
  <c r="AD140" i="49" s="1"/>
  <c r="AE44" i="49"/>
  <c r="AH44" i="49"/>
  <c r="AH140" i="49" s="1"/>
  <c r="AI44" i="49"/>
  <c r="AJ44" i="49"/>
  <c r="AK44" i="49"/>
  <c r="D45" i="49"/>
  <c r="E45" i="49"/>
  <c r="F45" i="49"/>
  <c r="F141" i="49" s="1"/>
  <c r="G45" i="49"/>
  <c r="H45" i="49"/>
  <c r="H141" i="49" s="1"/>
  <c r="I45" i="49"/>
  <c r="J45" i="49"/>
  <c r="J141" i="49" s="1"/>
  <c r="K45" i="49"/>
  <c r="L45" i="49"/>
  <c r="L141" i="49" s="1"/>
  <c r="M45" i="49"/>
  <c r="N45" i="49"/>
  <c r="N141" i="49" s="1"/>
  <c r="O45" i="49"/>
  <c r="P45" i="49"/>
  <c r="P141" i="49" s="1"/>
  <c r="Q45" i="49"/>
  <c r="R45" i="49"/>
  <c r="S45" i="49"/>
  <c r="T45" i="49"/>
  <c r="T141" i="49" s="1"/>
  <c r="U45" i="49"/>
  <c r="V45" i="49"/>
  <c r="V141" i="49" s="1"/>
  <c r="W45" i="49"/>
  <c r="X45" i="49"/>
  <c r="X141" i="49" s="1"/>
  <c r="Y45" i="49"/>
  <c r="AB45" i="49"/>
  <c r="AB141" i="49" s="1"/>
  <c r="AC45" i="49"/>
  <c r="AD45" i="49"/>
  <c r="AD141" i="49" s="1"/>
  <c r="AE45" i="49"/>
  <c r="AH45" i="49"/>
  <c r="AI45" i="49"/>
  <c r="AJ45" i="49"/>
  <c r="AJ141" i="49" s="1"/>
  <c r="AK45" i="49"/>
  <c r="D46" i="49"/>
  <c r="E46" i="49"/>
  <c r="F46" i="49"/>
  <c r="F142" i="49" s="1"/>
  <c r="G46" i="49"/>
  <c r="H46" i="49"/>
  <c r="H142" i="49" s="1"/>
  <c r="I46" i="49"/>
  <c r="J46" i="49"/>
  <c r="J142" i="49" s="1"/>
  <c r="K46" i="49"/>
  <c r="L46" i="49"/>
  <c r="L142" i="49" s="1"/>
  <c r="M46" i="49"/>
  <c r="N46" i="49"/>
  <c r="N142" i="49" s="1"/>
  <c r="O46" i="49"/>
  <c r="P46" i="49"/>
  <c r="P142" i="49" s="1"/>
  <c r="Q46" i="49"/>
  <c r="R46" i="49"/>
  <c r="R142" i="49" s="1"/>
  <c r="S46" i="49"/>
  <c r="T46" i="49"/>
  <c r="U46" i="49"/>
  <c r="V46" i="49"/>
  <c r="V142" i="49" s="1"/>
  <c r="W46" i="49"/>
  <c r="X46" i="49"/>
  <c r="X142" i="49" s="1"/>
  <c r="Y46" i="49"/>
  <c r="AB46" i="49"/>
  <c r="AC46" i="49"/>
  <c r="AD46" i="49"/>
  <c r="AD142" i="49" s="1"/>
  <c r="AE46" i="49"/>
  <c r="AH46" i="49"/>
  <c r="AI46" i="49"/>
  <c r="AJ46" i="49"/>
  <c r="AJ142" i="49" s="1"/>
  <c r="AK46" i="49"/>
  <c r="D47" i="49"/>
  <c r="F47" i="49"/>
  <c r="H47" i="49"/>
  <c r="H143" i="49" s="1"/>
  <c r="I47" i="49"/>
  <c r="J47" i="49"/>
  <c r="J143" i="49" s="1"/>
  <c r="K47" i="49"/>
  <c r="L47" i="49"/>
  <c r="L143" i="49" s="1"/>
  <c r="M47" i="49"/>
  <c r="N47" i="49"/>
  <c r="N143" i="49" s="1"/>
  <c r="O47" i="49"/>
  <c r="P47" i="49"/>
  <c r="P143" i="49" s="1"/>
  <c r="Q47" i="49"/>
  <c r="R47" i="49"/>
  <c r="R143" i="49" s="1"/>
  <c r="S47" i="49"/>
  <c r="T47" i="49"/>
  <c r="T143" i="49" s="1"/>
  <c r="U47" i="49"/>
  <c r="V47" i="49"/>
  <c r="V143" i="49" s="1"/>
  <c r="W47" i="49"/>
  <c r="X47" i="49"/>
  <c r="X143" i="49" s="1"/>
  <c r="Y47" i="49"/>
  <c r="AB47" i="49"/>
  <c r="AD47" i="49"/>
  <c r="AD143" i="49" s="1"/>
  <c r="AH47" i="49"/>
  <c r="AJ47" i="49"/>
  <c r="AJ143" i="49" s="1"/>
  <c r="F10" i="49"/>
  <c r="H10" i="49"/>
  <c r="I10" i="49"/>
  <c r="J10" i="49"/>
  <c r="K10" i="49"/>
  <c r="K106" i="49" s="1"/>
  <c r="L10" i="49"/>
  <c r="M10" i="49"/>
  <c r="M106" i="49" s="1"/>
  <c r="N10" i="49"/>
  <c r="O10" i="49"/>
  <c r="O106" i="49" s="1"/>
  <c r="P10" i="49"/>
  <c r="Q10" i="49"/>
  <c r="Q106" i="49" s="1"/>
  <c r="R10" i="49"/>
  <c r="S10" i="49"/>
  <c r="S106" i="49" s="1"/>
  <c r="T10" i="49"/>
  <c r="U10" i="49"/>
  <c r="U106" i="49" s="1"/>
  <c r="V10" i="49"/>
  <c r="W10" i="49"/>
  <c r="X10" i="49"/>
  <c r="Y10" i="49"/>
  <c r="Y106" i="49" s="1"/>
  <c r="AB10" i="49"/>
  <c r="AD10" i="49"/>
  <c r="AH10" i="49"/>
  <c r="AJ10" i="49"/>
  <c r="D10" i="49"/>
  <c r="D106" i="49" s="1"/>
  <c r="K146" i="49"/>
  <c r="H146" i="49"/>
  <c r="D146" i="49"/>
  <c r="W133" i="49"/>
  <c r="W106" i="49"/>
  <c r="X104" i="49"/>
  <c r="V104" i="49"/>
  <c r="T104" i="49"/>
  <c r="R104" i="49"/>
  <c r="P104" i="49"/>
  <c r="N104" i="49"/>
  <c r="L104" i="49"/>
  <c r="H104" i="49"/>
  <c r="D104" i="49"/>
  <c r="AH103" i="49"/>
  <c r="AB103" i="49"/>
  <c r="X56" i="49"/>
  <c r="V56" i="49"/>
  <c r="T56" i="49"/>
  <c r="R56" i="49"/>
  <c r="P56" i="49"/>
  <c r="N56" i="49"/>
  <c r="L56" i="49"/>
  <c r="H56" i="49"/>
  <c r="D56" i="49"/>
  <c r="AH55" i="49"/>
  <c r="AB55" i="49"/>
  <c r="AB143" i="49"/>
  <c r="F143" i="49"/>
  <c r="T142" i="49"/>
  <c r="D142" i="49"/>
  <c r="R141" i="49"/>
  <c r="AJ140" i="49"/>
  <c r="P140" i="49"/>
  <c r="AH139" i="49"/>
  <c r="N139" i="49"/>
  <c r="AD138" i="49"/>
  <c r="L138" i="49"/>
  <c r="AB137" i="49"/>
  <c r="J137" i="49"/>
  <c r="X136" i="49"/>
  <c r="H136" i="49"/>
  <c r="V135" i="49"/>
  <c r="F135" i="49"/>
  <c r="T134" i="49"/>
  <c r="D134" i="49"/>
  <c r="R133" i="49"/>
  <c r="AJ132" i="49"/>
  <c r="P132" i="49"/>
  <c r="AH131" i="49"/>
  <c r="V131" i="49"/>
  <c r="N131" i="49"/>
  <c r="F131" i="49"/>
  <c r="AD130" i="49"/>
  <c r="T130" i="49"/>
  <c r="L130" i="49"/>
  <c r="D130" i="49"/>
  <c r="AB129" i="49"/>
  <c r="R129" i="49"/>
  <c r="J129" i="49"/>
  <c r="AJ128" i="49"/>
  <c r="X128" i="49"/>
  <c r="P128" i="49"/>
  <c r="H128" i="49"/>
  <c r="AH127" i="49"/>
  <c r="V127" i="49"/>
  <c r="N127" i="49"/>
  <c r="F127" i="49"/>
  <c r="AD126" i="49"/>
  <c r="T126" i="49"/>
  <c r="L126" i="49"/>
  <c r="D126" i="49"/>
  <c r="AB125" i="49"/>
  <c r="R125" i="49"/>
  <c r="J125" i="49"/>
  <c r="AJ124" i="49"/>
  <c r="X124" i="49"/>
  <c r="P124" i="49"/>
  <c r="H124" i="49"/>
  <c r="AD123" i="49"/>
  <c r="X123" i="49"/>
  <c r="T123" i="49"/>
  <c r="P123" i="49"/>
  <c r="L123" i="49"/>
  <c r="H123" i="49"/>
  <c r="D123" i="49"/>
  <c r="AH122" i="49"/>
  <c r="AB122" i="49"/>
  <c r="V122" i="49"/>
  <c r="R122" i="49"/>
  <c r="N122" i="49"/>
  <c r="J122" i="49"/>
  <c r="F122" i="49"/>
  <c r="AH121" i="49"/>
  <c r="AB121" i="49"/>
  <c r="V121" i="49"/>
  <c r="R121" i="49"/>
  <c r="N121" i="49"/>
  <c r="L121" i="49"/>
  <c r="J121" i="49"/>
  <c r="H121" i="49"/>
  <c r="F121" i="49"/>
  <c r="D121" i="49"/>
  <c r="AJ120" i="49"/>
  <c r="AH120" i="49"/>
  <c r="AD120" i="49"/>
  <c r="AB120" i="49"/>
  <c r="X120" i="49"/>
  <c r="V120" i="49"/>
  <c r="T120" i="49"/>
  <c r="R120" i="49"/>
  <c r="P120" i="49"/>
  <c r="N120" i="49"/>
  <c r="L120" i="49"/>
  <c r="J120" i="49"/>
  <c r="H120" i="49"/>
  <c r="F120" i="49"/>
  <c r="AJ119" i="49"/>
  <c r="AH119" i="49"/>
  <c r="AD119" i="49"/>
  <c r="AB119" i="49"/>
  <c r="X119" i="49"/>
  <c r="V119" i="49"/>
  <c r="T119" i="49"/>
  <c r="R119" i="49"/>
  <c r="P119" i="49"/>
  <c r="N119" i="49"/>
  <c r="L119" i="49"/>
  <c r="J119" i="49"/>
  <c r="H119" i="49"/>
  <c r="F119" i="49"/>
  <c r="D119" i="49"/>
  <c r="AJ118" i="49"/>
  <c r="AH118" i="49"/>
  <c r="AD118" i="49"/>
  <c r="AB118" i="49"/>
  <c r="X118" i="49"/>
  <c r="V118" i="49"/>
  <c r="T118" i="49"/>
  <c r="R118" i="49"/>
  <c r="P118" i="49"/>
  <c r="N118" i="49"/>
  <c r="L118" i="49"/>
  <c r="J118" i="49"/>
  <c r="H118" i="49"/>
  <c r="F118" i="49"/>
  <c r="AJ117" i="49"/>
  <c r="AH117" i="49"/>
  <c r="AD117" i="49"/>
  <c r="AB117" i="49"/>
  <c r="X117" i="49"/>
  <c r="V117" i="49"/>
  <c r="T117" i="49"/>
  <c r="R117" i="49"/>
  <c r="P117" i="49"/>
  <c r="N117" i="49"/>
  <c r="L117" i="49"/>
  <c r="J117" i="49"/>
  <c r="H117" i="49"/>
  <c r="F117" i="49"/>
  <c r="D117" i="49"/>
  <c r="AJ116" i="49"/>
  <c r="AH116" i="49"/>
  <c r="AD116" i="49"/>
  <c r="AB116" i="49"/>
  <c r="X116" i="49"/>
  <c r="V116" i="49"/>
  <c r="T116" i="49"/>
  <c r="R116" i="49"/>
  <c r="P116" i="49"/>
  <c r="N116" i="49"/>
  <c r="L116" i="49"/>
  <c r="J116" i="49"/>
  <c r="H116" i="49"/>
  <c r="F116" i="49"/>
  <c r="AJ115" i="49"/>
  <c r="AH115" i="49"/>
  <c r="AD115" i="49"/>
  <c r="AB115" i="49"/>
  <c r="X115" i="49"/>
  <c r="V115" i="49"/>
  <c r="T115" i="49"/>
  <c r="R115" i="49"/>
  <c r="P115" i="49"/>
  <c r="N115" i="49"/>
  <c r="L115" i="49"/>
  <c r="J115" i="49"/>
  <c r="H115" i="49"/>
  <c r="F115" i="49"/>
  <c r="D115" i="49"/>
  <c r="AJ114" i="49"/>
  <c r="AH114" i="49"/>
  <c r="AD114" i="49"/>
  <c r="AB114" i="49"/>
  <c r="X114" i="49"/>
  <c r="V114" i="49"/>
  <c r="T114" i="49"/>
  <c r="R114" i="49"/>
  <c r="P114" i="49"/>
  <c r="N114" i="49"/>
  <c r="L114" i="49"/>
  <c r="J114" i="49"/>
  <c r="H114" i="49"/>
  <c r="F114" i="49"/>
  <c r="AJ113" i="49"/>
  <c r="AH113" i="49"/>
  <c r="AD113" i="49"/>
  <c r="AB113" i="49"/>
  <c r="X113" i="49"/>
  <c r="V113" i="49"/>
  <c r="T113" i="49"/>
  <c r="R113" i="49"/>
  <c r="P113" i="49"/>
  <c r="N113" i="49"/>
  <c r="L113" i="49"/>
  <c r="J113" i="49"/>
  <c r="H113" i="49"/>
  <c r="F113" i="49"/>
  <c r="D113" i="49"/>
  <c r="AJ112" i="49"/>
  <c r="AH112" i="49"/>
  <c r="AD112" i="49"/>
  <c r="AB112" i="49"/>
  <c r="X112" i="49"/>
  <c r="V112" i="49"/>
  <c r="T112" i="49"/>
  <c r="R112" i="49"/>
  <c r="P112" i="49"/>
  <c r="N112" i="49"/>
  <c r="L112" i="49"/>
  <c r="J112" i="49"/>
  <c r="H112" i="49"/>
  <c r="F112" i="49"/>
  <c r="AJ111" i="49"/>
  <c r="AD111" i="49"/>
  <c r="AB111" i="49"/>
  <c r="X111" i="49"/>
  <c r="V111" i="49"/>
  <c r="T111" i="49"/>
  <c r="R111" i="49"/>
  <c r="P111" i="49"/>
  <c r="N111" i="49"/>
  <c r="L111" i="49"/>
  <c r="J111" i="49"/>
  <c r="H111" i="49"/>
  <c r="F111" i="49"/>
  <c r="D111" i="49"/>
  <c r="AJ110" i="49"/>
  <c r="AH110" i="49"/>
  <c r="AD110" i="49"/>
  <c r="AB110" i="49"/>
  <c r="X110" i="49"/>
  <c r="V110" i="49"/>
  <c r="T110" i="49"/>
  <c r="R110" i="49"/>
  <c r="P110" i="49"/>
  <c r="N110" i="49"/>
  <c r="L110" i="49"/>
  <c r="J110" i="49"/>
  <c r="H110" i="49"/>
  <c r="AJ109" i="49"/>
  <c r="AH109" i="49"/>
  <c r="AB109" i="49"/>
  <c r="X109" i="49"/>
  <c r="V109" i="49"/>
  <c r="T109" i="49"/>
  <c r="R109" i="49"/>
  <c r="P109" i="49"/>
  <c r="N109" i="49"/>
  <c r="L109" i="49"/>
  <c r="H109" i="49"/>
  <c r="F109" i="49"/>
  <c r="D109" i="49"/>
  <c r="AH108" i="49"/>
  <c r="AD108" i="49"/>
  <c r="AB108" i="49"/>
  <c r="X108" i="49"/>
  <c r="V108" i="49"/>
  <c r="T108" i="49"/>
  <c r="R108" i="49"/>
  <c r="P108" i="49"/>
  <c r="N108" i="49"/>
  <c r="L108" i="49"/>
  <c r="J108" i="49"/>
  <c r="H108" i="49"/>
  <c r="AJ107" i="49"/>
  <c r="AH107" i="49"/>
  <c r="AB107" i="49"/>
  <c r="X107" i="49"/>
  <c r="V107" i="49"/>
  <c r="T107" i="49"/>
  <c r="R107" i="49"/>
  <c r="P107" i="49"/>
  <c r="N107" i="49"/>
  <c r="L107" i="49"/>
  <c r="H107" i="49"/>
  <c r="F107" i="49"/>
  <c r="D107" i="49"/>
  <c r="I106" i="49"/>
  <c r="X8" i="49"/>
  <c r="V8" i="49"/>
  <c r="T8" i="49"/>
  <c r="R8" i="49"/>
  <c r="P8" i="49"/>
  <c r="N8" i="49"/>
  <c r="L8" i="49"/>
  <c r="H8" i="49"/>
  <c r="D8" i="49"/>
  <c r="AH7" i="49"/>
  <c r="AB7" i="49"/>
  <c r="D7" i="49"/>
  <c r="E3" i="49"/>
  <c r="D3" i="49"/>
  <c r="D102" i="49" s="1"/>
  <c r="AJ138" i="49" l="1"/>
  <c r="Y138" i="49"/>
  <c r="W138" i="49"/>
  <c r="U138" i="49"/>
  <c r="S138" i="49"/>
  <c r="Q138" i="49"/>
  <c r="O138" i="49"/>
  <c r="M138" i="49"/>
  <c r="J138" i="49"/>
  <c r="F138" i="49"/>
  <c r="L131" i="49"/>
  <c r="AF10" i="49"/>
  <c r="AG44" i="49"/>
  <c r="AM74" i="49"/>
  <c r="AF15" i="49"/>
  <c r="AF11" i="49"/>
  <c r="Z95" i="49"/>
  <c r="AF94" i="49"/>
  <c r="Z93" i="49"/>
  <c r="AF92" i="49"/>
  <c r="Z91" i="49"/>
  <c r="AF90" i="49"/>
  <c r="Z89" i="49"/>
  <c r="AF88" i="49"/>
  <c r="Z87" i="49"/>
  <c r="AF86" i="49"/>
  <c r="Z85" i="49"/>
  <c r="AF84" i="49"/>
  <c r="Z83" i="49"/>
  <c r="AF82" i="49"/>
  <c r="Z81" i="49"/>
  <c r="AF80" i="49"/>
  <c r="Z79" i="49"/>
  <c r="AF78" i="49"/>
  <c r="Z77" i="49"/>
  <c r="AF76" i="49"/>
  <c r="Z75" i="49"/>
  <c r="AF73" i="49"/>
  <c r="Z73" i="49"/>
  <c r="Z71" i="49"/>
  <c r="AF69" i="49"/>
  <c r="Z69" i="49"/>
  <c r="Z67" i="49"/>
  <c r="AF65" i="49"/>
  <c r="Z65" i="49"/>
  <c r="Z63" i="49"/>
  <c r="AF61" i="49"/>
  <c r="Z61" i="49"/>
  <c r="Z59" i="49"/>
  <c r="AG46" i="49"/>
  <c r="AG45" i="49"/>
  <c r="AG36" i="49"/>
  <c r="AG42" i="49"/>
  <c r="AG40" i="49"/>
  <c r="AG26" i="49"/>
  <c r="AG23" i="49"/>
  <c r="AG14" i="49"/>
  <c r="AM94" i="49"/>
  <c r="AG94" i="49"/>
  <c r="AA94" i="49"/>
  <c r="AG93" i="49"/>
  <c r="AA93" i="49"/>
  <c r="AM92" i="49"/>
  <c r="AG92" i="49"/>
  <c r="AA92" i="49"/>
  <c r="AG89" i="49"/>
  <c r="AA89" i="49"/>
  <c r="AM88" i="49"/>
  <c r="AG88" i="49"/>
  <c r="AA88" i="49"/>
  <c r="AC119" i="49"/>
  <c r="AF47" i="49"/>
  <c r="AH142" i="49"/>
  <c r="AL46" i="49"/>
  <c r="AB139" i="49"/>
  <c r="AF43" i="49"/>
  <c r="AH138" i="49"/>
  <c r="AL42" i="49"/>
  <c r="AF41" i="49"/>
  <c r="AB135" i="49"/>
  <c r="AF39" i="49"/>
  <c r="AH134" i="49"/>
  <c r="AL38" i="49"/>
  <c r="AB131" i="49"/>
  <c r="AF35" i="49"/>
  <c r="AH130" i="49"/>
  <c r="AL34" i="49"/>
  <c r="AF33" i="49"/>
  <c r="AB127" i="49"/>
  <c r="AF31" i="49"/>
  <c r="AH126" i="49"/>
  <c r="AL30" i="49"/>
  <c r="AF29" i="49"/>
  <c r="AB123" i="49"/>
  <c r="AF27" i="49"/>
  <c r="AL26" i="49"/>
  <c r="AF25" i="49"/>
  <c r="AF121" i="49" s="1"/>
  <c r="AL24" i="49"/>
  <c r="AF23" i="49"/>
  <c r="AL22" i="49"/>
  <c r="AF21" i="49"/>
  <c r="AF117" i="49" s="1"/>
  <c r="AL20" i="49"/>
  <c r="AF19" i="49"/>
  <c r="AL18" i="49"/>
  <c r="AF17" i="49"/>
  <c r="AF113" i="49" s="1"/>
  <c r="AF13" i="49"/>
  <c r="AF95" i="49"/>
  <c r="Z94" i="49"/>
  <c r="AF93" i="49"/>
  <c r="Z92" i="49"/>
  <c r="AF91" i="49"/>
  <c r="Z90" i="49"/>
  <c r="AF89" i="49"/>
  <c r="Z88" i="49"/>
  <c r="AF87" i="49"/>
  <c r="Z86" i="49"/>
  <c r="AF85" i="49"/>
  <c r="Z84" i="49"/>
  <c r="AF83" i="49"/>
  <c r="Z82" i="49"/>
  <c r="AF81" i="49"/>
  <c r="Z80" i="49"/>
  <c r="AF79" i="49"/>
  <c r="Z78" i="49"/>
  <c r="AF77" i="49"/>
  <c r="Z76" i="49"/>
  <c r="AF75" i="49"/>
  <c r="Z74" i="49"/>
  <c r="Z72" i="49"/>
  <c r="AF71" i="49"/>
  <c r="Z70" i="49"/>
  <c r="Z68" i="49"/>
  <c r="AF67" i="49"/>
  <c r="Z66" i="49"/>
  <c r="Z64" i="49"/>
  <c r="AF63" i="49"/>
  <c r="Z62" i="49"/>
  <c r="Z60" i="49"/>
  <c r="AF59" i="49"/>
  <c r="AM84" i="49"/>
  <c r="AG84" i="49"/>
  <c r="AA84" i="49"/>
  <c r="AA74" i="49"/>
  <c r="AF139" i="49"/>
  <c r="AF131" i="49"/>
  <c r="AF115" i="49"/>
  <c r="AF143" i="49"/>
  <c r="AF127" i="49"/>
  <c r="AF111" i="49"/>
  <c r="AG142" i="49"/>
  <c r="AH143" i="49"/>
  <c r="AL47" i="49"/>
  <c r="AB142" i="49"/>
  <c r="AF46" i="49"/>
  <c r="AF142" i="49" s="1"/>
  <c r="AH141" i="49"/>
  <c r="AL45" i="49"/>
  <c r="AB140" i="49"/>
  <c r="AF44" i="49"/>
  <c r="AF140" i="49" s="1"/>
  <c r="AL43" i="49"/>
  <c r="AB138" i="49"/>
  <c r="AF42" i="49"/>
  <c r="AF138" i="49" s="1"/>
  <c r="AH137" i="49"/>
  <c r="AL41" i="49"/>
  <c r="AB136" i="49"/>
  <c r="AF40" i="49"/>
  <c r="AF136" i="49" s="1"/>
  <c r="AL39" i="49"/>
  <c r="AH135" i="49"/>
  <c r="AB134" i="49"/>
  <c r="AF38" i="49"/>
  <c r="AF134" i="49" s="1"/>
  <c r="AH133" i="49"/>
  <c r="AL37" i="49"/>
  <c r="AB132" i="49"/>
  <c r="AF36" i="49"/>
  <c r="AF132" i="49" s="1"/>
  <c r="AL35" i="49"/>
  <c r="AB130" i="49"/>
  <c r="AF34" i="49"/>
  <c r="AF130" i="49" s="1"/>
  <c r="AL33" i="49"/>
  <c r="AH129" i="49"/>
  <c r="AB128" i="49"/>
  <c r="AF32" i="49"/>
  <c r="AF128" i="49" s="1"/>
  <c r="AL31" i="49"/>
  <c r="AB126" i="49"/>
  <c r="AF30" i="49"/>
  <c r="AF126" i="49" s="1"/>
  <c r="AL29" i="49"/>
  <c r="AH125" i="49"/>
  <c r="AB124" i="49"/>
  <c r="AF28" i="49"/>
  <c r="AF124" i="49" s="1"/>
  <c r="AH123" i="49"/>
  <c r="AL27" i="49"/>
  <c r="AF26" i="49"/>
  <c r="AL25" i="49"/>
  <c r="AF24" i="49"/>
  <c r="AL23" i="49"/>
  <c r="AF22" i="49"/>
  <c r="AL21" i="49"/>
  <c r="AF20" i="49"/>
  <c r="AL19" i="49"/>
  <c r="AF18" i="49"/>
  <c r="AL17" i="49"/>
  <c r="AL16" i="49"/>
  <c r="AF16" i="49"/>
  <c r="AL15" i="49"/>
  <c r="AL14" i="49"/>
  <c r="AF14" i="49"/>
  <c r="AL13" i="49"/>
  <c r="AL12" i="49"/>
  <c r="AF12" i="49"/>
  <c r="AL11" i="49"/>
  <c r="AL95" i="49"/>
  <c r="AL94" i="49"/>
  <c r="AL142" i="49" s="1"/>
  <c r="AL93" i="49"/>
  <c r="AL92" i="49"/>
  <c r="AL91" i="49"/>
  <c r="AL90" i="49"/>
  <c r="AL138" i="49" s="1"/>
  <c r="AL89" i="49"/>
  <c r="AL88" i="49"/>
  <c r="AL87" i="49"/>
  <c r="AL86" i="49"/>
  <c r="AL134" i="49" s="1"/>
  <c r="AL85" i="49"/>
  <c r="AL84" i="49"/>
  <c r="AL83" i="49"/>
  <c r="AL82" i="49"/>
  <c r="AL130" i="49" s="1"/>
  <c r="AL81" i="49"/>
  <c r="AL80" i="49"/>
  <c r="AL79" i="49"/>
  <c r="AL78" i="49"/>
  <c r="AL126" i="49" s="1"/>
  <c r="AL77" i="49"/>
  <c r="AL76" i="49"/>
  <c r="AL75" i="49"/>
  <c r="AL74" i="49"/>
  <c r="AL122" i="49" s="1"/>
  <c r="AF74" i="49"/>
  <c r="AL73" i="49"/>
  <c r="AL72" i="49"/>
  <c r="AL120" i="49" s="1"/>
  <c r="AF72" i="49"/>
  <c r="AL71" i="49"/>
  <c r="AL70" i="49"/>
  <c r="AL118" i="49" s="1"/>
  <c r="AF70" i="49"/>
  <c r="AL69" i="49"/>
  <c r="AL68" i="49"/>
  <c r="AL116" i="49" s="1"/>
  <c r="AF68" i="49"/>
  <c r="AL67" i="49"/>
  <c r="AL66" i="49"/>
  <c r="AL114" i="49" s="1"/>
  <c r="AF66" i="49"/>
  <c r="AL65" i="49"/>
  <c r="AL64" i="49"/>
  <c r="AF64" i="49"/>
  <c r="AL63" i="49"/>
  <c r="AL62" i="49"/>
  <c r="AF62" i="49"/>
  <c r="AL61" i="49"/>
  <c r="AL60" i="49"/>
  <c r="AF60" i="49"/>
  <c r="AL59" i="49"/>
  <c r="AF45" i="49"/>
  <c r="AF141" i="49" s="1"/>
  <c r="AF37" i="49"/>
  <c r="AF133" i="49" s="1"/>
  <c r="AG140" i="49"/>
  <c r="AG132" i="49"/>
  <c r="AL44" i="49"/>
  <c r="AL40" i="49"/>
  <c r="AL136" i="49" s="1"/>
  <c r="AL36" i="49"/>
  <c r="AL32" i="49"/>
  <c r="AL128" i="49" s="1"/>
  <c r="AL28" i="49"/>
  <c r="AL10" i="49"/>
  <c r="AM46" i="49"/>
  <c r="AM142" i="49" s="1"/>
  <c r="AA46" i="49"/>
  <c r="AA142" i="49" s="1"/>
  <c r="AM45" i="49"/>
  <c r="AA45" i="49"/>
  <c r="AA141" i="49" s="1"/>
  <c r="AM44" i="49"/>
  <c r="AA44" i="49"/>
  <c r="AA140" i="49" s="1"/>
  <c r="AI137" i="49"/>
  <c r="AM41" i="49"/>
  <c r="AA41" i="49"/>
  <c r="AA137" i="49" s="1"/>
  <c r="AM40" i="49"/>
  <c r="AA40" i="49"/>
  <c r="AA136" i="49" s="1"/>
  <c r="AM36" i="49"/>
  <c r="AM132" i="49" s="1"/>
  <c r="AA36" i="49"/>
  <c r="AA132" i="49" s="1"/>
  <c r="AI127" i="49"/>
  <c r="AM26" i="49"/>
  <c r="AM122" i="49" s="1"/>
  <c r="AH96" i="49"/>
  <c r="AB96" i="49"/>
  <c r="V96" i="49"/>
  <c r="R96" i="49"/>
  <c r="J96" i="49"/>
  <c r="Y142" i="49"/>
  <c r="AM93" i="49"/>
  <c r="AM89" i="49"/>
  <c r="AG74" i="49"/>
  <c r="AG122" i="49" s="1"/>
  <c r="AG71" i="49"/>
  <c r="AG119" i="49" s="1"/>
  <c r="AG62" i="49"/>
  <c r="AG41" i="49"/>
  <c r="AG137" i="49" s="1"/>
  <c r="AF58" i="49"/>
  <c r="AL58" i="49"/>
  <c r="Z35" i="49"/>
  <c r="Z131" i="49" s="1"/>
  <c r="D131" i="49"/>
  <c r="Z34" i="49"/>
  <c r="Z130" i="49" s="1"/>
  <c r="Z33" i="49"/>
  <c r="D129" i="49"/>
  <c r="Z32" i="49"/>
  <c r="Z31" i="49"/>
  <c r="Z127" i="49" s="1"/>
  <c r="D127" i="49"/>
  <c r="Z30" i="49"/>
  <c r="Z126" i="49" s="1"/>
  <c r="Z29" i="49"/>
  <c r="D125" i="49"/>
  <c r="D124" i="49"/>
  <c r="Z28" i="49"/>
  <c r="Z124" i="49" s="1"/>
  <c r="Z27" i="49"/>
  <c r="Z26" i="49"/>
  <c r="Z122" i="49" s="1"/>
  <c r="Z25" i="49"/>
  <c r="D120" i="49"/>
  <c r="Z24" i="49"/>
  <c r="Z120" i="49" s="1"/>
  <c r="Z23" i="49"/>
  <c r="Z119" i="49" s="1"/>
  <c r="Z22" i="49"/>
  <c r="Z118" i="49" s="1"/>
  <c r="Z21" i="49"/>
  <c r="Z117" i="49" s="1"/>
  <c r="D116" i="49"/>
  <c r="Z20" i="49"/>
  <c r="Z116" i="49" s="1"/>
  <c r="Z19" i="49"/>
  <c r="Z18" i="49"/>
  <c r="Z114" i="49" s="1"/>
  <c r="Z17" i="49"/>
  <c r="D112" i="49"/>
  <c r="Z16" i="49"/>
  <c r="Z112" i="49" s="1"/>
  <c r="Z15" i="49"/>
  <c r="Z111" i="49" s="1"/>
  <c r="Z14" i="49"/>
  <c r="Z110" i="49" s="1"/>
  <c r="Z13" i="49"/>
  <c r="Z109" i="49" s="1"/>
  <c r="Z12" i="49"/>
  <c r="Z11" i="49"/>
  <c r="Z107" i="49" s="1"/>
  <c r="D108" i="49"/>
  <c r="O96" i="49"/>
  <c r="Z47" i="49"/>
  <c r="Z143" i="49" s="1"/>
  <c r="D143" i="49"/>
  <c r="Z46" i="49"/>
  <c r="Z142" i="49" s="1"/>
  <c r="Z45" i="49"/>
  <c r="D141" i="49"/>
  <c r="Z44" i="49"/>
  <c r="Z43" i="49"/>
  <c r="Z139" i="49" s="1"/>
  <c r="D139" i="49"/>
  <c r="Z42" i="49"/>
  <c r="Z138" i="49" s="1"/>
  <c r="Z41" i="49"/>
  <c r="D137" i="49"/>
  <c r="Z40" i="49"/>
  <c r="Z39" i="49"/>
  <c r="Z135" i="49" s="1"/>
  <c r="D135" i="49"/>
  <c r="Z38" i="49"/>
  <c r="Z134" i="49" s="1"/>
  <c r="Z37" i="49"/>
  <c r="D133" i="49"/>
  <c r="Z36" i="49"/>
  <c r="D132" i="49"/>
  <c r="D136" i="49"/>
  <c r="D140" i="49"/>
  <c r="U48" i="49"/>
  <c r="W96" i="49"/>
  <c r="Z10" i="49"/>
  <c r="AJ48" i="49"/>
  <c r="X106" i="49"/>
  <c r="P106" i="49"/>
  <c r="F48" i="49"/>
  <c r="Y143" i="49"/>
  <c r="W143" i="49"/>
  <c r="U143" i="49"/>
  <c r="S143" i="49"/>
  <c r="Q143" i="49"/>
  <c r="O143" i="49"/>
  <c r="M143" i="49"/>
  <c r="W142" i="49"/>
  <c r="U142" i="49"/>
  <c r="S142" i="49"/>
  <c r="Q142" i="49"/>
  <c r="O142" i="49"/>
  <c r="M142" i="49"/>
  <c r="K142" i="49"/>
  <c r="I142" i="49"/>
  <c r="G142" i="49"/>
  <c r="AK141" i="49"/>
  <c r="AI141" i="49"/>
  <c r="AE141" i="49"/>
  <c r="AC141" i="49"/>
  <c r="Y141" i="49"/>
  <c r="U141" i="49"/>
  <c r="S141" i="49"/>
  <c r="Q141" i="49"/>
  <c r="O141" i="49"/>
  <c r="M141" i="49"/>
  <c r="AA26" i="49"/>
  <c r="Y48" i="49"/>
  <c r="Q48" i="49"/>
  <c r="Q107" i="49"/>
  <c r="M107" i="49"/>
  <c r="M48" i="49"/>
  <c r="AD106" i="49"/>
  <c r="T106" i="49"/>
  <c r="T144" i="49" s="1"/>
  <c r="L106" i="49"/>
  <c r="L144" i="49" s="1"/>
  <c r="H106" i="49"/>
  <c r="H144" i="49" s="1"/>
  <c r="F106" i="49"/>
  <c r="F144" i="49" s="1"/>
  <c r="W141" i="49"/>
  <c r="S139" i="49"/>
  <c r="O137" i="49"/>
  <c r="Y134" i="49"/>
  <c r="U132" i="49"/>
  <c r="S96" i="49"/>
  <c r="AD96" i="49"/>
  <c r="Q130" i="49"/>
  <c r="M128" i="49"/>
  <c r="W125" i="49"/>
  <c r="S123" i="49"/>
  <c r="K122" i="49"/>
  <c r="I122" i="49"/>
  <c r="G122" i="49"/>
  <c r="O121" i="49"/>
  <c r="Q119" i="49"/>
  <c r="O118" i="49"/>
  <c r="M117" i="49"/>
  <c r="AI115" i="49"/>
  <c r="AC115" i="49"/>
  <c r="Y115" i="49"/>
  <c r="W114" i="49"/>
  <c r="I114" i="49"/>
  <c r="AC113" i="49"/>
  <c r="U113" i="49"/>
  <c r="S112" i="49"/>
  <c r="I112" i="49"/>
  <c r="E112" i="49"/>
  <c r="Q111" i="49"/>
  <c r="O110" i="49"/>
  <c r="M109" i="49"/>
  <c r="Y107" i="49"/>
  <c r="U96" i="49"/>
  <c r="Q96" i="49"/>
  <c r="M96" i="49"/>
  <c r="AD144" i="49"/>
  <c r="Y96" i="49"/>
  <c r="J106" i="49"/>
  <c r="AH106" i="49"/>
  <c r="AH144" i="49" s="1"/>
  <c r="AB106" i="49"/>
  <c r="V106" i="49"/>
  <c r="V144" i="49" s="1"/>
  <c r="R106" i="49"/>
  <c r="R144" i="49" s="1"/>
  <c r="N106" i="49"/>
  <c r="N144" i="49" s="1"/>
  <c r="E142" i="49"/>
  <c r="E140" i="49"/>
  <c r="E136" i="49"/>
  <c r="E132" i="49"/>
  <c r="D110" i="49"/>
  <c r="D114" i="49"/>
  <c r="D118" i="49"/>
  <c r="D122" i="49"/>
  <c r="W107" i="49"/>
  <c r="W144" i="49" s="1"/>
  <c r="W48" i="49"/>
  <c r="S107" i="49"/>
  <c r="S144" i="49" s="1"/>
  <c r="S48" i="49"/>
  <c r="O107" i="49"/>
  <c r="O48" i="49"/>
  <c r="O144" i="49"/>
  <c r="D6" i="49"/>
  <c r="AJ96" i="49"/>
  <c r="AJ106" i="49"/>
  <c r="J107" i="49"/>
  <c r="AJ108" i="49"/>
  <c r="J109" i="49"/>
  <c r="P144" i="49"/>
  <c r="X144" i="49"/>
  <c r="AC110" i="49"/>
  <c r="AE110" i="49"/>
  <c r="AC112" i="49"/>
  <c r="AI112" i="49"/>
  <c r="E113" i="49"/>
  <c r="I113" i="49"/>
  <c r="AC114" i="49"/>
  <c r="AI114" i="49"/>
  <c r="E115" i="49"/>
  <c r="I115" i="49"/>
  <c r="AC116" i="49"/>
  <c r="AI116" i="49"/>
  <c r="AC122" i="49"/>
  <c r="AE122" i="49"/>
  <c r="AI122" i="49"/>
  <c r="AK122" i="49"/>
  <c r="E127" i="49"/>
  <c r="I127" i="49"/>
  <c r="G131" i="49"/>
  <c r="K131" i="49"/>
  <c r="AC132" i="49"/>
  <c r="AE132" i="49"/>
  <c r="AI132" i="49"/>
  <c r="AK132" i="49"/>
  <c r="AC136" i="49"/>
  <c r="AE136" i="49"/>
  <c r="AI136" i="49"/>
  <c r="AK136" i="49"/>
  <c r="E137" i="49"/>
  <c r="G137" i="49"/>
  <c r="I137" i="49"/>
  <c r="K137" i="49"/>
  <c r="AC140" i="49"/>
  <c r="AE140" i="49"/>
  <c r="AI140" i="49"/>
  <c r="AK140" i="49"/>
  <c r="E141" i="49"/>
  <c r="G141" i="49"/>
  <c r="I141" i="49"/>
  <c r="K141" i="49"/>
  <c r="AC142" i="49"/>
  <c r="AE142" i="49"/>
  <c r="AI142" i="49"/>
  <c r="AK142" i="49"/>
  <c r="I143" i="49"/>
  <c r="K143" i="49"/>
  <c r="D48" i="49"/>
  <c r="H48" i="49"/>
  <c r="J48" i="49"/>
  <c r="L48" i="49"/>
  <c r="N48" i="49"/>
  <c r="P48" i="49"/>
  <c r="R48" i="49"/>
  <c r="T48" i="49"/>
  <c r="V48" i="49"/>
  <c r="X48" i="49"/>
  <c r="AB48" i="49"/>
  <c r="AD48" i="49"/>
  <c r="AH48" i="49"/>
  <c r="D54" i="49"/>
  <c r="D96" i="49"/>
  <c r="F96" i="49"/>
  <c r="H96" i="49"/>
  <c r="L96" i="49"/>
  <c r="P96" i="49"/>
  <c r="T96" i="49"/>
  <c r="X96" i="49"/>
  <c r="E10" i="28"/>
  <c r="AF119" i="49" l="1"/>
  <c r="AF123" i="49"/>
  <c r="AF135" i="49"/>
  <c r="AG136" i="49"/>
  <c r="Z96" i="49"/>
  <c r="AF107" i="49"/>
  <c r="AA122" i="49"/>
  <c r="Z132" i="49"/>
  <c r="Z133" i="49"/>
  <c r="Z136" i="49"/>
  <c r="Z137" i="49"/>
  <c r="Z140" i="49"/>
  <c r="Z141" i="49"/>
  <c r="Z108" i="49"/>
  <c r="Z113" i="49"/>
  <c r="Z115" i="49"/>
  <c r="Z121" i="49"/>
  <c r="Z123" i="49"/>
  <c r="Z125" i="49"/>
  <c r="Z128" i="49"/>
  <c r="Z129" i="49"/>
  <c r="AG110" i="49"/>
  <c r="AM136" i="49"/>
  <c r="AM140" i="49"/>
  <c r="AL124" i="49"/>
  <c r="AL132" i="49"/>
  <c r="AL140" i="49"/>
  <c r="AF116" i="49"/>
  <c r="AF120" i="49"/>
  <c r="AF109" i="49"/>
  <c r="AF125" i="49"/>
  <c r="AF137" i="49"/>
  <c r="AG141" i="49"/>
  <c r="Q144" i="49"/>
  <c r="AF129" i="49"/>
  <c r="AL106" i="49"/>
  <c r="AL48" i="49"/>
  <c r="AL107" i="49"/>
  <c r="AL108" i="49"/>
  <c r="AF110" i="49"/>
  <c r="AL111" i="49"/>
  <c r="AL112" i="49"/>
  <c r="AF114" i="49"/>
  <c r="AF118" i="49"/>
  <c r="AF122" i="49"/>
  <c r="AL125" i="49"/>
  <c r="AL131" i="49"/>
  <c r="AL135" i="49"/>
  <c r="AL141" i="49"/>
  <c r="AL143" i="49"/>
  <c r="AF48" i="49"/>
  <c r="AB144" i="49"/>
  <c r="Y144" i="49"/>
  <c r="U144" i="49"/>
  <c r="Z48" i="49"/>
  <c r="Z106" i="49"/>
  <c r="AL96" i="49"/>
  <c r="AF96" i="49"/>
  <c r="AM137" i="49"/>
  <c r="AM141" i="49"/>
  <c r="AF108" i="49"/>
  <c r="AL109" i="49"/>
  <c r="AL110" i="49"/>
  <c r="AF112" i="49"/>
  <c r="AL113" i="49"/>
  <c r="AL115" i="49"/>
  <c r="AL117" i="49"/>
  <c r="AL119" i="49"/>
  <c r="AL121" i="49"/>
  <c r="AL123" i="49"/>
  <c r="AL127" i="49"/>
  <c r="AL129" i="49"/>
  <c r="AL133" i="49"/>
  <c r="AL137" i="49"/>
  <c r="AL139" i="49"/>
  <c r="AF106" i="49"/>
  <c r="M144" i="49"/>
  <c r="D144" i="49"/>
  <c r="J144" i="49"/>
  <c r="AJ144" i="49"/>
  <c r="Z144" i="49" l="1"/>
  <c r="AF144" i="49"/>
  <c r="AL144" i="49"/>
  <c r="AF59" i="48"/>
  <c r="AF60" i="48"/>
  <c r="AF61" i="48"/>
  <c r="AF62" i="48"/>
  <c r="AF63" i="48"/>
  <c r="AF64" i="48"/>
  <c r="AF65" i="48"/>
  <c r="AF66" i="48"/>
  <c r="AF67" i="48"/>
  <c r="AF68" i="48"/>
  <c r="AF69" i="48"/>
  <c r="AF70" i="48"/>
  <c r="AF71" i="48"/>
  <c r="AF72" i="48"/>
  <c r="AF73" i="48"/>
  <c r="AF74" i="48"/>
  <c r="AF75" i="48"/>
  <c r="AF76" i="48"/>
  <c r="AF77" i="48"/>
  <c r="AF78" i="48"/>
  <c r="AF79" i="48"/>
  <c r="AF80" i="48"/>
  <c r="AF81" i="48"/>
  <c r="AF82" i="48"/>
  <c r="AF83" i="48"/>
  <c r="AF84" i="48"/>
  <c r="AF85" i="48"/>
  <c r="AF86" i="48"/>
  <c r="AF87" i="48"/>
  <c r="AF88" i="48"/>
  <c r="AF89" i="48"/>
  <c r="AF90" i="48"/>
  <c r="AF91" i="48"/>
  <c r="AF92" i="48"/>
  <c r="AF93" i="48"/>
  <c r="AF94" i="48"/>
  <c r="AF95" i="48"/>
  <c r="AF58" i="48"/>
  <c r="AD59" i="48"/>
  <c r="AD60" i="48"/>
  <c r="AD61" i="48"/>
  <c r="AD62" i="48"/>
  <c r="AD63" i="48"/>
  <c r="AD64" i="48"/>
  <c r="AD65" i="48"/>
  <c r="AD66" i="48"/>
  <c r="AD67" i="48"/>
  <c r="AD68" i="48"/>
  <c r="AD69" i="48"/>
  <c r="AD70" i="48"/>
  <c r="AD71" i="48"/>
  <c r="AD72" i="48"/>
  <c r="AD73" i="48"/>
  <c r="AD74" i="48"/>
  <c r="AD75" i="48"/>
  <c r="AD76" i="48"/>
  <c r="AD77" i="48"/>
  <c r="AD78" i="48"/>
  <c r="AD79" i="48"/>
  <c r="AD80" i="48"/>
  <c r="AD81" i="48"/>
  <c r="AD82" i="48"/>
  <c r="AD83" i="48"/>
  <c r="AD84" i="48"/>
  <c r="AD85" i="48"/>
  <c r="AD86" i="48"/>
  <c r="AD87" i="48"/>
  <c r="AD88" i="48"/>
  <c r="AD89" i="48"/>
  <c r="AD90" i="48"/>
  <c r="AD91" i="48"/>
  <c r="AD92" i="48"/>
  <c r="AD93" i="48"/>
  <c r="AD94" i="48"/>
  <c r="AD95" i="48"/>
  <c r="AD58" i="48"/>
  <c r="AB59" i="48"/>
  <c r="AB60" i="48"/>
  <c r="AB61" i="48"/>
  <c r="AB62" i="48"/>
  <c r="AB63" i="48"/>
  <c r="AB64" i="48"/>
  <c r="AB65" i="48"/>
  <c r="AB66" i="48"/>
  <c r="AB67" i="48"/>
  <c r="AB68" i="48"/>
  <c r="AB69" i="48"/>
  <c r="AB70" i="48"/>
  <c r="AB71" i="48"/>
  <c r="AB72" i="48"/>
  <c r="AB73" i="48"/>
  <c r="AB74" i="48"/>
  <c r="AB75" i="48"/>
  <c r="AB76" i="48"/>
  <c r="AB77" i="48"/>
  <c r="AB78" i="48"/>
  <c r="AB79" i="48"/>
  <c r="AB80" i="48"/>
  <c r="AB81" i="48"/>
  <c r="AB82" i="48"/>
  <c r="AB83" i="48"/>
  <c r="AB84" i="48"/>
  <c r="AB85" i="48"/>
  <c r="AB86" i="48"/>
  <c r="AB87" i="48"/>
  <c r="AB88" i="48"/>
  <c r="AB89" i="48"/>
  <c r="AB90" i="48"/>
  <c r="AB91" i="48"/>
  <c r="AB92" i="48"/>
  <c r="AB93" i="48"/>
  <c r="AB94" i="48"/>
  <c r="AB95" i="48"/>
  <c r="AB58" i="48"/>
  <c r="Z59" i="48"/>
  <c r="Z60" i="48"/>
  <c r="Z61" i="48"/>
  <c r="Z62" i="48"/>
  <c r="Z63" i="48"/>
  <c r="Z64" i="48"/>
  <c r="Z65" i="48"/>
  <c r="Z66" i="48"/>
  <c r="Z67" i="48"/>
  <c r="Z68" i="48"/>
  <c r="Z69" i="48"/>
  <c r="Z70" i="48"/>
  <c r="Z71" i="48"/>
  <c r="Z72" i="48"/>
  <c r="Z73" i="48"/>
  <c r="Z74" i="48"/>
  <c r="Z75" i="48"/>
  <c r="Z76" i="48"/>
  <c r="Z77" i="48"/>
  <c r="Z78" i="48"/>
  <c r="Z79" i="48"/>
  <c r="Z80" i="48"/>
  <c r="Z81" i="48"/>
  <c r="Z82" i="48"/>
  <c r="Z83" i="48"/>
  <c r="Z84" i="48"/>
  <c r="Z85" i="48"/>
  <c r="Z86" i="48"/>
  <c r="Z87" i="48"/>
  <c r="Z88" i="48"/>
  <c r="Z89" i="48"/>
  <c r="Z90" i="48"/>
  <c r="Z91" i="48"/>
  <c r="Z92" i="48"/>
  <c r="Z93" i="48"/>
  <c r="Z94" i="48"/>
  <c r="Z95" i="48"/>
  <c r="Z58" i="48"/>
  <c r="X59" i="48"/>
  <c r="X60" i="48"/>
  <c r="X61" i="48"/>
  <c r="X62" i="48"/>
  <c r="X63" i="48"/>
  <c r="X64" i="48"/>
  <c r="X65" i="48"/>
  <c r="X66" i="48"/>
  <c r="X67" i="48"/>
  <c r="X68" i="48"/>
  <c r="X69" i="48"/>
  <c r="X70" i="48"/>
  <c r="X71" i="48"/>
  <c r="X72" i="48"/>
  <c r="X73" i="48"/>
  <c r="X74" i="48"/>
  <c r="X75" i="48"/>
  <c r="X76" i="48"/>
  <c r="X77" i="48"/>
  <c r="X78" i="48"/>
  <c r="X79" i="48"/>
  <c r="X80" i="48"/>
  <c r="X81" i="48"/>
  <c r="X82" i="48"/>
  <c r="X83" i="48"/>
  <c r="X84" i="48"/>
  <c r="X85" i="48"/>
  <c r="X86" i="48"/>
  <c r="X87" i="48"/>
  <c r="X88" i="48"/>
  <c r="X89" i="48"/>
  <c r="X90" i="48"/>
  <c r="X91" i="48"/>
  <c r="X92" i="48"/>
  <c r="X93" i="48"/>
  <c r="X94" i="48"/>
  <c r="X95" i="48"/>
  <c r="X58" i="48"/>
  <c r="V59" i="48"/>
  <c r="V60" i="48"/>
  <c r="V61" i="48"/>
  <c r="V62" i="48"/>
  <c r="V63" i="48"/>
  <c r="V64" i="48"/>
  <c r="V65" i="48"/>
  <c r="V66" i="48"/>
  <c r="V67" i="48"/>
  <c r="V68" i="48"/>
  <c r="V69" i="48"/>
  <c r="V70" i="48"/>
  <c r="V71" i="48"/>
  <c r="V72" i="48"/>
  <c r="V73" i="48"/>
  <c r="V74" i="48"/>
  <c r="V75" i="48"/>
  <c r="V76" i="48"/>
  <c r="V77" i="48"/>
  <c r="V78" i="48"/>
  <c r="V79" i="48"/>
  <c r="V80" i="48"/>
  <c r="V81" i="48"/>
  <c r="V82" i="48"/>
  <c r="V83" i="48"/>
  <c r="V84" i="48"/>
  <c r="V85" i="48"/>
  <c r="V86" i="48"/>
  <c r="V87" i="48"/>
  <c r="V88" i="48"/>
  <c r="V89" i="48"/>
  <c r="V90" i="48"/>
  <c r="V91" i="48"/>
  <c r="V92" i="48"/>
  <c r="V93" i="48"/>
  <c r="V94" i="48"/>
  <c r="V95" i="48"/>
  <c r="V58" i="48"/>
  <c r="T59" i="48"/>
  <c r="T60" i="48"/>
  <c r="T61" i="48"/>
  <c r="T62" i="48"/>
  <c r="T63" i="48"/>
  <c r="T64" i="48"/>
  <c r="T65" i="48"/>
  <c r="T66" i="48"/>
  <c r="T67" i="48"/>
  <c r="T68" i="48"/>
  <c r="T69" i="48"/>
  <c r="T70" i="48"/>
  <c r="T71" i="48"/>
  <c r="T72" i="48"/>
  <c r="T73" i="48"/>
  <c r="T74" i="48"/>
  <c r="T75" i="48"/>
  <c r="T76" i="48"/>
  <c r="T77" i="48"/>
  <c r="T78" i="48"/>
  <c r="T79" i="48"/>
  <c r="T80" i="48"/>
  <c r="T81" i="48"/>
  <c r="T82" i="48"/>
  <c r="T83" i="48"/>
  <c r="T84" i="48"/>
  <c r="T85" i="48"/>
  <c r="T86" i="48"/>
  <c r="T87" i="48"/>
  <c r="T88" i="48"/>
  <c r="T89" i="48"/>
  <c r="T90" i="48"/>
  <c r="T91" i="48"/>
  <c r="T92" i="48"/>
  <c r="T93" i="48"/>
  <c r="T94" i="48"/>
  <c r="T95" i="48"/>
  <c r="T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58" i="48"/>
  <c r="P59" i="48"/>
  <c r="P60" i="48"/>
  <c r="P61" i="48"/>
  <c r="P62" i="48"/>
  <c r="P63" i="48"/>
  <c r="P64" i="48"/>
  <c r="P65" i="48"/>
  <c r="P66" i="48"/>
  <c r="P67" i="48"/>
  <c r="P68" i="48"/>
  <c r="P69" i="48"/>
  <c r="P70" i="48"/>
  <c r="P71" i="48"/>
  <c r="P72" i="48"/>
  <c r="P73" i="48"/>
  <c r="P74" i="48"/>
  <c r="P75" i="48"/>
  <c r="P76" i="48"/>
  <c r="P77" i="48"/>
  <c r="P78" i="48"/>
  <c r="P79" i="48"/>
  <c r="P80" i="48"/>
  <c r="P81" i="48"/>
  <c r="P82" i="48"/>
  <c r="P83" i="48"/>
  <c r="P84" i="48"/>
  <c r="P85" i="48"/>
  <c r="P86" i="48"/>
  <c r="P87" i="48"/>
  <c r="P88" i="48"/>
  <c r="P89" i="48"/>
  <c r="P90" i="48"/>
  <c r="P91" i="48"/>
  <c r="P92" i="48"/>
  <c r="P93" i="48"/>
  <c r="P94" i="48"/>
  <c r="P95" i="48"/>
  <c r="P58" i="48"/>
  <c r="N59" i="48"/>
  <c r="N60" i="48"/>
  <c r="N61" i="48"/>
  <c r="N62" i="48"/>
  <c r="N63" i="48"/>
  <c r="N64" i="48"/>
  <c r="N65" i="48"/>
  <c r="N66" i="48"/>
  <c r="N67" i="48"/>
  <c r="N68" i="48"/>
  <c r="N69" i="48"/>
  <c r="N70" i="48"/>
  <c r="N71" i="48"/>
  <c r="N72" i="48"/>
  <c r="N73" i="48"/>
  <c r="N74" i="48"/>
  <c r="N75" i="48"/>
  <c r="N76" i="48"/>
  <c r="N77" i="48"/>
  <c r="N78" i="48"/>
  <c r="N79" i="48"/>
  <c r="N80" i="48"/>
  <c r="N81" i="48"/>
  <c r="N82" i="48"/>
  <c r="N83" i="48"/>
  <c r="N84" i="48"/>
  <c r="N85" i="48"/>
  <c r="N86" i="48"/>
  <c r="N87" i="48"/>
  <c r="N88" i="48"/>
  <c r="N89" i="48"/>
  <c r="N90" i="48"/>
  <c r="N91" i="48"/>
  <c r="N92" i="48"/>
  <c r="N93" i="48"/>
  <c r="N94" i="48"/>
  <c r="N95" i="48"/>
  <c r="N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78" i="48"/>
  <c r="L79" i="48"/>
  <c r="L80" i="48"/>
  <c r="L81" i="48"/>
  <c r="L82" i="48"/>
  <c r="L83" i="48"/>
  <c r="L84" i="48"/>
  <c r="L85" i="48"/>
  <c r="L86" i="48"/>
  <c r="L87" i="48"/>
  <c r="L88" i="48"/>
  <c r="L89" i="48"/>
  <c r="L90" i="48"/>
  <c r="L91" i="48"/>
  <c r="L92" i="48"/>
  <c r="L93" i="48"/>
  <c r="L94" i="48"/>
  <c r="L95" i="48"/>
  <c r="L58" i="48"/>
  <c r="J59" i="48"/>
  <c r="J60" i="48"/>
  <c r="J61" i="48"/>
  <c r="J62" i="48"/>
  <c r="J63" i="48"/>
  <c r="J64" i="48"/>
  <c r="J65" i="48"/>
  <c r="J66" i="48"/>
  <c r="J67" i="48"/>
  <c r="J68" i="48"/>
  <c r="J69" i="48"/>
  <c r="J70" i="48"/>
  <c r="J71" i="48"/>
  <c r="J72" i="48"/>
  <c r="J73" i="48"/>
  <c r="J74" i="48"/>
  <c r="J75" i="48"/>
  <c r="J76" i="48"/>
  <c r="J77" i="48"/>
  <c r="J78" i="48"/>
  <c r="J79" i="48"/>
  <c r="J80" i="48"/>
  <c r="J81" i="48"/>
  <c r="J82" i="48"/>
  <c r="J83" i="48"/>
  <c r="J84" i="48"/>
  <c r="J85" i="48"/>
  <c r="J86" i="48"/>
  <c r="J87" i="48"/>
  <c r="J88" i="48"/>
  <c r="J89" i="48"/>
  <c r="J90" i="48"/>
  <c r="J91" i="48"/>
  <c r="J92" i="48"/>
  <c r="J93" i="48"/>
  <c r="J94" i="48"/>
  <c r="J95" i="48"/>
  <c r="J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79" i="48"/>
  <c r="H80" i="48"/>
  <c r="H81" i="48"/>
  <c r="H82" i="48"/>
  <c r="H83" i="48"/>
  <c r="H84" i="48"/>
  <c r="H85" i="48"/>
  <c r="H86" i="48"/>
  <c r="H87" i="48"/>
  <c r="H88" i="48"/>
  <c r="H89" i="48"/>
  <c r="H90" i="48"/>
  <c r="H91" i="48"/>
  <c r="H92" i="48"/>
  <c r="H93" i="48"/>
  <c r="H94" i="48"/>
  <c r="H95" i="48"/>
  <c r="H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58" i="48"/>
  <c r="AF11" i="48"/>
  <c r="AF12" i="48"/>
  <c r="AF13" i="48"/>
  <c r="AF14" i="48"/>
  <c r="AF15" i="48"/>
  <c r="AF16" i="48"/>
  <c r="AF17" i="48"/>
  <c r="AF18" i="48"/>
  <c r="AF19" i="48"/>
  <c r="AF20" i="48"/>
  <c r="AF21" i="48"/>
  <c r="AF22" i="48"/>
  <c r="AF23" i="48"/>
  <c r="AF24" i="48"/>
  <c r="AF25" i="48"/>
  <c r="AF26" i="48"/>
  <c r="AF27" i="48"/>
  <c r="AF28" i="48"/>
  <c r="AF29" i="48"/>
  <c r="AF30" i="48"/>
  <c r="AF31" i="48"/>
  <c r="AF32" i="48"/>
  <c r="AF33" i="48"/>
  <c r="AF34" i="48"/>
  <c r="AF35" i="48"/>
  <c r="AF36" i="48"/>
  <c r="AF37" i="48"/>
  <c r="AF38" i="48"/>
  <c r="AF39" i="48"/>
  <c r="AF40" i="48"/>
  <c r="AF41" i="48"/>
  <c r="AF42" i="48"/>
  <c r="AF43" i="48"/>
  <c r="AF44" i="48"/>
  <c r="AF45" i="48"/>
  <c r="AF46" i="48"/>
  <c r="AF47" i="48"/>
  <c r="AF10" i="48"/>
  <c r="AD11" i="48"/>
  <c r="AD12" i="48"/>
  <c r="AD13" i="48"/>
  <c r="AD14" i="48"/>
  <c r="AD15" i="48"/>
  <c r="AD16" i="48"/>
  <c r="AD17" i="48"/>
  <c r="AD18" i="48"/>
  <c r="AD19" i="48"/>
  <c r="AD20" i="48"/>
  <c r="AD21" i="48"/>
  <c r="AD22" i="48"/>
  <c r="AD23" i="48"/>
  <c r="AD24" i="48"/>
  <c r="AD25" i="48"/>
  <c r="AD26" i="48"/>
  <c r="AD27" i="48"/>
  <c r="AD28" i="48"/>
  <c r="AD29" i="48"/>
  <c r="AD30" i="48"/>
  <c r="AD31" i="48"/>
  <c r="AD32" i="48"/>
  <c r="AD33" i="48"/>
  <c r="AD34" i="48"/>
  <c r="AD35" i="48"/>
  <c r="AD36" i="48"/>
  <c r="AD37" i="48"/>
  <c r="AD38" i="48"/>
  <c r="AD39" i="48"/>
  <c r="AD40" i="48"/>
  <c r="AD41" i="48"/>
  <c r="AD42" i="48"/>
  <c r="AD43" i="48"/>
  <c r="AD44" i="48"/>
  <c r="AD45" i="48"/>
  <c r="AD46" i="48"/>
  <c r="AD47" i="48"/>
  <c r="AD10" i="48"/>
  <c r="AB11" i="48"/>
  <c r="AB12" i="48"/>
  <c r="AB13" i="48"/>
  <c r="AB14" i="48"/>
  <c r="AB15" i="48"/>
  <c r="AB16" i="48"/>
  <c r="AB17" i="48"/>
  <c r="AB18" i="48"/>
  <c r="AB19" i="48"/>
  <c r="AB20" i="48"/>
  <c r="AB21" i="48"/>
  <c r="AB22" i="48"/>
  <c r="AB23" i="48"/>
  <c r="AB24" i="48"/>
  <c r="AB25" i="48"/>
  <c r="AB26" i="48"/>
  <c r="AB27" i="48"/>
  <c r="AB28" i="48"/>
  <c r="AB29" i="48"/>
  <c r="AB30" i="48"/>
  <c r="AB31" i="48"/>
  <c r="AB32" i="48"/>
  <c r="AB33" i="48"/>
  <c r="AB34" i="48"/>
  <c r="AB35" i="48"/>
  <c r="AB36" i="48"/>
  <c r="AB37" i="48"/>
  <c r="AB38" i="48"/>
  <c r="AB39" i="48"/>
  <c r="AB40" i="48"/>
  <c r="AB41" i="48"/>
  <c r="AB42" i="48"/>
  <c r="AB43" i="48"/>
  <c r="AB44" i="48"/>
  <c r="AB45" i="48"/>
  <c r="AB46" i="48"/>
  <c r="AB47" i="48"/>
  <c r="AB10" i="48"/>
  <c r="Z11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41" i="48"/>
  <c r="Z42" i="48"/>
  <c r="Z43" i="48"/>
  <c r="Z44" i="48"/>
  <c r="Z45" i="48"/>
  <c r="Z46" i="48"/>
  <c r="Z47" i="48"/>
  <c r="Z10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1" i="48"/>
  <c r="X42" i="48"/>
  <c r="X43" i="48"/>
  <c r="X44" i="48"/>
  <c r="X45" i="48"/>
  <c r="X46" i="48"/>
  <c r="X47" i="48"/>
  <c r="X10" i="48"/>
  <c r="V11" i="48"/>
  <c r="V12" i="48"/>
  <c r="V13" i="48"/>
  <c r="V14" i="48"/>
  <c r="V15" i="48"/>
  <c r="V16" i="48"/>
  <c r="V17" i="48"/>
  <c r="V18" i="48"/>
  <c r="V19" i="48"/>
  <c r="V20" i="48"/>
  <c r="V21" i="48"/>
  <c r="V22" i="48"/>
  <c r="V23" i="48"/>
  <c r="V24" i="48"/>
  <c r="V25" i="48"/>
  <c r="V26" i="48"/>
  <c r="V27" i="48"/>
  <c r="V28" i="48"/>
  <c r="V29" i="48"/>
  <c r="V30" i="48"/>
  <c r="V31" i="48"/>
  <c r="V32" i="48"/>
  <c r="V33" i="48"/>
  <c r="V34" i="48"/>
  <c r="V35" i="48"/>
  <c r="V36" i="48"/>
  <c r="V37" i="48"/>
  <c r="V38" i="48"/>
  <c r="V39" i="48"/>
  <c r="V40" i="48"/>
  <c r="V41" i="48"/>
  <c r="V42" i="48"/>
  <c r="V43" i="48"/>
  <c r="V44" i="48"/>
  <c r="V45" i="48"/>
  <c r="V46" i="48"/>
  <c r="V47" i="48"/>
  <c r="V10" i="48"/>
  <c r="T11" i="48"/>
  <c r="T12" i="48"/>
  <c r="T13" i="48"/>
  <c r="T14" i="48"/>
  <c r="T15" i="48"/>
  <c r="T16" i="48"/>
  <c r="T17" i="48"/>
  <c r="T18" i="48"/>
  <c r="T19" i="48"/>
  <c r="T20" i="48"/>
  <c r="T21" i="48"/>
  <c r="T22" i="48"/>
  <c r="T23" i="48"/>
  <c r="T24" i="48"/>
  <c r="T25" i="48"/>
  <c r="T26" i="48"/>
  <c r="T27" i="48"/>
  <c r="T28" i="48"/>
  <c r="T29" i="48"/>
  <c r="T30" i="48"/>
  <c r="T31" i="48"/>
  <c r="T32" i="48"/>
  <c r="T33" i="48"/>
  <c r="T34" i="48"/>
  <c r="T35" i="48"/>
  <c r="T36" i="48"/>
  <c r="T37" i="48"/>
  <c r="T38" i="48"/>
  <c r="T39" i="48"/>
  <c r="T40" i="48"/>
  <c r="T41" i="48"/>
  <c r="T42" i="48"/>
  <c r="T43" i="48"/>
  <c r="T44" i="48"/>
  <c r="T45" i="48"/>
  <c r="T46" i="48"/>
  <c r="T47" i="48"/>
  <c r="T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10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1" i="48"/>
  <c r="N42" i="48"/>
  <c r="N43" i="48"/>
  <c r="N44" i="48"/>
  <c r="N45" i="48"/>
  <c r="N46" i="48"/>
  <c r="N47" i="48"/>
  <c r="N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3" i="48"/>
  <c r="J44" i="48"/>
  <c r="J45" i="48"/>
  <c r="J46" i="48"/>
  <c r="J47" i="48"/>
  <c r="J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10" i="48"/>
  <c r="AF143" i="48" l="1"/>
  <c r="AD143" i="48"/>
  <c r="AB143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J143" i="48"/>
  <c r="H143" i="48"/>
  <c r="F143" i="48"/>
  <c r="D143" i="48"/>
  <c r="AF142" i="48"/>
  <c r="AD142" i="48"/>
  <c r="AB142" i="48"/>
  <c r="Z142" i="48"/>
  <c r="Y142" i="48"/>
  <c r="X142" i="48"/>
  <c r="W142" i="48"/>
  <c r="V142" i="48"/>
  <c r="U142" i="48"/>
  <c r="T142" i="48"/>
  <c r="S142" i="48"/>
  <c r="R142" i="48"/>
  <c r="Q142" i="48"/>
  <c r="P142" i="48"/>
  <c r="O142" i="48"/>
  <c r="N142" i="48"/>
  <c r="M142" i="48"/>
  <c r="L142" i="48"/>
  <c r="J142" i="48"/>
  <c r="H142" i="48"/>
  <c r="F142" i="48"/>
  <c r="D142" i="48"/>
  <c r="AF141" i="48"/>
  <c r="AD141" i="48"/>
  <c r="AB141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J141" i="48"/>
  <c r="H141" i="48"/>
  <c r="F141" i="48"/>
  <c r="D141" i="48"/>
  <c r="AF140" i="48"/>
  <c r="AD140" i="48"/>
  <c r="AB140" i="48"/>
  <c r="Z140" i="48"/>
  <c r="Y140" i="48"/>
  <c r="X140" i="48"/>
  <c r="W140" i="48"/>
  <c r="V140" i="48"/>
  <c r="U140" i="48"/>
  <c r="T140" i="48"/>
  <c r="S140" i="48"/>
  <c r="R140" i="48"/>
  <c r="Q140" i="48"/>
  <c r="P140" i="48"/>
  <c r="O140" i="48"/>
  <c r="N140" i="48"/>
  <c r="M140" i="48"/>
  <c r="L140" i="48"/>
  <c r="J140" i="48"/>
  <c r="H140" i="48"/>
  <c r="F140" i="48"/>
  <c r="D140" i="48"/>
  <c r="AF139" i="48"/>
  <c r="AD139" i="48"/>
  <c r="AB139" i="48"/>
  <c r="Z139" i="48"/>
  <c r="Y139" i="48"/>
  <c r="X139" i="48"/>
  <c r="W139" i="48"/>
  <c r="V139" i="48"/>
  <c r="U139" i="48"/>
  <c r="T139" i="48"/>
  <c r="S139" i="48"/>
  <c r="R139" i="48"/>
  <c r="Q139" i="48"/>
  <c r="P139" i="48"/>
  <c r="O139" i="48"/>
  <c r="N139" i="48"/>
  <c r="M139" i="48"/>
  <c r="L139" i="48"/>
  <c r="J139" i="48"/>
  <c r="H139" i="48"/>
  <c r="F139" i="48"/>
  <c r="D139" i="48"/>
  <c r="AF138" i="48"/>
  <c r="AD138" i="48"/>
  <c r="AB138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J138" i="48"/>
  <c r="H138" i="48"/>
  <c r="F138" i="48"/>
  <c r="D138" i="48"/>
  <c r="AF137" i="48"/>
  <c r="AD137" i="48"/>
  <c r="AB137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J137" i="48"/>
  <c r="H137" i="48"/>
  <c r="F137" i="48"/>
  <c r="D137" i="48"/>
  <c r="AF136" i="48"/>
  <c r="AD136" i="48"/>
  <c r="AB136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J136" i="48"/>
  <c r="H136" i="48"/>
  <c r="F136" i="48"/>
  <c r="D136" i="48"/>
  <c r="AF135" i="48"/>
  <c r="AD135" i="48"/>
  <c r="AB135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J135" i="48"/>
  <c r="H135" i="48"/>
  <c r="F135" i="48"/>
  <c r="D135" i="48"/>
  <c r="AF134" i="48"/>
  <c r="AD134" i="48"/>
  <c r="AB134" i="48"/>
  <c r="Z134" i="48"/>
  <c r="Y134" i="48"/>
  <c r="X134" i="48"/>
  <c r="W134" i="48"/>
  <c r="V134" i="48"/>
  <c r="U134" i="48"/>
  <c r="T134" i="48"/>
  <c r="S134" i="48"/>
  <c r="R134" i="48"/>
  <c r="Q134" i="48"/>
  <c r="P134" i="48"/>
  <c r="O134" i="48"/>
  <c r="N134" i="48"/>
  <c r="M134" i="48"/>
  <c r="L134" i="48"/>
  <c r="J134" i="48"/>
  <c r="H134" i="48"/>
  <c r="F134" i="48"/>
  <c r="D134" i="48"/>
  <c r="AF133" i="48"/>
  <c r="AD133" i="48"/>
  <c r="AB133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J133" i="48"/>
  <c r="H133" i="48"/>
  <c r="F133" i="48"/>
  <c r="D133" i="48"/>
  <c r="AF132" i="48"/>
  <c r="AD132" i="48"/>
  <c r="AB132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J132" i="48"/>
  <c r="H132" i="48"/>
  <c r="F132" i="48"/>
  <c r="D132" i="48"/>
  <c r="AF131" i="48"/>
  <c r="AD131" i="48"/>
  <c r="AB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J131" i="48"/>
  <c r="H131" i="48"/>
  <c r="F131" i="48"/>
  <c r="D131" i="48"/>
  <c r="AF130" i="48"/>
  <c r="AD130" i="48"/>
  <c r="AB130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J130" i="48"/>
  <c r="H130" i="48"/>
  <c r="F130" i="48"/>
  <c r="D130" i="48"/>
  <c r="AF129" i="48"/>
  <c r="AD129" i="48"/>
  <c r="AB129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J129" i="48"/>
  <c r="H129" i="48"/>
  <c r="F129" i="48"/>
  <c r="D129" i="48"/>
  <c r="AF128" i="48"/>
  <c r="AD128" i="48"/>
  <c r="AB128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J128" i="48"/>
  <c r="H128" i="48"/>
  <c r="F128" i="48"/>
  <c r="D128" i="48"/>
  <c r="AF127" i="48"/>
  <c r="AD127" i="48"/>
  <c r="AB127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J127" i="48"/>
  <c r="H127" i="48"/>
  <c r="F127" i="48"/>
  <c r="D127" i="48"/>
  <c r="AF126" i="48"/>
  <c r="AD126" i="48"/>
  <c r="AB126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J126" i="48"/>
  <c r="H126" i="48"/>
  <c r="F126" i="48"/>
  <c r="D126" i="48"/>
  <c r="AF125" i="48"/>
  <c r="AD125" i="48"/>
  <c r="AB125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J125" i="48"/>
  <c r="H125" i="48"/>
  <c r="F125" i="48"/>
  <c r="D125" i="48"/>
  <c r="AF124" i="48"/>
  <c r="AD124" i="48"/>
  <c r="AB124" i="48"/>
  <c r="Z124" i="48"/>
  <c r="Y124" i="48"/>
  <c r="X124" i="48"/>
  <c r="W124" i="48"/>
  <c r="V124" i="48"/>
  <c r="U124" i="48"/>
  <c r="T124" i="48"/>
  <c r="S124" i="48"/>
  <c r="R124" i="48"/>
  <c r="Q124" i="48"/>
  <c r="P124" i="48"/>
  <c r="O124" i="48"/>
  <c r="N124" i="48"/>
  <c r="M124" i="48"/>
  <c r="L124" i="48"/>
  <c r="J124" i="48"/>
  <c r="H124" i="48"/>
  <c r="F124" i="48"/>
  <c r="D124" i="48"/>
  <c r="AF123" i="48"/>
  <c r="AD123" i="48"/>
  <c r="AB123" i="48"/>
  <c r="Z123" i="48"/>
  <c r="Y123" i="48"/>
  <c r="X123" i="48"/>
  <c r="W123" i="48"/>
  <c r="V123" i="48"/>
  <c r="U123" i="48"/>
  <c r="T123" i="48"/>
  <c r="S123" i="48"/>
  <c r="R123" i="48"/>
  <c r="Q123" i="48"/>
  <c r="P123" i="48"/>
  <c r="O123" i="48"/>
  <c r="N123" i="48"/>
  <c r="M123" i="48"/>
  <c r="L123" i="48"/>
  <c r="J123" i="48"/>
  <c r="H123" i="48"/>
  <c r="F123" i="48"/>
  <c r="D123" i="48"/>
  <c r="AF122" i="48"/>
  <c r="AD122" i="48"/>
  <c r="AB122" i="48"/>
  <c r="Z122" i="48"/>
  <c r="Y122" i="48"/>
  <c r="X122" i="48"/>
  <c r="W122" i="48"/>
  <c r="V122" i="48"/>
  <c r="U122" i="48"/>
  <c r="T122" i="48"/>
  <c r="S122" i="48"/>
  <c r="R122" i="48"/>
  <c r="Q122" i="48"/>
  <c r="P122" i="48"/>
  <c r="O122" i="48"/>
  <c r="N122" i="48"/>
  <c r="M122" i="48"/>
  <c r="L122" i="48"/>
  <c r="J122" i="48"/>
  <c r="H122" i="48"/>
  <c r="F122" i="48"/>
  <c r="D122" i="48"/>
  <c r="AF121" i="48"/>
  <c r="AD121" i="48"/>
  <c r="AB121" i="48"/>
  <c r="Z121" i="48"/>
  <c r="Y121" i="48"/>
  <c r="X121" i="48"/>
  <c r="W121" i="48"/>
  <c r="V121" i="48"/>
  <c r="U121" i="48"/>
  <c r="T121" i="48"/>
  <c r="S121" i="48"/>
  <c r="R121" i="48"/>
  <c r="Q121" i="48"/>
  <c r="P121" i="48"/>
  <c r="O121" i="48"/>
  <c r="N121" i="48"/>
  <c r="M121" i="48"/>
  <c r="L121" i="48"/>
  <c r="J121" i="48"/>
  <c r="H121" i="48"/>
  <c r="F121" i="48"/>
  <c r="D121" i="48"/>
  <c r="AF120" i="48"/>
  <c r="AD120" i="48"/>
  <c r="AB120" i="48"/>
  <c r="Z120" i="48"/>
  <c r="Y120" i="48"/>
  <c r="X120" i="48"/>
  <c r="W120" i="48"/>
  <c r="V120" i="48"/>
  <c r="U120" i="48"/>
  <c r="T120" i="48"/>
  <c r="S120" i="48"/>
  <c r="R120" i="48"/>
  <c r="Q120" i="48"/>
  <c r="P120" i="48"/>
  <c r="O120" i="48"/>
  <c r="N120" i="48"/>
  <c r="M120" i="48"/>
  <c r="L120" i="48"/>
  <c r="J120" i="48"/>
  <c r="H120" i="48"/>
  <c r="F120" i="48"/>
  <c r="D120" i="48"/>
  <c r="AF119" i="48"/>
  <c r="AD119" i="48"/>
  <c r="AB119" i="48"/>
  <c r="Z119" i="48"/>
  <c r="Y119" i="48"/>
  <c r="X119" i="48"/>
  <c r="W119" i="48"/>
  <c r="V119" i="48"/>
  <c r="U119" i="48"/>
  <c r="T119" i="48"/>
  <c r="S119" i="48"/>
  <c r="R119" i="48"/>
  <c r="Q119" i="48"/>
  <c r="P119" i="48"/>
  <c r="O119" i="48"/>
  <c r="N119" i="48"/>
  <c r="M119" i="48"/>
  <c r="L119" i="48"/>
  <c r="J119" i="48"/>
  <c r="H119" i="48"/>
  <c r="F119" i="48"/>
  <c r="D119" i="48"/>
  <c r="AF118" i="48"/>
  <c r="AD118" i="48"/>
  <c r="AB118" i="48"/>
  <c r="Z118" i="48"/>
  <c r="Y118" i="48"/>
  <c r="X118" i="48"/>
  <c r="W118" i="48"/>
  <c r="V118" i="48"/>
  <c r="U118" i="48"/>
  <c r="T118" i="48"/>
  <c r="S118" i="48"/>
  <c r="R118" i="48"/>
  <c r="Q118" i="48"/>
  <c r="P118" i="48"/>
  <c r="O118" i="48"/>
  <c r="N118" i="48"/>
  <c r="M118" i="48"/>
  <c r="L118" i="48"/>
  <c r="J118" i="48"/>
  <c r="H118" i="48"/>
  <c r="F118" i="48"/>
  <c r="D118" i="48"/>
  <c r="AF117" i="48"/>
  <c r="AD117" i="48"/>
  <c r="AB117" i="48"/>
  <c r="Z117" i="48"/>
  <c r="Y117" i="48"/>
  <c r="X117" i="48"/>
  <c r="W117" i="48"/>
  <c r="V117" i="48"/>
  <c r="U117" i="48"/>
  <c r="T117" i="48"/>
  <c r="S117" i="48"/>
  <c r="R117" i="48"/>
  <c r="Q117" i="48"/>
  <c r="P117" i="48"/>
  <c r="O117" i="48"/>
  <c r="N117" i="48"/>
  <c r="M117" i="48"/>
  <c r="L117" i="48"/>
  <c r="J117" i="48"/>
  <c r="H117" i="48"/>
  <c r="F117" i="48"/>
  <c r="D117" i="48"/>
  <c r="AF116" i="48"/>
  <c r="AD116" i="48"/>
  <c r="AB116" i="48"/>
  <c r="Z116" i="48"/>
  <c r="Y116" i="48"/>
  <c r="X116" i="48"/>
  <c r="W116" i="48"/>
  <c r="V116" i="48"/>
  <c r="U116" i="48"/>
  <c r="T116" i="48"/>
  <c r="S116" i="48"/>
  <c r="R116" i="48"/>
  <c r="Q116" i="48"/>
  <c r="P116" i="48"/>
  <c r="O116" i="48"/>
  <c r="N116" i="48"/>
  <c r="M116" i="48"/>
  <c r="L116" i="48"/>
  <c r="J116" i="48"/>
  <c r="H116" i="48"/>
  <c r="F116" i="48"/>
  <c r="D116" i="48"/>
  <c r="AF115" i="48"/>
  <c r="AD115" i="48"/>
  <c r="AB11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J115" i="48"/>
  <c r="H115" i="48"/>
  <c r="F115" i="48"/>
  <c r="D115" i="48"/>
  <c r="AF114" i="48"/>
  <c r="AD114" i="48"/>
  <c r="AB114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J114" i="48"/>
  <c r="H114" i="48"/>
  <c r="F114" i="48"/>
  <c r="D114" i="48"/>
  <c r="AF113" i="48"/>
  <c r="AD113" i="48"/>
  <c r="AB113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J113" i="48"/>
  <c r="H113" i="48"/>
  <c r="F113" i="48"/>
  <c r="D113" i="48"/>
  <c r="AF112" i="48"/>
  <c r="AD112" i="48"/>
  <c r="AB112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J112" i="48"/>
  <c r="H112" i="48"/>
  <c r="F112" i="48"/>
  <c r="D112" i="48"/>
  <c r="AF111" i="48"/>
  <c r="AD111" i="48"/>
  <c r="AB111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J111" i="48"/>
  <c r="H111" i="48"/>
  <c r="F111" i="48"/>
  <c r="D111" i="48"/>
  <c r="AF110" i="48"/>
  <c r="AD110" i="48"/>
  <c r="AB110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J110" i="48"/>
  <c r="H110" i="48"/>
  <c r="F110" i="48"/>
  <c r="D110" i="48"/>
  <c r="AF109" i="48"/>
  <c r="AD109" i="48"/>
  <c r="AB109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J109" i="48"/>
  <c r="H109" i="48"/>
  <c r="F109" i="48"/>
  <c r="D109" i="48"/>
  <c r="AF108" i="48"/>
  <c r="AD108" i="48"/>
  <c r="AB108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J108" i="48"/>
  <c r="H108" i="48"/>
  <c r="F108" i="48"/>
  <c r="D108" i="48"/>
  <c r="AF107" i="48"/>
  <c r="AD107" i="48"/>
  <c r="AB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J107" i="48"/>
  <c r="H107" i="48"/>
  <c r="F107" i="48"/>
  <c r="D107" i="48"/>
  <c r="AF106" i="48"/>
  <c r="AD106" i="48"/>
  <c r="AD144" i="48" s="1"/>
  <c r="AB106" i="48"/>
  <c r="AB144" i="48" s="1"/>
  <c r="Z106" i="48"/>
  <c r="Z144" i="48" s="1"/>
  <c r="Y106" i="48"/>
  <c r="Y144" i="48" s="1"/>
  <c r="X106" i="48"/>
  <c r="X144" i="48" s="1"/>
  <c r="W106" i="48"/>
  <c r="V106" i="48"/>
  <c r="V144" i="48" s="1"/>
  <c r="U106" i="48"/>
  <c r="T106" i="48"/>
  <c r="T144" i="48" s="1"/>
  <c r="S106" i="48"/>
  <c r="S144" i="48" s="1"/>
  <c r="R106" i="48"/>
  <c r="R144" i="48" s="1"/>
  <c r="Q106" i="48"/>
  <c r="Q144" i="48" s="1"/>
  <c r="P106" i="48"/>
  <c r="P144" i="48" s="1"/>
  <c r="O106" i="48"/>
  <c r="O144" i="48" s="1"/>
  <c r="N106" i="48"/>
  <c r="N144" i="48" s="1"/>
  <c r="M106" i="48"/>
  <c r="M144" i="48" s="1"/>
  <c r="L106" i="48"/>
  <c r="L144" i="48" s="1"/>
  <c r="J106" i="48"/>
  <c r="H106" i="48"/>
  <c r="H144" i="48" s="1"/>
  <c r="F106" i="48"/>
  <c r="F144" i="48" s="1"/>
  <c r="D106" i="48"/>
  <c r="X104" i="48"/>
  <c r="V104" i="48"/>
  <c r="T104" i="48"/>
  <c r="R104" i="48"/>
  <c r="P104" i="48"/>
  <c r="N104" i="48"/>
  <c r="L104" i="48"/>
  <c r="H104" i="48"/>
  <c r="D104" i="48"/>
  <c r="AD103" i="48"/>
  <c r="Z103" i="48"/>
  <c r="AF96" i="48"/>
  <c r="AD96" i="48"/>
  <c r="AB96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J96" i="48"/>
  <c r="H96" i="48"/>
  <c r="F96" i="48"/>
  <c r="D96" i="48"/>
  <c r="AG95" i="48"/>
  <c r="AE95" i="48"/>
  <c r="AC95" i="48"/>
  <c r="AA95" i="48"/>
  <c r="K95" i="48"/>
  <c r="I95" i="48"/>
  <c r="G95" i="48"/>
  <c r="E95" i="48"/>
  <c r="AG94" i="48"/>
  <c r="AE94" i="48"/>
  <c r="AC94" i="48"/>
  <c r="AA94" i="48"/>
  <c r="K94" i="48"/>
  <c r="I94" i="48"/>
  <c r="G94" i="48"/>
  <c r="E94" i="48"/>
  <c r="AG93" i="48"/>
  <c r="AE93" i="48"/>
  <c r="AC93" i="48"/>
  <c r="AA93" i="48"/>
  <c r="K93" i="48"/>
  <c r="I93" i="48"/>
  <c r="G93" i="48"/>
  <c r="E93" i="48"/>
  <c r="AG92" i="48"/>
  <c r="AE92" i="48"/>
  <c r="AC92" i="48"/>
  <c r="AA92" i="48"/>
  <c r="K92" i="48"/>
  <c r="I92" i="48"/>
  <c r="G92" i="48"/>
  <c r="E92" i="48"/>
  <c r="AG91" i="48"/>
  <c r="AE91" i="48"/>
  <c r="AC91" i="48"/>
  <c r="AA91" i="48"/>
  <c r="K91" i="48"/>
  <c r="I91" i="48"/>
  <c r="G91" i="48"/>
  <c r="E91" i="48"/>
  <c r="AG90" i="48"/>
  <c r="AE90" i="48"/>
  <c r="AC90" i="48"/>
  <c r="AA90" i="48"/>
  <c r="K90" i="48"/>
  <c r="I90" i="48"/>
  <c r="G90" i="48"/>
  <c r="E90" i="48"/>
  <c r="AG89" i="48"/>
  <c r="AE89" i="48"/>
  <c r="AC89" i="48"/>
  <c r="AA89" i="48"/>
  <c r="K89" i="48"/>
  <c r="I89" i="48"/>
  <c r="G89" i="48"/>
  <c r="E89" i="48"/>
  <c r="AG88" i="48"/>
  <c r="AE88" i="48"/>
  <c r="AC88" i="48"/>
  <c r="AA88" i="48"/>
  <c r="K88" i="48"/>
  <c r="I88" i="48"/>
  <c r="G88" i="48"/>
  <c r="E88" i="48"/>
  <c r="AG87" i="48"/>
  <c r="AE87" i="48"/>
  <c r="AC87" i="48"/>
  <c r="AA87" i="48"/>
  <c r="K87" i="48"/>
  <c r="I87" i="48"/>
  <c r="G87" i="48"/>
  <c r="E87" i="48"/>
  <c r="AG86" i="48"/>
  <c r="AE86" i="48"/>
  <c r="AC86" i="48"/>
  <c r="AA86" i="48"/>
  <c r="K86" i="48"/>
  <c r="I86" i="48"/>
  <c r="G86" i="48"/>
  <c r="E86" i="48"/>
  <c r="AG85" i="48"/>
  <c r="AE85" i="48"/>
  <c r="AC85" i="48"/>
  <c r="AA85" i="48"/>
  <c r="K85" i="48"/>
  <c r="I85" i="48"/>
  <c r="G85" i="48"/>
  <c r="E85" i="48"/>
  <c r="AG84" i="48"/>
  <c r="AE84" i="48"/>
  <c r="AC84" i="48"/>
  <c r="AA84" i="48"/>
  <c r="K84" i="48"/>
  <c r="I84" i="48"/>
  <c r="G84" i="48"/>
  <c r="E84" i="48"/>
  <c r="AG83" i="48"/>
  <c r="AE83" i="48"/>
  <c r="AC83" i="48"/>
  <c r="AA83" i="48"/>
  <c r="K83" i="48"/>
  <c r="I83" i="48"/>
  <c r="G83" i="48"/>
  <c r="E83" i="48"/>
  <c r="AG82" i="48"/>
  <c r="AE82" i="48"/>
  <c r="AC82" i="48"/>
  <c r="AA82" i="48"/>
  <c r="K82" i="48"/>
  <c r="I82" i="48"/>
  <c r="G82" i="48"/>
  <c r="E82" i="48"/>
  <c r="AG81" i="48"/>
  <c r="AE81" i="48"/>
  <c r="AC81" i="48"/>
  <c r="AA81" i="48"/>
  <c r="K81" i="48"/>
  <c r="I81" i="48"/>
  <c r="G81" i="48"/>
  <c r="E81" i="48"/>
  <c r="AG80" i="48"/>
  <c r="AE80" i="48"/>
  <c r="AC80" i="48"/>
  <c r="AA80" i="48"/>
  <c r="K80" i="48"/>
  <c r="I80" i="48"/>
  <c r="G80" i="48"/>
  <c r="E80" i="48"/>
  <c r="AG79" i="48"/>
  <c r="AE79" i="48"/>
  <c r="AC79" i="48"/>
  <c r="AA79" i="48"/>
  <c r="K79" i="48"/>
  <c r="I79" i="48"/>
  <c r="G79" i="48"/>
  <c r="E79" i="48"/>
  <c r="AG78" i="48"/>
  <c r="AE78" i="48"/>
  <c r="AC78" i="48"/>
  <c r="AA78" i="48"/>
  <c r="K78" i="48"/>
  <c r="I78" i="48"/>
  <c r="G78" i="48"/>
  <c r="E78" i="48"/>
  <c r="AG77" i="48"/>
  <c r="AE77" i="48"/>
  <c r="AC77" i="48"/>
  <c r="AA77" i="48"/>
  <c r="K77" i="48"/>
  <c r="I77" i="48"/>
  <c r="G77" i="48"/>
  <c r="E77" i="48"/>
  <c r="AG76" i="48"/>
  <c r="AE76" i="48"/>
  <c r="AC76" i="48"/>
  <c r="AA76" i="48"/>
  <c r="K76" i="48"/>
  <c r="I76" i="48"/>
  <c r="G76" i="48"/>
  <c r="E76" i="48"/>
  <c r="AG75" i="48"/>
  <c r="AE75" i="48"/>
  <c r="AC75" i="48"/>
  <c r="AA75" i="48"/>
  <c r="K75" i="48"/>
  <c r="I75" i="48"/>
  <c r="G75" i="48"/>
  <c r="E75" i="48"/>
  <c r="AG74" i="48"/>
  <c r="AE74" i="48"/>
  <c r="AC74" i="48"/>
  <c r="AA74" i="48"/>
  <c r="K74" i="48"/>
  <c r="I74" i="48"/>
  <c r="G74" i="48"/>
  <c r="E74" i="48"/>
  <c r="AG73" i="48"/>
  <c r="AE73" i="48"/>
  <c r="AC73" i="48"/>
  <c r="AA73" i="48"/>
  <c r="K73" i="48"/>
  <c r="I73" i="48"/>
  <c r="G73" i="48"/>
  <c r="E73" i="48"/>
  <c r="AG72" i="48"/>
  <c r="AE72" i="48"/>
  <c r="AC72" i="48"/>
  <c r="AA72" i="48"/>
  <c r="K72" i="48"/>
  <c r="I72" i="48"/>
  <c r="G72" i="48"/>
  <c r="E72" i="48"/>
  <c r="AG71" i="48"/>
  <c r="AE71" i="48"/>
  <c r="AC71" i="48"/>
  <c r="AA71" i="48"/>
  <c r="K71" i="48"/>
  <c r="I71" i="48"/>
  <c r="G71" i="48"/>
  <c r="E71" i="48"/>
  <c r="AG70" i="48"/>
  <c r="AE70" i="48"/>
  <c r="AC70" i="48"/>
  <c r="AA70" i="48"/>
  <c r="K70" i="48"/>
  <c r="I70" i="48"/>
  <c r="G70" i="48"/>
  <c r="E70" i="48"/>
  <c r="AG69" i="48"/>
  <c r="AE69" i="48"/>
  <c r="AC69" i="48"/>
  <c r="AA69" i="48"/>
  <c r="K69" i="48"/>
  <c r="I69" i="48"/>
  <c r="G69" i="48"/>
  <c r="E69" i="48"/>
  <c r="AG68" i="48"/>
  <c r="AE68" i="48"/>
  <c r="AC68" i="48"/>
  <c r="AA68" i="48"/>
  <c r="K68" i="48"/>
  <c r="I68" i="48"/>
  <c r="G68" i="48"/>
  <c r="E68" i="48"/>
  <c r="AG67" i="48"/>
  <c r="AE67" i="48"/>
  <c r="AC67" i="48"/>
  <c r="AA67" i="48"/>
  <c r="K67" i="48"/>
  <c r="I67" i="48"/>
  <c r="G67" i="48"/>
  <c r="E67" i="48"/>
  <c r="AG66" i="48"/>
  <c r="AE66" i="48"/>
  <c r="AC66" i="48"/>
  <c r="AA66" i="48"/>
  <c r="K66" i="48"/>
  <c r="I66" i="48"/>
  <c r="G66" i="48"/>
  <c r="E66" i="48"/>
  <c r="AG65" i="48"/>
  <c r="AE65" i="48"/>
  <c r="AC65" i="48"/>
  <c r="AA65" i="48"/>
  <c r="K65" i="48"/>
  <c r="I65" i="48"/>
  <c r="G65" i="48"/>
  <c r="E65" i="48"/>
  <c r="AG64" i="48"/>
  <c r="AE64" i="48"/>
  <c r="AC64" i="48"/>
  <c r="AA64" i="48"/>
  <c r="K64" i="48"/>
  <c r="I64" i="48"/>
  <c r="G64" i="48"/>
  <c r="E64" i="48"/>
  <c r="AG63" i="48"/>
  <c r="AE63" i="48"/>
  <c r="AC63" i="48"/>
  <c r="AA63" i="48"/>
  <c r="K63" i="48"/>
  <c r="I63" i="48"/>
  <c r="G63" i="48"/>
  <c r="E63" i="48"/>
  <c r="AG62" i="48"/>
  <c r="AE62" i="48"/>
  <c r="AC62" i="48"/>
  <c r="AA62" i="48"/>
  <c r="K62" i="48"/>
  <c r="I62" i="48"/>
  <c r="G62" i="48"/>
  <c r="E62" i="48"/>
  <c r="AG61" i="48"/>
  <c r="AE61" i="48"/>
  <c r="AC61" i="48"/>
  <c r="AA61" i="48"/>
  <c r="K61" i="48"/>
  <c r="I61" i="48"/>
  <c r="G61" i="48"/>
  <c r="E61" i="48"/>
  <c r="AG60" i="48"/>
  <c r="AE60" i="48"/>
  <c r="AC60" i="48"/>
  <c r="AA60" i="48"/>
  <c r="K60" i="48"/>
  <c r="I60" i="48"/>
  <c r="G60" i="48"/>
  <c r="E60" i="48"/>
  <c r="AG59" i="48"/>
  <c r="AE59" i="48"/>
  <c r="AC59" i="48"/>
  <c r="AA59" i="48"/>
  <c r="K59" i="48"/>
  <c r="I59" i="48"/>
  <c r="G59" i="48"/>
  <c r="E59" i="48"/>
  <c r="AG58" i="48"/>
  <c r="AE58" i="48"/>
  <c r="AC58" i="48"/>
  <c r="AA58" i="48"/>
  <c r="AA96" i="48" s="1"/>
  <c r="K58" i="48"/>
  <c r="K96" i="48" s="1"/>
  <c r="I58" i="48"/>
  <c r="G58" i="48"/>
  <c r="G96" i="48" s="1"/>
  <c r="E58" i="48"/>
  <c r="E96" i="48" s="1"/>
  <c r="X56" i="48"/>
  <c r="V56" i="48"/>
  <c r="T56" i="48"/>
  <c r="R56" i="48"/>
  <c r="P56" i="48"/>
  <c r="N56" i="48"/>
  <c r="L56" i="48"/>
  <c r="H56" i="48"/>
  <c r="D56" i="48"/>
  <c r="AD55" i="48"/>
  <c r="Z55" i="48"/>
  <c r="AF48" i="48"/>
  <c r="AD48" i="48"/>
  <c r="AB48" i="48"/>
  <c r="Z48" i="48"/>
  <c r="Y48" i="48"/>
  <c r="X48" i="48"/>
  <c r="W48" i="48"/>
  <c r="V48" i="48"/>
  <c r="U48" i="48"/>
  <c r="T48" i="48"/>
  <c r="S48" i="48"/>
  <c r="R48" i="48"/>
  <c r="Q48" i="48"/>
  <c r="P48" i="48"/>
  <c r="O48" i="48"/>
  <c r="N48" i="48"/>
  <c r="M48" i="48"/>
  <c r="L48" i="48"/>
  <c r="J48" i="48"/>
  <c r="H48" i="48"/>
  <c r="F48" i="48"/>
  <c r="D48" i="48"/>
  <c r="AG47" i="48"/>
  <c r="AE47" i="48"/>
  <c r="AC47" i="48"/>
  <c r="AA47" i="48"/>
  <c r="K47" i="48"/>
  <c r="I47" i="48"/>
  <c r="G47" i="48"/>
  <c r="E47" i="48"/>
  <c r="AG46" i="48"/>
  <c r="AE46" i="48"/>
  <c r="AC46" i="48"/>
  <c r="AA46" i="48"/>
  <c r="K46" i="48"/>
  <c r="I46" i="48"/>
  <c r="G46" i="48"/>
  <c r="E46" i="48"/>
  <c r="AG45" i="48"/>
  <c r="AE45" i="48"/>
  <c r="AC45" i="48"/>
  <c r="AA45" i="48"/>
  <c r="K45" i="48"/>
  <c r="I45" i="48"/>
  <c r="G45" i="48"/>
  <c r="E45" i="48"/>
  <c r="AG44" i="48"/>
  <c r="AE44" i="48"/>
  <c r="AC44" i="48"/>
  <c r="AA44" i="48"/>
  <c r="K44" i="48"/>
  <c r="I44" i="48"/>
  <c r="G44" i="48"/>
  <c r="E44" i="48"/>
  <c r="AG43" i="48"/>
  <c r="AE43" i="48"/>
  <c r="AC43" i="48"/>
  <c r="AA43" i="48"/>
  <c r="K43" i="48"/>
  <c r="I43" i="48"/>
  <c r="G43" i="48"/>
  <c r="E43" i="48"/>
  <c r="AG42" i="48"/>
  <c r="AE42" i="48"/>
  <c r="AC42" i="48"/>
  <c r="AA42" i="48"/>
  <c r="K42" i="48"/>
  <c r="I42" i="48"/>
  <c r="G42" i="48"/>
  <c r="E42" i="48"/>
  <c r="AG41" i="48"/>
  <c r="AE41" i="48"/>
  <c r="AC41" i="48"/>
  <c r="AA41" i="48"/>
  <c r="K41" i="48"/>
  <c r="I41" i="48"/>
  <c r="G41" i="48"/>
  <c r="E41" i="48"/>
  <c r="AG40" i="48"/>
  <c r="AE40" i="48"/>
  <c r="AC40" i="48"/>
  <c r="AA40" i="48"/>
  <c r="K40" i="48"/>
  <c r="I40" i="48"/>
  <c r="G40" i="48"/>
  <c r="E40" i="48"/>
  <c r="AG39" i="48"/>
  <c r="AE39" i="48"/>
  <c r="AC39" i="48"/>
  <c r="AA39" i="48"/>
  <c r="K39" i="48"/>
  <c r="I39" i="48"/>
  <c r="G39" i="48"/>
  <c r="E39" i="48"/>
  <c r="AG38" i="48"/>
  <c r="AE38" i="48"/>
  <c r="AC38" i="48"/>
  <c r="AA38" i="48"/>
  <c r="K38" i="48"/>
  <c r="I38" i="48"/>
  <c r="G38" i="48"/>
  <c r="E38" i="48"/>
  <c r="AG37" i="48"/>
  <c r="AE37" i="48"/>
  <c r="AC37" i="48"/>
  <c r="AA37" i="48"/>
  <c r="K37" i="48"/>
  <c r="I37" i="48"/>
  <c r="G37" i="48"/>
  <c r="E37" i="48"/>
  <c r="AG36" i="48"/>
  <c r="AE36" i="48"/>
  <c r="AC36" i="48"/>
  <c r="AA36" i="48"/>
  <c r="K36" i="48"/>
  <c r="I36" i="48"/>
  <c r="G36" i="48"/>
  <c r="E36" i="48"/>
  <c r="AG35" i="48"/>
  <c r="AE35" i="48"/>
  <c r="AC35" i="48"/>
  <c r="AA35" i="48"/>
  <c r="K35" i="48"/>
  <c r="I35" i="48"/>
  <c r="G35" i="48"/>
  <c r="E35" i="48"/>
  <c r="AG34" i="48"/>
  <c r="AE34" i="48"/>
  <c r="AC34" i="48"/>
  <c r="AA34" i="48"/>
  <c r="K34" i="48"/>
  <c r="I34" i="48"/>
  <c r="G34" i="48"/>
  <c r="E34" i="48"/>
  <c r="AG33" i="48"/>
  <c r="AE33" i="48"/>
  <c r="AC33" i="48"/>
  <c r="AA33" i="48"/>
  <c r="K33" i="48"/>
  <c r="I33" i="48"/>
  <c r="G33" i="48"/>
  <c r="E33" i="48"/>
  <c r="AG32" i="48"/>
  <c r="AE32" i="48"/>
  <c r="AC32" i="48"/>
  <c r="AA32" i="48"/>
  <c r="K32" i="48"/>
  <c r="I32" i="48"/>
  <c r="G32" i="48"/>
  <c r="E32" i="48"/>
  <c r="AG31" i="48"/>
  <c r="AE31" i="48"/>
  <c r="AC31" i="48"/>
  <c r="AA31" i="48"/>
  <c r="K31" i="48"/>
  <c r="I31" i="48"/>
  <c r="G31" i="48"/>
  <c r="E31" i="48"/>
  <c r="AG30" i="48"/>
  <c r="AE30" i="48"/>
  <c r="AC30" i="48"/>
  <c r="AA30" i="48"/>
  <c r="K30" i="48"/>
  <c r="I30" i="48"/>
  <c r="G30" i="48"/>
  <c r="E30" i="48"/>
  <c r="AG29" i="48"/>
  <c r="AE29" i="48"/>
  <c r="AC29" i="48"/>
  <c r="AA29" i="48"/>
  <c r="K29" i="48"/>
  <c r="I29" i="48"/>
  <c r="G29" i="48"/>
  <c r="E29" i="48"/>
  <c r="AG28" i="48"/>
  <c r="AE28" i="48"/>
  <c r="AC28" i="48"/>
  <c r="AA28" i="48"/>
  <c r="K28" i="48"/>
  <c r="I28" i="48"/>
  <c r="G28" i="48"/>
  <c r="E28" i="48"/>
  <c r="AG27" i="48"/>
  <c r="AE27" i="48"/>
  <c r="AC27" i="48"/>
  <c r="AA27" i="48"/>
  <c r="K27" i="48"/>
  <c r="I27" i="48"/>
  <c r="G27" i="48"/>
  <c r="E27" i="48"/>
  <c r="AG26" i="48"/>
  <c r="AE26" i="48"/>
  <c r="AC26" i="48"/>
  <c r="AA26" i="48"/>
  <c r="K26" i="48"/>
  <c r="I26" i="48"/>
  <c r="G26" i="48"/>
  <c r="E26" i="48"/>
  <c r="AG25" i="48"/>
  <c r="AE25" i="48"/>
  <c r="AC25" i="48"/>
  <c r="AA25" i="48"/>
  <c r="K25" i="48"/>
  <c r="I25" i="48"/>
  <c r="G25" i="48"/>
  <c r="E25" i="48"/>
  <c r="AG24" i="48"/>
  <c r="AE24" i="48"/>
  <c r="AC24" i="48"/>
  <c r="AA24" i="48"/>
  <c r="K24" i="48"/>
  <c r="I24" i="48"/>
  <c r="G24" i="48"/>
  <c r="E24" i="48"/>
  <c r="AG23" i="48"/>
  <c r="AE23" i="48"/>
  <c r="AC23" i="48"/>
  <c r="AA23" i="48"/>
  <c r="K23" i="48"/>
  <c r="I23" i="48"/>
  <c r="G23" i="48"/>
  <c r="E23" i="48"/>
  <c r="AG22" i="48"/>
  <c r="AE22" i="48"/>
  <c r="AC22" i="48"/>
  <c r="AA22" i="48"/>
  <c r="K22" i="48"/>
  <c r="I22" i="48"/>
  <c r="G22" i="48"/>
  <c r="E22" i="48"/>
  <c r="AG21" i="48"/>
  <c r="AE21" i="48"/>
  <c r="AC21" i="48"/>
  <c r="AA21" i="48"/>
  <c r="K21" i="48"/>
  <c r="I21" i="48"/>
  <c r="G21" i="48"/>
  <c r="E21" i="48"/>
  <c r="AG20" i="48"/>
  <c r="AE20" i="48"/>
  <c r="AC20" i="48"/>
  <c r="AA20" i="48"/>
  <c r="K20" i="48"/>
  <c r="I20" i="48"/>
  <c r="G20" i="48"/>
  <c r="E20" i="48"/>
  <c r="AG19" i="48"/>
  <c r="AE19" i="48"/>
  <c r="AC19" i="48"/>
  <c r="AA19" i="48"/>
  <c r="K19" i="48"/>
  <c r="I19" i="48"/>
  <c r="G19" i="48"/>
  <c r="E19" i="48"/>
  <c r="AG18" i="48"/>
  <c r="AE18" i="48"/>
  <c r="AC18" i="48"/>
  <c r="AA18" i="48"/>
  <c r="K18" i="48"/>
  <c r="I18" i="48"/>
  <c r="G18" i="48"/>
  <c r="E18" i="48"/>
  <c r="AG17" i="48"/>
  <c r="AE17" i="48"/>
  <c r="AC17" i="48"/>
  <c r="AA17" i="48"/>
  <c r="K17" i="48"/>
  <c r="I17" i="48"/>
  <c r="G17" i="48"/>
  <c r="E17" i="48"/>
  <c r="AG16" i="48"/>
  <c r="AE16" i="48"/>
  <c r="AC16" i="48"/>
  <c r="AA16" i="48"/>
  <c r="K16" i="48"/>
  <c r="I16" i="48"/>
  <c r="G16" i="48"/>
  <c r="E16" i="48"/>
  <c r="AG15" i="48"/>
  <c r="AE15" i="48"/>
  <c r="AC15" i="48"/>
  <c r="AA15" i="48"/>
  <c r="K15" i="48"/>
  <c r="I15" i="48"/>
  <c r="G15" i="48"/>
  <c r="E15" i="48"/>
  <c r="AG14" i="48"/>
  <c r="AE14" i="48"/>
  <c r="AC14" i="48"/>
  <c r="AA14" i="48"/>
  <c r="K14" i="48"/>
  <c r="I14" i="48"/>
  <c r="G14" i="48"/>
  <c r="E14" i="48"/>
  <c r="AG13" i="48"/>
  <c r="AE13" i="48"/>
  <c r="AC13" i="48"/>
  <c r="AA13" i="48"/>
  <c r="K13" i="48"/>
  <c r="I13" i="48"/>
  <c r="G13" i="48"/>
  <c r="E13" i="48"/>
  <c r="AG12" i="48"/>
  <c r="AE12" i="48"/>
  <c r="AC12" i="48"/>
  <c r="AA12" i="48"/>
  <c r="K12" i="48"/>
  <c r="I12" i="48"/>
  <c r="G12" i="48"/>
  <c r="E12" i="48"/>
  <c r="AG11" i="48"/>
  <c r="AE11" i="48"/>
  <c r="AC11" i="48"/>
  <c r="AA11" i="48"/>
  <c r="K11" i="48"/>
  <c r="I11" i="48"/>
  <c r="G11" i="48"/>
  <c r="E11" i="48"/>
  <c r="AG10" i="48"/>
  <c r="AE10" i="48"/>
  <c r="AC10" i="48"/>
  <c r="AA10" i="48"/>
  <c r="K10" i="48"/>
  <c r="I10" i="48"/>
  <c r="G10" i="48"/>
  <c r="E10" i="48"/>
  <c r="E48" i="48" s="1"/>
  <c r="AC96" i="48" l="1"/>
  <c r="AE96" i="48"/>
  <c r="W144" i="48"/>
  <c r="G106" i="48"/>
  <c r="K106" i="48"/>
  <c r="AC106" i="48"/>
  <c r="AG106" i="48"/>
  <c r="K107" i="48"/>
  <c r="AC107" i="48"/>
  <c r="AG107" i="48"/>
  <c r="K108" i="48"/>
  <c r="AC108" i="48"/>
  <c r="AG108" i="48"/>
  <c r="K109" i="48"/>
  <c r="AC109" i="48"/>
  <c r="AG109" i="48"/>
  <c r="K110" i="48"/>
  <c r="AC110" i="48"/>
  <c r="AG110" i="48"/>
  <c r="K111" i="48"/>
  <c r="AC111" i="48"/>
  <c r="AG111" i="48"/>
  <c r="K112" i="48"/>
  <c r="AC112" i="48"/>
  <c r="AG112" i="48"/>
  <c r="K113" i="48"/>
  <c r="AC113" i="48"/>
  <c r="AG113" i="48"/>
  <c r="K114" i="48"/>
  <c r="AC114" i="48"/>
  <c r="AG114" i="48"/>
  <c r="K115" i="48"/>
  <c r="AC115" i="48"/>
  <c r="AG115" i="48"/>
  <c r="K116" i="48"/>
  <c r="AC116" i="48"/>
  <c r="AG116" i="48"/>
  <c r="K117" i="48"/>
  <c r="AC117" i="48"/>
  <c r="AG117" i="48"/>
  <c r="K118" i="48"/>
  <c r="AC118" i="48"/>
  <c r="AG118" i="48"/>
  <c r="K119" i="48"/>
  <c r="AC119" i="48"/>
  <c r="AG119" i="48"/>
  <c r="K120" i="48"/>
  <c r="AC120" i="48"/>
  <c r="AG120" i="48"/>
  <c r="K121" i="48"/>
  <c r="AC121" i="48"/>
  <c r="AG121" i="48"/>
  <c r="K122" i="48"/>
  <c r="AC122" i="48"/>
  <c r="AG122" i="48"/>
  <c r="K123" i="48"/>
  <c r="AC123" i="48"/>
  <c r="AG123" i="48"/>
  <c r="K124" i="48"/>
  <c r="AC124" i="48"/>
  <c r="AG124" i="48"/>
  <c r="K125" i="48"/>
  <c r="AC125" i="48"/>
  <c r="AG125" i="48"/>
  <c r="K126" i="48"/>
  <c r="AC126" i="48"/>
  <c r="AG126" i="48"/>
  <c r="K127" i="48"/>
  <c r="AC127" i="48"/>
  <c r="AG127" i="48"/>
  <c r="K128" i="48"/>
  <c r="AC128" i="48"/>
  <c r="AG128" i="48"/>
  <c r="K129" i="48"/>
  <c r="AC129" i="48"/>
  <c r="AG129" i="48"/>
  <c r="K130" i="48"/>
  <c r="AC130" i="48"/>
  <c r="U144" i="48"/>
  <c r="I106" i="48"/>
  <c r="I107" i="48"/>
  <c r="AA107" i="48"/>
  <c r="I108" i="48"/>
  <c r="AA108" i="48"/>
  <c r="I109" i="48"/>
  <c r="AA109" i="48"/>
  <c r="I110" i="48"/>
  <c r="AA110" i="48"/>
  <c r="I111" i="48"/>
  <c r="AA111" i="48"/>
  <c r="I112" i="48"/>
  <c r="AA112" i="48"/>
  <c r="AA113" i="48"/>
  <c r="I114" i="48"/>
  <c r="AA114" i="48"/>
  <c r="I115" i="48"/>
  <c r="AA115" i="48"/>
  <c r="I116" i="48"/>
  <c r="AA116" i="48"/>
  <c r="I117" i="48"/>
  <c r="AA117" i="48"/>
  <c r="I118" i="48"/>
  <c r="AA118" i="48"/>
  <c r="I119" i="48"/>
  <c r="AA119" i="48"/>
  <c r="I120" i="48"/>
  <c r="AA120" i="48"/>
  <c r="I121" i="48"/>
  <c r="AA121" i="48"/>
  <c r="I122" i="48"/>
  <c r="AA122" i="48"/>
  <c r="I123" i="48"/>
  <c r="AA123" i="48"/>
  <c r="I124" i="48"/>
  <c r="AA124" i="48"/>
  <c r="I125" i="48"/>
  <c r="AA125" i="48"/>
  <c r="I126" i="48"/>
  <c r="AA126" i="48"/>
  <c r="I127" i="48"/>
  <c r="AA127" i="48"/>
  <c r="I128" i="48"/>
  <c r="AA128" i="48"/>
  <c r="I129" i="48"/>
  <c r="AA129" i="48"/>
  <c r="I130" i="48"/>
  <c r="AA130" i="48"/>
  <c r="I131" i="48"/>
  <c r="AA131" i="48"/>
  <c r="I132" i="48"/>
  <c r="AA132" i="48"/>
  <c r="I133" i="48"/>
  <c r="AA133" i="48"/>
  <c r="I134" i="48"/>
  <c r="AA134" i="48"/>
  <c r="I135" i="48"/>
  <c r="AA135" i="48"/>
  <c r="I136" i="48"/>
  <c r="AA136" i="48"/>
  <c r="I137" i="48"/>
  <c r="AA137" i="48"/>
  <c r="I138" i="48"/>
  <c r="AA138" i="48"/>
  <c r="I139" i="48"/>
  <c r="AA139" i="48"/>
  <c r="I140" i="48"/>
  <c r="AA140" i="48"/>
  <c r="I141" i="48"/>
  <c r="AA141" i="48"/>
  <c r="I142" i="48"/>
  <c r="AA142" i="48"/>
  <c r="I143" i="48"/>
  <c r="AA143" i="48"/>
  <c r="E107" i="48"/>
  <c r="I96" i="48"/>
  <c r="E108" i="48"/>
  <c r="E109" i="48"/>
  <c r="E110" i="48"/>
  <c r="E111" i="48"/>
  <c r="E112" i="48"/>
  <c r="E113" i="48"/>
  <c r="E114" i="48"/>
  <c r="E115" i="48"/>
  <c r="E116" i="48"/>
  <c r="E117" i="48"/>
  <c r="E118" i="48"/>
  <c r="E119" i="48"/>
  <c r="E120" i="48"/>
  <c r="E121" i="48"/>
  <c r="E122" i="48"/>
  <c r="E123" i="48"/>
  <c r="E124" i="48"/>
  <c r="E125" i="48"/>
  <c r="E126" i="48"/>
  <c r="E127" i="48"/>
  <c r="E128" i="48"/>
  <c r="E129" i="48"/>
  <c r="E130" i="48"/>
  <c r="E131" i="48"/>
  <c r="E133" i="48"/>
  <c r="E134" i="48"/>
  <c r="E135" i="48"/>
  <c r="E138" i="48"/>
  <c r="E139" i="48"/>
  <c r="E140" i="48"/>
  <c r="E142" i="48"/>
  <c r="E143" i="48"/>
  <c r="I113" i="48"/>
  <c r="AE107" i="48"/>
  <c r="AE108" i="48"/>
  <c r="AE109" i="48"/>
  <c r="AE110" i="48"/>
  <c r="AE111" i="48"/>
  <c r="AE112" i="48"/>
  <c r="AE113" i="48"/>
  <c r="AE114" i="48"/>
  <c r="AE115" i="48"/>
  <c r="AE116" i="48"/>
  <c r="AE117" i="48"/>
  <c r="AE118" i="48"/>
  <c r="AE119" i="48"/>
  <c r="AE120" i="48"/>
  <c r="AE121" i="48"/>
  <c r="AE122" i="48"/>
  <c r="AE123" i="48"/>
  <c r="AE124" i="48"/>
  <c r="AE125" i="48"/>
  <c r="AE126" i="48"/>
  <c r="AE127" i="48"/>
  <c r="AE128" i="48"/>
  <c r="AE129" i="48"/>
  <c r="AE130" i="48"/>
  <c r="AE131" i="48"/>
  <c r="AE132" i="48"/>
  <c r="AE133" i="48"/>
  <c r="AE134" i="48"/>
  <c r="AE135" i="48"/>
  <c r="AE136" i="48"/>
  <c r="AE137" i="48"/>
  <c r="AE138" i="48"/>
  <c r="AE139" i="48"/>
  <c r="AE140" i="48"/>
  <c r="AE141" i="48"/>
  <c r="AE142" i="48"/>
  <c r="AE143" i="48"/>
  <c r="AE106" i="48"/>
  <c r="AA106" i="48"/>
  <c r="G107" i="48"/>
  <c r="G108" i="48"/>
  <c r="G109" i="48"/>
  <c r="G110" i="48"/>
  <c r="G111" i="48"/>
  <c r="G112" i="48"/>
  <c r="G113" i="48"/>
  <c r="G114" i="48"/>
  <c r="G115" i="48"/>
  <c r="G116" i="48"/>
  <c r="G117" i="48"/>
  <c r="G118" i="48"/>
  <c r="G119" i="48"/>
  <c r="G120" i="48"/>
  <c r="G121" i="48"/>
  <c r="G122" i="48"/>
  <c r="G123" i="48"/>
  <c r="G124" i="48"/>
  <c r="G125" i="48"/>
  <c r="G126" i="48"/>
  <c r="G127" i="48"/>
  <c r="G128" i="48"/>
  <c r="G129" i="48"/>
  <c r="G130" i="48"/>
  <c r="E132" i="48"/>
  <c r="E136" i="48"/>
  <c r="E137" i="48"/>
  <c r="E141" i="48"/>
  <c r="AG96" i="48"/>
  <c r="E106" i="48"/>
  <c r="D144" i="48"/>
  <c r="AF144" i="48"/>
  <c r="AE48" i="48"/>
  <c r="AA48" i="48"/>
  <c r="J144" i="48"/>
  <c r="I48" i="48"/>
  <c r="D102" i="48"/>
  <c r="D54" i="48"/>
  <c r="D6" i="48"/>
  <c r="AG130" i="48"/>
  <c r="G131" i="48"/>
  <c r="K131" i="48"/>
  <c r="AC131" i="48"/>
  <c r="AG131" i="48"/>
  <c r="G132" i="48"/>
  <c r="K132" i="48"/>
  <c r="AC132" i="48"/>
  <c r="AG132" i="48"/>
  <c r="G133" i="48"/>
  <c r="K133" i="48"/>
  <c r="AC133" i="48"/>
  <c r="AG133" i="48"/>
  <c r="G134" i="48"/>
  <c r="K134" i="48"/>
  <c r="AC134" i="48"/>
  <c r="AG134" i="48"/>
  <c r="G135" i="48"/>
  <c r="K135" i="48"/>
  <c r="AC135" i="48"/>
  <c r="AG135" i="48"/>
  <c r="G136" i="48"/>
  <c r="K136" i="48"/>
  <c r="AC136" i="48"/>
  <c r="AG136" i="48"/>
  <c r="G137" i="48"/>
  <c r="K137" i="48"/>
  <c r="AC137" i="48"/>
  <c r="AG137" i="48"/>
  <c r="G138" i="48"/>
  <c r="K138" i="48"/>
  <c r="AC138" i="48"/>
  <c r="AG138" i="48"/>
  <c r="G139" i="48"/>
  <c r="K139" i="48"/>
  <c r="AC139" i="48"/>
  <c r="AG139" i="48"/>
  <c r="G140" i="48"/>
  <c r="K140" i="48"/>
  <c r="AC140" i="48"/>
  <c r="AG140" i="48"/>
  <c r="G141" i="48"/>
  <c r="K141" i="48"/>
  <c r="AC141" i="48"/>
  <c r="AG141" i="48"/>
  <c r="G142" i="48"/>
  <c r="K142" i="48"/>
  <c r="AC142" i="48"/>
  <c r="AG142" i="48"/>
  <c r="G143" i="48"/>
  <c r="K143" i="48"/>
  <c r="AC143" i="48"/>
  <c r="AG143" i="48"/>
  <c r="G48" i="48"/>
  <c r="K48" i="48"/>
  <c r="AC48" i="48"/>
  <c r="AG48" i="48"/>
  <c r="AG59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6" i="15"/>
  <c r="AG87" i="15"/>
  <c r="AG88" i="15"/>
  <c r="AG89" i="15"/>
  <c r="AG90" i="15"/>
  <c r="AG91" i="15"/>
  <c r="AG92" i="15"/>
  <c r="AG93" i="15"/>
  <c r="AG94" i="15"/>
  <c r="AG95" i="15"/>
  <c r="AG59" i="36"/>
  <c r="AG60" i="36"/>
  <c r="AG61" i="36"/>
  <c r="AG62" i="36"/>
  <c r="AG63" i="36"/>
  <c r="AG64" i="36"/>
  <c r="AG65" i="36"/>
  <c r="AG66" i="36"/>
  <c r="AG67" i="36"/>
  <c r="AG68" i="36"/>
  <c r="AG69" i="36"/>
  <c r="AG70" i="36"/>
  <c r="AG71" i="36"/>
  <c r="AG72" i="36"/>
  <c r="AG73" i="36"/>
  <c r="AG74" i="36"/>
  <c r="AG75" i="36"/>
  <c r="AG76" i="36"/>
  <c r="AG77" i="36"/>
  <c r="AG78" i="36"/>
  <c r="AG79" i="36"/>
  <c r="AG80" i="36"/>
  <c r="AG81" i="36"/>
  <c r="AG82" i="36"/>
  <c r="AG83" i="36"/>
  <c r="AG84" i="36"/>
  <c r="AG85" i="36"/>
  <c r="AG86" i="36"/>
  <c r="AG87" i="36"/>
  <c r="AG88" i="36"/>
  <c r="AG89" i="36"/>
  <c r="AG90" i="36"/>
  <c r="AG91" i="36"/>
  <c r="AG92" i="36"/>
  <c r="AG93" i="36"/>
  <c r="AG94" i="36"/>
  <c r="AG95" i="36"/>
  <c r="AG59" i="21"/>
  <c r="AG60" i="21"/>
  <c r="AG61" i="21"/>
  <c r="AG62" i="21"/>
  <c r="AG63" i="21"/>
  <c r="AG64" i="21"/>
  <c r="AG65" i="21"/>
  <c r="AG66" i="21"/>
  <c r="AG67" i="21"/>
  <c r="AG68" i="21"/>
  <c r="AG69" i="21"/>
  <c r="AG70" i="21"/>
  <c r="AG71" i="21"/>
  <c r="AG72" i="21"/>
  <c r="AG73" i="21"/>
  <c r="AG74" i="21"/>
  <c r="AG75" i="21"/>
  <c r="AG76" i="21"/>
  <c r="AG77" i="21"/>
  <c r="AG78" i="21"/>
  <c r="AG79" i="21"/>
  <c r="AG80" i="21"/>
  <c r="AG81" i="21"/>
  <c r="AG82" i="21"/>
  <c r="AG83" i="21"/>
  <c r="AG84" i="21"/>
  <c r="AG85" i="21"/>
  <c r="AG86" i="21"/>
  <c r="AG87" i="21"/>
  <c r="AG88" i="21"/>
  <c r="AG89" i="21"/>
  <c r="AG90" i="21"/>
  <c r="AG91" i="21"/>
  <c r="AG92" i="21"/>
  <c r="AG93" i="21"/>
  <c r="AG94" i="21"/>
  <c r="AG95" i="21"/>
  <c r="AG59" i="22"/>
  <c r="AG60" i="22"/>
  <c r="AG61" i="22"/>
  <c r="AG62" i="22"/>
  <c r="AG63" i="22"/>
  <c r="AG64" i="22"/>
  <c r="AG65" i="22"/>
  <c r="AG66" i="22"/>
  <c r="AG67" i="22"/>
  <c r="AG68" i="22"/>
  <c r="AG69" i="22"/>
  <c r="AG70" i="22"/>
  <c r="AG71" i="22"/>
  <c r="AG72" i="22"/>
  <c r="AG73" i="22"/>
  <c r="AG74" i="22"/>
  <c r="AG75" i="22"/>
  <c r="AG76" i="22"/>
  <c r="AG77" i="22"/>
  <c r="AG78" i="22"/>
  <c r="AG79" i="22"/>
  <c r="AG80" i="22"/>
  <c r="AG81" i="22"/>
  <c r="AG82" i="22"/>
  <c r="AG83" i="22"/>
  <c r="AG84" i="22"/>
  <c r="AG85" i="22"/>
  <c r="AG86" i="22"/>
  <c r="AG87" i="22"/>
  <c r="AG88" i="22"/>
  <c r="AG89" i="22"/>
  <c r="AG90" i="22"/>
  <c r="AG91" i="22"/>
  <c r="AG92" i="22"/>
  <c r="AG93" i="22"/>
  <c r="AG94" i="22"/>
  <c r="AG95" i="22"/>
  <c r="AG59" i="16"/>
  <c r="AG60" i="16"/>
  <c r="AG61" i="16"/>
  <c r="AG62" i="16"/>
  <c r="AG63" i="16"/>
  <c r="AG64" i="16"/>
  <c r="AG65" i="16"/>
  <c r="AG66" i="16"/>
  <c r="AG67" i="16"/>
  <c r="AG68" i="16"/>
  <c r="AG69" i="16"/>
  <c r="AG70" i="16"/>
  <c r="AG71" i="16"/>
  <c r="AG72" i="16"/>
  <c r="AG73" i="16"/>
  <c r="AG74" i="16"/>
  <c r="AG75" i="16"/>
  <c r="AG76" i="16"/>
  <c r="AG77" i="16"/>
  <c r="AG78" i="16"/>
  <c r="AG79" i="16"/>
  <c r="AG80" i="16"/>
  <c r="AG81" i="16"/>
  <c r="AG82" i="16"/>
  <c r="AG83" i="16"/>
  <c r="AG84" i="16"/>
  <c r="AG85" i="16"/>
  <c r="AG86" i="16"/>
  <c r="AG87" i="16"/>
  <c r="AG88" i="16"/>
  <c r="AG89" i="16"/>
  <c r="AG90" i="16"/>
  <c r="AG91" i="16"/>
  <c r="AG92" i="16"/>
  <c r="AG93" i="16"/>
  <c r="AG94" i="16"/>
  <c r="AG95" i="16"/>
  <c r="AG59" i="40"/>
  <c r="AG60" i="40"/>
  <c r="AG61" i="40"/>
  <c r="AG62" i="40"/>
  <c r="AG63" i="40"/>
  <c r="AG64" i="40"/>
  <c r="AG65" i="40"/>
  <c r="AG66" i="40"/>
  <c r="AG67" i="40"/>
  <c r="AG68" i="40"/>
  <c r="AG69" i="40"/>
  <c r="AG70" i="40"/>
  <c r="AG71" i="40"/>
  <c r="AG72" i="40"/>
  <c r="AG73" i="40"/>
  <c r="AG74" i="40"/>
  <c r="AG75" i="40"/>
  <c r="AG76" i="40"/>
  <c r="AG77" i="40"/>
  <c r="AG78" i="40"/>
  <c r="AG79" i="40"/>
  <c r="AG80" i="40"/>
  <c r="AG81" i="40"/>
  <c r="AG82" i="40"/>
  <c r="AG83" i="40"/>
  <c r="AG84" i="40"/>
  <c r="AG85" i="40"/>
  <c r="AG86" i="40"/>
  <c r="AG87" i="40"/>
  <c r="AG88" i="40"/>
  <c r="AG89" i="40"/>
  <c r="AG90" i="40"/>
  <c r="AG91" i="40"/>
  <c r="AG92" i="40"/>
  <c r="AG93" i="40"/>
  <c r="AG94" i="40"/>
  <c r="AG95" i="40"/>
  <c r="AG59" i="38"/>
  <c r="AG60" i="38"/>
  <c r="AG61" i="38"/>
  <c r="AG62" i="38"/>
  <c r="AG63" i="38"/>
  <c r="AG64" i="38"/>
  <c r="AG65" i="38"/>
  <c r="AG66" i="38"/>
  <c r="AG67" i="38"/>
  <c r="AG68" i="38"/>
  <c r="AG69" i="38"/>
  <c r="AG70" i="38"/>
  <c r="AG71" i="38"/>
  <c r="AG72" i="38"/>
  <c r="AG73" i="38"/>
  <c r="AG74" i="38"/>
  <c r="AG75" i="38"/>
  <c r="AG76" i="38"/>
  <c r="AG77" i="38"/>
  <c r="AG78" i="38"/>
  <c r="AG79" i="38"/>
  <c r="AG80" i="38"/>
  <c r="AG81" i="38"/>
  <c r="AG82" i="38"/>
  <c r="AG83" i="38"/>
  <c r="AG84" i="38"/>
  <c r="AG85" i="38"/>
  <c r="AG86" i="38"/>
  <c r="AG87" i="38"/>
  <c r="AG88" i="38"/>
  <c r="AG89" i="38"/>
  <c r="AG90" i="38"/>
  <c r="AG91" i="38"/>
  <c r="AG92" i="38"/>
  <c r="AG93" i="38"/>
  <c r="AG94" i="38"/>
  <c r="AG95" i="38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59" i="23"/>
  <c r="AG60" i="23"/>
  <c r="AG61" i="23"/>
  <c r="AG62" i="23"/>
  <c r="AG63" i="23"/>
  <c r="AG64" i="23"/>
  <c r="AG65" i="23"/>
  <c r="AG66" i="23"/>
  <c r="AG67" i="23"/>
  <c r="AG68" i="23"/>
  <c r="AG69" i="23"/>
  <c r="AG70" i="23"/>
  <c r="AG71" i="23"/>
  <c r="AG72" i="23"/>
  <c r="AG73" i="23"/>
  <c r="AG74" i="23"/>
  <c r="AG75" i="23"/>
  <c r="AG76" i="23"/>
  <c r="AG77" i="23"/>
  <c r="AG78" i="23"/>
  <c r="AG79" i="23"/>
  <c r="AG80" i="23"/>
  <c r="AG81" i="23"/>
  <c r="AG82" i="23"/>
  <c r="AG83" i="23"/>
  <c r="AG84" i="23"/>
  <c r="AG85" i="23"/>
  <c r="AG86" i="23"/>
  <c r="AG87" i="23"/>
  <c r="AG88" i="23"/>
  <c r="AG89" i="23"/>
  <c r="AG90" i="23"/>
  <c r="AG91" i="23"/>
  <c r="AG92" i="23"/>
  <c r="AG93" i="23"/>
  <c r="AG94" i="23"/>
  <c r="AG95" i="23"/>
  <c r="AG59" i="39"/>
  <c r="AG60" i="39"/>
  <c r="AG61" i="39"/>
  <c r="AG62" i="39"/>
  <c r="AG63" i="39"/>
  <c r="AG64" i="39"/>
  <c r="AG65" i="39"/>
  <c r="AG66" i="39"/>
  <c r="AG67" i="39"/>
  <c r="AG68" i="39"/>
  <c r="AG69" i="39"/>
  <c r="AG70" i="39"/>
  <c r="AG71" i="39"/>
  <c r="AG72" i="39"/>
  <c r="AG73" i="39"/>
  <c r="AG74" i="39"/>
  <c r="AG75" i="39"/>
  <c r="AG76" i="39"/>
  <c r="AG77" i="39"/>
  <c r="AG78" i="39"/>
  <c r="AG79" i="39"/>
  <c r="AG80" i="39"/>
  <c r="AG81" i="39"/>
  <c r="AG82" i="39"/>
  <c r="AG83" i="39"/>
  <c r="AG84" i="39"/>
  <c r="AG85" i="39"/>
  <c r="AG86" i="39"/>
  <c r="AG87" i="39"/>
  <c r="AG88" i="39"/>
  <c r="AG89" i="39"/>
  <c r="AG90" i="39"/>
  <c r="AG91" i="39"/>
  <c r="AG92" i="39"/>
  <c r="AG93" i="39"/>
  <c r="AG94" i="39"/>
  <c r="AG95" i="39"/>
  <c r="AG59" i="24"/>
  <c r="AG60" i="24"/>
  <c r="AG61" i="24"/>
  <c r="AG62" i="24"/>
  <c r="AG63" i="24"/>
  <c r="AG64" i="24"/>
  <c r="AG65" i="24"/>
  <c r="AG66" i="24"/>
  <c r="AG67" i="24"/>
  <c r="AG68" i="24"/>
  <c r="AG69" i="24"/>
  <c r="AG70" i="24"/>
  <c r="AG71" i="24"/>
  <c r="AG72" i="24"/>
  <c r="AG73" i="24"/>
  <c r="AG74" i="24"/>
  <c r="AG75" i="24"/>
  <c r="AG76" i="24"/>
  <c r="AG77" i="24"/>
  <c r="AG78" i="24"/>
  <c r="AG79" i="24"/>
  <c r="AG80" i="24"/>
  <c r="AG81" i="24"/>
  <c r="AG82" i="24"/>
  <c r="AG83" i="24"/>
  <c r="AG84" i="24"/>
  <c r="AG85" i="24"/>
  <c r="AG86" i="24"/>
  <c r="AG87" i="24"/>
  <c r="AG88" i="24"/>
  <c r="AG89" i="24"/>
  <c r="AG90" i="24"/>
  <c r="AG91" i="24"/>
  <c r="AG92" i="24"/>
  <c r="AG93" i="24"/>
  <c r="AG94" i="24"/>
  <c r="AG95" i="24"/>
  <c r="AG59" i="41"/>
  <c r="AG60" i="41"/>
  <c r="AG61" i="41"/>
  <c r="AG62" i="41"/>
  <c r="AG63" i="41"/>
  <c r="AG64" i="41"/>
  <c r="AG65" i="41"/>
  <c r="AG66" i="41"/>
  <c r="AG67" i="41"/>
  <c r="AG68" i="41"/>
  <c r="AG69" i="41"/>
  <c r="AG70" i="41"/>
  <c r="AG71" i="41"/>
  <c r="AG72" i="41"/>
  <c r="AG73" i="41"/>
  <c r="AG74" i="41"/>
  <c r="AG75" i="41"/>
  <c r="AG76" i="41"/>
  <c r="AG77" i="41"/>
  <c r="AG78" i="41"/>
  <c r="AG79" i="41"/>
  <c r="AG80" i="41"/>
  <c r="AG81" i="41"/>
  <c r="AG82" i="41"/>
  <c r="AG83" i="41"/>
  <c r="AG84" i="41"/>
  <c r="AG85" i="41"/>
  <c r="AG86" i="41"/>
  <c r="AG87" i="41"/>
  <c r="AG88" i="41"/>
  <c r="AG89" i="41"/>
  <c r="AG90" i="41"/>
  <c r="AG91" i="41"/>
  <c r="AG92" i="41"/>
  <c r="AG93" i="41"/>
  <c r="AG94" i="41"/>
  <c r="AG95" i="41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G73" i="14"/>
  <c r="AG74" i="14"/>
  <c r="AG75" i="14"/>
  <c r="AG76" i="14"/>
  <c r="AG77" i="14"/>
  <c r="AG78" i="14"/>
  <c r="AG79" i="14"/>
  <c r="AG80" i="14"/>
  <c r="AG81" i="14"/>
  <c r="AG82" i="14"/>
  <c r="AG83" i="14"/>
  <c r="AG84" i="14"/>
  <c r="AG85" i="14"/>
  <c r="AG86" i="14"/>
  <c r="AG87" i="14"/>
  <c r="AG88" i="14"/>
  <c r="AG89" i="14"/>
  <c r="AG90" i="14"/>
  <c r="AG91" i="14"/>
  <c r="AG92" i="14"/>
  <c r="AG93" i="14"/>
  <c r="AG94" i="14"/>
  <c r="AG95" i="14"/>
  <c r="AG59" i="25"/>
  <c r="AG60" i="25"/>
  <c r="AG61" i="25"/>
  <c r="AG62" i="25"/>
  <c r="AG63" i="25"/>
  <c r="AG64" i="25"/>
  <c r="AG65" i="25"/>
  <c r="AG66" i="25"/>
  <c r="AG67" i="25"/>
  <c r="AG68" i="25"/>
  <c r="AG69" i="25"/>
  <c r="AG70" i="25"/>
  <c r="AG71" i="25"/>
  <c r="AG72" i="25"/>
  <c r="AG73" i="25"/>
  <c r="AG74" i="25"/>
  <c r="AG75" i="25"/>
  <c r="AG76" i="25"/>
  <c r="AG77" i="25"/>
  <c r="AG78" i="25"/>
  <c r="AG79" i="25"/>
  <c r="AG80" i="25"/>
  <c r="AG81" i="25"/>
  <c r="AG82" i="25"/>
  <c r="AG83" i="25"/>
  <c r="AG84" i="25"/>
  <c r="AG85" i="25"/>
  <c r="AG86" i="25"/>
  <c r="AG87" i="25"/>
  <c r="AG88" i="25"/>
  <c r="AG89" i="25"/>
  <c r="AG90" i="25"/>
  <c r="AG91" i="25"/>
  <c r="AG92" i="25"/>
  <c r="AG93" i="25"/>
  <c r="AG94" i="25"/>
  <c r="AG95" i="25"/>
  <c r="AG59" i="26"/>
  <c r="AG60" i="26"/>
  <c r="AG61" i="26"/>
  <c r="AG62" i="26"/>
  <c r="AG63" i="26"/>
  <c r="AG64" i="26"/>
  <c r="AG65" i="26"/>
  <c r="AG66" i="26"/>
  <c r="AG67" i="26"/>
  <c r="AG68" i="26"/>
  <c r="AG69" i="26"/>
  <c r="AG70" i="26"/>
  <c r="AG71" i="26"/>
  <c r="AG72" i="26"/>
  <c r="AG73" i="26"/>
  <c r="AG74" i="26"/>
  <c r="AG75" i="26"/>
  <c r="AG76" i="26"/>
  <c r="AG77" i="26"/>
  <c r="AG78" i="26"/>
  <c r="AG79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59" i="27"/>
  <c r="AG60" i="27"/>
  <c r="AG61" i="27"/>
  <c r="AG62" i="27"/>
  <c r="AG63" i="27"/>
  <c r="AG64" i="27"/>
  <c r="AG65" i="27"/>
  <c r="AG66" i="27"/>
  <c r="AG67" i="27"/>
  <c r="AG68" i="27"/>
  <c r="AG69" i="27"/>
  <c r="AG70" i="27"/>
  <c r="AG71" i="27"/>
  <c r="AG72" i="27"/>
  <c r="AG73" i="27"/>
  <c r="AG74" i="27"/>
  <c r="AG75" i="27"/>
  <c r="AG76" i="27"/>
  <c r="AG77" i="27"/>
  <c r="AG78" i="27"/>
  <c r="AG79" i="27"/>
  <c r="AG80" i="27"/>
  <c r="AG81" i="27"/>
  <c r="AG82" i="27"/>
  <c r="AG83" i="27"/>
  <c r="AG84" i="27"/>
  <c r="AG85" i="27"/>
  <c r="AG86" i="27"/>
  <c r="AG87" i="27"/>
  <c r="AG88" i="27"/>
  <c r="AG89" i="27"/>
  <c r="AG90" i="27"/>
  <c r="AG91" i="27"/>
  <c r="AG92" i="27"/>
  <c r="AG93" i="27"/>
  <c r="AG94" i="27"/>
  <c r="AG95" i="27"/>
  <c r="AG59" i="43"/>
  <c r="AG60" i="43"/>
  <c r="AG61" i="43"/>
  <c r="AG62" i="43"/>
  <c r="AG63" i="43"/>
  <c r="AG64" i="43"/>
  <c r="AG65" i="43"/>
  <c r="AG66" i="43"/>
  <c r="AG67" i="43"/>
  <c r="AG68" i="43"/>
  <c r="AG69" i="43"/>
  <c r="AG70" i="43"/>
  <c r="AG71" i="43"/>
  <c r="AG72" i="43"/>
  <c r="AG73" i="43"/>
  <c r="AG74" i="43"/>
  <c r="AG75" i="43"/>
  <c r="AG76" i="43"/>
  <c r="AG77" i="43"/>
  <c r="AG78" i="43"/>
  <c r="AG79" i="43"/>
  <c r="AG80" i="43"/>
  <c r="AG81" i="43"/>
  <c r="AG82" i="43"/>
  <c r="AG83" i="43"/>
  <c r="AG84" i="43"/>
  <c r="AG85" i="43"/>
  <c r="AG86" i="43"/>
  <c r="AG87" i="43"/>
  <c r="AG88" i="43"/>
  <c r="AG89" i="43"/>
  <c r="AG90" i="43"/>
  <c r="AG91" i="43"/>
  <c r="AG92" i="43"/>
  <c r="AG93" i="43"/>
  <c r="AG94" i="43"/>
  <c r="AG95" i="43"/>
  <c r="AG59" i="29"/>
  <c r="AG60" i="29"/>
  <c r="AG61" i="29"/>
  <c r="AG62" i="29"/>
  <c r="AG63" i="29"/>
  <c r="AG64" i="29"/>
  <c r="AG65" i="29"/>
  <c r="AG66" i="29"/>
  <c r="AG67" i="29"/>
  <c r="AG68" i="29"/>
  <c r="AG69" i="29"/>
  <c r="AG70" i="29"/>
  <c r="AG71" i="29"/>
  <c r="AG72" i="29"/>
  <c r="AG73" i="29"/>
  <c r="AG74" i="29"/>
  <c r="AG75" i="29"/>
  <c r="AG76" i="29"/>
  <c r="AG77" i="29"/>
  <c r="AG78" i="29"/>
  <c r="AG79" i="29"/>
  <c r="AG80" i="29"/>
  <c r="AG81" i="29"/>
  <c r="AG82" i="29"/>
  <c r="AG83" i="29"/>
  <c r="AG84" i="29"/>
  <c r="AG85" i="29"/>
  <c r="AG86" i="29"/>
  <c r="AG87" i="29"/>
  <c r="AG88" i="29"/>
  <c r="AG89" i="29"/>
  <c r="AG90" i="29"/>
  <c r="AG91" i="29"/>
  <c r="AG92" i="29"/>
  <c r="AG93" i="29"/>
  <c r="AG94" i="29"/>
  <c r="AG95" i="29"/>
  <c r="AG59" i="30"/>
  <c r="AG60" i="30"/>
  <c r="AG61" i="30"/>
  <c r="AG62" i="30"/>
  <c r="AG63" i="30"/>
  <c r="AG64" i="30"/>
  <c r="AG65" i="30"/>
  <c r="AG66" i="30"/>
  <c r="AG67" i="30"/>
  <c r="AG68" i="30"/>
  <c r="AG69" i="30"/>
  <c r="AG70" i="30"/>
  <c r="AG71" i="30"/>
  <c r="AG72" i="30"/>
  <c r="AG73" i="30"/>
  <c r="AG74" i="30"/>
  <c r="AG75" i="30"/>
  <c r="AG76" i="30"/>
  <c r="AG77" i="30"/>
  <c r="AG78" i="30"/>
  <c r="AG79" i="30"/>
  <c r="AG80" i="30"/>
  <c r="AG81" i="30"/>
  <c r="AG82" i="30"/>
  <c r="AG83" i="30"/>
  <c r="AG84" i="30"/>
  <c r="AG85" i="30"/>
  <c r="AG86" i="30"/>
  <c r="AG87" i="30"/>
  <c r="AG88" i="30"/>
  <c r="AG89" i="30"/>
  <c r="AG90" i="30"/>
  <c r="AG91" i="30"/>
  <c r="AG92" i="30"/>
  <c r="AG93" i="30"/>
  <c r="AG94" i="30"/>
  <c r="AG95" i="3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59" i="34"/>
  <c r="AG60" i="34"/>
  <c r="AG61" i="34"/>
  <c r="AG62" i="34"/>
  <c r="AG63" i="34"/>
  <c r="AG64" i="34"/>
  <c r="AG65" i="34"/>
  <c r="AG66" i="34"/>
  <c r="AG67" i="34"/>
  <c r="AG68" i="34"/>
  <c r="AG69" i="34"/>
  <c r="AG70" i="34"/>
  <c r="AG71" i="34"/>
  <c r="AG72" i="34"/>
  <c r="AG73" i="34"/>
  <c r="AG74" i="34"/>
  <c r="AG75" i="34"/>
  <c r="AG76" i="34"/>
  <c r="AG77" i="34"/>
  <c r="AG78" i="34"/>
  <c r="AG79" i="34"/>
  <c r="AG80" i="34"/>
  <c r="AG81" i="34"/>
  <c r="AG82" i="34"/>
  <c r="AG83" i="34"/>
  <c r="AG84" i="34"/>
  <c r="AG85" i="34"/>
  <c r="AG86" i="34"/>
  <c r="AG87" i="34"/>
  <c r="AG88" i="34"/>
  <c r="AG89" i="34"/>
  <c r="AG90" i="34"/>
  <c r="AG91" i="34"/>
  <c r="AG92" i="34"/>
  <c r="AG93" i="34"/>
  <c r="AG94" i="34"/>
  <c r="AG95" i="34"/>
  <c r="AG59" i="31"/>
  <c r="AG60" i="31"/>
  <c r="AG61" i="31"/>
  <c r="AG62" i="31"/>
  <c r="AG63" i="31"/>
  <c r="AG64" i="31"/>
  <c r="AG65" i="31"/>
  <c r="AG66" i="31"/>
  <c r="AG67" i="31"/>
  <c r="AG68" i="31"/>
  <c r="AG69" i="31"/>
  <c r="AG70" i="31"/>
  <c r="AG71" i="31"/>
  <c r="AG72" i="31"/>
  <c r="AG73" i="31"/>
  <c r="AG74" i="31"/>
  <c r="AG75" i="31"/>
  <c r="AG76" i="31"/>
  <c r="AG77" i="31"/>
  <c r="AG78" i="31"/>
  <c r="AG79" i="31"/>
  <c r="AG80" i="31"/>
  <c r="AG81" i="31"/>
  <c r="AG82" i="31"/>
  <c r="AG83" i="31"/>
  <c r="AG84" i="31"/>
  <c r="AG85" i="31"/>
  <c r="AG86" i="31"/>
  <c r="AG87" i="31"/>
  <c r="AG88" i="31"/>
  <c r="AG89" i="31"/>
  <c r="AG90" i="31"/>
  <c r="AG91" i="31"/>
  <c r="AG92" i="31"/>
  <c r="AG93" i="31"/>
  <c r="AG94" i="31"/>
  <c r="AG95" i="31"/>
  <c r="AG59" i="17"/>
  <c r="AG60" i="17"/>
  <c r="AG61" i="17"/>
  <c r="AG62" i="17"/>
  <c r="AG63" i="17"/>
  <c r="AG64" i="17"/>
  <c r="AG65" i="17"/>
  <c r="AG66" i="17"/>
  <c r="AG67" i="17"/>
  <c r="AG68" i="17"/>
  <c r="AG69" i="17"/>
  <c r="AG70" i="17"/>
  <c r="AG71" i="17"/>
  <c r="AG72" i="17"/>
  <c r="AG73" i="17"/>
  <c r="AG74" i="17"/>
  <c r="AG75" i="17"/>
  <c r="AG76" i="17"/>
  <c r="AG77" i="17"/>
  <c r="AG78" i="17"/>
  <c r="AG79" i="17"/>
  <c r="AG80" i="17"/>
  <c r="AG81" i="17"/>
  <c r="AG82" i="17"/>
  <c r="AG83" i="17"/>
  <c r="AG84" i="17"/>
  <c r="AG85" i="17"/>
  <c r="AG86" i="17"/>
  <c r="AG87" i="17"/>
  <c r="AG88" i="17"/>
  <c r="AG89" i="17"/>
  <c r="AG90" i="17"/>
  <c r="AG91" i="17"/>
  <c r="AG92" i="17"/>
  <c r="AG93" i="17"/>
  <c r="AG94" i="17"/>
  <c r="AG95" i="17"/>
  <c r="AG59" i="33"/>
  <c r="AG60" i="33"/>
  <c r="AG61" i="33"/>
  <c r="AG62" i="33"/>
  <c r="AG63" i="33"/>
  <c r="AG64" i="33"/>
  <c r="AG65" i="33"/>
  <c r="AG66" i="33"/>
  <c r="AG67" i="33"/>
  <c r="AG68" i="33"/>
  <c r="AG69" i="33"/>
  <c r="AG70" i="33"/>
  <c r="AG71" i="33"/>
  <c r="AG72" i="33"/>
  <c r="AG73" i="33"/>
  <c r="AG74" i="33"/>
  <c r="AG75" i="33"/>
  <c r="AG76" i="33"/>
  <c r="AG77" i="33"/>
  <c r="AG78" i="33"/>
  <c r="AG79" i="33"/>
  <c r="AG80" i="33"/>
  <c r="AG81" i="33"/>
  <c r="AG82" i="33"/>
  <c r="AG83" i="33"/>
  <c r="AG84" i="33"/>
  <c r="AG85" i="33"/>
  <c r="AG86" i="33"/>
  <c r="AG87" i="33"/>
  <c r="AG88" i="33"/>
  <c r="AG89" i="33"/>
  <c r="AG90" i="33"/>
  <c r="AG91" i="33"/>
  <c r="AG92" i="33"/>
  <c r="AG93" i="33"/>
  <c r="AG94" i="33"/>
  <c r="AG95" i="33"/>
  <c r="AG59" i="32"/>
  <c r="AG60" i="32"/>
  <c r="AG61" i="32"/>
  <c r="AG62" i="32"/>
  <c r="AG63" i="32"/>
  <c r="AG64" i="32"/>
  <c r="AG65" i="32"/>
  <c r="AG66" i="32"/>
  <c r="AG67" i="32"/>
  <c r="AG68" i="32"/>
  <c r="AG69" i="32"/>
  <c r="AG70" i="32"/>
  <c r="AG71" i="32"/>
  <c r="AG72" i="32"/>
  <c r="AG73" i="32"/>
  <c r="AG74" i="32"/>
  <c r="AG75" i="32"/>
  <c r="AG76" i="32"/>
  <c r="AG77" i="32"/>
  <c r="AG78" i="32"/>
  <c r="AG79" i="32"/>
  <c r="AG80" i="32"/>
  <c r="AG81" i="32"/>
  <c r="AG82" i="32"/>
  <c r="AG83" i="32"/>
  <c r="AG84" i="32"/>
  <c r="AG85" i="32"/>
  <c r="AG86" i="32"/>
  <c r="AG87" i="32"/>
  <c r="AG88" i="32"/>
  <c r="AG89" i="32"/>
  <c r="AG90" i="32"/>
  <c r="AG91" i="32"/>
  <c r="AG92" i="32"/>
  <c r="AG93" i="32"/>
  <c r="AG94" i="32"/>
  <c r="AG95" i="32"/>
  <c r="AG59" i="35"/>
  <c r="AG60" i="35"/>
  <c r="AG61" i="35"/>
  <c r="AG62" i="35"/>
  <c r="AG63" i="35"/>
  <c r="AG64" i="35"/>
  <c r="AG65" i="35"/>
  <c r="AG66" i="35"/>
  <c r="AG67" i="35"/>
  <c r="AG68" i="35"/>
  <c r="AG69" i="35"/>
  <c r="AG70" i="35"/>
  <c r="AG71" i="35"/>
  <c r="AG72" i="35"/>
  <c r="AG73" i="35"/>
  <c r="AG74" i="35"/>
  <c r="AG75" i="35"/>
  <c r="AG76" i="35"/>
  <c r="AG77" i="35"/>
  <c r="AG78" i="35"/>
  <c r="AG79" i="35"/>
  <c r="AG80" i="35"/>
  <c r="AG81" i="35"/>
  <c r="AG82" i="35"/>
  <c r="AG83" i="35"/>
  <c r="AG84" i="35"/>
  <c r="AG85" i="35"/>
  <c r="AG86" i="35"/>
  <c r="AG87" i="35"/>
  <c r="AG88" i="35"/>
  <c r="AG89" i="35"/>
  <c r="AG90" i="35"/>
  <c r="AG91" i="35"/>
  <c r="AG92" i="35"/>
  <c r="AG93" i="35"/>
  <c r="AG94" i="35"/>
  <c r="AG95" i="35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0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AG85" i="12"/>
  <c r="AG86" i="12"/>
  <c r="AG87" i="12"/>
  <c r="AG88" i="12"/>
  <c r="AG89" i="12"/>
  <c r="AG90" i="12"/>
  <c r="AG91" i="12"/>
  <c r="AG92" i="12"/>
  <c r="AG93" i="12"/>
  <c r="AG94" i="12"/>
  <c r="AG95" i="12"/>
  <c r="AG59" i="13"/>
  <c r="AG60" i="13"/>
  <c r="AG61" i="13"/>
  <c r="AG62" i="13"/>
  <c r="AG63" i="13"/>
  <c r="AG64" i="13"/>
  <c r="AG65" i="13"/>
  <c r="AG66" i="13"/>
  <c r="AG67" i="13"/>
  <c r="AG68" i="13"/>
  <c r="AG69" i="13"/>
  <c r="AG70" i="13"/>
  <c r="AG71" i="13"/>
  <c r="AG72" i="13"/>
  <c r="AG73" i="13"/>
  <c r="AG74" i="13"/>
  <c r="AG75" i="13"/>
  <c r="AG76" i="13"/>
  <c r="AG77" i="13"/>
  <c r="AG78" i="13"/>
  <c r="AG79" i="13"/>
  <c r="AG80" i="13"/>
  <c r="AG81" i="13"/>
  <c r="AG82" i="13"/>
  <c r="AG83" i="13"/>
  <c r="AG84" i="13"/>
  <c r="AG85" i="13"/>
  <c r="AG86" i="13"/>
  <c r="AG87" i="13"/>
  <c r="AG88" i="13"/>
  <c r="AG89" i="13"/>
  <c r="AG90" i="13"/>
  <c r="AG91" i="13"/>
  <c r="AG92" i="13"/>
  <c r="AG93" i="13"/>
  <c r="AG94" i="13"/>
  <c r="AG95" i="13"/>
  <c r="AG59" i="28"/>
  <c r="AG60" i="28"/>
  <c r="AG61" i="28"/>
  <c r="AG62" i="28"/>
  <c r="AG63" i="28"/>
  <c r="AG64" i="28"/>
  <c r="AG65" i="28"/>
  <c r="AG66" i="28"/>
  <c r="AG67" i="28"/>
  <c r="AG68" i="28"/>
  <c r="AG69" i="28"/>
  <c r="AG70" i="28"/>
  <c r="AG71" i="28"/>
  <c r="AG72" i="28"/>
  <c r="AG73" i="28"/>
  <c r="AG74" i="28"/>
  <c r="AG75" i="28"/>
  <c r="AG76" i="28"/>
  <c r="AG77" i="28"/>
  <c r="AG78" i="28"/>
  <c r="AG79" i="28"/>
  <c r="AG80" i="28"/>
  <c r="AG81" i="28"/>
  <c r="AG82" i="28"/>
  <c r="AG83" i="28"/>
  <c r="AG84" i="28"/>
  <c r="AG85" i="28"/>
  <c r="AG86" i="28"/>
  <c r="AG87" i="28"/>
  <c r="AG88" i="28"/>
  <c r="AG89" i="28"/>
  <c r="AG90" i="28"/>
  <c r="AG91" i="28"/>
  <c r="AG92" i="28"/>
  <c r="AG93" i="28"/>
  <c r="AG94" i="28"/>
  <c r="AG95" i="28"/>
  <c r="AG59" i="37"/>
  <c r="AG60" i="37"/>
  <c r="AG61" i="37"/>
  <c r="AG62" i="37"/>
  <c r="AG63" i="37"/>
  <c r="AG64" i="37"/>
  <c r="AG65" i="37"/>
  <c r="AG66" i="37"/>
  <c r="AG67" i="37"/>
  <c r="AG68" i="37"/>
  <c r="AG69" i="37"/>
  <c r="AG70" i="37"/>
  <c r="AG71" i="37"/>
  <c r="AG72" i="37"/>
  <c r="AG73" i="37"/>
  <c r="AG74" i="37"/>
  <c r="AG75" i="37"/>
  <c r="AG76" i="37"/>
  <c r="AG77" i="37"/>
  <c r="AG78" i="37"/>
  <c r="AG79" i="37"/>
  <c r="AG80" i="37"/>
  <c r="AG81" i="37"/>
  <c r="AG82" i="37"/>
  <c r="AG83" i="37"/>
  <c r="AG84" i="37"/>
  <c r="AG85" i="37"/>
  <c r="AG86" i="37"/>
  <c r="AG87" i="37"/>
  <c r="AG88" i="37"/>
  <c r="AG89" i="37"/>
  <c r="AG90" i="37"/>
  <c r="AG91" i="37"/>
  <c r="AG92" i="37"/>
  <c r="AG93" i="37"/>
  <c r="AG94" i="37"/>
  <c r="AG95" i="37"/>
  <c r="AG58" i="15"/>
  <c r="AG58" i="36"/>
  <c r="AG58" i="21"/>
  <c r="AG58" i="22"/>
  <c r="AG58" i="16"/>
  <c r="AG58" i="40"/>
  <c r="AG58" i="38"/>
  <c r="AG58" i="9"/>
  <c r="AG58" i="23"/>
  <c r="AG58" i="39"/>
  <c r="AG58" i="24"/>
  <c r="AG58" i="41"/>
  <c r="AG58" i="14"/>
  <c r="AG58" i="25"/>
  <c r="AG58" i="26"/>
  <c r="AG58" i="27"/>
  <c r="AG58" i="43"/>
  <c r="AG58" i="29"/>
  <c r="AG58" i="30"/>
  <c r="AG58" i="20"/>
  <c r="AG58" i="34"/>
  <c r="AG58" i="31"/>
  <c r="AG58" i="17"/>
  <c r="AG58" i="33"/>
  <c r="AG58" i="32"/>
  <c r="AG58" i="35"/>
  <c r="AG58" i="18"/>
  <c r="AG58" i="10"/>
  <c r="AG58" i="11"/>
  <c r="AG58" i="12"/>
  <c r="AG58" i="13"/>
  <c r="AG58" i="28"/>
  <c r="AG58" i="37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59" i="36"/>
  <c r="AE60" i="36"/>
  <c r="AE61" i="36"/>
  <c r="AE62" i="36"/>
  <c r="AE63" i="36"/>
  <c r="AE64" i="36"/>
  <c r="AE65" i="36"/>
  <c r="AE66" i="36"/>
  <c r="AE67" i="36"/>
  <c r="AE68" i="36"/>
  <c r="AE69" i="36"/>
  <c r="AE70" i="36"/>
  <c r="AE71" i="36"/>
  <c r="AE72" i="36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59" i="21"/>
  <c r="AE60" i="21"/>
  <c r="AE61" i="21"/>
  <c r="AE62" i="21"/>
  <c r="AE63" i="21"/>
  <c r="AE64" i="21"/>
  <c r="AE65" i="21"/>
  <c r="AE66" i="21"/>
  <c r="AE67" i="21"/>
  <c r="AE68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E59" i="22"/>
  <c r="AE60" i="22"/>
  <c r="AE61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59" i="40"/>
  <c r="AE60" i="40"/>
  <c r="AE61" i="40"/>
  <c r="AE62" i="40"/>
  <c r="AE63" i="40"/>
  <c r="AE64" i="40"/>
  <c r="AE65" i="40"/>
  <c r="AE66" i="40"/>
  <c r="AE67" i="40"/>
  <c r="AE68" i="40"/>
  <c r="AE69" i="40"/>
  <c r="AE70" i="40"/>
  <c r="AE71" i="40"/>
  <c r="AE72" i="40"/>
  <c r="AE73" i="40"/>
  <c r="AE74" i="40"/>
  <c r="AE75" i="40"/>
  <c r="AE76" i="40"/>
  <c r="AE77" i="40"/>
  <c r="AE78" i="40"/>
  <c r="AE79" i="40"/>
  <c r="AE80" i="40"/>
  <c r="AE81" i="40"/>
  <c r="AE82" i="40"/>
  <c r="AE83" i="40"/>
  <c r="AE84" i="40"/>
  <c r="AE85" i="40"/>
  <c r="AE86" i="40"/>
  <c r="AE87" i="40"/>
  <c r="AE88" i="40"/>
  <c r="AE89" i="40"/>
  <c r="AE90" i="40"/>
  <c r="AE91" i="40"/>
  <c r="AE92" i="40"/>
  <c r="AE93" i="40"/>
  <c r="AE94" i="40"/>
  <c r="AE95" i="40"/>
  <c r="AE59" i="38"/>
  <c r="AE60" i="38"/>
  <c r="AE61" i="38"/>
  <c r="AE62" i="38"/>
  <c r="AE63" i="38"/>
  <c r="AE64" i="38"/>
  <c r="AE65" i="38"/>
  <c r="AE66" i="38"/>
  <c r="AE67" i="38"/>
  <c r="AE68" i="38"/>
  <c r="AE69" i="38"/>
  <c r="AE70" i="38"/>
  <c r="AE71" i="38"/>
  <c r="AE72" i="38"/>
  <c r="AE73" i="38"/>
  <c r="AE74" i="38"/>
  <c r="AE75" i="38"/>
  <c r="AE76" i="38"/>
  <c r="AE77" i="38"/>
  <c r="AE78" i="38"/>
  <c r="AE79" i="38"/>
  <c r="AE80" i="38"/>
  <c r="AE81" i="38"/>
  <c r="AE82" i="38"/>
  <c r="AE83" i="38"/>
  <c r="AE84" i="38"/>
  <c r="AE85" i="38"/>
  <c r="AE86" i="38"/>
  <c r="AE87" i="38"/>
  <c r="AE88" i="38"/>
  <c r="AE89" i="38"/>
  <c r="AE90" i="38"/>
  <c r="AE91" i="38"/>
  <c r="AE92" i="38"/>
  <c r="AE93" i="38"/>
  <c r="AE94" i="38"/>
  <c r="AE95" i="38"/>
  <c r="AE59" i="9"/>
  <c r="AE60" i="9"/>
  <c r="AE61" i="9"/>
  <c r="AE62" i="9"/>
  <c r="AE63" i="9"/>
  <c r="AE64" i="9"/>
  <c r="AE65" i="9"/>
  <c r="AE66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85" i="9"/>
  <c r="AE86" i="9"/>
  <c r="AE87" i="9"/>
  <c r="AE88" i="9"/>
  <c r="AE89" i="9"/>
  <c r="AE90" i="9"/>
  <c r="AE91" i="9"/>
  <c r="AE92" i="9"/>
  <c r="AE93" i="9"/>
  <c r="AE94" i="9"/>
  <c r="AE95" i="9"/>
  <c r="AE59" i="23"/>
  <c r="AE60" i="23"/>
  <c r="AE61" i="23"/>
  <c r="AE62" i="23"/>
  <c r="AE63" i="23"/>
  <c r="AE64" i="23"/>
  <c r="AE65" i="23"/>
  <c r="AE66" i="23"/>
  <c r="AE67" i="23"/>
  <c r="AE68" i="23"/>
  <c r="AE69" i="23"/>
  <c r="AE70" i="23"/>
  <c r="AE71" i="23"/>
  <c r="AE72" i="23"/>
  <c r="AE73" i="23"/>
  <c r="AE74" i="23"/>
  <c r="AE75" i="23"/>
  <c r="AE76" i="23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E90" i="23"/>
  <c r="AE91" i="23"/>
  <c r="AE92" i="23"/>
  <c r="AE93" i="23"/>
  <c r="AE94" i="23"/>
  <c r="AE95" i="23"/>
  <c r="AE59" i="39"/>
  <c r="AE60" i="39"/>
  <c r="AE61" i="39"/>
  <c r="AE62" i="39"/>
  <c r="AE63" i="39"/>
  <c r="AE64" i="39"/>
  <c r="AE65" i="39"/>
  <c r="AE66" i="39"/>
  <c r="AE67" i="39"/>
  <c r="AE68" i="39"/>
  <c r="AE69" i="39"/>
  <c r="AE70" i="39"/>
  <c r="AE71" i="39"/>
  <c r="AE72" i="39"/>
  <c r="AE73" i="39"/>
  <c r="AE74" i="39"/>
  <c r="AE75" i="39"/>
  <c r="AE76" i="39"/>
  <c r="AE77" i="39"/>
  <c r="AE78" i="39"/>
  <c r="AE79" i="39"/>
  <c r="AE80" i="39"/>
  <c r="AE81" i="39"/>
  <c r="AE82" i="39"/>
  <c r="AE83" i="39"/>
  <c r="AE84" i="39"/>
  <c r="AE85" i="39"/>
  <c r="AE86" i="39"/>
  <c r="AE87" i="39"/>
  <c r="AE88" i="39"/>
  <c r="AE89" i="39"/>
  <c r="AE90" i="39"/>
  <c r="AE91" i="39"/>
  <c r="AE92" i="39"/>
  <c r="AE93" i="39"/>
  <c r="AE94" i="39"/>
  <c r="AE95" i="39"/>
  <c r="AE59" i="24"/>
  <c r="AE60" i="24"/>
  <c r="AE61" i="24"/>
  <c r="AE62" i="24"/>
  <c r="AE63" i="24"/>
  <c r="AE64" i="24"/>
  <c r="AE65" i="24"/>
  <c r="AE66" i="24"/>
  <c r="AE67" i="24"/>
  <c r="AE68" i="24"/>
  <c r="AE69" i="24"/>
  <c r="AE70" i="24"/>
  <c r="AE71" i="24"/>
  <c r="AE72" i="24"/>
  <c r="AE73" i="24"/>
  <c r="AE74" i="24"/>
  <c r="AE75" i="24"/>
  <c r="AE76" i="24"/>
  <c r="AE77" i="24"/>
  <c r="AE78" i="24"/>
  <c r="AE79" i="24"/>
  <c r="AE80" i="24"/>
  <c r="AE81" i="24"/>
  <c r="AE82" i="24"/>
  <c r="AE83" i="24"/>
  <c r="AE84" i="24"/>
  <c r="AE85" i="24"/>
  <c r="AE86" i="24"/>
  <c r="AE87" i="24"/>
  <c r="AE88" i="24"/>
  <c r="AE89" i="24"/>
  <c r="AE90" i="24"/>
  <c r="AE91" i="24"/>
  <c r="AE92" i="24"/>
  <c r="AE93" i="24"/>
  <c r="AE94" i="24"/>
  <c r="AE95" i="24"/>
  <c r="AE59" i="41"/>
  <c r="AE60" i="41"/>
  <c r="AE61" i="41"/>
  <c r="AE62" i="41"/>
  <c r="AE63" i="41"/>
  <c r="AE64" i="41"/>
  <c r="AE65" i="41"/>
  <c r="AE66" i="41"/>
  <c r="AE67" i="41"/>
  <c r="AE68" i="41"/>
  <c r="AE69" i="41"/>
  <c r="AE70" i="41"/>
  <c r="AE71" i="41"/>
  <c r="AE72" i="41"/>
  <c r="AE73" i="41"/>
  <c r="AE74" i="41"/>
  <c r="AE75" i="41"/>
  <c r="AE76" i="41"/>
  <c r="AE77" i="41"/>
  <c r="AE78" i="41"/>
  <c r="AE79" i="41"/>
  <c r="AE80" i="41"/>
  <c r="AE81" i="41"/>
  <c r="AE82" i="41"/>
  <c r="AE83" i="41"/>
  <c r="AE84" i="41"/>
  <c r="AE85" i="41"/>
  <c r="AE86" i="41"/>
  <c r="AE87" i="41"/>
  <c r="AE88" i="41"/>
  <c r="AE89" i="41"/>
  <c r="AE90" i="41"/>
  <c r="AE91" i="41"/>
  <c r="AE92" i="41"/>
  <c r="AE93" i="41"/>
  <c r="AE94" i="41"/>
  <c r="AE95" i="41"/>
  <c r="AE59" i="14"/>
  <c r="AE60" i="14"/>
  <c r="AE61" i="14"/>
  <c r="AE62" i="14"/>
  <c r="AE63" i="14"/>
  <c r="AE64" i="14"/>
  <c r="AE65" i="14"/>
  <c r="AE66" i="14"/>
  <c r="AE67" i="14"/>
  <c r="AE68" i="14"/>
  <c r="AE69" i="14"/>
  <c r="AE70" i="14"/>
  <c r="AE71" i="14"/>
  <c r="AE72" i="14"/>
  <c r="AE73" i="14"/>
  <c r="AE74" i="14"/>
  <c r="AE75" i="14"/>
  <c r="AE76" i="14"/>
  <c r="AE77" i="14"/>
  <c r="AE78" i="14"/>
  <c r="AE79" i="14"/>
  <c r="AE80" i="14"/>
  <c r="AE81" i="14"/>
  <c r="AE82" i="14"/>
  <c r="AE83" i="14"/>
  <c r="AE84" i="14"/>
  <c r="AE85" i="14"/>
  <c r="AE86" i="14"/>
  <c r="AE87" i="14"/>
  <c r="AE88" i="14"/>
  <c r="AE89" i="14"/>
  <c r="AE90" i="14"/>
  <c r="AE91" i="14"/>
  <c r="AE92" i="14"/>
  <c r="AE93" i="14"/>
  <c r="AE94" i="14"/>
  <c r="AE95" i="14"/>
  <c r="AE59" i="25"/>
  <c r="AE60" i="25"/>
  <c r="AE61" i="25"/>
  <c r="AE62" i="25"/>
  <c r="AE63" i="25"/>
  <c r="AE64" i="25"/>
  <c r="AE65" i="25"/>
  <c r="AE66" i="25"/>
  <c r="AE67" i="25"/>
  <c r="AE68" i="25"/>
  <c r="AE69" i="25"/>
  <c r="AE70" i="25"/>
  <c r="AE71" i="25"/>
  <c r="AE72" i="25"/>
  <c r="AE73" i="25"/>
  <c r="AE74" i="25"/>
  <c r="AE75" i="25"/>
  <c r="AE76" i="25"/>
  <c r="AE77" i="25"/>
  <c r="AE78" i="25"/>
  <c r="AE79" i="25"/>
  <c r="AE80" i="25"/>
  <c r="AE81" i="25"/>
  <c r="AE82" i="25"/>
  <c r="AE83" i="25"/>
  <c r="AE84" i="25"/>
  <c r="AE85" i="25"/>
  <c r="AE86" i="25"/>
  <c r="AE87" i="25"/>
  <c r="AE88" i="25"/>
  <c r="AE89" i="25"/>
  <c r="AE90" i="25"/>
  <c r="AE91" i="25"/>
  <c r="AE92" i="25"/>
  <c r="AE93" i="25"/>
  <c r="AE94" i="25"/>
  <c r="AE95" i="25"/>
  <c r="AE59" i="26"/>
  <c r="AE60" i="26"/>
  <c r="AE61" i="26"/>
  <c r="AE62" i="26"/>
  <c r="AE63" i="26"/>
  <c r="AE64" i="26"/>
  <c r="AE65" i="26"/>
  <c r="AE66" i="26"/>
  <c r="AE67" i="26"/>
  <c r="AE68" i="26"/>
  <c r="AE69" i="26"/>
  <c r="AE70" i="26"/>
  <c r="AE71" i="26"/>
  <c r="AE72" i="26"/>
  <c r="AE73" i="26"/>
  <c r="AE74" i="26"/>
  <c r="AE75" i="26"/>
  <c r="AE76" i="26"/>
  <c r="AE77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59" i="27"/>
  <c r="AE60" i="27"/>
  <c r="AE61" i="27"/>
  <c r="AE62" i="27"/>
  <c r="AE63" i="27"/>
  <c r="AE64" i="27"/>
  <c r="AE65" i="27"/>
  <c r="AE66" i="27"/>
  <c r="AE67" i="27"/>
  <c r="AE68" i="27"/>
  <c r="AE69" i="27"/>
  <c r="AE70" i="27"/>
  <c r="AE71" i="27"/>
  <c r="AE72" i="27"/>
  <c r="AE73" i="27"/>
  <c r="AE74" i="27"/>
  <c r="AE75" i="27"/>
  <c r="AE76" i="27"/>
  <c r="AE77" i="27"/>
  <c r="AE78" i="27"/>
  <c r="AE79" i="27"/>
  <c r="AE80" i="27"/>
  <c r="AE81" i="27"/>
  <c r="AE82" i="27"/>
  <c r="AE83" i="27"/>
  <c r="AE84" i="27"/>
  <c r="AE85" i="27"/>
  <c r="AE86" i="27"/>
  <c r="AE87" i="27"/>
  <c r="AE88" i="27"/>
  <c r="AE89" i="27"/>
  <c r="AE90" i="27"/>
  <c r="AE91" i="27"/>
  <c r="AE92" i="27"/>
  <c r="AE93" i="27"/>
  <c r="AE94" i="27"/>
  <c r="AE95" i="27"/>
  <c r="AE59" i="43"/>
  <c r="AE60" i="43"/>
  <c r="AE61" i="43"/>
  <c r="AE62" i="43"/>
  <c r="AE63" i="43"/>
  <c r="AE64" i="43"/>
  <c r="AE65" i="43"/>
  <c r="AE66" i="43"/>
  <c r="AE67" i="43"/>
  <c r="AE68" i="43"/>
  <c r="AE69" i="43"/>
  <c r="AE70" i="43"/>
  <c r="AE71" i="43"/>
  <c r="AE72" i="43"/>
  <c r="AE73" i="43"/>
  <c r="AE74" i="43"/>
  <c r="AE75" i="43"/>
  <c r="AE76" i="43"/>
  <c r="AE77" i="43"/>
  <c r="AE78" i="43"/>
  <c r="AE79" i="43"/>
  <c r="AE80" i="43"/>
  <c r="AE81" i="43"/>
  <c r="AE82" i="43"/>
  <c r="AE83" i="43"/>
  <c r="AE84" i="43"/>
  <c r="AE85" i="43"/>
  <c r="AE86" i="43"/>
  <c r="AE87" i="43"/>
  <c r="AE88" i="43"/>
  <c r="AE89" i="43"/>
  <c r="AE90" i="43"/>
  <c r="AE91" i="43"/>
  <c r="AE92" i="43"/>
  <c r="AE93" i="43"/>
  <c r="AE94" i="43"/>
  <c r="AE95" i="43"/>
  <c r="AE59" i="29"/>
  <c r="AE60" i="29"/>
  <c r="AE61" i="29"/>
  <c r="AE62" i="29"/>
  <c r="AE63" i="29"/>
  <c r="AE64" i="29"/>
  <c r="AE65" i="29"/>
  <c r="AE66" i="29"/>
  <c r="AE67" i="29"/>
  <c r="AE68" i="29"/>
  <c r="AE69" i="29"/>
  <c r="AE70" i="29"/>
  <c r="AE71" i="29"/>
  <c r="AE72" i="29"/>
  <c r="AE73" i="29"/>
  <c r="AE74" i="29"/>
  <c r="AE75" i="29"/>
  <c r="AE76" i="29"/>
  <c r="AE77" i="29"/>
  <c r="AE78" i="29"/>
  <c r="AE79" i="29"/>
  <c r="AE80" i="29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59" i="30"/>
  <c r="AE60" i="30"/>
  <c r="AE61" i="30"/>
  <c r="AE62" i="30"/>
  <c r="AE63" i="30"/>
  <c r="AE64" i="30"/>
  <c r="AE65" i="30"/>
  <c r="AE66" i="30"/>
  <c r="AE67" i="30"/>
  <c r="AE68" i="30"/>
  <c r="AE69" i="30"/>
  <c r="AE70" i="30"/>
  <c r="AE71" i="30"/>
  <c r="AE72" i="30"/>
  <c r="AE73" i="30"/>
  <c r="AE74" i="30"/>
  <c r="AE75" i="30"/>
  <c r="AE76" i="30"/>
  <c r="AE77" i="30"/>
  <c r="AE78" i="30"/>
  <c r="AE79" i="30"/>
  <c r="AE80" i="30"/>
  <c r="AE81" i="30"/>
  <c r="AE82" i="30"/>
  <c r="AE83" i="30"/>
  <c r="AE84" i="30"/>
  <c r="AE85" i="30"/>
  <c r="AE86" i="30"/>
  <c r="AE87" i="30"/>
  <c r="AE88" i="30"/>
  <c r="AE89" i="30"/>
  <c r="AE90" i="30"/>
  <c r="AE91" i="30"/>
  <c r="AE92" i="30"/>
  <c r="AE93" i="30"/>
  <c r="AE94" i="30"/>
  <c r="AE95" i="30"/>
  <c r="AE59" i="20"/>
  <c r="AE60" i="20"/>
  <c r="AE61" i="20"/>
  <c r="AE62" i="20"/>
  <c r="AE63" i="20"/>
  <c r="AE64" i="20"/>
  <c r="AE65" i="20"/>
  <c r="AE66" i="20"/>
  <c r="AE67" i="20"/>
  <c r="AE68" i="20"/>
  <c r="AE69" i="20"/>
  <c r="AE70" i="20"/>
  <c r="AE71" i="20"/>
  <c r="AE72" i="20"/>
  <c r="AE73" i="20"/>
  <c r="AE74" i="20"/>
  <c r="AE75" i="20"/>
  <c r="AE76" i="20"/>
  <c r="AE77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59" i="34"/>
  <c r="AE60" i="34"/>
  <c r="AE61" i="34"/>
  <c r="AE62" i="34"/>
  <c r="AE63" i="34"/>
  <c r="AE64" i="34"/>
  <c r="AE65" i="34"/>
  <c r="AE66" i="34"/>
  <c r="AE67" i="34"/>
  <c r="AE68" i="34"/>
  <c r="AE69" i="34"/>
  <c r="AE70" i="34"/>
  <c r="AE71" i="34"/>
  <c r="AE72" i="34"/>
  <c r="AE73" i="34"/>
  <c r="AE74" i="34"/>
  <c r="AE75" i="34"/>
  <c r="AE76" i="34"/>
  <c r="AE77" i="34"/>
  <c r="AE78" i="34"/>
  <c r="AE79" i="34"/>
  <c r="AE80" i="34"/>
  <c r="AE81" i="34"/>
  <c r="AE82" i="34"/>
  <c r="AE83" i="34"/>
  <c r="AE84" i="34"/>
  <c r="AE85" i="34"/>
  <c r="AE86" i="34"/>
  <c r="AE87" i="34"/>
  <c r="AE88" i="34"/>
  <c r="AE89" i="34"/>
  <c r="AE90" i="34"/>
  <c r="AE91" i="34"/>
  <c r="AE92" i="34"/>
  <c r="AE93" i="34"/>
  <c r="AE94" i="34"/>
  <c r="AE95" i="34"/>
  <c r="AE59" i="31"/>
  <c r="AE60" i="31"/>
  <c r="AE61" i="31"/>
  <c r="AE62" i="31"/>
  <c r="AE63" i="31"/>
  <c r="AE64" i="31"/>
  <c r="AE65" i="31"/>
  <c r="AE66" i="31"/>
  <c r="AE67" i="31"/>
  <c r="AE68" i="31"/>
  <c r="AE69" i="31"/>
  <c r="AE70" i="31"/>
  <c r="AE71" i="31"/>
  <c r="AE72" i="31"/>
  <c r="AE73" i="31"/>
  <c r="AE74" i="31"/>
  <c r="AE75" i="31"/>
  <c r="AE76" i="31"/>
  <c r="AE77" i="31"/>
  <c r="AE78" i="31"/>
  <c r="AE79" i="31"/>
  <c r="AE80" i="31"/>
  <c r="AE81" i="31"/>
  <c r="AE82" i="31"/>
  <c r="AE83" i="31"/>
  <c r="AE84" i="31"/>
  <c r="AE85" i="31"/>
  <c r="AE86" i="31"/>
  <c r="AE87" i="31"/>
  <c r="AE88" i="31"/>
  <c r="AE89" i="31"/>
  <c r="AE90" i="31"/>
  <c r="AE91" i="31"/>
  <c r="AE92" i="31"/>
  <c r="AE93" i="31"/>
  <c r="AE94" i="31"/>
  <c r="AE95" i="31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7" i="17"/>
  <c r="AE78" i="17"/>
  <c r="AE79" i="17"/>
  <c r="AE80" i="17"/>
  <c r="AE81" i="17"/>
  <c r="AE82" i="17"/>
  <c r="AE83" i="17"/>
  <c r="AE84" i="17"/>
  <c r="AE85" i="17"/>
  <c r="AE86" i="17"/>
  <c r="AE87" i="17"/>
  <c r="AE88" i="17"/>
  <c r="AE89" i="17"/>
  <c r="AE90" i="17"/>
  <c r="AE91" i="17"/>
  <c r="AE92" i="17"/>
  <c r="AE93" i="17"/>
  <c r="AE94" i="17"/>
  <c r="AE95" i="17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AE78" i="33"/>
  <c r="AE79" i="33"/>
  <c r="AE80" i="33"/>
  <c r="AE81" i="33"/>
  <c r="AE82" i="33"/>
  <c r="AE83" i="33"/>
  <c r="AE84" i="33"/>
  <c r="AE85" i="33"/>
  <c r="AE86" i="33"/>
  <c r="AE87" i="33"/>
  <c r="AE88" i="33"/>
  <c r="AE89" i="33"/>
  <c r="AE90" i="33"/>
  <c r="AE91" i="33"/>
  <c r="AE92" i="33"/>
  <c r="AE93" i="33"/>
  <c r="AE94" i="33"/>
  <c r="AE95" i="33"/>
  <c r="AE59" i="32"/>
  <c r="AE60" i="32"/>
  <c r="AE61" i="32"/>
  <c r="AE62" i="32"/>
  <c r="AE63" i="32"/>
  <c r="AE64" i="32"/>
  <c r="AE65" i="32"/>
  <c r="AE66" i="32"/>
  <c r="AE67" i="32"/>
  <c r="AE68" i="32"/>
  <c r="AE69" i="32"/>
  <c r="AE70" i="32"/>
  <c r="AE71" i="32"/>
  <c r="AE72" i="32"/>
  <c r="AE73" i="32"/>
  <c r="AE74" i="32"/>
  <c r="AE75" i="32"/>
  <c r="AE76" i="32"/>
  <c r="AE77" i="32"/>
  <c r="AE78" i="32"/>
  <c r="AE79" i="32"/>
  <c r="AE80" i="32"/>
  <c r="AE81" i="32"/>
  <c r="AE82" i="32"/>
  <c r="AE83" i="32"/>
  <c r="AE84" i="32"/>
  <c r="AE85" i="32"/>
  <c r="AE86" i="32"/>
  <c r="AE87" i="32"/>
  <c r="AE88" i="32"/>
  <c r="AE89" i="32"/>
  <c r="AE90" i="32"/>
  <c r="AE91" i="32"/>
  <c r="AE92" i="32"/>
  <c r="AE93" i="32"/>
  <c r="AE94" i="32"/>
  <c r="AE95" i="32"/>
  <c r="AE59" i="35"/>
  <c r="AE60" i="35"/>
  <c r="AE61" i="35"/>
  <c r="AE62" i="35"/>
  <c r="AE63" i="35"/>
  <c r="AE64" i="35"/>
  <c r="AE65" i="35"/>
  <c r="AE66" i="35"/>
  <c r="AE67" i="35"/>
  <c r="AE68" i="35"/>
  <c r="AE69" i="35"/>
  <c r="AE70" i="35"/>
  <c r="AE71" i="35"/>
  <c r="AE72" i="35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59" i="28"/>
  <c r="AE60" i="28"/>
  <c r="AE61" i="28"/>
  <c r="AE62" i="28"/>
  <c r="AE63" i="28"/>
  <c r="AE64" i="28"/>
  <c r="AE65" i="28"/>
  <c r="AE66" i="28"/>
  <c r="AE67" i="28"/>
  <c r="AE68" i="28"/>
  <c r="AE69" i="28"/>
  <c r="AE70" i="28"/>
  <c r="AE71" i="28"/>
  <c r="AE72" i="28"/>
  <c r="AE73" i="28"/>
  <c r="AE74" i="28"/>
  <c r="AE75" i="28"/>
  <c r="AE76" i="28"/>
  <c r="AE77" i="28"/>
  <c r="AE78" i="28"/>
  <c r="AE79" i="28"/>
  <c r="AE80" i="28"/>
  <c r="AE81" i="28"/>
  <c r="AE82" i="28"/>
  <c r="AE83" i="28"/>
  <c r="AE84" i="28"/>
  <c r="AE85" i="28"/>
  <c r="AE86" i="28"/>
  <c r="AE87" i="28"/>
  <c r="AE88" i="28"/>
  <c r="AE89" i="28"/>
  <c r="AE90" i="28"/>
  <c r="AE91" i="28"/>
  <c r="AE92" i="28"/>
  <c r="AE93" i="28"/>
  <c r="AE94" i="28"/>
  <c r="AE95" i="28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AE84" i="37"/>
  <c r="AE85" i="37"/>
  <c r="AE86" i="37"/>
  <c r="AE87" i="37"/>
  <c r="AE88" i="37"/>
  <c r="AE89" i="37"/>
  <c r="AE90" i="37"/>
  <c r="AE91" i="37"/>
  <c r="AE92" i="37"/>
  <c r="AE93" i="37"/>
  <c r="AE94" i="37"/>
  <c r="AE95" i="37"/>
  <c r="AE58" i="15"/>
  <c r="AE58" i="36"/>
  <c r="AE58" i="21"/>
  <c r="AE58" i="22"/>
  <c r="AE58" i="16"/>
  <c r="AE58" i="40"/>
  <c r="AE58" i="38"/>
  <c r="AE58" i="9"/>
  <c r="AE58" i="23"/>
  <c r="AE58" i="39"/>
  <c r="AE58" i="24"/>
  <c r="AE58" i="41"/>
  <c r="AE58" i="14"/>
  <c r="AE58" i="25"/>
  <c r="AE58" i="26"/>
  <c r="AE58" i="27"/>
  <c r="AE58" i="43"/>
  <c r="AE58" i="29"/>
  <c r="AE58" i="30"/>
  <c r="AE58" i="20"/>
  <c r="AE58" i="34"/>
  <c r="AE58" i="31"/>
  <c r="AE58" i="17"/>
  <c r="AE58" i="33"/>
  <c r="AE58" i="32"/>
  <c r="AE58" i="35"/>
  <c r="AE58" i="18"/>
  <c r="AE58" i="10"/>
  <c r="AE58" i="11"/>
  <c r="AE58" i="12"/>
  <c r="AE58" i="13"/>
  <c r="AE58" i="28"/>
  <c r="AE58" i="37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59" i="36"/>
  <c r="AC60" i="36"/>
  <c r="AC61" i="36"/>
  <c r="AC62" i="36"/>
  <c r="AC63" i="36"/>
  <c r="AC64" i="36"/>
  <c r="AC65" i="36"/>
  <c r="AC66" i="36"/>
  <c r="AC67" i="36"/>
  <c r="AC68" i="36"/>
  <c r="AC69" i="36"/>
  <c r="AC70" i="36"/>
  <c r="AC71" i="36"/>
  <c r="AC72" i="36"/>
  <c r="AC73" i="36"/>
  <c r="AC74" i="36"/>
  <c r="AC75" i="36"/>
  <c r="AC76" i="36"/>
  <c r="AC77" i="36"/>
  <c r="AC78" i="36"/>
  <c r="AC79" i="36"/>
  <c r="AC80" i="36"/>
  <c r="AC81" i="36"/>
  <c r="AC82" i="36"/>
  <c r="AC83" i="36"/>
  <c r="AC84" i="36"/>
  <c r="AC85" i="36"/>
  <c r="AC86" i="36"/>
  <c r="AC87" i="36"/>
  <c r="AC88" i="36"/>
  <c r="AC89" i="36"/>
  <c r="AC90" i="36"/>
  <c r="AC91" i="36"/>
  <c r="AC92" i="36"/>
  <c r="AC93" i="36"/>
  <c r="AC94" i="36"/>
  <c r="AC95" i="36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59" i="22"/>
  <c r="AC60" i="22"/>
  <c r="AC61" i="22"/>
  <c r="AC62" i="22"/>
  <c r="AC63" i="22"/>
  <c r="AC64" i="22"/>
  <c r="AC65" i="22"/>
  <c r="AC66" i="22"/>
  <c r="AC67" i="22"/>
  <c r="AC68" i="22"/>
  <c r="AC69" i="22"/>
  <c r="AC70" i="22"/>
  <c r="AC71" i="22"/>
  <c r="AC72" i="22"/>
  <c r="AC73" i="22"/>
  <c r="AC74" i="22"/>
  <c r="AC75" i="22"/>
  <c r="AC76" i="22"/>
  <c r="AC77" i="22"/>
  <c r="AC78" i="22"/>
  <c r="AC79" i="22"/>
  <c r="AC80" i="22"/>
  <c r="AC81" i="22"/>
  <c r="AC82" i="22"/>
  <c r="AC83" i="22"/>
  <c r="AC84" i="22"/>
  <c r="AC85" i="22"/>
  <c r="AC86" i="22"/>
  <c r="AC87" i="22"/>
  <c r="AC88" i="22"/>
  <c r="AC89" i="22"/>
  <c r="AC90" i="22"/>
  <c r="AC91" i="22"/>
  <c r="AC92" i="22"/>
  <c r="AC93" i="22"/>
  <c r="AC94" i="22"/>
  <c r="AC95" i="22"/>
  <c r="AC59" i="16"/>
  <c r="AC60" i="16"/>
  <c r="AC61" i="16"/>
  <c r="AC62" i="16"/>
  <c r="AC63" i="16"/>
  <c r="AC64" i="16"/>
  <c r="AC65" i="16"/>
  <c r="AC66" i="16"/>
  <c r="AC67" i="16"/>
  <c r="AC68" i="16"/>
  <c r="AC69" i="16"/>
  <c r="AC70" i="16"/>
  <c r="AC71" i="16"/>
  <c r="AC72" i="16"/>
  <c r="AC73" i="16"/>
  <c r="AC74" i="16"/>
  <c r="AC75" i="16"/>
  <c r="AC76" i="16"/>
  <c r="AC77" i="16"/>
  <c r="AC78" i="16"/>
  <c r="AC79" i="16"/>
  <c r="AC80" i="16"/>
  <c r="AC81" i="16"/>
  <c r="AC82" i="16"/>
  <c r="AC83" i="16"/>
  <c r="AC84" i="16"/>
  <c r="AC85" i="16"/>
  <c r="AC86" i="16"/>
  <c r="AC87" i="16"/>
  <c r="AC88" i="16"/>
  <c r="AC89" i="16"/>
  <c r="AC90" i="16"/>
  <c r="AC91" i="16"/>
  <c r="AC92" i="16"/>
  <c r="AC93" i="16"/>
  <c r="AC94" i="16"/>
  <c r="AC95" i="16"/>
  <c r="AC59" i="40"/>
  <c r="AC60" i="40"/>
  <c r="AC61" i="40"/>
  <c r="AC62" i="40"/>
  <c r="AC63" i="40"/>
  <c r="AC64" i="40"/>
  <c r="AC65" i="40"/>
  <c r="AC66" i="40"/>
  <c r="AC67" i="40"/>
  <c r="AC68" i="40"/>
  <c r="AC69" i="40"/>
  <c r="AC70" i="40"/>
  <c r="AC71" i="40"/>
  <c r="AC72" i="40"/>
  <c r="AC73" i="40"/>
  <c r="AC74" i="40"/>
  <c r="AC75" i="40"/>
  <c r="AC76" i="40"/>
  <c r="AC77" i="40"/>
  <c r="AC78" i="40"/>
  <c r="AC79" i="40"/>
  <c r="AC80" i="40"/>
  <c r="AC81" i="40"/>
  <c r="AC82" i="40"/>
  <c r="AC83" i="40"/>
  <c r="AC84" i="40"/>
  <c r="AC85" i="40"/>
  <c r="AC86" i="40"/>
  <c r="AC87" i="40"/>
  <c r="AC88" i="40"/>
  <c r="AC89" i="40"/>
  <c r="AC90" i="40"/>
  <c r="AC91" i="40"/>
  <c r="AC92" i="40"/>
  <c r="AC93" i="40"/>
  <c r="AC94" i="40"/>
  <c r="AC95" i="40"/>
  <c r="AC59" i="38"/>
  <c r="AC60" i="38"/>
  <c r="AC61" i="38"/>
  <c r="AC62" i="38"/>
  <c r="AC63" i="38"/>
  <c r="AC64" i="38"/>
  <c r="AC65" i="38"/>
  <c r="AC66" i="38"/>
  <c r="AC67" i="38"/>
  <c r="AC68" i="38"/>
  <c r="AC69" i="38"/>
  <c r="AC70" i="38"/>
  <c r="AC71" i="38"/>
  <c r="AC72" i="38"/>
  <c r="AC73" i="38"/>
  <c r="AC74" i="38"/>
  <c r="AC75" i="38"/>
  <c r="AC76" i="38"/>
  <c r="AC77" i="38"/>
  <c r="AC78" i="38"/>
  <c r="AC79" i="38"/>
  <c r="AC80" i="38"/>
  <c r="AC81" i="38"/>
  <c r="AC82" i="38"/>
  <c r="AC83" i="38"/>
  <c r="AC84" i="38"/>
  <c r="AC85" i="38"/>
  <c r="AC86" i="38"/>
  <c r="AC87" i="38"/>
  <c r="AC88" i="38"/>
  <c r="AC89" i="38"/>
  <c r="AC90" i="38"/>
  <c r="AC91" i="38"/>
  <c r="AC92" i="38"/>
  <c r="AC93" i="38"/>
  <c r="AC94" i="38"/>
  <c r="AC95" i="38"/>
  <c r="AC59" i="9"/>
  <c r="AC60" i="9"/>
  <c r="AC61" i="9"/>
  <c r="AC62" i="9"/>
  <c r="AC63" i="9"/>
  <c r="AC64" i="9"/>
  <c r="AC65" i="9"/>
  <c r="AC66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C84" i="9"/>
  <c r="AC85" i="9"/>
  <c r="AC86" i="9"/>
  <c r="AC87" i="9"/>
  <c r="AC88" i="9"/>
  <c r="AC89" i="9"/>
  <c r="AC90" i="9"/>
  <c r="AC91" i="9"/>
  <c r="AC92" i="9"/>
  <c r="AC93" i="9"/>
  <c r="AC94" i="9"/>
  <c r="AC95" i="9"/>
  <c r="AC59" i="23"/>
  <c r="AC60" i="23"/>
  <c r="AC61" i="23"/>
  <c r="AC62" i="23"/>
  <c r="AC63" i="23"/>
  <c r="AC64" i="23"/>
  <c r="AC65" i="23"/>
  <c r="AC66" i="23"/>
  <c r="AC67" i="23"/>
  <c r="AC68" i="23"/>
  <c r="AC69" i="23"/>
  <c r="AC70" i="23"/>
  <c r="AC71" i="23"/>
  <c r="AC72" i="23"/>
  <c r="AC73" i="23"/>
  <c r="AC74" i="23"/>
  <c r="AC75" i="23"/>
  <c r="AC76" i="23"/>
  <c r="AC77" i="23"/>
  <c r="AC78" i="23"/>
  <c r="AC79" i="23"/>
  <c r="AC80" i="23"/>
  <c r="AC81" i="23"/>
  <c r="AC82" i="23"/>
  <c r="AC83" i="23"/>
  <c r="AC84" i="23"/>
  <c r="AC85" i="23"/>
  <c r="AC86" i="23"/>
  <c r="AC87" i="23"/>
  <c r="AC88" i="23"/>
  <c r="AC89" i="23"/>
  <c r="AC90" i="23"/>
  <c r="AC91" i="23"/>
  <c r="AC92" i="23"/>
  <c r="AC93" i="23"/>
  <c r="AC94" i="23"/>
  <c r="AC95" i="23"/>
  <c r="AC59" i="39"/>
  <c r="AC60" i="39"/>
  <c r="AC61" i="39"/>
  <c r="AC62" i="39"/>
  <c r="AC63" i="39"/>
  <c r="AC64" i="39"/>
  <c r="AC65" i="39"/>
  <c r="AC66" i="39"/>
  <c r="AC67" i="39"/>
  <c r="AC68" i="39"/>
  <c r="AC69" i="39"/>
  <c r="AC70" i="39"/>
  <c r="AC71" i="39"/>
  <c r="AC72" i="39"/>
  <c r="AC73" i="39"/>
  <c r="AC74" i="39"/>
  <c r="AC75" i="39"/>
  <c r="AC76" i="39"/>
  <c r="AC77" i="39"/>
  <c r="AC78" i="39"/>
  <c r="AC79" i="39"/>
  <c r="AC80" i="39"/>
  <c r="AC81" i="39"/>
  <c r="AC82" i="39"/>
  <c r="AC83" i="39"/>
  <c r="AC84" i="39"/>
  <c r="AC85" i="39"/>
  <c r="AC86" i="39"/>
  <c r="AC87" i="39"/>
  <c r="AC88" i="39"/>
  <c r="AC89" i="39"/>
  <c r="AC90" i="39"/>
  <c r="AC91" i="39"/>
  <c r="AC92" i="39"/>
  <c r="AC93" i="39"/>
  <c r="AC94" i="39"/>
  <c r="AC95" i="39"/>
  <c r="AC59" i="24"/>
  <c r="AC60" i="24"/>
  <c r="AC61" i="24"/>
  <c r="AC62" i="24"/>
  <c r="AC63" i="24"/>
  <c r="AC64" i="24"/>
  <c r="AC65" i="24"/>
  <c r="AC66" i="24"/>
  <c r="AC67" i="24"/>
  <c r="AC68" i="24"/>
  <c r="AC69" i="24"/>
  <c r="AC70" i="24"/>
  <c r="AC71" i="24"/>
  <c r="AC72" i="24"/>
  <c r="AC73" i="24"/>
  <c r="AC74" i="24"/>
  <c r="AC75" i="24"/>
  <c r="AC76" i="24"/>
  <c r="AC77" i="24"/>
  <c r="AC78" i="24"/>
  <c r="AC79" i="24"/>
  <c r="AC80" i="24"/>
  <c r="AC81" i="24"/>
  <c r="AC82" i="24"/>
  <c r="AC83" i="24"/>
  <c r="AC84" i="24"/>
  <c r="AC85" i="24"/>
  <c r="AC86" i="24"/>
  <c r="AC87" i="24"/>
  <c r="AC88" i="24"/>
  <c r="AC89" i="24"/>
  <c r="AC90" i="24"/>
  <c r="AC91" i="24"/>
  <c r="AC92" i="24"/>
  <c r="AC93" i="24"/>
  <c r="AC94" i="24"/>
  <c r="AC95" i="24"/>
  <c r="AC59" i="41"/>
  <c r="AC60" i="41"/>
  <c r="AC61" i="41"/>
  <c r="AC62" i="41"/>
  <c r="AC63" i="41"/>
  <c r="AC64" i="41"/>
  <c r="AC65" i="41"/>
  <c r="AC66" i="41"/>
  <c r="AC67" i="41"/>
  <c r="AC68" i="41"/>
  <c r="AC69" i="41"/>
  <c r="AC70" i="41"/>
  <c r="AC71" i="41"/>
  <c r="AC72" i="41"/>
  <c r="AC73" i="41"/>
  <c r="AC74" i="41"/>
  <c r="AC75" i="41"/>
  <c r="AC76" i="41"/>
  <c r="AC77" i="41"/>
  <c r="AC78" i="41"/>
  <c r="AC79" i="41"/>
  <c r="AC80" i="41"/>
  <c r="AC81" i="41"/>
  <c r="AC82" i="41"/>
  <c r="AC83" i="41"/>
  <c r="AC84" i="41"/>
  <c r="AC85" i="41"/>
  <c r="AC86" i="41"/>
  <c r="AC87" i="41"/>
  <c r="AC88" i="41"/>
  <c r="AC89" i="41"/>
  <c r="AC90" i="41"/>
  <c r="AC91" i="41"/>
  <c r="AC92" i="41"/>
  <c r="AC93" i="41"/>
  <c r="AC94" i="41"/>
  <c r="AC95" i="41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C73" i="14"/>
  <c r="AC74" i="14"/>
  <c r="AC75" i="14"/>
  <c r="AC76" i="14"/>
  <c r="AC77" i="14"/>
  <c r="AC78" i="14"/>
  <c r="AC79" i="14"/>
  <c r="AC80" i="14"/>
  <c r="AC81" i="14"/>
  <c r="AC82" i="14"/>
  <c r="AC83" i="14"/>
  <c r="AC84" i="14"/>
  <c r="AC85" i="14"/>
  <c r="AC86" i="14"/>
  <c r="AC87" i="14"/>
  <c r="AC88" i="14"/>
  <c r="AC89" i="14"/>
  <c r="AC90" i="14"/>
  <c r="AC91" i="14"/>
  <c r="AC92" i="14"/>
  <c r="AC93" i="14"/>
  <c r="AC94" i="14"/>
  <c r="AC95" i="14"/>
  <c r="AC59" i="25"/>
  <c r="AC60" i="25"/>
  <c r="AC61" i="25"/>
  <c r="AC62" i="25"/>
  <c r="AC63" i="25"/>
  <c r="AC64" i="25"/>
  <c r="AC65" i="25"/>
  <c r="AC66" i="25"/>
  <c r="AC67" i="25"/>
  <c r="AC68" i="25"/>
  <c r="AC69" i="25"/>
  <c r="AC70" i="25"/>
  <c r="AC71" i="25"/>
  <c r="AC72" i="25"/>
  <c r="AC73" i="25"/>
  <c r="AC74" i="25"/>
  <c r="AC75" i="25"/>
  <c r="AC76" i="25"/>
  <c r="AC77" i="25"/>
  <c r="AC78" i="25"/>
  <c r="AC79" i="25"/>
  <c r="AC80" i="25"/>
  <c r="AC81" i="25"/>
  <c r="AC82" i="25"/>
  <c r="AC83" i="25"/>
  <c r="AC84" i="25"/>
  <c r="AC85" i="25"/>
  <c r="AC86" i="25"/>
  <c r="AC87" i="25"/>
  <c r="AC88" i="25"/>
  <c r="AC89" i="25"/>
  <c r="AC90" i="25"/>
  <c r="AC91" i="25"/>
  <c r="AC92" i="25"/>
  <c r="AC93" i="25"/>
  <c r="AC94" i="25"/>
  <c r="AC95" i="25"/>
  <c r="AC59" i="26"/>
  <c r="AC60" i="26"/>
  <c r="AC61" i="26"/>
  <c r="AC62" i="26"/>
  <c r="AC63" i="26"/>
  <c r="AC64" i="26"/>
  <c r="AC65" i="26"/>
  <c r="AC66" i="26"/>
  <c r="AC67" i="26"/>
  <c r="AC68" i="26"/>
  <c r="AC69" i="26"/>
  <c r="AC70" i="26"/>
  <c r="AC71" i="26"/>
  <c r="AC72" i="26"/>
  <c r="AC73" i="26"/>
  <c r="AC74" i="26"/>
  <c r="AC75" i="26"/>
  <c r="AC76" i="26"/>
  <c r="AC77" i="26"/>
  <c r="AC78" i="26"/>
  <c r="AC79" i="26"/>
  <c r="AC80" i="26"/>
  <c r="AC81" i="26"/>
  <c r="AC82" i="26"/>
  <c r="AC83" i="26"/>
  <c r="AC84" i="26"/>
  <c r="AC85" i="26"/>
  <c r="AC86" i="26"/>
  <c r="AC87" i="26"/>
  <c r="AC88" i="26"/>
  <c r="AC89" i="26"/>
  <c r="AC90" i="26"/>
  <c r="AC91" i="26"/>
  <c r="AC92" i="26"/>
  <c r="AC93" i="26"/>
  <c r="AC94" i="26"/>
  <c r="AC95" i="26"/>
  <c r="AC59" i="27"/>
  <c r="AC60" i="27"/>
  <c r="AC61" i="27"/>
  <c r="AC62" i="27"/>
  <c r="AC63" i="27"/>
  <c r="AC64" i="27"/>
  <c r="AC65" i="27"/>
  <c r="AC66" i="27"/>
  <c r="AC67" i="27"/>
  <c r="AC68" i="27"/>
  <c r="AC69" i="27"/>
  <c r="AC70" i="27"/>
  <c r="AC71" i="27"/>
  <c r="AC72" i="27"/>
  <c r="AC73" i="27"/>
  <c r="AC74" i="27"/>
  <c r="AC75" i="27"/>
  <c r="AC76" i="27"/>
  <c r="AC77" i="27"/>
  <c r="AC78" i="27"/>
  <c r="AC79" i="27"/>
  <c r="AC80" i="27"/>
  <c r="AC81" i="27"/>
  <c r="AC82" i="27"/>
  <c r="AC83" i="27"/>
  <c r="AC84" i="27"/>
  <c r="AC85" i="27"/>
  <c r="AC86" i="27"/>
  <c r="AC87" i="27"/>
  <c r="AC88" i="27"/>
  <c r="AC89" i="27"/>
  <c r="AC90" i="27"/>
  <c r="AC91" i="27"/>
  <c r="AC92" i="27"/>
  <c r="AC93" i="27"/>
  <c r="AC94" i="27"/>
  <c r="AC95" i="27"/>
  <c r="AC59" i="43"/>
  <c r="AC60" i="43"/>
  <c r="AC61" i="43"/>
  <c r="AC62" i="43"/>
  <c r="AC63" i="43"/>
  <c r="AC64" i="43"/>
  <c r="AC65" i="43"/>
  <c r="AC66" i="43"/>
  <c r="AC67" i="43"/>
  <c r="AC68" i="43"/>
  <c r="AC69" i="43"/>
  <c r="AC70" i="43"/>
  <c r="AC71" i="43"/>
  <c r="AC72" i="43"/>
  <c r="AC73" i="43"/>
  <c r="AC74" i="43"/>
  <c r="AC75" i="43"/>
  <c r="AC76" i="43"/>
  <c r="AC77" i="43"/>
  <c r="AC78" i="43"/>
  <c r="AC79" i="43"/>
  <c r="AC80" i="43"/>
  <c r="AC81" i="43"/>
  <c r="AC82" i="43"/>
  <c r="AC83" i="43"/>
  <c r="AC84" i="43"/>
  <c r="AC85" i="43"/>
  <c r="AC86" i="43"/>
  <c r="AC87" i="43"/>
  <c r="AC88" i="43"/>
  <c r="AC89" i="43"/>
  <c r="AC90" i="43"/>
  <c r="AC91" i="43"/>
  <c r="AC92" i="43"/>
  <c r="AC93" i="43"/>
  <c r="AC94" i="43"/>
  <c r="AC95" i="43"/>
  <c r="AC59" i="29"/>
  <c r="AC60" i="29"/>
  <c r="AC61" i="29"/>
  <c r="AC62" i="29"/>
  <c r="AC63" i="29"/>
  <c r="AC64" i="29"/>
  <c r="AC65" i="29"/>
  <c r="AC66" i="29"/>
  <c r="AC67" i="29"/>
  <c r="AC68" i="29"/>
  <c r="AC69" i="29"/>
  <c r="AC70" i="29"/>
  <c r="AC71" i="29"/>
  <c r="AC72" i="29"/>
  <c r="AC73" i="29"/>
  <c r="AC74" i="29"/>
  <c r="AC75" i="29"/>
  <c r="AC76" i="29"/>
  <c r="AC77" i="29"/>
  <c r="AC78" i="29"/>
  <c r="AC79" i="29"/>
  <c r="AC80" i="29"/>
  <c r="AC81" i="29"/>
  <c r="AC82" i="29"/>
  <c r="AC83" i="29"/>
  <c r="AC84" i="29"/>
  <c r="AC85" i="29"/>
  <c r="AC86" i="29"/>
  <c r="AC87" i="29"/>
  <c r="AC88" i="29"/>
  <c r="AC89" i="29"/>
  <c r="AC90" i="29"/>
  <c r="AC91" i="29"/>
  <c r="AC92" i="29"/>
  <c r="AC93" i="29"/>
  <c r="AC94" i="29"/>
  <c r="AC95" i="29"/>
  <c r="AC59" i="30"/>
  <c r="AC60" i="30"/>
  <c r="AC61" i="30"/>
  <c r="AC62" i="30"/>
  <c r="AC63" i="30"/>
  <c r="AC64" i="30"/>
  <c r="AC65" i="30"/>
  <c r="AC66" i="30"/>
  <c r="AC67" i="30"/>
  <c r="AC68" i="30"/>
  <c r="AC69" i="30"/>
  <c r="AC70" i="30"/>
  <c r="AC71" i="30"/>
  <c r="AC72" i="30"/>
  <c r="AC73" i="30"/>
  <c r="AC74" i="30"/>
  <c r="AC75" i="30"/>
  <c r="AC76" i="30"/>
  <c r="AC77" i="30"/>
  <c r="AC78" i="30"/>
  <c r="AC79" i="30"/>
  <c r="AC80" i="30"/>
  <c r="AC81" i="30"/>
  <c r="AC82" i="30"/>
  <c r="AC83" i="30"/>
  <c r="AC84" i="30"/>
  <c r="AC85" i="30"/>
  <c r="AC86" i="30"/>
  <c r="AC87" i="30"/>
  <c r="AC88" i="30"/>
  <c r="AC89" i="30"/>
  <c r="AC90" i="30"/>
  <c r="AC91" i="30"/>
  <c r="AC92" i="30"/>
  <c r="AC93" i="30"/>
  <c r="AC94" i="30"/>
  <c r="AC95" i="30"/>
  <c r="AC59" i="20"/>
  <c r="AC60" i="20"/>
  <c r="AC61" i="20"/>
  <c r="AC62" i="20"/>
  <c r="AC63" i="20"/>
  <c r="AC64" i="20"/>
  <c r="AC65" i="20"/>
  <c r="AC66" i="20"/>
  <c r="AC67" i="20"/>
  <c r="AC68" i="20"/>
  <c r="AC69" i="20"/>
  <c r="AC70" i="20"/>
  <c r="AC71" i="20"/>
  <c r="AC72" i="20"/>
  <c r="AC73" i="20"/>
  <c r="AC74" i="20"/>
  <c r="AC75" i="20"/>
  <c r="AC76" i="20"/>
  <c r="AC77" i="20"/>
  <c r="AC78" i="20"/>
  <c r="AC79" i="20"/>
  <c r="AC80" i="20"/>
  <c r="AC81" i="20"/>
  <c r="AC82" i="20"/>
  <c r="AC83" i="20"/>
  <c r="AC84" i="20"/>
  <c r="AC85" i="20"/>
  <c r="AC86" i="20"/>
  <c r="AC87" i="20"/>
  <c r="AC88" i="20"/>
  <c r="AC89" i="20"/>
  <c r="AC90" i="20"/>
  <c r="AC91" i="20"/>
  <c r="AC92" i="20"/>
  <c r="AC93" i="20"/>
  <c r="AC94" i="20"/>
  <c r="AC95" i="20"/>
  <c r="AC59" i="34"/>
  <c r="AC60" i="34"/>
  <c r="AC61" i="34"/>
  <c r="AC62" i="34"/>
  <c r="AC63" i="34"/>
  <c r="AC64" i="34"/>
  <c r="AC65" i="34"/>
  <c r="AC66" i="34"/>
  <c r="AC67" i="34"/>
  <c r="AC68" i="34"/>
  <c r="AC69" i="34"/>
  <c r="AC70" i="34"/>
  <c r="AC71" i="34"/>
  <c r="AC72" i="34"/>
  <c r="AC73" i="34"/>
  <c r="AC74" i="34"/>
  <c r="AC75" i="34"/>
  <c r="AC76" i="34"/>
  <c r="AC77" i="34"/>
  <c r="AC78" i="34"/>
  <c r="AC79" i="34"/>
  <c r="AC80" i="34"/>
  <c r="AC81" i="34"/>
  <c r="AC82" i="34"/>
  <c r="AC83" i="34"/>
  <c r="AC84" i="34"/>
  <c r="AC85" i="34"/>
  <c r="AC86" i="34"/>
  <c r="AC87" i="34"/>
  <c r="AC88" i="34"/>
  <c r="AC89" i="34"/>
  <c r="AC90" i="34"/>
  <c r="AC91" i="34"/>
  <c r="AC92" i="34"/>
  <c r="AC93" i="34"/>
  <c r="AC94" i="34"/>
  <c r="AC95" i="34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59" i="33"/>
  <c r="AC60" i="33"/>
  <c r="AC61" i="33"/>
  <c r="AC62" i="33"/>
  <c r="AC63" i="33"/>
  <c r="AC64" i="33"/>
  <c r="AC65" i="33"/>
  <c r="AC66" i="33"/>
  <c r="AC67" i="33"/>
  <c r="AC68" i="33"/>
  <c r="AC69" i="33"/>
  <c r="AC70" i="33"/>
  <c r="AC71" i="33"/>
  <c r="AC72" i="33"/>
  <c r="AC73" i="33"/>
  <c r="AC74" i="33"/>
  <c r="AC75" i="33"/>
  <c r="AC76" i="33"/>
  <c r="AC77" i="33"/>
  <c r="AC78" i="33"/>
  <c r="AC79" i="33"/>
  <c r="AC80" i="33"/>
  <c r="AC81" i="33"/>
  <c r="AC82" i="33"/>
  <c r="AC83" i="33"/>
  <c r="AC84" i="33"/>
  <c r="AC85" i="33"/>
  <c r="AC86" i="33"/>
  <c r="AC87" i="33"/>
  <c r="AC88" i="33"/>
  <c r="AC89" i="33"/>
  <c r="AC90" i="33"/>
  <c r="AC91" i="33"/>
  <c r="AC92" i="33"/>
  <c r="AC93" i="33"/>
  <c r="AC94" i="33"/>
  <c r="AC95" i="33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59" i="35"/>
  <c r="AC60" i="35"/>
  <c r="AC61" i="35"/>
  <c r="AC62" i="35"/>
  <c r="AC63" i="35"/>
  <c r="AC64" i="35"/>
  <c r="AC65" i="35"/>
  <c r="AC66" i="35"/>
  <c r="AC67" i="35"/>
  <c r="AC68" i="35"/>
  <c r="AC69" i="35"/>
  <c r="AC70" i="35"/>
  <c r="AC71" i="35"/>
  <c r="AC72" i="35"/>
  <c r="AC73" i="35"/>
  <c r="AC74" i="35"/>
  <c r="AC75" i="35"/>
  <c r="AC76" i="35"/>
  <c r="AC77" i="35"/>
  <c r="AC78" i="35"/>
  <c r="AC79" i="35"/>
  <c r="AC80" i="35"/>
  <c r="AC81" i="35"/>
  <c r="AC82" i="35"/>
  <c r="AC83" i="35"/>
  <c r="AC84" i="35"/>
  <c r="AC85" i="35"/>
  <c r="AC86" i="35"/>
  <c r="AC87" i="35"/>
  <c r="AC88" i="35"/>
  <c r="AC89" i="35"/>
  <c r="AC90" i="35"/>
  <c r="AC91" i="35"/>
  <c r="AC92" i="35"/>
  <c r="AC93" i="35"/>
  <c r="AC94" i="35"/>
  <c r="AC95" i="35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AC86" i="12"/>
  <c r="AC87" i="12"/>
  <c r="AC88" i="12"/>
  <c r="AC89" i="12"/>
  <c r="AC90" i="12"/>
  <c r="AC91" i="12"/>
  <c r="AC92" i="12"/>
  <c r="AC93" i="12"/>
  <c r="AC94" i="12"/>
  <c r="AC95" i="12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59" i="28"/>
  <c r="AC60" i="28"/>
  <c r="AC61" i="28"/>
  <c r="AC62" i="28"/>
  <c r="AC63" i="28"/>
  <c r="AC64" i="28"/>
  <c r="AC65" i="28"/>
  <c r="AC66" i="28"/>
  <c r="AC67" i="28"/>
  <c r="AC68" i="28"/>
  <c r="AC69" i="28"/>
  <c r="AC70" i="28"/>
  <c r="AC71" i="28"/>
  <c r="AC72" i="28"/>
  <c r="AC73" i="28"/>
  <c r="AC74" i="28"/>
  <c r="AC75" i="28"/>
  <c r="AC76" i="28"/>
  <c r="AC77" i="28"/>
  <c r="AC78" i="28"/>
  <c r="AC79" i="28"/>
  <c r="AC80" i="28"/>
  <c r="AC81" i="28"/>
  <c r="AC82" i="28"/>
  <c r="AC83" i="28"/>
  <c r="AC84" i="28"/>
  <c r="AC85" i="28"/>
  <c r="AC86" i="28"/>
  <c r="AC87" i="28"/>
  <c r="AC88" i="28"/>
  <c r="AC89" i="28"/>
  <c r="AC90" i="28"/>
  <c r="AC91" i="28"/>
  <c r="AC92" i="28"/>
  <c r="AC93" i="28"/>
  <c r="AC94" i="28"/>
  <c r="AC95" i="28"/>
  <c r="AC59" i="37"/>
  <c r="AC60" i="37"/>
  <c r="AC61" i="37"/>
  <c r="AC62" i="37"/>
  <c r="AC63" i="37"/>
  <c r="AC64" i="37"/>
  <c r="AC65" i="37"/>
  <c r="AC66" i="37"/>
  <c r="AC67" i="37"/>
  <c r="AC68" i="37"/>
  <c r="AC69" i="37"/>
  <c r="AC70" i="37"/>
  <c r="AC71" i="37"/>
  <c r="AC72" i="37"/>
  <c r="AC73" i="37"/>
  <c r="AC74" i="37"/>
  <c r="AC75" i="37"/>
  <c r="AC76" i="37"/>
  <c r="AC77" i="37"/>
  <c r="AC78" i="37"/>
  <c r="AC79" i="37"/>
  <c r="AC80" i="37"/>
  <c r="AC81" i="37"/>
  <c r="AC82" i="37"/>
  <c r="AC83" i="37"/>
  <c r="AC84" i="37"/>
  <c r="AC85" i="37"/>
  <c r="AC86" i="37"/>
  <c r="AC87" i="37"/>
  <c r="AC88" i="37"/>
  <c r="AC89" i="37"/>
  <c r="AC90" i="37"/>
  <c r="AC91" i="37"/>
  <c r="AC92" i="37"/>
  <c r="AC93" i="37"/>
  <c r="AC94" i="37"/>
  <c r="AC95" i="37"/>
  <c r="AC58" i="15"/>
  <c r="AC58" i="36"/>
  <c r="AC58" i="21"/>
  <c r="AC58" i="22"/>
  <c r="AC58" i="16"/>
  <c r="AC58" i="40"/>
  <c r="AC58" i="38"/>
  <c r="AC58" i="9"/>
  <c r="AC58" i="23"/>
  <c r="AC58" i="39"/>
  <c r="AC58" i="24"/>
  <c r="AC58" i="41"/>
  <c r="AC58" i="14"/>
  <c r="AC58" i="25"/>
  <c r="AC58" i="26"/>
  <c r="AC58" i="27"/>
  <c r="AC58" i="43"/>
  <c r="AC58" i="29"/>
  <c r="AC58" i="30"/>
  <c r="AC58" i="20"/>
  <c r="AC58" i="34"/>
  <c r="AC58" i="31"/>
  <c r="AC58" i="17"/>
  <c r="AC58" i="33"/>
  <c r="AC58" i="32"/>
  <c r="AC58" i="35"/>
  <c r="AC58" i="18"/>
  <c r="AC58" i="10"/>
  <c r="AC58" i="11"/>
  <c r="AC58" i="12"/>
  <c r="AC58" i="13"/>
  <c r="AC58" i="28"/>
  <c r="AC58" i="37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59" i="36"/>
  <c r="AA60" i="36"/>
  <c r="AA61" i="36"/>
  <c r="AA62" i="36"/>
  <c r="AA63" i="36"/>
  <c r="AA64" i="36"/>
  <c r="AA65" i="36"/>
  <c r="AA66" i="36"/>
  <c r="AA67" i="36"/>
  <c r="AA68" i="36"/>
  <c r="AA69" i="36"/>
  <c r="AA70" i="36"/>
  <c r="AA71" i="36"/>
  <c r="AA72" i="36"/>
  <c r="AA73" i="36"/>
  <c r="AA74" i="36"/>
  <c r="AA75" i="36"/>
  <c r="AA76" i="36"/>
  <c r="AA77" i="36"/>
  <c r="AA78" i="36"/>
  <c r="AA79" i="36"/>
  <c r="AA80" i="36"/>
  <c r="AA81" i="36"/>
  <c r="AA82" i="36"/>
  <c r="AA83" i="36"/>
  <c r="AA84" i="36"/>
  <c r="AA85" i="36"/>
  <c r="AA86" i="36"/>
  <c r="AA87" i="36"/>
  <c r="AA88" i="36"/>
  <c r="AA89" i="36"/>
  <c r="AA90" i="36"/>
  <c r="AA91" i="36"/>
  <c r="AA92" i="36"/>
  <c r="AA93" i="36"/>
  <c r="AA94" i="36"/>
  <c r="AA95" i="36"/>
  <c r="AA59" i="21"/>
  <c r="AA60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75" i="21"/>
  <c r="AA76" i="21"/>
  <c r="AA77" i="21"/>
  <c r="AA78" i="21"/>
  <c r="AA79" i="21"/>
  <c r="AA80" i="21"/>
  <c r="AA81" i="21"/>
  <c r="AA82" i="21"/>
  <c r="AA83" i="21"/>
  <c r="AA84" i="21"/>
  <c r="AA85" i="21"/>
  <c r="AA86" i="21"/>
  <c r="AA87" i="21"/>
  <c r="AA88" i="21"/>
  <c r="AA89" i="21"/>
  <c r="AA90" i="21"/>
  <c r="AA91" i="21"/>
  <c r="AA92" i="21"/>
  <c r="AA93" i="21"/>
  <c r="AA94" i="21"/>
  <c r="AA95" i="21"/>
  <c r="AA59" i="22"/>
  <c r="AA60" i="22"/>
  <c r="AA61" i="22"/>
  <c r="AA62" i="22"/>
  <c r="AA63" i="22"/>
  <c r="AA64" i="22"/>
  <c r="AA65" i="22"/>
  <c r="AA66" i="22"/>
  <c r="AA67" i="22"/>
  <c r="AA68" i="22"/>
  <c r="AA69" i="22"/>
  <c r="AA70" i="22"/>
  <c r="AA71" i="22"/>
  <c r="AA72" i="22"/>
  <c r="AA73" i="22"/>
  <c r="AA74" i="22"/>
  <c r="AA75" i="22"/>
  <c r="AA76" i="22"/>
  <c r="AA77" i="22"/>
  <c r="AA78" i="22"/>
  <c r="AA79" i="22"/>
  <c r="AA80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59" i="40"/>
  <c r="AA60" i="40"/>
  <c r="AA61" i="40"/>
  <c r="AA62" i="40"/>
  <c r="AA63" i="40"/>
  <c r="AA64" i="40"/>
  <c r="AA65" i="40"/>
  <c r="AA66" i="40"/>
  <c r="AA67" i="40"/>
  <c r="AA68" i="40"/>
  <c r="AA69" i="40"/>
  <c r="AA70" i="40"/>
  <c r="AA71" i="40"/>
  <c r="AA72" i="40"/>
  <c r="AA73" i="40"/>
  <c r="AA74" i="40"/>
  <c r="AA75" i="40"/>
  <c r="AA76" i="40"/>
  <c r="AA77" i="40"/>
  <c r="AA78" i="40"/>
  <c r="AA79" i="40"/>
  <c r="AA80" i="40"/>
  <c r="AA81" i="40"/>
  <c r="AA82" i="40"/>
  <c r="AA83" i="40"/>
  <c r="AA84" i="40"/>
  <c r="AA85" i="40"/>
  <c r="AA86" i="40"/>
  <c r="AA87" i="40"/>
  <c r="AA88" i="40"/>
  <c r="AA89" i="40"/>
  <c r="AA90" i="40"/>
  <c r="AA91" i="40"/>
  <c r="AA92" i="40"/>
  <c r="AA93" i="40"/>
  <c r="AA94" i="40"/>
  <c r="AA95" i="40"/>
  <c r="AA59" i="38"/>
  <c r="AA60" i="38"/>
  <c r="AA61" i="38"/>
  <c r="AA62" i="38"/>
  <c r="AA63" i="38"/>
  <c r="AA64" i="38"/>
  <c r="AA65" i="38"/>
  <c r="AA66" i="38"/>
  <c r="AA67" i="38"/>
  <c r="AA68" i="38"/>
  <c r="AA69" i="38"/>
  <c r="AA70" i="38"/>
  <c r="AA71" i="38"/>
  <c r="AA72" i="38"/>
  <c r="AA73" i="38"/>
  <c r="AA74" i="38"/>
  <c r="AA75" i="38"/>
  <c r="AA76" i="38"/>
  <c r="AA77" i="38"/>
  <c r="AA78" i="38"/>
  <c r="AA79" i="38"/>
  <c r="AA80" i="38"/>
  <c r="AA81" i="38"/>
  <c r="AA82" i="38"/>
  <c r="AA83" i="38"/>
  <c r="AA84" i="38"/>
  <c r="AA85" i="38"/>
  <c r="AA86" i="38"/>
  <c r="AA87" i="38"/>
  <c r="AA88" i="38"/>
  <c r="AA89" i="38"/>
  <c r="AA90" i="38"/>
  <c r="AA91" i="38"/>
  <c r="AA92" i="38"/>
  <c r="AA93" i="38"/>
  <c r="AA94" i="38"/>
  <c r="AA95" i="38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59" i="23"/>
  <c r="AA60" i="23"/>
  <c r="AA61" i="23"/>
  <c r="AA62" i="23"/>
  <c r="AA63" i="23"/>
  <c r="AA64" i="23"/>
  <c r="AA65" i="23"/>
  <c r="AA66" i="23"/>
  <c r="AA67" i="23"/>
  <c r="AA68" i="23"/>
  <c r="AA69" i="23"/>
  <c r="AA70" i="23"/>
  <c r="AA71" i="23"/>
  <c r="AA72" i="23"/>
  <c r="AA73" i="23"/>
  <c r="AA74" i="23"/>
  <c r="AA75" i="23"/>
  <c r="AA76" i="23"/>
  <c r="AA77" i="23"/>
  <c r="AA78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59" i="39"/>
  <c r="AA60" i="39"/>
  <c r="AA61" i="39"/>
  <c r="AA62" i="39"/>
  <c r="AA63" i="39"/>
  <c r="AA64" i="39"/>
  <c r="AA65" i="39"/>
  <c r="AA66" i="39"/>
  <c r="AA67" i="39"/>
  <c r="AA68" i="39"/>
  <c r="AA69" i="39"/>
  <c r="AA70" i="39"/>
  <c r="AA71" i="39"/>
  <c r="AA72" i="39"/>
  <c r="AA73" i="39"/>
  <c r="AA74" i="39"/>
  <c r="AA75" i="39"/>
  <c r="AA76" i="39"/>
  <c r="AA77" i="39"/>
  <c r="AA78" i="39"/>
  <c r="AA79" i="39"/>
  <c r="AA80" i="39"/>
  <c r="AA81" i="39"/>
  <c r="AA82" i="39"/>
  <c r="AA83" i="39"/>
  <c r="AA84" i="39"/>
  <c r="AA85" i="39"/>
  <c r="AA86" i="39"/>
  <c r="AA87" i="39"/>
  <c r="AA88" i="39"/>
  <c r="AA89" i="39"/>
  <c r="AA90" i="39"/>
  <c r="AA91" i="39"/>
  <c r="AA92" i="39"/>
  <c r="AA93" i="39"/>
  <c r="AA94" i="39"/>
  <c r="AA95" i="39"/>
  <c r="AA59" i="24"/>
  <c r="AA60" i="24"/>
  <c r="AA61" i="24"/>
  <c r="AA62" i="24"/>
  <c r="AA63" i="24"/>
  <c r="AA64" i="24"/>
  <c r="AA65" i="24"/>
  <c r="AA66" i="24"/>
  <c r="AA67" i="24"/>
  <c r="AA68" i="24"/>
  <c r="AA69" i="24"/>
  <c r="AA70" i="24"/>
  <c r="AA71" i="24"/>
  <c r="AA72" i="24"/>
  <c r="AA73" i="24"/>
  <c r="AA74" i="24"/>
  <c r="AA75" i="24"/>
  <c r="AA76" i="24"/>
  <c r="AA77" i="24"/>
  <c r="AA78" i="24"/>
  <c r="AA79" i="24"/>
  <c r="AA80" i="24"/>
  <c r="AA81" i="24"/>
  <c r="AA82" i="24"/>
  <c r="AA83" i="24"/>
  <c r="AA84" i="24"/>
  <c r="AA85" i="24"/>
  <c r="AA86" i="24"/>
  <c r="AA87" i="24"/>
  <c r="AA88" i="24"/>
  <c r="AA89" i="24"/>
  <c r="AA90" i="24"/>
  <c r="AA91" i="24"/>
  <c r="AA92" i="24"/>
  <c r="AA93" i="24"/>
  <c r="AA94" i="24"/>
  <c r="AA95" i="24"/>
  <c r="AA59" i="41"/>
  <c r="AA60" i="41"/>
  <c r="AA61" i="41"/>
  <c r="AA62" i="41"/>
  <c r="AA63" i="41"/>
  <c r="AA64" i="41"/>
  <c r="AA65" i="41"/>
  <c r="AA66" i="41"/>
  <c r="AA67" i="41"/>
  <c r="AA68" i="41"/>
  <c r="AA69" i="41"/>
  <c r="AA70" i="41"/>
  <c r="AA71" i="41"/>
  <c r="AA72" i="41"/>
  <c r="AA73" i="41"/>
  <c r="AA74" i="41"/>
  <c r="AA75" i="41"/>
  <c r="AA76" i="41"/>
  <c r="AA77" i="41"/>
  <c r="AA78" i="41"/>
  <c r="AA79" i="41"/>
  <c r="AA80" i="41"/>
  <c r="AA81" i="41"/>
  <c r="AA82" i="41"/>
  <c r="AA83" i="41"/>
  <c r="AA84" i="41"/>
  <c r="AA85" i="41"/>
  <c r="AA86" i="41"/>
  <c r="AA87" i="41"/>
  <c r="AA88" i="41"/>
  <c r="AA89" i="41"/>
  <c r="AA90" i="41"/>
  <c r="AA91" i="41"/>
  <c r="AA92" i="41"/>
  <c r="AA93" i="41"/>
  <c r="AA94" i="41"/>
  <c r="AA95" i="41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59" i="25"/>
  <c r="AA60" i="25"/>
  <c r="AA61" i="25"/>
  <c r="AA62" i="25"/>
  <c r="AA63" i="25"/>
  <c r="AA64" i="25"/>
  <c r="AA65" i="25"/>
  <c r="AA66" i="25"/>
  <c r="AA67" i="25"/>
  <c r="AA68" i="25"/>
  <c r="AA69" i="25"/>
  <c r="AA70" i="25"/>
  <c r="AA71" i="25"/>
  <c r="AA72" i="25"/>
  <c r="AA73" i="25"/>
  <c r="AA74" i="25"/>
  <c r="AA75" i="25"/>
  <c r="AA76" i="25"/>
  <c r="AA77" i="25"/>
  <c r="AA78" i="25"/>
  <c r="AA79" i="25"/>
  <c r="AA80" i="25"/>
  <c r="AA81" i="25"/>
  <c r="AA82" i="25"/>
  <c r="AA83" i="25"/>
  <c r="AA84" i="25"/>
  <c r="AA85" i="25"/>
  <c r="AA86" i="25"/>
  <c r="AA87" i="25"/>
  <c r="AA88" i="25"/>
  <c r="AA89" i="25"/>
  <c r="AA90" i="25"/>
  <c r="AA91" i="25"/>
  <c r="AA92" i="25"/>
  <c r="AA93" i="25"/>
  <c r="AA94" i="25"/>
  <c r="AA95" i="25"/>
  <c r="AA59" i="26"/>
  <c r="AA60" i="26"/>
  <c r="AA61" i="26"/>
  <c r="AA62" i="26"/>
  <c r="AA63" i="26"/>
  <c r="AA64" i="26"/>
  <c r="AA6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59" i="27"/>
  <c r="AA60" i="27"/>
  <c r="AA61" i="27"/>
  <c r="AA62" i="27"/>
  <c r="AA63" i="27"/>
  <c r="AA64" i="27"/>
  <c r="AA65" i="27"/>
  <c r="AA66" i="27"/>
  <c r="AA67" i="27"/>
  <c r="AA68" i="27"/>
  <c r="AA69" i="27"/>
  <c r="AA70" i="27"/>
  <c r="AA71" i="27"/>
  <c r="AA72" i="27"/>
  <c r="AA73" i="27"/>
  <c r="AA74" i="27"/>
  <c r="AA75" i="27"/>
  <c r="AA76" i="27"/>
  <c r="AA77" i="27"/>
  <c r="AA78" i="27"/>
  <c r="AA79" i="27"/>
  <c r="AA80" i="27"/>
  <c r="AA81" i="27"/>
  <c r="AA82" i="27"/>
  <c r="AA83" i="27"/>
  <c r="AA84" i="27"/>
  <c r="AA85" i="27"/>
  <c r="AA86" i="27"/>
  <c r="AA87" i="27"/>
  <c r="AA88" i="27"/>
  <c r="AA89" i="27"/>
  <c r="AA90" i="27"/>
  <c r="AA91" i="27"/>
  <c r="AA92" i="27"/>
  <c r="AA93" i="27"/>
  <c r="AA94" i="27"/>
  <c r="AA95" i="27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59" i="29"/>
  <c r="AA60" i="29"/>
  <c r="AA61" i="29"/>
  <c r="AA62" i="29"/>
  <c r="AA63" i="29"/>
  <c r="AA64" i="29"/>
  <c r="AA65" i="29"/>
  <c r="AA66" i="29"/>
  <c r="AA67" i="29"/>
  <c r="AA68" i="29"/>
  <c r="AA69" i="29"/>
  <c r="AA70" i="29"/>
  <c r="AA71" i="29"/>
  <c r="AA72" i="29"/>
  <c r="AA73" i="29"/>
  <c r="AA74" i="29"/>
  <c r="AA75" i="29"/>
  <c r="AA76" i="29"/>
  <c r="AA77" i="29"/>
  <c r="AA78" i="29"/>
  <c r="AA79" i="29"/>
  <c r="AA80" i="29"/>
  <c r="AA81" i="29"/>
  <c r="AA82" i="29"/>
  <c r="AA83" i="29"/>
  <c r="AA84" i="29"/>
  <c r="AA85" i="29"/>
  <c r="AA86" i="29"/>
  <c r="AA87" i="29"/>
  <c r="AA88" i="29"/>
  <c r="AA89" i="29"/>
  <c r="AA90" i="29"/>
  <c r="AA91" i="29"/>
  <c r="AA92" i="29"/>
  <c r="AA93" i="29"/>
  <c r="AA94" i="29"/>
  <c r="AA95" i="29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59" i="34"/>
  <c r="AA60" i="34"/>
  <c r="AA61" i="34"/>
  <c r="AA62" i="34"/>
  <c r="AA63" i="34"/>
  <c r="AA64" i="34"/>
  <c r="AA65" i="34"/>
  <c r="AA66" i="34"/>
  <c r="AA67" i="34"/>
  <c r="AA68" i="34"/>
  <c r="AA69" i="34"/>
  <c r="AA70" i="34"/>
  <c r="AA71" i="34"/>
  <c r="AA72" i="34"/>
  <c r="AA73" i="34"/>
  <c r="AA74" i="34"/>
  <c r="AA75" i="34"/>
  <c r="AA76" i="34"/>
  <c r="AA77" i="34"/>
  <c r="AA78" i="34"/>
  <c r="AA79" i="34"/>
  <c r="AA80" i="34"/>
  <c r="AA81" i="34"/>
  <c r="AA82" i="34"/>
  <c r="AA83" i="34"/>
  <c r="AA84" i="34"/>
  <c r="AA85" i="34"/>
  <c r="AA86" i="34"/>
  <c r="AA87" i="34"/>
  <c r="AA88" i="34"/>
  <c r="AA89" i="34"/>
  <c r="AA90" i="34"/>
  <c r="AA91" i="34"/>
  <c r="AA92" i="34"/>
  <c r="AA93" i="34"/>
  <c r="AA94" i="34"/>
  <c r="AA95" i="34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59" i="33"/>
  <c r="AA60" i="33"/>
  <c r="AA61" i="33"/>
  <c r="AA62" i="33"/>
  <c r="AA63" i="33"/>
  <c r="AA64" i="33"/>
  <c r="AA65" i="33"/>
  <c r="AA66" i="33"/>
  <c r="AA67" i="33"/>
  <c r="AA68" i="33"/>
  <c r="AA69" i="33"/>
  <c r="AA70" i="33"/>
  <c r="AA71" i="33"/>
  <c r="AA72" i="33"/>
  <c r="AA73" i="33"/>
  <c r="AA74" i="33"/>
  <c r="AA75" i="33"/>
  <c r="AA76" i="33"/>
  <c r="AA77" i="33"/>
  <c r="AA78" i="33"/>
  <c r="AA79" i="33"/>
  <c r="AA80" i="33"/>
  <c r="AA81" i="33"/>
  <c r="AA82" i="33"/>
  <c r="AA83" i="33"/>
  <c r="AA84" i="33"/>
  <c r="AA85" i="33"/>
  <c r="AA86" i="33"/>
  <c r="AA87" i="33"/>
  <c r="AA88" i="33"/>
  <c r="AA89" i="33"/>
  <c r="AA90" i="33"/>
  <c r="AA91" i="33"/>
  <c r="AA92" i="33"/>
  <c r="AA93" i="33"/>
  <c r="AA94" i="33"/>
  <c r="AA95" i="33"/>
  <c r="AA59" i="32"/>
  <c r="AA60" i="32"/>
  <c r="AA61" i="32"/>
  <c r="AA62" i="32"/>
  <c r="AA63" i="32"/>
  <c r="AA64" i="32"/>
  <c r="AA65" i="32"/>
  <c r="AA66" i="32"/>
  <c r="AA67" i="32"/>
  <c r="AA68" i="32"/>
  <c r="AA69" i="32"/>
  <c r="AA70" i="32"/>
  <c r="AA71" i="32"/>
  <c r="AA72" i="32"/>
  <c r="AA73" i="32"/>
  <c r="AA74" i="32"/>
  <c r="AA75" i="32"/>
  <c r="AA76" i="32"/>
  <c r="AA77" i="32"/>
  <c r="AA78" i="32"/>
  <c r="AA79" i="32"/>
  <c r="AA80" i="32"/>
  <c r="AA81" i="32"/>
  <c r="AA82" i="32"/>
  <c r="AA83" i="32"/>
  <c r="AA84" i="32"/>
  <c r="AA85" i="32"/>
  <c r="AA86" i="32"/>
  <c r="AA87" i="32"/>
  <c r="AA88" i="32"/>
  <c r="AA89" i="32"/>
  <c r="AA90" i="32"/>
  <c r="AA91" i="32"/>
  <c r="AA92" i="32"/>
  <c r="AA93" i="32"/>
  <c r="AA94" i="32"/>
  <c r="AA95" i="32"/>
  <c r="AA59" i="35"/>
  <c r="AA60" i="35"/>
  <c r="AA61" i="35"/>
  <c r="AA62" i="35"/>
  <c r="AA63" i="35"/>
  <c r="AA64" i="35"/>
  <c r="AA65" i="35"/>
  <c r="AA66" i="35"/>
  <c r="AA67" i="35"/>
  <c r="AA68" i="35"/>
  <c r="AA69" i="35"/>
  <c r="AA70" i="35"/>
  <c r="AA71" i="35"/>
  <c r="AA72" i="35"/>
  <c r="AA73" i="35"/>
  <c r="AA74" i="35"/>
  <c r="AA75" i="35"/>
  <c r="AA76" i="35"/>
  <c r="AA77" i="35"/>
  <c r="AA78" i="35"/>
  <c r="AA79" i="35"/>
  <c r="AA80" i="35"/>
  <c r="AA81" i="35"/>
  <c r="AA82" i="35"/>
  <c r="AA83" i="35"/>
  <c r="AA84" i="35"/>
  <c r="AA85" i="35"/>
  <c r="AA86" i="35"/>
  <c r="AA87" i="35"/>
  <c r="AA88" i="35"/>
  <c r="AA89" i="35"/>
  <c r="AA90" i="35"/>
  <c r="AA91" i="35"/>
  <c r="AA92" i="35"/>
  <c r="AA93" i="35"/>
  <c r="AA94" i="35"/>
  <c r="AA95" i="35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59" i="12"/>
  <c r="AA60" i="12"/>
  <c r="AA61" i="12"/>
  <c r="AA62" i="12"/>
  <c r="AA63" i="12"/>
  <c r="AA64" i="12"/>
  <c r="AA65" i="12"/>
  <c r="AA66" i="12"/>
  <c r="AA67" i="12"/>
  <c r="AA68" i="12"/>
  <c r="AA69" i="12"/>
  <c r="AA70" i="12"/>
  <c r="AA71" i="12"/>
  <c r="AA72" i="12"/>
  <c r="AA73" i="12"/>
  <c r="AA74" i="12"/>
  <c r="AA75" i="12"/>
  <c r="AA76" i="12"/>
  <c r="AA77" i="12"/>
  <c r="AA78" i="12"/>
  <c r="AA79" i="12"/>
  <c r="AA80" i="12"/>
  <c r="AA81" i="12"/>
  <c r="AA82" i="12"/>
  <c r="AA83" i="12"/>
  <c r="AA84" i="12"/>
  <c r="AA85" i="12"/>
  <c r="AA86" i="12"/>
  <c r="AA87" i="12"/>
  <c r="AA88" i="12"/>
  <c r="AA89" i="12"/>
  <c r="AA90" i="12"/>
  <c r="AA91" i="12"/>
  <c r="AA92" i="12"/>
  <c r="AA93" i="12"/>
  <c r="AA94" i="12"/>
  <c r="AA95" i="12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59" i="28"/>
  <c r="AA60" i="28"/>
  <c r="AA61" i="28"/>
  <c r="AA62" i="28"/>
  <c r="AA63" i="28"/>
  <c r="AA64" i="28"/>
  <c r="AA65" i="28"/>
  <c r="AA66" i="28"/>
  <c r="AA67" i="28"/>
  <c r="AA68" i="28"/>
  <c r="AA69" i="28"/>
  <c r="AA70" i="28"/>
  <c r="AA71" i="28"/>
  <c r="AA72" i="28"/>
  <c r="AA73" i="28"/>
  <c r="AA74" i="28"/>
  <c r="AA75" i="28"/>
  <c r="AA76" i="28"/>
  <c r="AA77" i="28"/>
  <c r="AA78" i="28"/>
  <c r="AA79" i="28"/>
  <c r="AA80" i="28"/>
  <c r="AA81" i="28"/>
  <c r="AA82" i="28"/>
  <c r="AA83" i="28"/>
  <c r="AA84" i="28"/>
  <c r="AA85" i="28"/>
  <c r="AA86" i="28"/>
  <c r="AA87" i="28"/>
  <c r="AA88" i="28"/>
  <c r="AA89" i="28"/>
  <c r="AA90" i="28"/>
  <c r="AA91" i="28"/>
  <c r="AA92" i="28"/>
  <c r="AA93" i="28"/>
  <c r="AA94" i="28"/>
  <c r="AA95" i="28"/>
  <c r="AA59" i="37"/>
  <c r="AA60" i="37"/>
  <c r="AA61" i="37"/>
  <c r="AA62" i="37"/>
  <c r="AA63" i="37"/>
  <c r="AA64" i="37"/>
  <c r="AA65" i="37"/>
  <c r="AA66" i="37"/>
  <c r="AA67" i="37"/>
  <c r="AA68" i="37"/>
  <c r="AA69" i="37"/>
  <c r="AA70" i="37"/>
  <c r="AA71" i="37"/>
  <c r="AA72" i="37"/>
  <c r="AA73" i="37"/>
  <c r="AA74" i="37"/>
  <c r="AA75" i="37"/>
  <c r="AA76" i="37"/>
  <c r="AA77" i="37"/>
  <c r="AA78" i="37"/>
  <c r="AA79" i="37"/>
  <c r="AA80" i="37"/>
  <c r="AA81" i="37"/>
  <c r="AA82" i="37"/>
  <c r="AA83" i="37"/>
  <c r="AA84" i="37"/>
  <c r="AA85" i="37"/>
  <c r="AA86" i="37"/>
  <c r="AA87" i="37"/>
  <c r="AA88" i="37"/>
  <c r="AA89" i="37"/>
  <c r="AA90" i="37"/>
  <c r="AA91" i="37"/>
  <c r="AA92" i="37"/>
  <c r="AA93" i="37"/>
  <c r="AA94" i="37"/>
  <c r="AA95" i="37"/>
  <c r="AA58" i="15"/>
  <c r="AA58" i="36"/>
  <c r="AA58" i="21"/>
  <c r="AA58" i="22"/>
  <c r="AA58" i="16"/>
  <c r="AA58" i="40"/>
  <c r="AA58" i="38"/>
  <c r="AA58" i="9"/>
  <c r="AA58" i="23"/>
  <c r="AA58" i="39"/>
  <c r="AA58" i="24"/>
  <c r="AA58" i="41"/>
  <c r="AA58" i="14"/>
  <c r="AA58" i="25"/>
  <c r="AA58" i="26"/>
  <c r="AA58" i="27"/>
  <c r="AA58" i="43"/>
  <c r="AA58" i="29"/>
  <c r="AA58" i="30"/>
  <c r="AA58" i="20"/>
  <c r="AA58" i="34"/>
  <c r="AA58" i="31"/>
  <c r="AA58" i="17"/>
  <c r="AA58" i="33"/>
  <c r="AA58" i="32"/>
  <c r="AA58" i="35"/>
  <c r="AA58" i="18"/>
  <c r="AA58" i="10"/>
  <c r="AA58" i="11"/>
  <c r="AA58" i="12"/>
  <c r="AA58" i="13"/>
  <c r="AA58" i="28"/>
  <c r="AA58" i="37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3" i="41"/>
  <c r="K84" i="41"/>
  <c r="K85" i="41"/>
  <c r="K86" i="41"/>
  <c r="K87" i="41"/>
  <c r="K88" i="41"/>
  <c r="K89" i="41"/>
  <c r="K90" i="41"/>
  <c r="K91" i="41"/>
  <c r="K92" i="41"/>
  <c r="K93" i="41"/>
  <c r="K94" i="41"/>
  <c r="K95" i="41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58" i="15"/>
  <c r="K58" i="36"/>
  <c r="K58" i="21"/>
  <c r="K58" i="22"/>
  <c r="K58" i="16"/>
  <c r="K58" i="40"/>
  <c r="K58" i="38"/>
  <c r="K58" i="9"/>
  <c r="K58" i="23"/>
  <c r="K58" i="39"/>
  <c r="K58" i="24"/>
  <c r="K58" i="41"/>
  <c r="K58" i="14"/>
  <c r="K58" i="25"/>
  <c r="K58" i="26"/>
  <c r="K58" i="27"/>
  <c r="K58" i="43"/>
  <c r="K58" i="29"/>
  <c r="K58" i="30"/>
  <c r="K58" i="20"/>
  <c r="K58" i="34"/>
  <c r="K58" i="31"/>
  <c r="K58" i="17"/>
  <c r="K58" i="33"/>
  <c r="K58" i="32"/>
  <c r="K58" i="35"/>
  <c r="K58" i="18"/>
  <c r="K58" i="10"/>
  <c r="K58" i="11"/>
  <c r="K58" i="12"/>
  <c r="K58" i="13"/>
  <c r="K58" i="28"/>
  <c r="K58" i="37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59" i="40"/>
  <c r="I60" i="40"/>
  <c r="I61" i="40"/>
  <c r="I62" i="40"/>
  <c r="I63" i="40"/>
  <c r="I64" i="40"/>
  <c r="I65" i="40"/>
  <c r="I66" i="40"/>
  <c r="I67" i="40"/>
  <c r="I68" i="40"/>
  <c r="I69" i="40"/>
  <c r="I70" i="40"/>
  <c r="I71" i="40"/>
  <c r="I72" i="40"/>
  <c r="I73" i="40"/>
  <c r="I74" i="40"/>
  <c r="I75" i="40"/>
  <c r="I76" i="40"/>
  <c r="I77" i="40"/>
  <c r="I78" i="40"/>
  <c r="I79" i="40"/>
  <c r="I80" i="40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59" i="41"/>
  <c r="I60" i="41"/>
  <c r="I61" i="41"/>
  <c r="I62" i="41"/>
  <c r="I63" i="41"/>
  <c r="I64" i="41"/>
  <c r="I65" i="41"/>
  <c r="I66" i="41"/>
  <c r="I67" i="41"/>
  <c r="I68" i="41"/>
  <c r="I69" i="41"/>
  <c r="I70" i="41"/>
  <c r="I71" i="41"/>
  <c r="I72" i="41"/>
  <c r="I73" i="41"/>
  <c r="I74" i="41"/>
  <c r="I75" i="41"/>
  <c r="I76" i="41"/>
  <c r="I77" i="41"/>
  <c r="I78" i="41"/>
  <c r="I79" i="41"/>
  <c r="I80" i="41"/>
  <c r="I81" i="41"/>
  <c r="I82" i="41"/>
  <c r="I83" i="41"/>
  <c r="I84" i="41"/>
  <c r="I85" i="41"/>
  <c r="I86" i="41"/>
  <c r="I87" i="41"/>
  <c r="I88" i="41"/>
  <c r="I89" i="41"/>
  <c r="I90" i="41"/>
  <c r="I91" i="41"/>
  <c r="I92" i="41"/>
  <c r="I93" i="41"/>
  <c r="I94" i="41"/>
  <c r="I95" i="41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59" i="25"/>
  <c r="I60" i="25"/>
  <c r="I61" i="25"/>
  <c r="I62" i="25"/>
  <c r="I63" i="25"/>
  <c r="I64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I78" i="25"/>
  <c r="I79" i="25"/>
  <c r="I80" i="25"/>
  <c r="I81" i="25"/>
  <c r="I82" i="25"/>
  <c r="I83" i="25"/>
  <c r="I84" i="25"/>
  <c r="I85" i="25"/>
  <c r="I86" i="25"/>
  <c r="I87" i="25"/>
  <c r="I88" i="25"/>
  <c r="I89" i="25"/>
  <c r="I90" i="25"/>
  <c r="I91" i="25"/>
  <c r="I92" i="25"/>
  <c r="I93" i="25"/>
  <c r="I94" i="25"/>
  <c r="I95" i="25"/>
  <c r="I59" i="26"/>
  <c r="I60" i="26"/>
  <c r="I61" i="26"/>
  <c r="I62" i="26"/>
  <c r="I63" i="26"/>
  <c r="I64" i="26"/>
  <c r="I65" i="26"/>
  <c r="I66" i="26"/>
  <c r="I67" i="26"/>
  <c r="I68" i="26"/>
  <c r="I69" i="26"/>
  <c r="I70" i="26"/>
  <c r="I71" i="26"/>
  <c r="I72" i="26"/>
  <c r="I73" i="26"/>
  <c r="I74" i="26"/>
  <c r="I75" i="26"/>
  <c r="I76" i="26"/>
  <c r="I77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94" i="27"/>
  <c r="I95" i="27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I84" i="30"/>
  <c r="I85" i="30"/>
  <c r="I86" i="30"/>
  <c r="I87" i="30"/>
  <c r="I88" i="30"/>
  <c r="I89" i="30"/>
  <c r="I90" i="30"/>
  <c r="I91" i="30"/>
  <c r="I92" i="30"/>
  <c r="I93" i="30"/>
  <c r="I94" i="30"/>
  <c r="I95" i="3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59" i="34"/>
  <c r="I60" i="34"/>
  <c r="I61" i="34"/>
  <c r="I62" i="34"/>
  <c r="I63" i="34"/>
  <c r="I64" i="34"/>
  <c r="I65" i="34"/>
  <c r="I66" i="34"/>
  <c r="I67" i="34"/>
  <c r="I68" i="34"/>
  <c r="I69" i="34"/>
  <c r="I70" i="34"/>
  <c r="I71" i="34"/>
  <c r="I72" i="34"/>
  <c r="I73" i="34"/>
  <c r="I74" i="34"/>
  <c r="I75" i="34"/>
  <c r="I76" i="34"/>
  <c r="I77" i="34"/>
  <c r="I78" i="34"/>
  <c r="I79" i="34"/>
  <c r="I80" i="34"/>
  <c r="I81" i="34"/>
  <c r="I82" i="34"/>
  <c r="I83" i="34"/>
  <c r="I84" i="34"/>
  <c r="I85" i="34"/>
  <c r="I86" i="34"/>
  <c r="I87" i="34"/>
  <c r="I88" i="34"/>
  <c r="I89" i="34"/>
  <c r="I90" i="34"/>
  <c r="I91" i="34"/>
  <c r="I92" i="34"/>
  <c r="I93" i="34"/>
  <c r="I94" i="34"/>
  <c r="I95" i="34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79" i="32"/>
  <c r="I80" i="32"/>
  <c r="I81" i="32"/>
  <c r="I82" i="32"/>
  <c r="I83" i="32"/>
  <c r="I84" i="32"/>
  <c r="I85" i="32"/>
  <c r="I86" i="32"/>
  <c r="I87" i="32"/>
  <c r="I88" i="32"/>
  <c r="I89" i="32"/>
  <c r="I90" i="32"/>
  <c r="I91" i="32"/>
  <c r="I92" i="32"/>
  <c r="I93" i="32"/>
  <c r="I94" i="32"/>
  <c r="I95" i="32"/>
  <c r="I59" i="35"/>
  <c r="I60" i="35"/>
  <c r="I61" i="35"/>
  <c r="I62" i="35"/>
  <c r="I63" i="35"/>
  <c r="I64" i="35"/>
  <c r="I65" i="35"/>
  <c r="I66" i="35"/>
  <c r="I67" i="35"/>
  <c r="I68" i="35"/>
  <c r="I69" i="35"/>
  <c r="I70" i="35"/>
  <c r="I71" i="35"/>
  <c r="I72" i="35"/>
  <c r="I73" i="35"/>
  <c r="I74" i="35"/>
  <c r="I75" i="35"/>
  <c r="I76" i="35"/>
  <c r="I77" i="35"/>
  <c r="I78" i="35"/>
  <c r="I79" i="35"/>
  <c r="I80" i="35"/>
  <c r="I81" i="35"/>
  <c r="I82" i="35"/>
  <c r="I83" i="35"/>
  <c r="I84" i="35"/>
  <c r="I85" i="35"/>
  <c r="I86" i="35"/>
  <c r="I87" i="35"/>
  <c r="I88" i="35"/>
  <c r="I89" i="35"/>
  <c r="I90" i="35"/>
  <c r="I91" i="35"/>
  <c r="I92" i="35"/>
  <c r="I93" i="35"/>
  <c r="I94" i="35"/>
  <c r="I95" i="35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58" i="15"/>
  <c r="I58" i="36"/>
  <c r="I58" i="21"/>
  <c r="I58" i="22"/>
  <c r="I58" i="16"/>
  <c r="I58" i="40"/>
  <c r="I58" i="38"/>
  <c r="I58" i="9"/>
  <c r="I58" i="23"/>
  <c r="I58" i="39"/>
  <c r="I58" i="24"/>
  <c r="I58" i="41"/>
  <c r="I58" i="14"/>
  <c r="I58" i="25"/>
  <c r="I58" i="26"/>
  <c r="I58" i="27"/>
  <c r="I58" i="43"/>
  <c r="I58" i="29"/>
  <c r="I58" i="30"/>
  <c r="I58" i="20"/>
  <c r="I58" i="34"/>
  <c r="I58" i="31"/>
  <c r="I58" i="17"/>
  <c r="I58" i="33"/>
  <c r="I58" i="32"/>
  <c r="I58" i="35"/>
  <c r="I58" i="18"/>
  <c r="I58" i="10"/>
  <c r="I58" i="11"/>
  <c r="I58" i="12"/>
  <c r="I58" i="13"/>
  <c r="I58" i="28"/>
  <c r="I58" i="37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59" i="41"/>
  <c r="G60" i="41"/>
  <c r="G61" i="41"/>
  <c r="G62" i="41"/>
  <c r="G63" i="41"/>
  <c r="G64" i="41"/>
  <c r="G65" i="41"/>
  <c r="G66" i="41"/>
  <c r="G67" i="41"/>
  <c r="G68" i="41"/>
  <c r="G69" i="41"/>
  <c r="G70" i="41"/>
  <c r="G71" i="41"/>
  <c r="G72" i="41"/>
  <c r="G73" i="41"/>
  <c r="G74" i="41"/>
  <c r="G75" i="41"/>
  <c r="G76" i="41"/>
  <c r="G77" i="41"/>
  <c r="G78" i="41"/>
  <c r="G79" i="41"/>
  <c r="G80" i="41"/>
  <c r="G81" i="41"/>
  <c r="G82" i="41"/>
  <c r="G83" i="41"/>
  <c r="G84" i="41"/>
  <c r="G85" i="41"/>
  <c r="G86" i="41"/>
  <c r="G87" i="41"/>
  <c r="G88" i="41"/>
  <c r="G89" i="41"/>
  <c r="G90" i="41"/>
  <c r="G91" i="41"/>
  <c r="G92" i="41"/>
  <c r="G93" i="41"/>
  <c r="G94" i="41"/>
  <c r="G95" i="41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85" i="35"/>
  <c r="G86" i="35"/>
  <c r="G87" i="35"/>
  <c r="G88" i="35"/>
  <c r="G89" i="35"/>
  <c r="G90" i="35"/>
  <c r="G91" i="35"/>
  <c r="G92" i="35"/>
  <c r="G93" i="35"/>
  <c r="G94" i="35"/>
  <c r="G95" i="35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58" i="15"/>
  <c r="G58" i="36"/>
  <c r="G58" i="21"/>
  <c r="G58" i="22"/>
  <c r="G58" i="16"/>
  <c r="G58" i="40"/>
  <c r="G58" i="38"/>
  <c r="G58" i="9"/>
  <c r="G58" i="23"/>
  <c r="G58" i="39"/>
  <c r="G58" i="24"/>
  <c r="G58" i="41"/>
  <c r="G58" i="14"/>
  <c r="G58" i="25"/>
  <c r="G58" i="26"/>
  <c r="G58" i="27"/>
  <c r="G58" i="43"/>
  <c r="G58" i="29"/>
  <c r="G58" i="30"/>
  <c r="G58" i="20"/>
  <c r="G58" i="34"/>
  <c r="G58" i="31"/>
  <c r="G58" i="17"/>
  <c r="G58" i="33"/>
  <c r="G58" i="32"/>
  <c r="G58" i="35"/>
  <c r="G58" i="18"/>
  <c r="G58" i="10"/>
  <c r="G58" i="11"/>
  <c r="G58" i="12"/>
  <c r="G58" i="13"/>
  <c r="G58" i="28"/>
  <c r="G58" i="37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59" i="40"/>
  <c r="E60" i="40"/>
  <c r="E61" i="40"/>
  <c r="E62" i="40"/>
  <c r="E63" i="40"/>
  <c r="E64" i="40"/>
  <c r="E65" i="40"/>
  <c r="E66" i="40"/>
  <c r="E67" i="40"/>
  <c r="E68" i="40"/>
  <c r="E69" i="40"/>
  <c r="E70" i="40"/>
  <c r="E71" i="40"/>
  <c r="E72" i="40"/>
  <c r="E73" i="40"/>
  <c r="E74" i="40"/>
  <c r="E75" i="40"/>
  <c r="E76" i="40"/>
  <c r="E77" i="40"/>
  <c r="E78" i="40"/>
  <c r="E79" i="40"/>
  <c r="E80" i="40"/>
  <c r="E81" i="40"/>
  <c r="E82" i="40"/>
  <c r="E83" i="40"/>
  <c r="E84" i="40"/>
  <c r="E85" i="40"/>
  <c r="E86" i="40"/>
  <c r="E87" i="40"/>
  <c r="E88" i="40"/>
  <c r="E89" i="40"/>
  <c r="E90" i="40"/>
  <c r="E91" i="40"/>
  <c r="E92" i="40"/>
  <c r="E93" i="40"/>
  <c r="E94" i="40"/>
  <c r="E95" i="40"/>
  <c r="E59" i="38"/>
  <c r="E60" i="38"/>
  <c r="E61" i="38"/>
  <c r="E62" i="38"/>
  <c r="E63" i="38"/>
  <c r="E64" i="38"/>
  <c r="E65" i="38"/>
  <c r="E66" i="38"/>
  <c r="E67" i="38"/>
  <c r="E68" i="38"/>
  <c r="E69" i="38"/>
  <c r="E70" i="38"/>
  <c r="E71" i="38"/>
  <c r="E72" i="38"/>
  <c r="E73" i="38"/>
  <c r="E74" i="38"/>
  <c r="E75" i="38"/>
  <c r="E76" i="38"/>
  <c r="E77" i="38"/>
  <c r="E78" i="38"/>
  <c r="E79" i="38"/>
  <c r="E80" i="38"/>
  <c r="E81" i="38"/>
  <c r="E82" i="38"/>
  <c r="E83" i="38"/>
  <c r="E84" i="38"/>
  <c r="E85" i="38"/>
  <c r="E86" i="38"/>
  <c r="E87" i="38"/>
  <c r="E88" i="38"/>
  <c r="E89" i="38"/>
  <c r="E90" i="38"/>
  <c r="E91" i="38"/>
  <c r="E92" i="38"/>
  <c r="E93" i="38"/>
  <c r="E94" i="38"/>
  <c r="E95" i="38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E72" i="41"/>
  <c r="E73" i="41"/>
  <c r="E74" i="41"/>
  <c r="E75" i="41"/>
  <c r="E76" i="41"/>
  <c r="E77" i="41"/>
  <c r="E78" i="41"/>
  <c r="E79" i="41"/>
  <c r="E80" i="41"/>
  <c r="E81" i="41"/>
  <c r="E82" i="41"/>
  <c r="E83" i="41"/>
  <c r="E84" i="41"/>
  <c r="E85" i="41"/>
  <c r="E86" i="41"/>
  <c r="E87" i="41"/>
  <c r="E88" i="41"/>
  <c r="E89" i="41"/>
  <c r="E90" i="41"/>
  <c r="E91" i="41"/>
  <c r="E92" i="41"/>
  <c r="E93" i="41"/>
  <c r="E94" i="41"/>
  <c r="E95" i="41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59" i="33"/>
  <c r="E60" i="33"/>
  <c r="E61" i="33"/>
  <c r="E62" i="33"/>
  <c r="E63" i="33"/>
  <c r="E64" i="33"/>
  <c r="E65" i="33"/>
  <c r="E66" i="33"/>
  <c r="E67" i="33"/>
  <c r="E68" i="33"/>
  <c r="E69" i="33"/>
  <c r="E70" i="33"/>
  <c r="E71" i="33"/>
  <c r="E72" i="33"/>
  <c r="E73" i="33"/>
  <c r="E74" i="33"/>
  <c r="E75" i="33"/>
  <c r="E76" i="33"/>
  <c r="E77" i="33"/>
  <c r="E78" i="33"/>
  <c r="E79" i="33"/>
  <c r="E80" i="33"/>
  <c r="E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58" i="15"/>
  <c r="E58" i="36"/>
  <c r="E58" i="21"/>
  <c r="E58" i="22"/>
  <c r="E58" i="16"/>
  <c r="E58" i="40"/>
  <c r="E58" i="38"/>
  <c r="E58" i="9"/>
  <c r="E58" i="23"/>
  <c r="E58" i="39"/>
  <c r="E58" i="24"/>
  <c r="E58" i="41"/>
  <c r="E58" i="14"/>
  <c r="E58" i="25"/>
  <c r="E58" i="26"/>
  <c r="E58" i="27"/>
  <c r="E58" i="43"/>
  <c r="E58" i="29"/>
  <c r="E58" i="30"/>
  <c r="E58" i="20"/>
  <c r="E58" i="34"/>
  <c r="E58" i="31"/>
  <c r="E58" i="17"/>
  <c r="E58" i="33"/>
  <c r="E58" i="32"/>
  <c r="E58" i="35"/>
  <c r="E58" i="18"/>
  <c r="E58" i="10"/>
  <c r="E58" i="11"/>
  <c r="E58" i="12"/>
  <c r="E58" i="13"/>
  <c r="E58" i="28"/>
  <c r="E58" i="37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11" i="36"/>
  <c r="AG12" i="36"/>
  <c r="AG13" i="36"/>
  <c r="AG14" i="36"/>
  <c r="AG15" i="36"/>
  <c r="AG16" i="36"/>
  <c r="AG17" i="36"/>
  <c r="AG18" i="36"/>
  <c r="AG19" i="36"/>
  <c r="AG20" i="36"/>
  <c r="AG21" i="36"/>
  <c r="AG22" i="36"/>
  <c r="AG23" i="36"/>
  <c r="AG24" i="36"/>
  <c r="AG25" i="36"/>
  <c r="AG26" i="36"/>
  <c r="AG27" i="36"/>
  <c r="AG28" i="36"/>
  <c r="AG29" i="36"/>
  <c r="AG30" i="36"/>
  <c r="AG31" i="36"/>
  <c r="AG32" i="36"/>
  <c r="AG33" i="36"/>
  <c r="AG34" i="36"/>
  <c r="AG35" i="36"/>
  <c r="AG36" i="36"/>
  <c r="AG37" i="36"/>
  <c r="AG38" i="36"/>
  <c r="AG39" i="36"/>
  <c r="AG40" i="36"/>
  <c r="AG41" i="36"/>
  <c r="AG42" i="36"/>
  <c r="AG43" i="36"/>
  <c r="AG44" i="36"/>
  <c r="AG45" i="36"/>
  <c r="AG46" i="36"/>
  <c r="AG47" i="36"/>
  <c r="AG11" i="21"/>
  <c r="AG12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29" i="21"/>
  <c r="AG30" i="21"/>
  <c r="AG31" i="21"/>
  <c r="AG32" i="21"/>
  <c r="AG33" i="21"/>
  <c r="AG34" i="21"/>
  <c r="AG35" i="21"/>
  <c r="AG36" i="21"/>
  <c r="AG37" i="21"/>
  <c r="AG38" i="21"/>
  <c r="AG39" i="21"/>
  <c r="AG40" i="21"/>
  <c r="AG41" i="21"/>
  <c r="AG42" i="21"/>
  <c r="AG43" i="21"/>
  <c r="AG44" i="21"/>
  <c r="AG45" i="21"/>
  <c r="AG46" i="21"/>
  <c r="AG47" i="21"/>
  <c r="AG11" i="22"/>
  <c r="AG12" i="22"/>
  <c r="AG13" i="22"/>
  <c r="AG14" i="22"/>
  <c r="AG15" i="22"/>
  <c r="AG16" i="22"/>
  <c r="AG17" i="22"/>
  <c r="AG18" i="22"/>
  <c r="AG19" i="22"/>
  <c r="AG20" i="22"/>
  <c r="AG21" i="22"/>
  <c r="AG22" i="22"/>
  <c r="AG23" i="22"/>
  <c r="AG24" i="22"/>
  <c r="AG25" i="22"/>
  <c r="AG26" i="22"/>
  <c r="AG27" i="22"/>
  <c r="AG28" i="22"/>
  <c r="AG29" i="22"/>
  <c r="AG30" i="22"/>
  <c r="AG31" i="22"/>
  <c r="AG32" i="22"/>
  <c r="AG33" i="22"/>
  <c r="AG34" i="22"/>
  <c r="AG35" i="22"/>
  <c r="AG36" i="22"/>
  <c r="AG37" i="22"/>
  <c r="AG38" i="22"/>
  <c r="AG39" i="22"/>
  <c r="AG40" i="22"/>
  <c r="AG41" i="22"/>
  <c r="AG42" i="22"/>
  <c r="AG43" i="22"/>
  <c r="AG44" i="22"/>
  <c r="AG45" i="22"/>
  <c r="AG46" i="22"/>
  <c r="AG47" i="22"/>
  <c r="AG11" i="16"/>
  <c r="AG12" i="16"/>
  <c r="AG13" i="16"/>
  <c r="AG14" i="16"/>
  <c r="AG15" i="16"/>
  <c r="AG16" i="16"/>
  <c r="AG17" i="16"/>
  <c r="AG18" i="16"/>
  <c r="AG19" i="16"/>
  <c r="AG20" i="16"/>
  <c r="AG21" i="16"/>
  <c r="AG22" i="16"/>
  <c r="AG23" i="16"/>
  <c r="AG24" i="16"/>
  <c r="AG25" i="16"/>
  <c r="AG26" i="16"/>
  <c r="AG27" i="16"/>
  <c r="AG28" i="16"/>
  <c r="AG29" i="16"/>
  <c r="AG30" i="16"/>
  <c r="AG31" i="16"/>
  <c r="AG32" i="16"/>
  <c r="AG33" i="16"/>
  <c r="AG34" i="16"/>
  <c r="AG35" i="16"/>
  <c r="AG36" i="16"/>
  <c r="AG37" i="16"/>
  <c r="AG38" i="16"/>
  <c r="AG39" i="16"/>
  <c r="AG40" i="16"/>
  <c r="AG41" i="16"/>
  <c r="AG42" i="16"/>
  <c r="AG43" i="16"/>
  <c r="AG44" i="16"/>
  <c r="AG45" i="16"/>
  <c r="AG46" i="16"/>
  <c r="AG47" i="16"/>
  <c r="AG11" i="40"/>
  <c r="AG12" i="40"/>
  <c r="AG13" i="40"/>
  <c r="AG14" i="40"/>
  <c r="AG15" i="40"/>
  <c r="AG16" i="40"/>
  <c r="AG17" i="40"/>
  <c r="AG18" i="40"/>
  <c r="AG19" i="40"/>
  <c r="AG20" i="40"/>
  <c r="AG21" i="40"/>
  <c r="AG22" i="40"/>
  <c r="AG23" i="40"/>
  <c r="AG24" i="40"/>
  <c r="AG25" i="40"/>
  <c r="AG26" i="40"/>
  <c r="AG27" i="40"/>
  <c r="AG28" i="40"/>
  <c r="AG29" i="40"/>
  <c r="AG30" i="40"/>
  <c r="AG31" i="40"/>
  <c r="AG32" i="40"/>
  <c r="AG33" i="40"/>
  <c r="AG34" i="40"/>
  <c r="AG35" i="40"/>
  <c r="AG36" i="40"/>
  <c r="AG37" i="40"/>
  <c r="AG38" i="40"/>
  <c r="AG39" i="40"/>
  <c r="AG40" i="40"/>
  <c r="AG41" i="40"/>
  <c r="AG42" i="40"/>
  <c r="AG43" i="40"/>
  <c r="AG44" i="40"/>
  <c r="AG45" i="40"/>
  <c r="AG46" i="40"/>
  <c r="AG47" i="40"/>
  <c r="AG11" i="38"/>
  <c r="AG12" i="38"/>
  <c r="AG13" i="38"/>
  <c r="AG14" i="38"/>
  <c r="AG15" i="38"/>
  <c r="AG16" i="38"/>
  <c r="AG17" i="38"/>
  <c r="AG18" i="38"/>
  <c r="AG19" i="38"/>
  <c r="AG20" i="38"/>
  <c r="AG21" i="38"/>
  <c r="AG22" i="38"/>
  <c r="AG23" i="38"/>
  <c r="AG24" i="38"/>
  <c r="AG25" i="38"/>
  <c r="AG26" i="38"/>
  <c r="AG27" i="38"/>
  <c r="AG28" i="38"/>
  <c r="AG29" i="38"/>
  <c r="AG30" i="38"/>
  <c r="AG31" i="38"/>
  <c r="AG32" i="38"/>
  <c r="AG33" i="38"/>
  <c r="AG34" i="38"/>
  <c r="AG35" i="38"/>
  <c r="AG36" i="38"/>
  <c r="AG37" i="38"/>
  <c r="AG38" i="38"/>
  <c r="AG39" i="38"/>
  <c r="AG40" i="38"/>
  <c r="AG41" i="38"/>
  <c r="AG42" i="38"/>
  <c r="AG43" i="38"/>
  <c r="AG44" i="38"/>
  <c r="AG45" i="38"/>
  <c r="AG46" i="38"/>
  <c r="AG47" i="38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33" i="23"/>
  <c r="AG34" i="23"/>
  <c r="AG35" i="23"/>
  <c r="AG36" i="23"/>
  <c r="AG37" i="23"/>
  <c r="AG38" i="23"/>
  <c r="AG39" i="23"/>
  <c r="AG40" i="23"/>
  <c r="AG41" i="23"/>
  <c r="AG42" i="23"/>
  <c r="AG43" i="23"/>
  <c r="AG44" i="23"/>
  <c r="AG45" i="23"/>
  <c r="AG46" i="23"/>
  <c r="AG47" i="23"/>
  <c r="AG11" i="39"/>
  <c r="AG12" i="39"/>
  <c r="AG13" i="39"/>
  <c r="AG14" i="39"/>
  <c r="AG15" i="39"/>
  <c r="AG16" i="39"/>
  <c r="AG17" i="39"/>
  <c r="AG18" i="39"/>
  <c r="AG19" i="39"/>
  <c r="AG20" i="39"/>
  <c r="AG21" i="39"/>
  <c r="AG22" i="39"/>
  <c r="AG23" i="39"/>
  <c r="AG24" i="39"/>
  <c r="AG25" i="39"/>
  <c r="AG26" i="39"/>
  <c r="AG27" i="39"/>
  <c r="AG28" i="39"/>
  <c r="AG29" i="39"/>
  <c r="AG30" i="39"/>
  <c r="AG31" i="39"/>
  <c r="AG32" i="39"/>
  <c r="AG33" i="39"/>
  <c r="AG34" i="39"/>
  <c r="AG35" i="39"/>
  <c r="AG36" i="39"/>
  <c r="AG37" i="39"/>
  <c r="AG38" i="39"/>
  <c r="AG39" i="39"/>
  <c r="AG40" i="39"/>
  <c r="AG41" i="39"/>
  <c r="AG42" i="39"/>
  <c r="AG43" i="39"/>
  <c r="AG44" i="39"/>
  <c r="AG45" i="39"/>
  <c r="AG46" i="39"/>
  <c r="AG47" i="39"/>
  <c r="AG11" i="24"/>
  <c r="AG12" i="24"/>
  <c r="AG13" i="24"/>
  <c r="AG14" i="24"/>
  <c r="AG15" i="24"/>
  <c r="AG16" i="24"/>
  <c r="AG17" i="24"/>
  <c r="AG18" i="24"/>
  <c r="AG19" i="24"/>
  <c r="AG20" i="24"/>
  <c r="AG21" i="24"/>
  <c r="AG22" i="24"/>
  <c r="AG23" i="24"/>
  <c r="AG24" i="24"/>
  <c r="AG25" i="24"/>
  <c r="AG26" i="24"/>
  <c r="AG27" i="24"/>
  <c r="AG28" i="24"/>
  <c r="AG29" i="24"/>
  <c r="AG30" i="24"/>
  <c r="AG31" i="24"/>
  <c r="AG32" i="24"/>
  <c r="AG33" i="24"/>
  <c r="AG34" i="24"/>
  <c r="AG35" i="24"/>
  <c r="AG36" i="24"/>
  <c r="AG37" i="24"/>
  <c r="AG38" i="24"/>
  <c r="AG39" i="24"/>
  <c r="AG40" i="24"/>
  <c r="AG41" i="24"/>
  <c r="AG42" i="24"/>
  <c r="AG43" i="24"/>
  <c r="AG44" i="24"/>
  <c r="AG45" i="24"/>
  <c r="AG46" i="24"/>
  <c r="AG47" i="24"/>
  <c r="AG11" i="41"/>
  <c r="AG12" i="41"/>
  <c r="AG13" i="41"/>
  <c r="AG14" i="41"/>
  <c r="AG15" i="41"/>
  <c r="AG16" i="41"/>
  <c r="AG17" i="41"/>
  <c r="AG18" i="41"/>
  <c r="AG19" i="41"/>
  <c r="AG20" i="41"/>
  <c r="AG21" i="41"/>
  <c r="AG22" i="41"/>
  <c r="AG23" i="41"/>
  <c r="AG24" i="41"/>
  <c r="AG25" i="41"/>
  <c r="AG26" i="41"/>
  <c r="AG27" i="41"/>
  <c r="AG28" i="41"/>
  <c r="AG29" i="41"/>
  <c r="AG30" i="41"/>
  <c r="AG31" i="41"/>
  <c r="AG32" i="41"/>
  <c r="AG33" i="41"/>
  <c r="AG34" i="41"/>
  <c r="AG35" i="41"/>
  <c r="AG36" i="41"/>
  <c r="AG37" i="41"/>
  <c r="AG38" i="41"/>
  <c r="AG39" i="41"/>
  <c r="AG40" i="41"/>
  <c r="AG41" i="41"/>
  <c r="AG42" i="41"/>
  <c r="AG43" i="41"/>
  <c r="AG44" i="41"/>
  <c r="AG45" i="41"/>
  <c r="AG46" i="41"/>
  <c r="AG47" i="41"/>
  <c r="AG11" i="14"/>
  <c r="AG12" i="14"/>
  <c r="AG13" i="14"/>
  <c r="AG14" i="14"/>
  <c r="AG15" i="14"/>
  <c r="AG16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G41" i="14"/>
  <c r="AG42" i="14"/>
  <c r="AG43" i="14"/>
  <c r="AG44" i="14"/>
  <c r="AG45" i="14"/>
  <c r="AG46" i="14"/>
  <c r="AG47" i="14"/>
  <c r="AG11" i="25"/>
  <c r="AG12" i="25"/>
  <c r="AG13" i="25"/>
  <c r="AG14" i="25"/>
  <c r="AG15" i="25"/>
  <c r="AG16" i="25"/>
  <c r="AG17" i="25"/>
  <c r="AG18" i="25"/>
  <c r="AG19" i="25"/>
  <c r="AG20" i="25"/>
  <c r="AG21" i="25"/>
  <c r="AG22" i="25"/>
  <c r="AG23" i="25"/>
  <c r="AG24" i="25"/>
  <c r="AG25" i="25"/>
  <c r="AG26" i="25"/>
  <c r="AG27" i="25"/>
  <c r="AG28" i="25"/>
  <c r="AG29" i="25"/>
  <c r="AG30" i="25"/>
  <c r="AG31" i="25"/>
  <c r="AG32" i="25"/>
  <c r="AG33" i="25"/>
  <c r="AG34" i="25"/>
  <c r="AG35" i="25"/>
  <c r="AG36" i="25"/>
  <c r="AG37" i="25"/>
  <c r="AG38" i="25"/>
  <c r="AG39" i="25"/>
  <c r="AG40" i="25"/>
  <c r="AG41" i="25"/>
  <c r="AG42" i="25"/>
  <c r="AG43" i="25"/>
  <c r="AG44" i="25"/>
  <c r="AG45" i="25"/>
  <c r="AG46" i="25"/>
  <c r="AG47" i="25"/>
  <c r="AG11" i="26"/>
  <c r="AG12" i="26"/>
  <c r="AG13" i="26"/>
  <c r="AG14" i="26"/>
  <c r="AG15" i="26"/>
  <c r="AG16" i="26"/>
  <c r="AG17" i="26"/>
  <c r="AG18" i="26"/>
  <c r="AG19" i="26"/>
  <c r="AG20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11" i="27"/>
  <c r="AG12" i="27"/>
  <c r="AG13" i="27"/>
  <c r="AG14" i="27"/>
  <c r="AG15" i="27"/>
  <c r="AG16" i="27"/>
  <c r="AG17" i="27"/>
  <c r="AG18" i="27"/>
  <c r="AG19" i="27"/>
  <c r="AG20" i="27"/>
  <c r="AG21" i="27"/>
  <c r="AG22" i="27"/>
  <c r="AG23" i="27"/>
  <c r="AG24" i="27"/>
  <c r="AG25" i="27"/>
  <c r="AG26" i="27"/>
  <c r="AG27" i="27"/>
  <c r="AG28" i="27"/>
  <c r="AG29" i="27"/>
  <c r="AG30" i="27"/>
  <c r="AG31" i="27"/>
  <c r="AG32" i="27"/>
  <c r="AG33" i="27"/>
  <c r="AG34" i="27"/>
  <c r="AG35" i="27"/>
  <c r="AG36" i="27"/>
  <c r="AG37" i="27"/>
  <c r="AG38" i="27"/>
  <c r="AG39" i="27"/>
  <c r="AG40" i="27"/>
  <c r="AG41" i="27"/>
  <c r="AG42" i="27"/>
  <c r="AG43" i="27"/>
  <c r="AG44" i="27"/>
  <c r="AG45" i="27"/>
  <c r="AG46" i="27"/>
  <c r="AG47" i="27"/>
  <c r="AG11" i="43"/>
  <c r="AG12" i="43"/>
  <c r="AG13" i="43"/>
  <c r="AG14" i="43"/>
  <c r="AG15" i="43"/>
  <c r="AG16" i="43"/>
  <c r="AG17" i="43"/>
  <c r="AG18" i="43"/>
  <c r="AG19" i="43"/>
  <c r="AG20" i="43"/>
  <c r="AG21" i="43"/>
  <c r="AG22" i="43"/>
  <c r="AG23" i="43"/>
  <c r="AG24" i="43"/>
  <c r="AG25" i="43"/>
  <c r="AG26" i="43"/>
  <c r="AG27" i="43"/>
  <c r="AG28" i="43"/>
  <c r="AG29" i="43"/>
  <c r="AG30" i="43"/>
  <c r="AG31" i="43"/>
  <c r="AG32" i="43"/>
  <c r="AG33" i="43"/>
  <c r="AG34" i="43"/>
  <c r="AG35" i="43"/>
  <c r="AG36" i="43"/>
  <c r="AG37" i="43"/>
  <c r="AG38" i="43"/>
  <c r="AG39" i="43"/>
  <c r="AG40" i="43"/>
  <c r="AG41" i="43"/>
  <c r="AG42" i="43"/>
  <c r="AG43" i="43"/>
  <c r="AG44" i="43"/>
  <c r="AG45" i="43"/>
  <c r="AG46" i="43"/>
  <c r="AG47" i="43"/>
  <c r="AG11" i="29"/>
  <c r="AG12" i="29"/>
  <c r="AG13" i="29"/>
  <c r="AG14" i="29"/>
  <c r="AG15" i="29"/>
  <c r="AG16" i="29"/>
  <c r="AG17" i="29"/>
  <c r="AG18" i="29"/>
  <c r="AG19" i="29"/>
  <c r="AG20" i="29"/>
  <c r="AG21" i="29"/>
  <c r="AG22" i="29"/>
  <c r="AG23" i="29"/>
  <c r="AG24" i="29"/>
  <c r="AG25" i="29"/>
  <c r="AG26" i="29"/>
  <c r="AG27" i="29"/>
  <c r="AG28" i="29"/>
  <c r="AG29" i="29"/>
  <c r="AG30" i="29"/>
  <c r="AG31" i="29"/>
  <c r="AG32" i="29"/>
  <c r="AG33" i="29"/>
  <c r="AG34" i="29"/>
  <c r="AG35" i="29"/>
  <c r="AG36" i="29"/>
  <c r="AG37" i="29"/>
  <c r="AG38" i="29"/>
  <c r="AG39" i="29"/>
  <c r="AG40" i="29"/>
  <c r="AG41" i="29"/>
  <c r="AG42" i="29"/>
  <c r="AG43" i="29"/>
  <c r="AG44" i="29"/>
  <c r="AG45" i="29"/>
  <c r="AG46" i="29"/>
  <c r="AG47" i="29"/>
  <c r="AG11" i="30"/>
  <c r="AG12" i="30"/>
  <c r="AG13" i="30"/>
  <c r="AG14" i="30"/>
  <c r="AG15" i="30"/>
  <c r="AG16" i="30"/>
  <c r="AG17" i="30"/>
  <c r="AG18" i="30"/>
  <c r="AG19" i="30"/>
  <c r="AG20" i="30"/>
  <c r="AG21" i="30"/>
  <c r="AG22" i="30"/>
  <c r="AG23" i="30"/>
  <c r="AG24" i="30"/>
  <c r="AG25" i="30"/>
  <c r="AG26" i="30"/>
  <c r="AG27" i="30"/>
  <c r="AG28" i="30"/>
  <c r="AG29" i="30"/>
  <c r="AG30" i="30"/>
  <c r="AG31" i="30"/>
  <c r="AG32" i="30"/>
  <c r="AG33" i="30"/>
  <c r="AG34" i="30"/>
  <c r="AG35" i="30"/>
  <c r="AG36" i="30"/>
  <c r="AG37" i="30"/>
  <c r="AG38" i="30"/>
  <c r="AG39" i="30"/>
  <c r="AG40" i="30"/>
  <c r="AG41" i="30"/>
  <c r="AG42" i="30"/>
  <c r="AG43" i="30"/>
  <c r="AG44" i="30"/>
  <c r="AG45" i="30"/>
  <c r="AG46" i="30"/>
  <c r="AG47" i="3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11" i="34"/>
  <c r="AG12" i="34"/>
  <c r="AG13" i="34"/>
  <c r="AG14" i="34"/>
  <c r="AG15" i="34"/>
  <c r="AG16" i="34"/>
  <c r="AG17" i="34"/>
  <c r="AG18" i="34"/>
  <c r="AG19" i="34"/>
  <c r="AG20" i="34"/>
  <c r="AG21" i="34"/>
  <c r="AG22" i="34"/>
  <c r="AG23" i="34"/>
  <c r="AG24" i="34"/>
  <c r="AG25" i="34"/>
  <c r="AG26" i="34"/>
  <c r="AG27" i="34"/>
  <c r="AG28" i="34"/>
  <c r="AG29" i="34"/>
  <c r="AG30" i="34"/>
  <c r="AG31" i="34"/>
  <c r="AG32" i="34"/>
  <c r="AG33" i="34"/>
  <c r="AG34" i="34"/>
  <c r="AG35" i="34"/>
  <c r="AG36" i="34"/>
  <c r="AG37" i="34"/>
  <c r="AG38" i="34"/>
  <c r="AG39" i="34"/>
  <c r="AG40" i="34"/>
  <c r="AG41" i="34"/>
  <c r="AG42" i="34"/>
  <c r="AG43" i="34"/>
  <c r="AG44" i="34"/>
  <c r="AG45" i="34"/>
  <c r="AG46" i="34"/>
  <c r="AG47" i="34"/>
  <c r="AG11" i="31"/>
  <c r="AG12" i="31"/>
  <c r="AG13" i="31"/>
  <c r="AG14" i="31"/>
  <c r="AG15" i="31"/>
  <c r="AG16" i="31"/>
  <c r="AG17" i="31"/>
  <c r="AG18" i="31"/>
  <c r="AG19" i="31"/>
  <c r="AG20" i="31"/>
  <c r="AG21" i="31"/>
  <c r="AG22" i="31"/>
  <c r="AG23" i="31"/>
  <c r="AG24" i="31"/>
  <c r="AG25" i="31"/>
  <c r="AG26" i="31"/>
  <c r="AG27" i="31"/>
  <c r="AG28" i="31"/>
  <c r="AG29" i="31"/>
  <c r="AG30" i="31"/>
  <c r="AG31" i="31"/>
  <c r="AG32" i="31"/>
  <c r="AG33" i="31"/>
  <c r="AG34" i="31"/>
  <c r="AG35" i="31"/>
  <c r="AG36" i="31"/>
  <c r="AG37" i="31"/>
  <c r="AG38" i="31"/>
  <c r="AG39" i="31"/>
  <c r="AG40" i="31"/>
  <c r="AG41" i="31"/>
  <c r="AG42" i="31"/>
  <c r="AG43" i="31"/>
  <c r="AG44" i="31"/>
  <c r="AG45" i="31"/>
  <c r="AG46" i="31"/>
  <c r="AG47" i="31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41" i="17"/>
  <c r="AG42" i="17"/>
  <c r="AG43" i="17"/>
  <c r="AG44" i="17"/>
  <c r="AG45" i="17"/>
  <c r="AG46" i="17"/>
  <c r="AG47" i="17"/>
  <c r="AG11" i="33"/>
  <c r="AG12" i="33"/>
  <c r="AG13" i="33"/>
  <c r="AG14" i="33"/>
  <c r="AG15" i="33"/>
  <c r="AG16" i="33"/>
  <c r="AG17" i="33"/>
  <c r="AG18" i="33"/>
  <c r="AG19" i="33"/>
  <c r="AG20" i="33"/>
  <c r="AG21" i="33"/>
  <c r="AG22" i="33"/>
  <c r="AG23" i="33"/>
  <c r="AG24" i="33"/>
  <c r="AG25" i="33"/>
  <c r="AG26" i="33"/>
  <c r="AG27" i="33"/>
  <c r="AG28" i="33"/>
  <c r="AG29" i="33"/>
  <c r="AG30" i="33"/>
  <c r="AG31" i="33"/>
  <c r="AG32" i="33"/>
  <c r="AG33" i="33"/>
  <c r="AG34" i="33"/>
  <c r="AG35" i="33"/>
  <c r="AG36" i="33"/>
  <c r="AG37" i="33"/>
  <c r="AG38" i="33"/>
  <c r="AG39" i="33"/>
  <c r="AG40" i="33"/>
  <c r="AG41" i="33"/>
  <c r="AG42" i="33"/>
  <c r="AG43" i="33"/>
  <c r="AG44" i="33"/>
  <c r="AG45" i="33"/>
  <c r="AG46" i="33"/>
  <c r="AG47" i="33"/>
  <c r="AG11" i="32"/>
  <c r="AG12" i="32"/>
  <c r="AG13" i="32"/>
  <c r="AG14" i="32"/>
  <c r="AG15" i="32"/>
  <c r="AG16" i="32"/>
  <c r="AG17" i="32"/>
  <c r="AG18" i="32"/>
  <c r="AG19" i="32"/>
  <c r="AG20" i="32"/>
  <c r="AG21" i="32"/>
  <c r="AG22" i="32"/>
  <c r="AG23" i="32"/>
  <c r="AG24" i="32"/>
  <c r="AG25" i="32"/>
  <c r="AG26" i="32"/>
  <c r="AG27" i="32"/>
  <c r="AG28" i="32"/>
  <c r="AG29" i="32"/>
  <c r="AG30" i="32"/>
  <c r="AG31" i="32"/>
  <c r="AG32" i="32"/>
  <c r="AG33" i="32"/>
  <c r="AG34" i="32"/>
  <c r="AG35" i="32"/>
  <c r="AG36" i="32"/>
  <c r="AG37" i="32"/>
  <c r="AG38" i="32"/>
  <c r="AG39" i="32"/>
  <c r="AG40" i="32"/>
  <c r="AG41" i="32"/>
  <c r="AG42" i="32"/>
  <c r="AG43" i="32"/>
  <c r="AG44" i="32"/>
  <c r="AG45" i="32"/>
  <c r="AG46" i="32"/>
  <c r="AG47" i="32"/>
  <c r="AG11" i="35"/>
  <c r="AG12" i="35"/>
  <c r="AG13" i="35"/>
  <c r="AG14" i="35"/>
  <c r="AG15" i="35"/>
  <c r="AG16" i="35"/>
  <c r="AG17" i="35"/>
  <c r="AG18" i="35"/>
  <c r="AG19" i="35"/>
  <c r="AG20" i="35"/>
  <c r="AG21" i="35"/>
  <c r="AG22" i="35"/>
  <c r="AG23" i="35"/>
  <c r="AG24" i="35"/>
  <c r="AG25" i="35"/>
  <c r="AG26" i="35"/>
  <c r="AG27" i="35"/>
  <c r="AG28" i="35"/>
  <c r="AG29" i="35"/>
  <c r="AG30" i="35"/>
  <c r="AG31" i="35"/>
  <c r="AG32" i="35"/>
  <c r="AG33" i="35"/>
  <c r="AG34" i="35"/>
  <c r="AG35" i="35"/>
  <c r="AG36" i="35"/>
  <c r="AG37" i="35"/>
  <c r="AG38" i="35"/>
  <c r="AG39" i="35"/>
  <c r="AG40" i="35"/>
  <c r="AG41" i="35"/>
  <c r="AG42" i="35"/>
  <c r="AG43" i="35"/>
  <c r="AG44" i="35"/>
  <c r="AG45" i="35"/>
  <c r="AG46" i="35"/>
  <c r="AG47" i="35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11" i="11"/>
  <c r="AG12" i="11"/>
  <c r="AG13" i="11"/>
  <c r="AG14" i="11"/>
  <c r="AG15" i="11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1" i="11"/>
  <c r="AG32" i="11"/>
  <c r="AG33" i="11"/>
  <c r="AG34" i="11"/>
  <c r="AG35" i="11"/>
  <c r="AG36" i="11"/>
  <c r="AG37" i="11"/>
  <c r="AG38" i="11"/>
  <c r="AG39" i="11"/>
  <c r="AG40" i="11"/>
  <c r="AG41" i="11"/>
  <c r="AG42" i="11"/>
  <c r="AG43" i="11"/>
  <c r="AG44" i="11"/>
  <c r="AG45" i="11"/>
  <c r="AG46" i="11"/>
  <c r="AG47" i="11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11" i="13"/>
  <c r="AG12" i="13"/>
  <c r="AG13" i="13"/>
  <c r="AG14" i="13"/>
  <c r="AG15" i="13"/>
  <c r="AG16" i="13"/>
  <c r="AG17" i="13"/>
  <c r="AG18" i="13"/>
  <c r="AG19" i="13"/>
  <c r="AG20" i="13"/>
  <c r="AG21" i="13"/>
  <c r="AG22" i="13"/>
  <c r="AG23" i="13"/>
  <c r="AG24" i="13"/>
  <c r="AG25" i="13"/>
  <c r="AG26" i="13"/>
  <c r="AG27" i="13"/>
  <c r="AG28" i="13"/>
  <c r="AG29" i="13"/>
  <c r="AG30" i="13"/>
  <c r="AG31" i="13"/>
  <c r="AG32" i="13"/>
  <c r="AG33" i="13"/>
  <c r="AG34" i="13"/>
  <c r="AG35" i="13"/>
  <c r="AG36" i="13"/>
  <c r="AG37" i="13"/>
  <c r="AG38" i="13"/>
  <c r="AG39" i="13"/>
  <c r="AG40" i="13"/>
  <c r="AG41" i="13"/>
  <c r="AG42" i="13"/>
  <c r="AG43" i="13"/>
  <c r="AG44" i="13"/>
  <c r="AG45" i="13"/>
  <c r="AG46" i="13"/>
  <c r="AG47" i="13"/>
  <c r="AG11" i="28"/>
  <c r="AG12" i="28"/>
  <c r="AG13" i="28"/>
  <c r="AG14" i="28"/>
  <c r="AG15" i="28"/>
  <c r="AG16" i="28"/>
  <c r="AG17" i="28"/>
  <c r="AG18" i="28"/>
  <c r="AG19" i="28"/>
  <c r="AG20" i="28"/>
  <c r="AG21" i="28"/>
  <c r="AG22" i="28"/>
  <c r="AG23" i="28"/>
  <c r="AG24" i="28"/>
  <c r="AG25" i="28"/>
  <c r="AG26" i="28"/>
  <c r="AG27" i="28"/>
  <c r="AG28" i="28"/>
  <c r="AG29" i="28"/>
  <c r="AG30" i="28"/>
  <c r="AG31" i="28"/>
  <c r="AG32" i="28"/>
  <c r="AG33" i="28"/>
  <c r="AG34" i="28"/>
  <c r="AG35" i="28"/>
  <c r="AG36" i="28"/>
  <c r="AG37" i="28"/>
  <c r="AG38" i="28"/>
  <c r="AG39" i="28"/>
  <c r="AG40" i="28"/>
  <c r="AG41" i="28"/>
  <c r="AG42" i="28"/>
  <c r="AG43" i="28"/>
  <c r="AG44" i="28"/>
  <c r="AG45" i="28"/>
  <c r="AG46" i="28"/>
  <c r="AG47" i="28"/>
  <c r="AG11" i="37"/>
  <c r="AG12" i="37"/>
  <c r="AG13" i="37"/>
  <c r="AG14" i="37"/>
  <c r="AG15" i="37"/>
  <c r="AG16" i="37"/>
  <c r="AG17" i="37"/>
  <c r="AG18" i="37"/>
  <c r="AG19" i="37"/>
  <c r="AG20" i="37"/>
  <c r="AG21" i="37"/>
  <c r="AG22" i="37"/>
  <c r="AG23" i="37"/>
  <c r="AG24" i="37"/>
  <c r="AG25" i="37"/>
  <c r="AG26" i="37"/>
  <c r="AG27" i="37"/>
  <c r="AG28" i="37"/>
  <c r="AG29" i="37"/>
  <c r="AG30" i="37"/>
  <c r="AG31" i="37"/>
  <c r="AG32" i="37"/>
  <c r="AG33" i="37"/>
  <c r="AG34" i="37"/>
  <c r="AG35" i="37"/>
  <c r="AG36" i="37"/>
  <c r="AG37" i="37"/>
  <c r="AG38" i="37"/>
  <c r="AG39" i="37"/>
  <c r="AG40" i="37"/>
  <c r="AG41" i="37"/>
  <c r="AG42" i="37"/>
  <c r="AG43" i="37"/>
  <c r="AG44" i="37"/>
  <c r="AG45" i="37"/>
  <c r="AG46" i="37"/>
  <c r="AG47" i="37"/>
  <c r="AG10" i="15"/>
  <c r="AG10" i="36"/>
  <c r="AG10" i="21"/>
  <c r="AG10" i="22"/>
  <c r="AG10" i="16"/>
  <c r="AG10" i="40"/>
  <c r="AG10" i="38"/>
  <c r="AG10" i="9"/>
  <c r="AG10" i="23"/>
  <c r="AG10" i="39"/>
  <c r="AG10" i="24"/>
  <c r="AG10" i="41"/>
  <c r="AG10" i="14"/>
  <c r="AG10" i="25"/>
  <c r="AG10" i="26"/>
  <c r="AG10" i="27"/>
  <c r="AG10" i="43"/>
  <c r="AG10" i="29"/>
  <c r="AG10" i="30"/>
  <c r="AG10" i="20"/>
  <c r="AG10" i="34"/>
  <c r="AG10" i="31"/>
  <c r="AG10" i="17"/>
  <c r="AG10" i="33"/>
  <c r="AG10" i="32"/>
  <c r="AG10" i="35"/>
  <c r="AG10" i="18"/>
  <c r="AG10" i="10"/>
  <c r="AG10" i="11"/>
  <c r="AG10" i="12"/>
  <c r="AG10" i="13"/>
  <c r="AG10" i="28"/>
  <c r="AG10" i="37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11" i="36"/>
  <c r="AE12" i="36"/>
  <c r="AE13" i="36"/>
  <c r="AE14" i="36"/>
  <c r="AE15" i="36"/>
  <c r="AE16" i="36"/>
  <c r="AE17" i="36"/>
  <c r="AE18" i="36"/>
  <c r="AE19" i="36"/>
  <c r="AE20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6" i="36"/>
  <c r="AE37" i="36"/>
  <c r="AE38" i="36"/>
  <c r="AE39" i="36"/>
  <c r="AE40" i="36"/>
  <c r="AE41" i="36"/>
  <c r="AE42" i="36"/>
  <c r="AE43" i="36"/>
  <c r="AE44" i="36"/>
  <c r="AE45" i="36"/>
  <c r="AE46" i="36"/>
  <c r="AE47" i="36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E44" i="21"/>
  <c r="AE45" i="21"/>
  <c r="AE46" i="21"/>
  <c r="AE47" i="21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5" i="22"/>
  <c r="AE26" i="22"/>
  <c r="AE27" i="22"/>
  <c r="AE28" i="22"/>
  <c r="AE29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5" i="22"/>
  <c r="AE46" i="22"/>
  <c r="AE47" i="22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E38" i="40"/>
  <c r="AE39" i="40"/>
  <c r="AE40" i="40"/>
  <c r="AE41" i="40"/>
  <c r="AE42" i="40"/>
  <c r="AE43" i="40"/>
  <c r="AE44" i="40"/>
  <c r="AE45" i="40"/>
  <c r="AE46" i="40"/>
  <c r="AE47" i="40"/>
  <c r="AE11" i="38"/>
  <c r="AE12" i="38"/>
  <c r="AE13" i="38"/>
  <c r="AE14" i="38"/>
  <c r="AE15" i="38"/>
  <c r="AE16" i="38"/>
  <c r="AE17" i="38"/>
  <c r="AE18" i="38"/>
  <c r="AE19" i="38"/>
  <c r="AE20" i="38"/>
  <c r="AE21" i="38"/>
  <c r="AE22" i="38"/>
  <c r="AE23" i="38"/>
  <c r="AE24" i="38"/>
  <c r="AE25" i="38"/>
  <c r="AE26" i="38"/>
  <c r="AE27" i="38"/>
  <c r="AE28" i="38"/>
  <c r="AE29" i="38"/>
  <c r="AE30" i="38"/>
  <c r="AE31" i="38"/>
  <c r="AE32" i="38"/>
  <c r="AE33" i="38"/>
  <c r="AE34" i="38"/>
  <c r="AE35" i="38"/>
  <c r="AE36" i="38"/>
  <c r="AE37" i="38"/>
  <c r="AE38" i="38"/>
  <c r="AE39" i="38"/>
  <c r="AE40" i="38"/>
  <c r="AE41" i="38"/>
  <c r="AE42" i="38"/>
  <c r="AE43" i="38"/>
  <c r="AE44" i="38"/>
  <c r="AE45" i="38"/>
  <c r="AE46" i="38"/>
  <c r="AE47" i="38"/>
  <c r="AE11" i="9"/>
  <c r="AE12" i="9"/>
  <c r="AE13" i="9"/>
  <c r="AE14" i="9"/>
  <c r="AE15" i="9"/>
  <c r="AE16" i="9"/>
  <c r="AE17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44" i="23"/>
  <c r="AE45" i="23"/>
  <c r="AE46" i="23"/>
  <c r="AE47" i="23"/>
  <c r="AE11" i="39"/>
  <c r="AE12" i="39"/>
  <c r="AE13" i="39"/>
  <c r="AE14" i="39"/>
  <c r="AE15" i="39"/>
  <c r="AE16" i="39"/>
  <c r="AE17" i="39"/>
  <c r="AE18" i="39"/>
  <c r="AE19" i="39"/>
  <c r="AE20" i="39"/>
  <c r="AE21" i="39"/>
  <c r="AE22" i="39"/>
  <c r="AE23" i="39"/>
  <c r="AE24" i="39"/>
  <c r="AE25" i="39"/>
  <c r="AE26" i="39"/>
  <c r="AE27" i="39"/>
  <c r="AE28" i="39"/>
  <c r="AE29" i="39"/>
  <c r="AE30" i="39"/>
  <c r="AE31" i="39"/>
  <c r="AE32" i="39"/>
  <c r="AE33" i="39"/>
  <c r="AE34" i="39"/>
  <c r="AE35" i="39"/>
  <c r="AE36" i="39"/>
  <c r="AE37" i="39"/>
  <c r="AE38" i="39"/>
  <c r="AE39" i="39"/>
  <c r="AE40" i="39"/>
  <c r="AE41" i="39"/>
  <c r="AE42" i="39"/>
  <c r="AE43" i="39"/>
  <c r="AE44" i="39"/>
  <c r="AE45" i="39"/>
  <c r="AE46" i="39"/>
  <c r="AE47" i="39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E39" i="24"/>
  <c r="AE40" i="24"/>
  <c r="AE41" i="24"/>
  <c r="AE42" i="24"/>
  <c r="AE43" i="24"/>
  <c r="AE44" i="24"/>
  <c r="AE45" i="24"/>
  <c r="AE46" i="24"/>
  <c r="AE47" i="24"/>
  <c r="AE11" i="41"/>
  <c r="AE12" i="41"/>
  <c r="AE13" i="41"/>
  <c r="AE14" i="41"/>
  <c r="AE15" i="41"/>
  <c r="AE16" i="41"/>
  <c r="AE17" i="41"/>
  <c r="AE18" i="41"/>
  <c r="AE19" i="41"/>
  <c r="AE20" i="41"/>
  <c r="AE21" i="41"/>
  <c r="AE22" i="41"/>
  <c r="AE23" i="41"/>
  <c r="AE24" i="41"/>
  <c r="AE25" i="41"/>
  <c r="AE26" i="41"/>
  <c r="AE27" i="41"/>
  <c r="AE28" i="41"/>
  <c r="AE29" i="41"/>
  <c r="AE30" i="41"/>
  <c r="AE31" i="41"/>
  <c r="AE32" i="41"/>
  <c r="AE33" i="41"/>
  <c r="AE34" i="41"/>
  <c r="AE35" i="41"/>
  <c r="AE36" i="41"/>
  <c r="AE37" i="41"/>
  <c r="AE38" i="41"/>
  <c r="AE39" i="41"/>
  <c r="AE40" i="41"/>
  <c r="AE41" i="41"/>
  <c r="AE42" i="41"/>
  <c r="AE43" i="41"/>
  <c r="AE44" i="41"/>
  <c r="AE45" i="41"/>
  <c r="AE46" i="41"/>
  <c r="AE47" i="41"/>
  <c r="AE11" i="14"/>
  <c r="AE12" i="14"/>
  <c r="AE13" i="14"/>
  <c r="AE14" i="14"/>
  <c r="AE15" i="14"/>
  <c r="AE16" i="14"/>
  <c r="AE17" i="14"/>
  <c r="AE18" i="14"/>
  <c r="AE19" i="14"/>
  <c r="AE20" i="14"/>
  <c r="AE21" i="14"/>
  <c r="AE22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E38" i="25"/>
  <c r="AE39" i="25"/>
  <c r="AE40" i="25"/>
  <c r="AE41" i="25"/>
  <c r="AE42" i="25"/>
  <c r="AE43" i="25"/>
  <c r="AE44" i="25"/>
  <c r="AE45" i="25"/>
  <c r="AE46" i="25"/>
  <c r="AE47" i="25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E44" i="26"/>
  <c r="AE45" i="26"/>
  <c r="AE46" i="26"/>
  <c r="AE47" i="26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26" i="27"/>
  <c r="AE27" i="27"/>
  <c r="AE28" i="27"/>
  <c r="AE29" i="27"/>
  <c r="AE30" i="27"/>
  <c r="AE31" i="27"/>
  <c r="AE32" i="27"/>
  <c r="AE33" i="27"/>
  <c r="AE34" i="27"/>
  <c r="AE35" i="27"/>
  <c r="AE36" i="27"/>
  <c r="AE37" i="27"/>
  <c r="AE38" i="27"/>
  <c r="AE39" i="27"/>
  <c r="AE40" i="27"/>
  <c r="AE41" i="27"/>
  <c r="AE42" i="27"/>
  <c r="AE43" i="27"/>
  <c r="AE44" i="27"/>
  <c r="AE45" i="27"/>
  <c r="AE46" i="27"/>
  <c r="AE47" i="27"/>
  <c r="AE11" i="43"/>
  <c r="AE12" i="43"/>
  <c r="AE13" i="43"/>
  <c r="AE14" i="43"/>
  <c r="AE15" i="43"/>
  <c r="AE16" i="43"/>
  <c r="AE17" i="43"/>
  <c r="AE18" i="43"/>
  <c r="AE19" i="43"/>
  <c r="AE20" i="43"/>
  <c r="AE21" i="43"/>
  <c r="AE22" i="43"/>
  <c r="AE23" i="43"/>
  <c r="AE24" i="43"/>
  <c r="AE25" i="43"/>
  <c r="AE26" i="43"/>
  <c r="AE27" i="43"/>
  <c r="AE28" i="43"/>
  <c r="AE29" i="43"/>
  <c r="AE30" i="43"/>
  <c r="AE31" i="43"/>
  <c r="AE32" i="43"/>
  <c r="AE33" i="43"/>
  <c r="AE34" i="43"/>
  <c r="AE35" i="43"/>
  <c r="AE36" i="43"/>
  <c r="AE37" i="43"/>
  <c r="AE38" i="43"/>
  <c r="AE39" i="43"/>
  <c r="AE40" i="43"/>
  <c r="AE41" i="43"/>
  <c r="AE42" i="43"/>
  <c r="AE43" i="43"/>
  <c r="AE44" i="43"/>
  <c r="AE45" i="43"/>
  <c r="AE46" i="43"/>
  <c r="AE47" i="43"/>
  <c r="AE11" i="29"/>
  <c r="AE12" i="29"/>
  <c r="AE13" i="29"/>
  <c r="AE14" i="29"/>
  <c r="AE15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30" i="29"/>
  <c r="AE31" i="29"/>
  <c r="AE32" i="29"/>
  <c r="AE33" i="29"/>
  <c r="AE34" i="29"/>
  <c r="AE35" i="29"/>
  <c r="AE36" i="29"/>
  <c r="AE37" i="29"/>
  <c r="AE38" i="29"/>
  <c r="AE39" i="29"/>
  <c r="AE40" i="29"/>
  <c r="AE41" i="29"/>
  <c r="AE42" i="29"/>
  <c r="AE43" i="29"/>
  <c r="AE44" i="29"/>
  <c r="AE45" i="29"/>
  <c r="AE46" i="29"/>
  <c r="AE47" i="29"/>
  <c r="AE11" i="30"/>
  <c r="AE12" i="30"/>
  <c r="AE13" i="30"/>
  <c r="AE14" i="30"/>
  <c r="AE15" i="30"/>
  <c r="AE16" i="30"/>
  <c r="AE17" i="30"/>
  <c r="AE18" i="30"/>
  <c r="AE19" i="30"/>
  <c r="AE20" i="30"/>
  <c r="AE21" i="30"/>
  <c r="AE22" i="30"/>
  <c r="AE23" i="30"/>
  <c r="AE24" i="30"/>
  <c r="AE25" i="30"/>
  <c r="AE26" i="30"/>
  <c r="AE27" i="30"/>
  <c r="AE28" i="30"/>
  <c r="AE29" i="30"/>
  <c r="AE30" i="30"/>
  <c r="AE31" i="30"/>
  <c r="AE32" i="30"/>
  <c r="AE33" i="30"/>
  <c r="AE34" i="30"/>
  <c r="AE35" i="30"/>
  <c r="AE36" i="30"/>
  <c r="AE37" i="30"/>
  <c r="AE38" i="30"/>
  <c r="AE39" i="30"/>
  <c r="AE40" i="30"/>
  <c r="AE41" i="30"/>
  <c r="AE42" i="30"/>
  <c r="AE43" i="30"/>
  <c r="AE44" i="30"/>
  <c r="AE45" i="30"/>
  <c r="AE46" i="30"/>
  <c r="AE47" i="30"/>
  <c r="AE11" i="20"/>
  <c r="AE12" i="20"/>
  <c r="AE13" i="20"/>
  <c r="AE14" i="20"/>
  <c r="AE15" i="20"/>
  <c r="AE16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E31" i="20"/>
  <c r="AE32" i="20"/>
  <c r="AE33" i="20"/>
  <c r="AE34" i="20"/>
  <c r="AE35" i="20"/>
  <c r="AE36" i="20"/>
  <c r="AE37" i="20"/>
  <c r="AE38" i="20"/>
  <c r="AE39" i="20"/>
  <c r="AE40" i="20"/>
  <c r="AE41" i="20"/>
  <c r="AE42" i="20"/>
  <c r="AE43" i="20"/>
  <c r="AE44" i="20"/>
  <c r="AE45" i="20"/>
  <c r="AE46" i="20"/>
  <c r="AE47" i="20"/>
  <c r="AE11" i="34"/>
  <c r="AE12" i="34"/>
  <c r="AE13" i="34"/>
  <c r="AE14" i="34"/>
  <c r="AE15" i="34"/>
  <c r="AE16" i="34"/>
  <c r="AE17" i="34"/>
  <c r="AE18" i="34"/>
  <c r="AE19" i="34"/>
  <c r="AE20" i="34"/>
  <c r="AE21" i="34"/>
  <c r="AE22" i="34"/>
  <c r="AE23" i="34"/>
  <c r="AE24" i="34"/>
  <c r="AE25" i="34"/>
  <c r="AE26" i="34"/>
  <c r="AE27" i="34"/>
  <c r="AE28" i="34"/>
  <c r="AE29" i="34"/>
  <c r="AE30" i="34"/>
  <c r="AE31" i="34"/>
  <c r="AE32" i="34"/>
  <c r="AE33" i="34"/>
  <c r="AE34" i="34"/>
  <c r="AE35" i="34"/>
  <c r="AE36" i="34"/>
  <c r="AE37" i="34"/>
  <c r="AE38" i="34"/>
  <c r="AE39" i="34"/>
  <c r="AE40" i="34"/>
  <c r="AE41" i="34"/>
  <c r="AE42" i="34"/>
  <c r="AE43" i="34"/>
  <c r="AE44" i="34"/>
  <c r="AE45" i="34"/>
  <c r="AE46" i="34"/>
  <c r="AE47" i="34"/>
  <c r="AE11" i="31"/>
  <c r="AE12" i="31"/>
  <c r="AE13" i="31"/>
  <c r="AE14" i="31"/>
  <c r="AE15" i="31"/>
  <c r="AE16" i="31"/>
  <c r="AE17" i="31"/>
  <c r="AE18" i="31"/>
  <c r="AE19" i="31"/>
  <c r="AE20" i="31"/>
  <c r="AE21" i="31"/>
  <c r="AE22" i="31"/>
  <c r="AE23" i="31"/>
  <c r="AE24" i="31"/>
  <c r="AE25" i="31"/>
  <c r="AE26" i="31"/>
  <c r="AE27" i="31"/>
  <c r="AE28" i="31"/>
  <c r="AE29" i="31"/>
  <c r="AE30" i="31"/>
  <c r="AE31" i="31"/>
  <c r="AE32" i="31"/>
  <c r="AE33" i="31"/>
  <c r="AE34" i="31"/>
  <c r="AE35" i="31"/>
  <c r="AE36" i="31"/>
  <c r="AE37" i="31"/>
  <c r="AE38" i="31"/>
  <c r="AE39" i="31"/>
  <c r="AE40" i="31"/>
  <c r="AE41" i="31"/>
  <c r="AE42" i="31"/>
  <c r="AE43" i="31"/>
  <c r="AE44" i="31"/>
  <c r="AE45" i="31"/>
  <c r="AE46" i="31"/>
  <c r="AE47" i="31"/>
  <c r="AE11" i="17"/>
  <c r="AE12" i="17"/>
  <c r="AE13" i="17"/>
  <c r="AE14" i="17"/>
  <c r="AE15" i="17"/>
  <c r="AE16" i="17"/>
  <c r="AE17" i="17"/>
  <c r="AE18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11" i="33"/>
  <c r="AE12" i="33"/>
  <c r="AE13" i="33"/>
  <c r="AE14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38" i="33"/>
  <c r="AE39" i="33"/>
  <c r="AE40" i="33"/>
  <c r="AE41" i="33"/>
  <c r="AE42" i="33"/>
  <c r="AE43" i="33"/>
  <c r="AE44" i="33"/>
  <c r="AE45" i="33"/>
  <c r="AE46" i="33"/>
  <c r="AE47" i="33"/>
  <c r="AE11" i="32"/>
  <c r="AE12" i="32"/>
  <c r="AE13" i="32"/>
  <c r="AE14" i="32"/>
  <c r="AE15" i="32"/>
  <c r="AE16" i="32"/>
  <c r="AE17" i="32"/>
  <c r="AE18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38" i="32"/>
  <c r="AE39" i="32"/>
  <c r="AE40" i="32"/>
  <c r="AE41" i="32"/>
  <c r="AE42" i="32"/>
  <c r="AE43" i="32"/>
  <c r="AE44" i="32"/>
  <c r="AE45" i="32"/>
  <c r="AE46" i="32"/>
  <c r="AE47" i="32"/>
  <c r="AE11" i="35"/>
  <c r="AE12" i="35"/>
  <c r="AE13" i="35"/>
  <c r="AE14" i="35"/>
  <c r="AE15" i="35"/>
  <c r="AE16" i="35"/>
  <c r="AE17" i="35"/>
  <c r="AE18" i="35"/>
  <c r="AE19" i="35"/>
  <c r="AE20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6" i="35"/>
  <c r="AE37" i="35"/>
  <c r="AE38" i="35"/>
  <c r="AE39" i="35"/>
  <c r="AE40" i="35"/>
  <c r="AE41" i="35"/>
  <c r="AE42" i="35"/>
  <c r="AE43" i="35"/>
  <c r="AE44" i="35"/>
  <c r="AE45" i="35"/>
  <c r="AE46" i="35"/>
  <c r="AE47" i="35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11" i="11"/>
  <c r="AE12" i="11"/>
  <c r="AE13" i="11"/>
  <c r="AE14" i="11"/>
  <c r="AE15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11" i="13"/>
  <c r="AE12" i="13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11" i="28"/>
  <c r="AE12" i="28"/>
  <c r="AE13" i="28"/>
  <c r="AE14" i="28"/>
  <c r="AE15" i="28"/>
  <c r="AE16" i="28"/>
  <c r="AE17" i="28"/>
  <c r="AE18" i="28"/>
  <c r="AE19" i="28"/>
  <c r="AE20" i="28"/>
  <c r="AE21" i="28"/>
  <c r="AE22" i="28"/>
  <c r="AE23" i="28"/>
  <c r="AE24" i="28"/>
  <c r="AE25" i="28"/>
  <c r="AE26" i="28"/>
  <c r="AE27" i="28"/>
  <c r="AE28" i="28"/>
  <c r="AE29" i="28"/>
  <c r="AE30" i="28"/>
  <c r="AE31" i="28"/>
  <c r="AE32" i="28"/>
  <c r="AE33" i="28"/>
  <c r="AE34" i="28"/>
  <c r="AE35" i="28"/>
  <c r="AE36" i="28"/>
  <c r="AE37" i="28"/>
  <c r="AE38" i="28"/>
  <c r="AE39" i="28"/>
  <c r="AE40" i="28"/>
  <c r="AE41" i="28"/>
  <c r="AE42" i="28"/>
  <c r="AE43" i="28"/>
  <c r="AE44" i="28"/>
  <c r="AE45" i="28"/>
  <c r="AE46" i="28"/>
  <c r="AE47" i="28"/>
  <c r="AE11" i="37"/>
  <c r="AE12" i="37"/>
  <c r="AE13" i="37"/>
  <c r="AE14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E41" i="37"/>
  <c r="AE42" i="37"/>
  <c r="AE43" i="37"/>
  <c r="AE44" i="37"/>
  <c r="AE45" i="37"/>
  <c r="AE46" i="37"/>
  <c r="AE47" i="37"/>
  <c r="AE10" i="15"/>
  <c r="AE10" i="36"/>
  <c r="AE10" i="21"/>
  <c r="AE10" i="22"/>
  <c r="AE10" i="16"/>
  <c r="AE10" i="40"/>
  <c r="AE10" i="38"/>
  <c r="AE10" i="9"/>
  <c r="AE10" i="23"/>
  <c r="AE10" i="39"/>
  <c r="AE10" i="24"/>
  <c r="AE10" i="41"/>
  <c r="AE10" i="14"/>
  <c r="AE10" i="25"/>
  <c r="AE10" i="26"/>
  <c r="AE10" i="27"/>
  <c r="AE10" i="43"/>
  <c r="AE10" i="29"/>
  <c r="AE10" i="30"/>
  <c r="AE10" i="20"/>
  <c r="AE10" i="34"/>
  <c r="AE10" i="31"/>
  <c r="AE10" i="17"/>
  <c r="AE10" i="33"/>
  <c r="AE10" i="32"/>
  <c r="AE10" i="35"/>
  <c r="AE10" i="18"/>
  <c r="AE10" i="10"/>
  <c r="AE10" i="11"/>
  <c r="AE10" i="12"/>
  <c r="AE10" i="13"/>
  <c r="AE10" i="28"/>
  <c r="AE10" i="37"/>
  <c r="AC11" i="15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11" i="36"/>
  <c r="AC12" i="36"/>
  <c r="AC13" i="36"/>
  <c r="AC14" i="36"/>
  <c r="AC15" i="36"/>
  <c r="AC16" i="36"/>
  <c r="AC17" i="36"/>
  <c r="AC18" i="36"/>
  <c r="AC19" i="36"/>
  <c r="AC20" i="36"/>
  <c r="AC21" i="36"/>
  <c r="AC22" i="36"/>
  <c r="AC23" i="36"/>
  <c r="AC24" i="36"/>
  <c r="AC25" i="36"/>
  <c r="AC26" i="36"/>
  <c r="AC27" i="36"/>
  <c r="AC28" i="36"/>
  <c r="AC29" i="36"/>
  <c r="AC30" i="36"/>
  <c r="AC31" i="36"/>
  <c r="AC32" i="36"/>
  <c r="AC33" i="36"/>
  <c r="AC34" i="36"/>
  <c r="AC35" i="36"/>
  <c r="AC36" i="36"/>
  <c r="AC37" i="36"/>
  <c r="AC38" i="36"/>
  <c r="AC39" i="36"/>
  <c r="AC40" i="36"/>
  <c r="AC41" i="36"/>
  <c r="AC42" i="36"/>
  <c r="AC43" i="36"/>
  <c r="AC44" i="36"/>
  <c r="AC45" i="36"/>
  <c r="AC46" i="36"/>
  <c r="AC47" i="36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11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AC31" i="22"/>
  <c r="AC32" i="22"/>
  <c r="AC33" i="22"/>
  <c r="AC34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C11" i="16"/>
  <c r="AC12" i="16"/>
  <c r="AC13" i="16"/>
  <c r="AC14" i="16"/>
  <c r="AC15" i="16"/>
  <c r="AC16" i="16"/>
  <c r="AC17" i="16"/>
  <c r="AC18" i="16"/>
  <c r="AC19" i="16"/>
  <c r="AC20" i="16"/>
  <c r="AC21" i="16"/>
  <c r="AC22" i="16"/>
  <c r="AC23" i="16"/>
  <c r="AC24" i="16"/>
  <c r="AC25" i="16"/>
  <c r="AC26" i="16"/>
  <c r="AC27" i="16"/>
  <c r="AC28" i="16"/>
  <c r="AC29" i="16"/>
  <c r="AC30" i="16"/>
  <c r="AC31" i="16"/>
  <c r="AC32" i="16"/>
  <c r="AC33" i="16"/>
  <c r="AC34" i="16"/>
  <c r="AC35" i="16"/>
  <c r="AC36" i="16"/>
  <c r="AC37" i="16"/>
  <c r="AC38" i="16"/>
  <c r="AC39" i="16"/>
  <c r="AC40" i="16"/>
  <c r="AC41" i="16"/>
  <c r="AC42" i="16"/>
  <c r="AC43" i="16"/>
  <c r="AC44" i="16"/>
  <c r="AC45" i="16"/>
  <c r="AC46" i="16"/>
  <c r="AC47" i="16"/>
  <c r="AC11" i="40"/>
  <c r="AC12" i="40"/>
  <c r="AC13" i="40"/>
  <c r="AC14" i="40"/>
  <c r="AC15" i="40"/>
  <c r="AC16" i="40"/>
  <c r="AC17" i="40"/>
  <c r="AC18" i="40"/>
  <c r="AC19" i="40"/>
  <c r="AC20" i="40"/>
  <c r="AC21" i="40"/>
  <c r="AC22" i="40"/>
  <c r="AC23" i="40"/>
  <c r="AC24" i="40"/>
  <c r="AC25" i="40"/>
  <c r="AC26" i="40"/>
  <c r="AC27" i="40"/>
  <c r="AC28" i="40"/>
  <c r="AC29" i="40"/>
  <c r="AC30" i="40"/>
  <c r="AC31" i="40"/>
  <c r="AC32" i="40"/>
  <c r="AC33" i="40"/>
  <c r="AC34" i="40"/>
  <c r="AC35" i="40"/>
  <c r="AC36" i="40"/>
  <c r="AC37" i="40"/>
  <c r="AC38" i="40"/>
  <c r="AC39" i="40"/>
  <c r="AC40" i="40"/>
  <c r="AC41" i="40"/>
  <c r="AC42" i="40"/>
  <c r="AC43" i="40"/>
  <c r="AC44" i="40"/>
  <c r="AC45" i="40"/>
  <c r="AC46" i="40"/>
  <c r="AC47" i="40"/>
  <c r="AC11" i="38"/>
  <c r="AC12" i="38"/>
  <c r="AC13" i="38"/>
  <c r="AC14" i="38"/>
  <c r="AC15" i="38"/>
  <c r="AC16" i="38"/>
  <c r="AC17" i="38"/>
  <c r="AC18" i="38"/>
  <c r="AC19" i="38"/>
  <c r="AC20" i="38"/>
  <c r="AC21" i="38"/>
  <c r="AC22" i="38"/>
  <c r="AC23" i="38"/>
  <c r="AC24" i="38"/>
  <c r="AC25" i="38"/>
  <c r="AC26" i="38"/>
  <c r="AC27" i="38"/>
  <c r="AC28" i="38"/>
  <c r="AC29" i="38"/>
  <c r="AC30" i="38"/>
  <c r="AC31" i="38"/>
  <c r="AC32" i="38"/>
  <c r="AC33" i="38"/>
  <c r="AC34" i="38"/>
  <c r="AC35" i="38"/>
  <c r="AC36" i="38"/>
  <c r="AC37" i="38"/>
  <c r="AC38" i="38"/>
  <c r="AC39" i="38"/>
  <c r="AC40" i="38"/>
  <c r="AC41" i="38"/>
  <c r="AC42" i="38"/>
  <c r="AC43" i="38"/>
  <c r="AC44" i="38"/>
  <c r="AC45" i="38"/>
  <c r="AC46" i="38"/>
  <c r="AC47" i="38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29" i="9"/>
  <c r="AC30" i="9"/>
  <c r="AC31" i="9"/>
  <c r="AC32" i="9"/>
  <c r="AC33" i="9"/>
  <c r="AC34" i="9"/>
  <c r="AC35" i="9"/>
  <c r="AC36" i="9"/>
  <c r="AC37" i="9"/>
  <c r="AC38" i="9"/>
  <c r="AC39" i="9"/>
  <c r="AC40" i="9"/>
  <c r="AC41" i="9"/>
  <c r="AC42" i="9"/>
  <c r="AC43" i="9"/>
  <c r="AC44" i="9"/>
  <c r="AC45" i="9"/>
  <c r="AC46" i="9"/>
  <c r="AC47" i="9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45" i="23"/>
  <c r="AC46" i="23"/>
  <c r="AC47" i="23"/>
  <c r="AC11" i="39"/>
  <c r="AC12" i="39"/>
  <c r="AC13" i="39"/>
  <c r="AC14" i="39"/>
  <c r="AC15" i="39"/>
  <c r="AC16" i="39"/>
  <c r="AC17" i="39"/>
  <c r="AC18" i="39"/>
  <c r="AC19" i="39"/>
  <c r="AC20" i="39"/>
  <c r="AC21" i="39"/>
  <c r="AC22" i="39"/>
  <c r="AC23" i="39"/>
  <c r="AC24" i="39"/>
  <c r="AC25" i="39"/>
  <c r="AC26" i="39"/>
  <c r="AC27" i="39"/>
  <c r="AC28" i="39"/>
  <c r="AC29" i="39"/>
  <c r="AC30" i="39"/>
  <c r="AC31" i="39"/>
  <c r="AC32" i="39"/>
  <c r="AC33" i="39"/>
  <c r="AC34" i="39"/>
  <c r="AC35" i="39"/>
  <c r="AC36" i="39"/>
  <c r="AC37" i="39"/>
  <c r="AC38" i="39"/>
  <c r="AC39" i="39"/>
  <c r="AC40" i="39"/>
  <c r="AC41" i="39"/>
  <c r="AC42" i="39"/>
  <c r="AC43" i="39"/>
  <c r="AC44" i="39"/>
  <c r="AC45" i="39"/>
  <c r="AC46" i="39"/>
  <c r="AC47" i="39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C44" i="24"/>
  <c r="AC45" i="24"/>
  <c r="AC46" i="24"/>
  <c r="AC47" i="24"/>
  <c r="AC11" i="41"/>
  <c r="AC12" i="41"/>
  <c r="AC13" i="41"/>
  <c r="AC14" i="41"/>
  <c r="AC15" i="41"/>
  <c r="AC16" i="41"/>
  <c r="AC17" i="41"/>
  <c r="AC18" i="41"/>
  <c r="AC19" i="41"/>
  <c r="AC20" i="41"/>
  <c r="AC21" i="41"/>
  <c r="AC22" i="41"/>
  <c r="AC23" i="41"/>
  <c r="AC24" i="41"/>
  <c r="AC25" i="41"/>
  <c r="AC26" i="41"/>
  <c r="AC27" i="41"/>
  <c r="AC28" i="41"/>
  <c r="AC29" i="41"/>
  <c r="AC30" i="41"/>
  <c r="AC31" i="41"/>
  <c r="AC32" i="41"/>
  <c r="AC33" i="41"/>
  <c r="AC34" i="41"/>
  <c r="AC35" i="41"/>
  <c r="AC36" i="41"/>
  <c r="AC37" i="41"/>
  <c r="AC38" i="41"/>
  <c r="AC39" i="41"/>
  <c r="AC40" i="41"/>
  <c r="AC41" i="41"/>
  <c r="AC42" i="41"/>
  <c r="AC43" i="41"/>
  <c r="AC44" i="41"/>
  <c r="AC45" i="41"/>
  <c r="AC46" i="41"/>
  <c r="AC47" i="41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4" i="14"/>
  <c r="AC45" i="14"/>
  <c r="AC46" i="14"/>
  <c r="AC47" i="14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C44" i="25"/>
  <c r="AC45" i="25"/>
  <c r="AC46" i="25"/>
  <c r="AC47" i="25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C44" i="26"/>
  <c r="AC45" i="26"/>
  <c r="AC46" i="26"/>
  <c r="AC47" i="26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C26" i="27"/>
  <c r="AC27" i="27"/>
  <c r="AC28" i="27"/>
  <c r="AC29" i="27"/>
  <c r="AC30" i="27"/>
  <c r="AC31" i="27"/>
  <c r="AC32" i="27"/>
  <c r="AC33" i="27"/>
  <c r="AC34" i="27"/>
  <c r="AC35" i="27"/>
  <c r="AC36" i="27"/>
  <c r="AC37" i="27"/>
  <c r="AC38" i="27"/>
  <c r="AC39" i="27"/>
  <c r="AC40" i="27"/>
  <c r="AC41" i="27"/>
  <c r="AC42" i="27"/>
  <c r="AC43" i="27"/>
  <c r="AC44" i="27"/>
  <c r="AC45" i="27"/>
  <c r="AC46" i="27"/>
  <c r="AC47" i="27"/>
  <c r="AC11" i="43"/>
  <c r="AC12" i="43"/>
  <c r="AC13" i="43"/>
  <c r="AC14" i="43"/>
  <c r="AC15" i="43"/>
  <c r="AC16" i="43"/>
  <c r="AC17" i="43"/>
  <c r="AC18" i="43"/>
  <c r="AC19" i="43"/>
  <c r="AC20" i="43"/>
  <c r="AC21" i="43"/>
  <c r="AC22" i="43"/>
  <c r="AC23" i="43"/>
  <c r="AC24" i="43"/>
  <c r="AC25" i="43"/>
  <c r="AC26" i="43"/>
  <c r="AC27" i="43"/>
  <c r="AC28" i="43"/>
  <c r="AC29" i="43"/>
  <c r="AC30" i="43"/>
  <c r="AC31" i="43"/>
  <c r="AC32" i="43"/>
  <c r="AC33" i="43"/>
  <c r="AC34" i="43"/>
  <c r="AC35" i="43"/>
  <c r="AC36" i="43"/>
  <c r="AC37" i="43"/>
  <c r="AC38" i="43"/>
  <c r="AC39" i="43"/>
  <c r="AC40" i="43"/>
  <c r="AC41" i="43"/>
  <c r="AC42" i="43"/>
  <c r="AC43" i="43"/>
  <c r="AC44" i="43"/>
  <c r="AC45" i="43"/>
  <c r="AC46" i="43"/>
  <c r="AC47" i="43"/>
  <c r="AC11" i="29"/>
  <c r="AC12" i="29"/>
  <c r="AC13" i="29"/>
  <c r="AC14" i="29"/>
  <c r="AC15" i="29"/>
  <c r="AC16" i="29"/>
  <c r="AC17" i="29"/>
  <c r="AC18" i="29"/>
  <c r="AC19" i="29"/>
  <c r="AC20" i="29"/>
  <c r="AC21" i="29"/>
  <c r="AC22" i="29"/>
  <c r="AC23" i="29"/>
  <c r="AC24" i="29"/>
  <c r="AC25" i="29"/>
  <c r="AC26" i="29"/>
  <c r="AC27" i="29"/>
  <c r="AC28" i="29"/>
  <c r="AC29" i="29"/>
  <c r="AC30" i="29"/>
  <c r="AC31" i="29"/>
  <c r="AC32" i="29"/>
  <c r="AC33" i="29"/>
  <c r="AC34" i="29"/>
  <c r="AC35" i="29"/>
  <c r="AC36" i="29"/>
  <c r="AC37" i="29"/>
  <c r="AC38" i="29"/>
  <c r="AC39" i="29"/>
  <c r="AC40" i="29"/>
  <c r="AC41" i="29"/>
  <c r="AC42" i="29"/>
  <c r="AC43" i="29"/>
  <c r="AC44" i="29"/>
  <c r="AC45" i="29"/>
  <c r="AC46" i="29"/>
  <c r="AC47" i="29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8" i="20"/>
  <c r="AC39" i="20"/>
  <c r="AC40" i="20"/>
  <c r="AC41" i="20"/>
  <c r="AC42" i="20"/>
  <c r="AC43" i="20"/>
  <c r="AC44" i="20"/>
  <c r="AC45" i="20"/>
  <c r="AC46" i="20"/>
  <c r="AC47" i="20"/>
  <c r="AC11" i="34"/>
  <c r="AC12" i="34"/>
  <c r="AC13" i="34"/>
  <c r="AC14" i="34"/>
  <c r="AC15" i="34"/>
  <c r="AC16" i="34"/>
  <c r="AC17" i="34"/>
  <c r="AC18" i="34"/>
  <c r="AC19" i="34"/>
  <c r="AC20" i="34"/>
  <c r="AC21" i="34"/>
  <c r="AC22" i="34"/>
  <c r="AC23" i="34"/>
  <c r="AC24" i="34"/>
  <c r="AC25" i="34"/>
  <c r="AC26" i="34"/>
  <c r="AC27" i="34"/>
  <c r="AC28" i="34"/>
  <c r="AC29" i="34"/>
  <c r="AC30" i="34"/>
  <c r="AC31" i="34"/>
  <c r="AC32" i="34"/>
  <c r="AC33" i="34"/>
  <c r="AC34" i="34"/>
  <c r="AC35" i="34"/>
  <c r="AC36" i="34"/>
  <c r="AC37" i="34"/>
  <c r="AC38" i="34"/>
  <c r="AC39" i="34"/>
  <c r="AC40" i="34"/>
  <c r="AC41" i="34"/>
  <c r="AC42" i="34"/>
  <c r="AC43" i="34"/>
  <c r="AC44" i="34"/>
  <c r="AC45" i="34"/>
  <c r="AC46" i="34"/>
  <c r="AC47" i="34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38" i="31"/>
  <c r="AC39" i="31"/>
  <c r="AC40" i="31"/>
  <c r="AC41" i="31"/>
  <c r="AC42" i="31"/>
  <c r="AC43" i="31"/>
  <c r="AC44" i="31"/>
  <c r="AC45" i="31"/>
  <c r="AC46" i="31"/>
  <c r="AC47" i="31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11" i="33"/>
  <c r="AC12" i="33"/>
  <c r="AC13" i="33"/>
  <c r="AC14" i="33"/>
  <c r="AC15" i="33"/>
  <c r="AC16" i="33"/>
  <c r="AC17" i="33"/>
  <c r="AC18" i="33"/>
  <c r="AC19" i="33"/>
  <c r="AC20" i="33"/>
  <c r="AC21" i="33"/>
  <c r="AC22" i="33"/>
  <c r="AC23" i="33"/>
  <c r="AC24" i="33"/>
  <c r="AC25" i="33"/>
  <c r="AC26" i="33"/>
  <c r="AC27" i="33"/>
  <c r="AC28" i="33"/>
  <c r="AC29" i="33"/>
  <c r="AC30" i="33"/>
  <c r="AC31" i="33"/>
  <c r="AC32" i="33"/>
  <c r="AC33" i="33"/>
  <c r="AC34" i="33"/>
  <c r="AC35" i="33"/>
  <c r="AC36" i="33"/>
  <c r="AC37" i="33"/>
  <c r="AC38" i="33"/>
  <c r="AC39" i="33"/>
  <c r="AC40" i="33"/>
  <c r="AC41" i="33"/>
  <c r="AC42" i="33"/>
  <c r="AC43" i="33"/>
  <c r="AC44" i="33"/>
  <c r="AC45" i="33"/>
  <c r="AC46" i="33"/>
  <c r="AC47" i="33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1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C40" i="12"/>
  <c r="AC41" i="12"/>
  <c r="AC42" i="12"/>
  <c r="AC43" i="12"/>
  <c r="AC44" i="12"/>
  <c r="AC45" i="12"/>
  <c r="AC46" i="12"/>
  <c r="AC47" i="12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11" i="28"/>
  <c r="AC12" i="28"/>
  <c r="AC13" i="28"/>
  <c r="AC14" i="28"/>
  <c r="AC15" i="28"/>
  <c r="AC16" i="28"/>
  <c r="AC17" i="28"/>
  <c r="AC18" i="28"/>
  <c r="AC19" i="28"/>
  <c r="AC20" i="28"/>
  <c r="AC21" i="28"/>
  <c r="AC22" i="28"/>
  <c r="AC23" i="28"/>
  <c r="AC24" i="28"/>
  <c r="AC25" i="28"/>
  <c r="AC26" i="28"/>
  <c r="AC27" i="28"/>
  <c r="AC28" i="28"/>
  <c r="AC29" i="28"/>
  <c r="AC30" i="28"/>
  <c r="AC31" i="28"/>
  <c r="AC32" i="28"/>
  <c r="AC33" i="28"/>
  <c r="AC34" i="28"/>
  <c r="AC35" i="28"/>
  <c r="AC36" i="28"/>
  <c r="AC37" i="28"/>
  <c r="AC38" i="28"/>
  <c r="AC39" i="28"/>
  <c r="AC40" i="28"/>
  <c r="AC41" i="28"/>
  <c r="AC42" i="28"/>
  <c r="AC43" i="28"/>
  <c r="AC44" i="28"/>
  <c r="AC45" i="28"/>
  <c r="AC46" i="28"/>
  <c r="AC47" i="28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10" i="15"/>
  <c r="AC10" i="36"/>
  <c r="AC10" i="21"/>
  <c r="AC10" i="22"/>
  <c r="AC10" i="16"/>
  <c r="AC10" i="40"/>
  <c r="AC10" i="38"/>
  <c r="AC10" i="9"/>
  <c r="AC10" i="23"/>
  <c r="AC10" i="39"/>
  <c r="AC10" i="24"/>
  <c r="AC10" i="41"/>
  <c r="AC10" i="14"/>
  <c r="AC10" i="25"/>
  <c r="AC10" i="26"/>
  <c r="AC10" i="27"/>
  <c r="AC10" i="43"/>
  <c r="AC10" i="29"/>
  <c r="AC10" i="30"/>
  <c r="AC10" i="20"/>
  <c r="AC10" i="34"/>
  <c r="AC10" i="31"/>
  <c r="AC10" i="17"/>
  <c r="AC10" i="33"/>
  <c r="AC10" i="32"/>
  <c r="AC10" i="35"/>
  <c r="AC10" i="18"/>
  <c r="AC10" i="10"/>
  <c r="AC10" i="11"/>
  <c r="AC10" i="12"/>
  <c r="AC10" i="13"/>
  <c r="AC10" i="28"/>
  <c r="AC10" i="37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11" i="36"/>
  <c r="AA12" i="36"/>
  <c r="AA13" i="36"/>
  <c r="AA14" i="36"/>
  <c r="AA15" i="36"/>
  <c r="AA16" i="36"/>
  <c r="AA17" i="36"/>
  <c r="AA18" i="36"/>
  <c r="AA19" i="36"/>
  <c r="AA20" i="36"/>
  <c r="AA21" i="36"/>
  <c r="AA22" i="36"/>
  <c r="AA23" i="36"/>
  <c r="AA24" i="36"/>
  <c r="AA25" i="36"/>
  <c r="AA26" i="36"/>
  <c r="AA27" i="36"/>
  <c r="AA28" i="36"/>
  <c r="AA29" i="36"/>
  <c r="AA30" i="36"/>
  <c r="AA31" i="36"/>
  <c r="AA32" i="36"/>
  <c r="AA33" i="36"/>
  <c r="AA34" i="36"/>
  <c r="AA35" i="36"/>
  <c r="AA36" i="36"/>
  <c r="AA37" i="36"/>
  <c r="AA38" i="36"/>
  <c r="AA39" i="36"/>
  <c r="AA40" i="36"/>
  <c r="AA41" i="36"/>
  <c r="AA42" i="36"/>
  <c r="AA43" i="36"/>
  <c r="AA44" i="36"/>
  <c r="AA45" i="36"/>
  <c r="AA46" i="36"/>
  <c r="AA47" i="36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11" i="22"/>
  <c r="AA12" i="22"/>
  <c r="AA13" i="22"/>
  <c r="AA14" i="22"/>
  <c r="AA15" i="22"/>
  <c r="AA16" i="22"/>
  <c r="AA17" i="22"/>
  <c r="AA18" i="22"/>
  <c r="AA19" i="22"/>
  <c r="AA20" i="22"/>
  <c r="AA21" i="22"/>
  <c r="AA22" i="22"/>
  <c r="AA23" i="22"/>
  <c r="AA24" i="22"/>
  <c r="AA25" i="22"/>
  <c r="AA26" i="22"/>
  <c r="AA27" i="22"/>
  <c r="AA28" i="22"/>
  <c r="AA29" i="22"/>
  <c r="AA30" i="22"/>
  <c r="AA31" i="22"/>
  <c r="AA32" i="22"/>
  <c r="AA33" i="22"/>
  <c r="AA34" i="22"/>
  <c r="AA35" i="22"/>
  <c r="AA36" i="22"/>
  <c r="AA37" i="22"/>
  <c r="AA38" i="22"/>
  <c r="AA39" i="22"/>
  <c r="AA40" i="22"/>
  <c r="AA41" i="22"/>
  <c r="AA42" i="22"/>
  <c r="AA43" i="22"/>
  <c r="AA44" i="22"/>
  <c r="AA45" i="22"/>
  <c r="AA46" i="22"/>
  <c r="AA47" i="22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38" i="40"/>
  <c r="AA39" i="40"/>
  <c r="AA40" i="40"/>
  <c r="AA41" i="40"/>
  <c r="AA42" i="40"/>
  <c r="AA43" i="40"/>
  <c r="AA44" i="40"/>
  <c r="AA45" i="40"/>
  <c r="AA46" i="40"/>
  <c r="AA47" i="40"/>
  <c r="AA11" i="38"/>
  <c r="AA12" i="38"/>
  <c r="AA13" i="38"/>
  <c r="AA14" i="38"/>
  <c r="AA15" i="38"/>
  <c r="AA16" i="38"/>
  <c r="AA17" i="38"/>
  <c r="AA18" i="38"/>
  <c r="AA19" i="38"/>
  <c r="AA20" i="38"/>
  <c r="AA21" i="38"/>
  <c r="AA22" i="38"/>
  <c r="AA23" i="38"/>
  <c r="AA24" i="38"/>
  <c r="AA25" i="38"/>
  <c r="AA26" i="38"/>
  <c r="AA27" i="38"/>
  <c r="AA28" i="38"/>
  <c r="AA29" i="38"/>
  <c r="AA30" i="38"/>
  <c r="AA31" i="38"/>
  <c r="AA32" i="38"/>
  <c r="AA33" i="38"/>
  <c r="AA34" i="38"/>
  <c r="AA35" i="38"/>
  <c r="AA36" i="38"/>
  <c r="AA37" i="38"/>
  <c r="AA38" i="38"/>
  <c r="AA39" i="38"/>
  <c r="AA40" i="38"/>
  <c r="AA41" i="38"/>
  <c r="AA42" i="38"/>
  <c r="AA43" i="38"/>
  <c r="AA44" i="38"/>
  <c r="AA45" i="38"/>
  <c r="AA46" i="38"/>
  <c r="AA47" i="38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11" i="23"/>
  <c r="AA12" i="23"/>
  <c r="AA13" i="23"/>
  <c r="AA14" i="23"/>
  <c r="AA15" i="23"/>
  <c r="AA16" i="23"/>
  <c r="AA17" i="23"/>
  <c r="AA18" i="23"/>
  <c r="AA19" i="23"/>
  <c r="AA20" i="23"/>
  <c r="AA21" i="23"/>
  <c r="AA22" i="23"/>
  <c r="AA23" i="23"/>
  <c r="AA24" i="23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23"/>
  <c r="AA39" i="23"/>
  <c r="AA40" i="23"/>
  <c r="AA41" i="23"/>
  <c r="AA42" i="23"/>
  <c r="AA43" i="23"/>
  <c r="AA44" i="23"/>
  <c r="AA45" i="23"/>
  <c r="AA46" i="23"/>
  <c r="AA47" i="23"/>
  <c r="AA11" i="39"/>
  <c r="AA12" i="39"/>
  <c r="AA13" i="39"/>
  <c r="AA14" i="39"/>
  <c r="AA15" i="39"/>
  <c r="AA16" i="39"/>
  <c r="AA17" i="39"/>
  <c r="AA18" i="39"/>
  <c r="AA19" i="39"/>
  <c r="AA20" i="39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38" i="39"/>
  <c r="AA39" i="39"/>
  <c r="AA40" i="39"/>
  <c r="AA41" i="39"/>
  <c r="AA42" i="39"/>
  <c r="AA43" i="39"/>
  <c r="AA44" i="39"/>
  <c r="AA45" i="39"/>
  <c r="AA46" i="39"/>
  <c r="AA47" i="39"/>
  <c r="AA11" i="24"/>
  <c r="AA12" i="24"/>
  <c r="AA13" i="24"/>
  <c r="AA14" i="24"/>
  <c r="AA15" i="24"/>
  <c r="AA16" i="24"/>
  <c r="AA17" i="24"/>
  <c r="AA18" i="24"/>
  <c r="AA19" i="24"/>
  <c r="AA20" i="24"/>
  <c r="AA21" i="24"/>
  <c r="AA22" i="24"/>
  <c r="AA23" i="24"/>
  <c r="AA24" i="24"/>
  <c r="AA25" i="24"/>
  <c r="AA26" i="24"/>
  <c r="AA27" i="24"/>
  <c r="AA28" i="24"/>
  <c r="AA29" i="24"/>
  <c r="AA30" i="24"/>
  <c r="AA31" i="24"/>
  <c r="AA32" i="24"/>
  <c r="AA33" i="24"/>
  <c r="AA34" i="24"/>
  <c r="AA35" i="24"/>
  <c r="AA36" i="24"/>
  <c r="AA37" i="24"/>
  <c r="AA38" i="24"/>
  <c r="AA39" i="24"/>
  <c r="AA40" i="24"/>
  <c r="AA41" i="24"/>
  <c r="AA42" i="24"/>
  <c r="AA43" i="24"/>
  <c r="AA44" i="24"/>
  <c r="AA45" i="24"/>
  <c r="AA46" i="24"/>
  <c r="AA47" i="24"/>
  <c r="AA11" i="41"/>
  <c r="AA12" i="41"/>
  <c r="AA13" i="41"/>
  <c r="AA14" i="41"/>
  <c r="AA15" i="41"/>
  <c r="AA16" i="41"/>
  <c r="AA17" i="41"/>
  <c r="AA18" i="41"/>
  <c r="AA19" i="41"/>
  <c r="AA20" i="41"/>
  <c r="AA21" i="41"/>
  <c r="AA22" i="41"/>
  <c r="AA23" i="41"/>
  <c r="AA24" i="41"/>
  <c r="AA25" i="41"/>
  <c r="AA26" i="41"/>
  <c r="AA27" i="41"/>
  <c r="AA28" i="41"/>
  <c r="AA29" i="41"/>
  <c r="AA30" i="41"/>
  <c r="AA31" i="41"/>
  <c r="AA32" i="41"/>
  <c r="AA33" i="41"/>
  <c r="AA34" i="41"/>
  <c r="AA35" i="41"/>
  <c r="AA36" i="41"/>
  <c r="AA37" i="41"/>
  <c r="AA38" i="41"/>
  <c r="AA39" i="41"/>
  <c r="AA40" i="41"/>
  <c r="AA41" i="41"/>
  <c r="AA42" i="41"/>
  <c r="AA43" i="41"/>
  <c r="AA44" i="41"/>
  <c r="AA45" i="41"/>
  <c r="AA46" i="41"/>
  <c r="AA47" i="41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11" i="25"/>
  <c r="AA12" i="25"/>
  <c r="AA13" i="25"/>
  <c r="AA14" i="25"/>
  <c r="AA15" i="25"/>
  <c r="AA16" i="25"/>
  <c r="AA17" i="25"/>
  <c r="AA18" i="25"/>
  <c r="AA19" i="25"/>
  <c r="AA20" i="25"/>
  <c r="AA21" i="25"/>
  <c r="AA22" i="25"/>
  <c r="AA23" i="25"/>
  <c r="AA24" i="25"/>
  <c r="AA25" i="25"/>
  <c r="AA26" i="25"/>
  <c r="AA27" i="25"/>
  <c r="AA28" i="25"/>
  <c r="AA29" i="25"/>
  <c r="AA30" i="25"/>
  <c r="AA31" i="25"/>
  <c r="AA32" i="25"/>
  <c r="AA33" i="25"/>
  <c r="AA34" i="25"/>
  <c r="AA35" i="25"/>
  <c r="AA36" i="25"/>
  <c r="AA37" i="25"/>
  <c r="AA38" i="25"/>
  <c r="AA39" i="25"/>
  <c r="AA40" i="25"/>
  <c r="AA41" i="25"/>
  <c r="AA42" i="25"/>
  <c r="AA43" i="25"/>
  <c r="AA44" i="25"/>
  <c r="AA45" i="25"/>
  <c r="AA46" i="25"/>
  <c r="AA47" i="25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AA26" i="26"/>
  <c r="AA27" i="26"/>
  <c r="AA28" i="26"/>
  <c r="AA29" i="26"/>
  <c r="AA30" i="26"/>
  <c r="AA31" i="26"/>
  <c r="AA32" i="26"/>
  <c r="AA33" i="26"/>
  <c r="AA34" i="26"/>
  <c r="AA35" i="26"/>
  <c r="AA36" i="26"/>
  <c r="AA37" i="26"/>
  <c r="AA38" i="26"/>
  <c r="AA39" i="26"/>
  <c r="AA40" i="26"/>
  <c r="AA41" i="26"/>
  <c r="AA42" i="26"/>
  <c r="AA43" i="26"/>
  <c r="AA44" i="26"/>
  <c r="AA45" i="26"/>
  <c r="AA46" i="26"/>
  <c r="AA47" i="26"/>
  <c r="AA11" i="27"/>
  <c r="AA12" i="27"/>
  <c r="AA13" i="27"/>
  <c r="AA14" i="27"/>
  <c r="AA15" i="27"/>
  <c r="AA16" i="27"/>
  <c r="AA17" i="27"/>
  <c r="AA18" i="27"/>
  <c r="AA19" i="27"/>
  <c r="AA20" i="27"/>
  <c r="AA21" i="27"/>
  <c r="AA22" i="27"/>
  <c r="AA23" i="27"/>
  <c r="AA24" i="27"/>
  <c r="AA25" i="27"/>
  <c r="AA26" i="27"/>
  <c r="AA27" i="27"/>
  <c r="AA28" i="27"/>
  <c r="AA29" i="27"/>
  <c r="AA30" i="27"/>
  <c r="AA31" i="27"/>
  <c r="AA32" i="27"/>
  <c r="AA33" i="27"/>
  <c r="AA34" i="27"/>
  <c r="AA35" i="27"/>
  <c r="AA36" i="27"/>
  <c r="AA37" i="27"/>
  <c r="AA38" i="27"/>
  <c r="AA39" i="27"/>
  <c r="AA40" i="27"/>
  <c r="AA41" i="27"/>
  <c r="AA42" i="27"/>
  <c r="AA43" i="27"/>
  <c r="AA44" i="27"/>
  <c r="AA45" i="27"/>
  <c r="AA46" i="27"/>
  <c r="AA47" i="27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11" i="29"/>
  <c r="AA12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30" i="29"/>
  <c r="AA31" i="29"/>
  <c r="AA32" i="29"/>
  <c r="AA33" i="29"/>
  <c r="AA34" i="29"/>
  <c r="AA35" i="29"/>
  <c r="AA36" i="29"/>
  <c r="AA37" i="29"/>
  <c r="AA38" i="29"/>
  <c r="AA39" i="29"/>
  <c r="AA40" i="29"/>
  <c r="AA41" i="29"/>
  <c r="AA42" i="29"/>
  <c r="AA43" i="29"/>
  <c r="AA44" i="29"/>
  <c r="AA45" i="29"/>
  <c r="AA46" i="29"/>
  <c r="AA47" i="29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11" i="34"/>
  <c r="AA12" i="34"/>
  <c r="AA13" i="34"/>
  <c r="AA14" i="34"/>
  <c r="AA15" i="34"/>
  <c r="AA16" i="34"/>
  <c r="AA17" i="34"/>
  <c r="AA18" i="34"/>
  <c r="AA19" i="34"/>
  <c r="AA20" i="34"/>
  <c r="AA21" i="34"/>
  <c r="AA22" i="34"/>
  <c r="AA23" i="34"/>
  <c r="AA24" i="34"/>
  <c r="AA25" i="34"/>
  <c r="AA26" i="34"/>
  <c r="AA27" i="34"/>
  <c r="AA28" i="34"/>
  <c r="AA29" i="34"/>
  <c r="AA30" i="34"/>
  <c r="AA31" i="34"/>
  <c r="AA32" i="34"/>
  <c r="AA33" i="34"/>
  <c r="AA34" i="34"/>
  <c r="AA35" i="34"/>
  <c r="AA36" i="34"/>
  <c r="AA37" i="34"/>
  <c r="AA38" i="34"/>
  <c r="AA39" i="34"/>
  <c r="AA40" i="34"/>
  <c r="AA41" i="34"/>
  <c r="AA42" i="34"/>
  <c r="AA43" i="34"/>
  <c r="AA44" i="34"/>
  <c r="AA45" i="34"/>
  <c r="AA46" i="34"/>
  <c r="AA47" i="34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11" i="33"/>
  <c r="AA12" i="33"/>
  <c r="AA13" i="33"/>
  <c r="AA14" i="33"/>
  <c r="AA15" i="33"/>
  <c r="AA16" i="33"/>
  <c r="AA17" i="33"/>
  <c r="AA18" i="33"/>
  <c r="AA19" i="33"/>
  <c r="AA20" i="33"/>
  <c r="AA21" i="33"/>
  <c r="AA22" i="33"/>
  <c r="AA23" i="33"/>
  <c r="AA24" i="33"/>
  <c r="AA25" i="33"/>
  <c r="AA26" i="33"/>
  <c r="AA27" i="33"/>
  <c r="AA28" i="33"/>
  <c r="AA29" i="33"/>
  <c r="AA30" i="33"/>
  <c r="AA31" i="33"/>
  <c r="AA32" i="33"/>
  <c r="AA33" i="33"/>
  <c r="AA34" i="33"/>
  <c r="AA35" i="33"/>
  <c r="AA36" i="33"/>
  <c r="AA37" i="33"/>
  <c r="AA38" i="33"/>
  <c r="AA39" i="33"/>
  <c r="AA40" i="33"/>
  <c r="AA41" i="33"/>
  <c r="AA42" i="33"/>
  <c r="AA43" i="33"/>
  <c r="AA44" i="33"/>
  <c r="AA45" i="33"/>
  <c r="AA46" i="33"/>
  <c r="AA47" i="33"/>
  <c r="AA11" i="32"/>
  <c r="AA12" i="32"/>
  <c r="AA13" i="32"/>
  <c r="AA14" i="32"/>
  <c r="AA15" i="32"/>
  <c r="AA16" i="32"/>
  <c r="AA17" i="32"/>
  <c r="AA18" i="32"/>
  <c r="AA19" i="32"/>
  <c r="AA20" i="32"/>
  <c r="AA21" i="32"/>
  <c r="AA22" i="32"/>
  <c r="AA23" i="32"/>
  <c r="AA24" i="32"/>
  <c r="AA25" i="32"/>
  <c r="AA26" i="32"/>
  <c r="AA27" i="32"/>
  <c r="AA28" i="32"/>
  <c r="AA29" i="32"/>
  <c r="AA30" i="32"/>
  <c r="AA31" i="32"/>
  <c r="AA32" i="32"/>
  <c r="AA33" i="32"/>
  <c r="AA34" i="32"/>
  <c r="AA35" i="32"/>
  <c r="AA36" i="32"/>
  <c r="AA37" i="32"/>
  <c r="AA38" i="32"/>
  <c r="AA39" i="32"/>
  <c r="AA40" i="32"/>
  <c r="AA41" i="32"/>
  <c r="AA42" i="32"/>
  <c r="AA43" i="32"/>
  <c r="AA44" i="32"/>
  <c r="AA45" i="32"/>
  <c r="AA46" i="32"/>
  <c r="AA47" i="32"/>
  <c r="AA11" i="35"/>
  <c r="AA12" i="35"/>
  <c r="AA13" i="35"/>
  <c r="AA14" i="35"/>
  <c r="AA15" i="35"/>
  <c r="AA16" i="35"/>
  <c r="AA17" i="35"/>
  <c r="AA18" i="35"/>
  <c r="AA19" i="35"/>
  <c r="AA20" i="35"/>
  <c r="AA21" i="35"/>
  <c r="AA22" i="35"/>
  <c r="AA23" i="35"/>
  <c r="AA24" i="35"/>
  <c r="AA25" i="35"/>
  <c r="AA26" i="35"/>
  <c r="AA27" i="35"/>
  <c r="AA28" i="35"/>
  <c r="AA29" i="35"/>
  <c r="AA30" i="35"/>
  <c r="AA31" i="35"/>
  <c r="AA32" i="35"/>
  <c r="AA33" i="35"/>
  <c r="AA34" i="35"/>
  <c r="AA35" i="35"/>
  <c r="AA36" i="35"/>
  <c r="AA37" i="35"/>
  <c r="AA38" i="35"/>
  <c r="AA39" i="35"/>
  <c r="AA40" i="35"/>
  <c r="AA41" i="35"/>
  <c r="AA42" i="35"/>
  <c r="AA43" i="35"/>
  <c r="AA44" i="35"/>
  <c r="AA45" i="35"/>
  <c r="AA46" i="35"/>
  <c r="AA47" i="35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11" i="28"/>
  <c r="AA12" i="28"/>
  <c r="AA13" i="28"/>
  <c r="AA14" i="28"/>
  <c r="AA15" i="28"/>
  <c r="AA16" i="28"/>
  <c r="AA17" i="28"/>
  <c r="AA18" i="28"/>
  <c r="AA19" i="28"/>
  <c r="AA20" i="28"/>
  <c r="AA21" i="28"/>
  <c r="AA22" i="28"/>
  <c r="AA23" i="28"/>
  <c r="AA24" i="28"/>
  <c r="AA25" i="28"/>
  <c r="AA26" i="28"/>
  <c r="AA27" i="28"/>
  <c r="AA28" i="28"/>
  <c r="AA29" i="28"/>
  <c r="AA30" i="28"/>
  <c r="AA31" i="28"/>
  <c r="AA32" i="28"/>
  <c r="AA33" i="28"/>
  <c r="AA34" i="28"/>
  <c r="AA35" i="28"/>
  <c r="AA36" i="28"/>
  <c r="AA37" i="28"/>
  <c r="AA38" i="28"/>
  <c r="AA39" i="28"/>
  <c r="AA40" i="28"/>
  <c r="AA41" i="28"/>
  <c r="AA42" i="28"/>
  <c r="AA43" i="28"/>
  <c r="AA44" i="28"/>
  <c r="AA45" i="28"/>
  <c r="AA46" i="28"/>
  <c r="AA47" i="28"/>
  <c r="AA11" i="37"/>
  <c r="AA12" i="37"/>
  <c r="AA13" i="37"/>
  <c r="AA14" i="37"/>
  <c r="AA15" i="37"/>
  <c r="AA16" i="37"/>
  <c r="AA17" i="37"/>
  <c r="AA18" i="37"/>
  <c r="AA19" i="37"/>
  <c r="AA20" i="37"/>
  <c r="AA21" i="37"/>
  <c r="AA22" i="37"/>
  <c r="AA23" i="37"/>
  <c r="AA24" i="37"/>
  <c r="AA25" i="37"/>
  <c r="AA26" i="37"/>
  <c r="AA27" i="37"/>
  <c r="AA28" i="37"/>
  <c r="AA29" i="37"/>
  <c r="AA30" i="37"/>
  <c r="AA31" i="37"/>
  <c r="AA32" i="37"/>
  <c r="AA33" i="37"/>
  <c r="AA34" i="37"/>
  <c r="AA35" i="37"/>
  <c r="AA36" i="37"/>
  <c r="AA37" i="37"/>
  <c r="AA38" i="37"/>
  <c r="AA39" i="37"/>
  <c r="AA40" i="37"/>
  <c r="AA41" i="37"/>
  <c r="AA42" i="37"/>
  <c r="AA43" i="37"/>
  <c r="AA44" i="37"/>
  <c r="AA45" i="37"/>
  <c r="AA46" i="37"/>
  <c r="AA47" i="37"/>
  <c r="AA10" i="15"/>
  <c r="AA10" i="36"/>
  <c r="AA10" i="21"/>
  <c r="AA10" i="22"/>
  <c r="AA10" i="16"/>
  <c r="AA10" i="40"/>
  <c r="AA10" i="38"/>
  <c r="AA10" i="9"/>
  <c r="AA10" i="23"/>
  <c r="AA10" i="39"/>
  <c r="AA10" i="24"/>
  <c r="AA10" i="41"/>
  <c r="AA10" i="14"/>
  <c r="AA10" i="25"/>
  <c r="AA10" i="26"/>
  <c r="AA10" i="27"/>
  <c r="AA10" i="43"/>
  <c r="AA10" i="29"/>
  <c r="AA10" i="30"/>
  <c r="AA10" i="20"/>
  <c r="AA10" i="34"/>
  <c r="AA10" i="31"/>
  <c r="AA10" i="17"/>
  <c r="AA10" i="33"/>
  <c r="AA10" i="32"/>
  <c r="AA10" i="35"/>
  <c r="AA10" i="18"/>
  <c r="AA10" i="10"/>
  <c r="AA10" i="11"/>
  <c r="AA10" i="12"/>
  <c r="AA10" i="13"/>
  <c r="AA10" i="28"/>
  <c r="AA10" i="37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10" i="15"/>
  <c r="K10" i="36"/>
  <c r="K10" i="21"/>
  <c r="K10" i="22"/>
  <c r="K10" i="16"/>
  <c r="K10" i="40"/>
  <c r="K10" i="38"/>
  <c r="K10" i="9"/>
  <c r="K10" i="23"/>
  <c r="K10" i="39"/>
  <c r="K10" i="24"/>
  <c r="K10" i="41"/>
  <c r="K10" i="14"/>
  <c r="K10" i="25"/>
  <c r="K10" i="26"/>
  <c r="K10" i="27"/>
  <c r="K10" i="43"/>
  <c r="K10" i="29"/>
  <c r="K10" i="30"/>
  <c r="K10" i="20"/>
  <c r="K10" i="34"/>
  <c r="K10" i="31"/>
  <c r="K10" i="17"/>
  <c r="K10" i="33"/>
  <c r="K10" i="32"/>
  <c r="K10" i="35"/>
  <c r="K10" i="18"/>
  <c r="K10" i="10"/>
  <c r="K10" i="11"/>
  <c r="K10" i="12"/>
  <c r="K10" i="13"/>
  <c r="K10" i="28"/>
  <c r="K10" i="37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11" i="40"/>
  <c r="I12" i="40"/>
  <c r="I13" i="40"/>
  <c r="I14" i="40"/>
  <c r="I15" i="40"/>
  <c r="I16" i="40"/>
  <c r="I17" i="40"/>
  <c r="I18" i="40"/>
  <c r="I19" i="40"/>
  <c r="I20" i="40"/>
  <c r="I21" i="40"/>
  <c r="I22" i="40"/>
  <c r="I23" i="40"/>
  <c r="I24" i="40"/>
  <c r="I25" i="40"/>
  <c r="I26" i="40"/>
  <c r="I27" i="40"/>
  <c r="I28" i="40"/>
  <c r="I29" i="40"/>
  <c r="I30" i="40"/>
  <c r="I31" i="40"/>
  <c r="I32" i="40"/>
  <c r="I33" i="40"/>
  <c r="I34" i="40"/>
  <c r="I35" i="40"/>
  <c r="I36" i="40"/>
  <c r="I37" i="40"/>
  <c r="I38" i="40"/>
  <c r="I39" i="40"/>
  <c r="I40" i="40"/>
  <c r="I41" i="40"/>
  <c r="I42" i="40"/>
  <c r="I43" i="40"/>
  <c r="I44" i="40"/>
  <c r="I45" i="40"/>
  <c r="I46" i="40"/>
  <c r="I47" i="40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11" i="41"/>
  <c r="I12" i="41"/>
  <c r="I13" i="41"/>
  <c r="I14" i="41"/>
  <c r="I15" i="41"/>
  <c r="I16" i="41"/>
  <c r="I17" i="41"/>
  <c r="I18" i="41"/>
  <c r="I19" i="41"/>
  <c r="I20" i="41"/>
  <c r="I21" i="41"/>
  <c r="I22" i="41"/>
  <c r="I23" i="41"/>
  <c r="I24" i="41"/>
  <c r="I25" i="41"/>
  <c r="I26" i="41"/>
  <c r="I27" i="41"/>
  <c r="I28" i="41"/>
  <c r="I29" i="41"/>
  <c r="I30" i="41"/>
  <c r="I31" i="41"/>
  <c r="I32" i="41"/>
  <c r="I33" i="41"/>
  <c r="I34" i="41"/>
  <c r="I35" i="41"/>
  <c r="I36" i="41"/>
  <c r="I37" i="41"/>
  <c r="I38" i="41"/>
  <c r="I39" i="41"/>
  <c r="I40" i="41"/>
  <c r="I41" i="41"/>
  <c r="I42" i="41"/>
  <c r="I43" i="41"/>
  <c r="I44" i="41"/>
  <c r="I45" i="41"/>
  <c r="I46" i="41"/>
  <c r="I47" i="41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11" i="26"/>
  <c r="I12" i="26"/>
  <c r="I13" i="26"/>
  <c r="I14" i="26"/>
  <c r="I15" i="26"/>
  <c r="I16" i="26"/>
  <c r="I17" i="26"/>
  <c r="I18" i="26"/>
  <c r="I19" i="26"/>
  <c r="I20" i="26"/>
  <c r="I21" i="26"/>
  <c r="I22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11" i="43"/>
  <c r="I12" i="43"/>
  <c r="I13" i="43"/>
  <c r="I14" i="4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11" i="34"/>
  <c r="I12" i="34"/>
  <c r="I13" i="34"/>
  <c r="I14" i="34"/>
  <c r="I15" i="34"/>
  <c r="I16" i="34"/>
  <c r="I17" i="34"/>
  <c r="I18" i="34"/>
  <c r="I19" i="34"/>
  <c r="I20" i="34"/>
  <c r="I21" i="34"/>
  <c r="I22" i="34"/>
  <c r="I23" i="34"/>
  <c r="I24" i="34"/>
  <c r="I25" i="34"/>
  <c r="I26" i="34"/>
  <c r="I27" i="34"/>
  <c r="I28" i="34"/>
  <c r="I29" i="34"/>
  <c r="I30" i="34"/>
  <c r="I31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44" i="34"/>
  <c r="I45" i="34"/>
  <c r="I46" i="34"/>
  <c r="I47" i="34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11" i="33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I46" i="35"/>
  <c r="I47" i="35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10" i="15"/>
  <c r="I10" i="36"/>
  <c r="I10" i="21"/>
  <c r="I10" i="22"/>
  <c r="I10" i="16"/>
  <c r="I10" i="40"/>
  <c r="I10" i="38"/>
  <c r="I10" i="9"/>
  <c r="I10" i="23"/>
  <c r="I10" i="39"/>
  <c r="I10" i="24"/>
  <c r="I10" i="41"/>
  <c r="I10" i="14"/>
  <c r="I10" i="25"/>
  <c r="I10" i="26"/>
  <c r="I10" i="27"/>
  <c r="I10" i="43"/>
  <c r="I10" i="29"/>
  <c r="I10" i="30"/>
  <c r="I10" i="20"/>
  <c r="I10" i="34"/>
  <c r="I10" i="31"/>
  <c r="I10" i="17"/>
  <c r="I10" i="33"/>
  <c r="I10" i="32"/>
  <c r="I10" i="35"/>
  <c r="I10" i="18"/>
  <c r="I10" i="10"/>
  <c r="I10" i="11"/>
  <c r="I10" i="12"/>
  <c r="I10" i="13"/>
  <c r="I10" i="28"/>
  <c r="I10" i="37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29" i="40"/>
  <c r="G30" i="40"/>
  <c r="G31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11" i="41"/>
  <c r="G12" i="41"/>
  <c r="G13" i="41"/>
  <c r="G14" i="41"/>
  <c r="G15" i="41"/>
  <c r="G16" i="41"/>
  <c r="G17" i="41"/>
  <c r="G18" i="41"/>
  <c r="G19" i="41"/>
  <c r="G20" i="41"/>
  <c r="G21" i="41"/>
  <c r="G22" i="41"/>
  <c r="G23" i="41"/>
  <c r="G24" i="41"/>
  <c r="G25" i="41"/>
  <c r="G26" i="41"/>
  <c r="G27" i="41"/>
  <c r="G28" i="41"/>
  <c r="G29" i="41"/>
  <c r="G30" i="41"/>
  <c r="G31" i="41"/>
  <c r="G32" i="41"/>
  <c r="G33" i="41"/>
  <c r="G34" i="41"/>
  <c r="G35" i="41"/>
  <c r="G36" i="41"/>
  <c r="G37" i="41"/>
  <c r="G38" i="41"/>
  <c r="G39" i="41"/>
  <c r="G40" i="41"/>
  <c r="G41" i="41"/>
  <c r="G42" i="41"/>
  <c r="G43" i="41"/>
  <c r="G44" i="41"/>
  <c r="G45" i="41"/>
  <c r="G46" i="41"/>
  <c r="G47" i="41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8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10" i="15"/>
  <c r="G10" i="36"/>
  <c r="G10" i="21"/>
  <c r="G10" i="22"/>
  <c r="G10" i="16"/>
  <c r="G10" i="40"/>
  <c r="G10" i="38"/>
  <c r="G10" i="9"/>
  <c r="G10" i="23"/>
  <c r="G10" i="39"/>
  <c r="G10" i="24"/>
  <c r="G10" i="41"/>
  <c r="G10" i="14"/>
  <c r="G10" i="25"/>
  <c r="G10" i="26"/>
  <c r="G10" i="27"/>
  <c r="G10" i="43"/>
  <c r="G10" i="29"/>
  <c r="G10" i="30"/>
  <c r="G10" i="20"/>
  <c r="G10" i="34"/>
  <c r="G10" i="31"/>
  <c r="G10" i="17"/>
  <c r="G10" i="33"/>
  <c r="G10" i="32"/>
  <c r="G10" i="35"/>
  <c r="G10" i="18"/>
  <c r="G10" i="10"/>
  <c r="G10" i="11"/>
  <c r="G10" i="12"/>
  <c r="G10" i="13"/>
  <c r="G10" i="28"/>
  <c r="G10" i="37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29" i="40"/>
  <c r="E30" i="40"/>
  <c r="E31" i="40"/>
  <c r="E32" i="40"/>
  <c r="E33" i="40"/>
  <c r="E34" i="40"/>
  <c r="E35" i="40"/>
  <c r="E36" i="40"/>
  <c r="E37" i="40"/>
  <c r="E38" i="40"/>
  <c r="E39" i="40"/>
  <c r="E40" i="40"/>
  <c r="E41" i="40"/>
  <c r="E42" i="40"/>
  <c r="E43" i="40"/>
  <c r="E44" i="40"/>
  <c r="E45" i="40"/>
  <c r="E46" i="40"/>
  <c r="E47" i="40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31" i="38"/>
  <c r="E32" i="38"/>
  <c r="E33" i="38"/>
  <c r="E34" i="38"/>
  <c r="E35" i="38"/>
  <c r="E36" i="38"/>
  <c r="E37" i="38"/>
  <c r="E38" i="38"/>
  <c r="E39" i="38"/>
  <c r="E40" i="38"/>
  <c r="E41" i="38"/>
  <c r="E42" i="38"/>
  <c r="E43" i="38"/>
  <c r="E44" i="38"/>
  <c r="E45" i="38"/>
  <c r="E46" i="38"/>
  <c r="E47" i="38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10" i="15"/>
  <c r="E10" i="36"/>
  <c r="E10" i="21"/>
  <c r="E10" i="22"/>
  <c r="E10" i="16"/>
  <c r="E10" i="40"/>
  <c r="E10" i="38"/>
  <c r="E10" i="9"/>
  <c r="E10" i="23"/>
  <c r="E10" i="39"/>
  <c r="E10" i="24"/>
  <c r="E10" i="41"/>
  <c r="E10" i="14"/>
  <c r="E10" i="25"/>
  <c r="E10" i="26"/>
  <c r="E10" i="27"/>
  <c r="E10" i="43"/>
  <c r="E10" i="29"/>
  <c r="E10" i="30"/>
  <c r="E10" i="20"/>
  <c r="E10" i="34"/>
  <c r="E10" i="31"/>
  <c r="E10" i="17"/>
  <c r="E10" i="33"/>
  <c r="E10" i="32"/>
  <c r="E10" i="35"/>
  <c r="E10" i="18"/>
  <c r="E10" i="10"/>
  <c r="E10" i="11"/>
  <c r="E10" i="12"/>
  <c r="E10" i="13"/>
  <c r="E10" i="37"/>
  <c r="AC90" i="49" l="1"/>
  <c r="AE90" i="49"/>
  <c r="AE138" i="49" s="1"/>
  <c r="G10" i="49"/>
  <c r="G106" i="49" s="1"/>
  <c r="G58" i="49"/>
  <c r="E10" i="49"/>
  <c r="E58" i="49"/>
  <c r="AA58" i="49" s="1"/>
  <c r="G47" i="49"/>
  <c r="G143" i="49" s="1"/>
  <c r="G95" i="49"/>
  <c r="E47" i="49"/>
  <c r="E95" i="49"/>
  <c r="AA95" i="49" s="1"/>
  <c r="G42" i="49"/>
  <c r="G90" i="49"/>
  <c r="E42" i="49"/>
  <c r="E90" i="49"/>
  <c r="G23" i="49"/>
  <c r="G119" i="49" s="1"/>
  <c r="G71" i="49"/>
  <c r="E23" i="49"/>
  <c r="E119" i="49" s="1"/>
  <c r="E71" i="49"/>
  <c r="G34" i="49"/>
  <c r="G130" i="49" s="1"/>
  <c r="G82" i="49"/>
  <c r="E34" i="49"/>
  <c r="E82" i="49"/>
  <c r="G25" i="49"/>
  <c r="G121" i="49" s="1"/>
  <c r="G73" i="49"/>
  <c r="E25" i="49"/>
  <c r="E121" i="49" s="1"/>
  <c r="E73" i="49"/>
  <c r="G37" i="49"/>
  <c r="G85" i="49"/>
  <c r="E37" i="49"/>
  <c r="E85" i="49"/>
  <c r="G32" i="49"/>
  <c r="G128" i="49" s="1"/>
  <c r="G80" i="49"/>
  <c r="E32" i="49"/>
  <c r="E128" i="49" s="1"/>
  <c r="E80" i="49"/>
  <c r="G17" i="49"/>
  <c r="G113" i="49" s="1"/>
  <c r="G65" i="49"/>
  <c r="G28" i="49"/>
  <c r="G124" i="49" s="1"/>
  <c r="G76" i="49"/>
  <c r="E28" i="49"/>
  <c r="E124" i="49" s="1"/>
  <c r="E76" i="49"/>
  <c r="G27" i="49"/>
  <c r="G123" i="49" s="1"/>
  <c r="G75" i="49"/>
  <c r="E27" i="49"/>
  <c r="E75" i="49"/>
  <c r="G14" i="49"/>
  <c r="G110" i="49" s="1"/>
  <c r="G62" i="49"/>
  <c r="E14" i="49"/>
  <c r="E110" i="49" s="1"/>
  <c r="E62" i="49"/>
  <c r="G13" i="49"/>
  <c r="G109" i="49" s="1"/>
  <c r="G61" i="49"/>
  <c r="E13" i="49"/>
  <c r="E109" i="49" s="1"/>
  <c r="E61" i="49"/>
  <c r="G15" i="49"/>
  <c r="G111" i="49" s="1"/>
  <c r="G63" i="49"/>
  <c r="E15" i="49"/>
  <c r="E111" i="49" s="1"/>
  <c r="E63" i="49"/>
  <c r="G30" i="49"/>
  <c r="G126" i="49" s="1"/>
  <c r="G78" i="49"/>
  <c r="E30" i="49"/>
  <c r="E126" i="49" s="1"/>
  <c r="E78" i="49"/>
  <c r="G29" i="49"/>
  <c r="G77" i="49"/>
  <c r="E29" i="49"/>
  <c r="E77" i="49"/>
  <c r="G11" i="49"/>
  <c r="G107" i="49" s="1"/>
  <c r="G59" i="49"/>
  <c r="E11" i="49"/>
  <c r="E107" i="49" s="1"/>
  <c r="E59" i="49"/>
  <c r="G38" i="49"/>
  <c r="G134" i="49" s="1"/>
  <c r="G86" i="49"/>
  <c r="E38" i="49"/>
  <c r="E86" i="49"/>
  <c r="G18" i="49"/>
  <c r="G114" i="49" s="1"/>
  <c r="G66" i="49"/>
  <c r="G19" i="49"/>
  <c r="G115" i="49" s="1"/>
  <c r="G67" i="49"/>
  <c r="G39" i="49"/>
  <c r="G135" i="49" s="1"/>
  <c r="G87" i="49"/>
  <c r="E39" i="49"/>
  <c r="E135" i="49" s="1"/>
  <c r="E87" i="49"/>
  <c r="G21" i="49"/>
  <c r="G117" i="49" s="1"/>
  <c r="G69" i="49"/>
  <c r="E21" i="49"/>
  <c r="E69" i="49"/>
  <c r="G24" i="49"/>
  <c r="G120" i="49" s="1"/>
  <c r="G72" i="49"/>
  <c r="E24" i="49"/>
  <c r="E72" i="49"/>
  <c r="G12" i="49"/>
  <c r="G108" i="49" s="1"/>
  <c r="G60" i="49"/>
  <c r="G43" i="49"/>
  <c r="G139" i="49" s="1"/>
  <c r="G91" i="49"/>
  <c r="E43" i="49"/>
  <c r="E139" i="49" s="1"/>
  <c r="E91" i="49"/>
  <c r="G20" i="49"/>
  <c r="G116" i="49" s="1"/>
  <c r="G68" i="49"/>
  <c r="E35" i="49"/>
  <c r="E83" i="49"/>
  <c r="G31" i="49"/>
  <c r="G127" i="49" s="1"/>
  <c r="G79" i="49"/>
  <c r="G33" i="49"/>
  <c r="G129" i="49" s="1"/>
  <c r="G81" i="49"/>
  <c r="E33" i="49"/>
  <c r="E129" i="49" s="1"/>
  <c r="E81" i="49"/>
  <c r="G22" i="49"/>
  <c r="G118" i="49" s="1"/>
  <c r="G70" i="49"/>
  <c r="E22" i="49"/>
  <c r="E118" i="49" s="1"/>
  <c r="E70" i="49"/>
  <c r="G16" i="49"/>
  <c r="G64" i="49"/>
  <c r="G96" i="49" s="1"/>
  <c r="E12" i="49"/>
  <c r="E60" i="49"/>
  <c r="E96" i="49" s="1"/>
  <c r="AE10" i="49"/>
  <c r="AE58" i="49"/>
  <c r="AC10" i="49"/>
  <c r="AC58" i="49"/>
  <c r="AG58" i="49" s="1"/>
  <c r="AE47" i="49"/>
  <c r="AE143" i="49" s="1"/>
  <c r="AE95" i="49"/>
  <c r="AC47" i="49"/>
  <c r="AC95" i="49"/>
  <c r="AG95" i="49" s="1"/>
  <c r="AE34" i="49"/>
  <c r="AE130" i="49" s="1"/>
  <c r="AE82" i="49"/>
  <c r="AC34" i="49"/>
  <c r="AC82" i="49"/>
  <c r="AG82" i="49" s="1"/>
  <c r="AE25" i="49"/>
  <c r="AE121" i="49" s="1"/>
  <c r="AE73" i="49"/>
  <c r="AC25" i="49"/>
  <c r="AC73" i="49"/>
  <c r="AG73" i="49" s="1"/>
  <c r="AE37" i="49"/>
  <c r="AE133" i="49" s="1"/>
  <c r="AE85" i="49"/>
  <c r="AC37" i="49"/>
  <c r="AC85" i="49"/>
  <c r="AG85" i="49" s="1"/>
  <c r="AE32" i="49"/>
  <c r="AE128" i="49" s="1"/>
  <c r="AE80" i="49"/>
  <c r="AC32" i="49"/>
  <c r="AC80" i="49"/>
  <c r="AG80" i="49" s="1"/>
  <c r="AE28" i="49"/>
  <c r="AE124" i="49" s="1"/>
  <c r="AE76" i="49"/>
  <c r="AC28" i="49"/>
  <c r="AC76" i="49"/>
  <c r="AG76" i="49" s="1"/>
  <c r="AE17" i="49"/>
  <c r="AE65" i="49"/>
  <c r="AG65" i="49" s="1"/>
  <c r="AE27" i="49"/>
  <c r="AE123" i="49" s="1"/>
  <c r="AE75" i="49"/>
  <c r="AC27" i="49"/>
  <c r="AC75" i="49"/>
  <c r="AG75" i="49" s="1"/>
  <c r="AE13" i="49"/>
  <c r="AE109" i="49" s="1"/>
  <c r="AE61" i="49"/>
  <c r="AC13" i="49"/>
  <c r="AC61" i="49"/>
  <c r="AG61" i="49" s="1"/>
  <c r="AE15" i="49"/>
  <c r="AE111" i="49" s="1"/>
  <c r="AE63" i="49"/>
  <c r="AC15" i="49"/>
  <c r="AC63" i="49"/>
  <c r="AG63" i="49" s="1"/>
  <c r="AE30" i="49"/>
  <c r="AE126" i="49" s="1"/>
  <c r="AE78" i="49"/>
  <c r="AC30" i="49"/>
  <c r="AC78" i="49"/>
  <c r="AG78" i="49" s="1"/>
  <c r="AE29" i="49"/>
  <c r="AE125" i="49" s="1"/>
  <c r="AE77" i="49"/>
  <c r="AC29" i="49"/>
  <c r="AC77" i="49"/>
  <c r="AG77" i="49" s="1"/>
  <c r="AE11" i="49"/>
  <c r="AE107" i="49" s="1"/>
  <c r="AE59" i="49"/>
  <c r="AC11" i="49"/>
  <c r="AC59" i="49"/>
  <c r="AG59" i="49" s="1"/>
  <c r="AE18" i="49"/>
  <c r="AE66" i="49"/>
  <c r="AG66" i="49" s="1"/>
  <c r="AE38" i="49"/>
  <c r="AE134" i="49" s="1"/>
  <c r="AE86" i="49"/>
  <c r="AC38" i="49"/>
  <c r="AC86" i="49"/>
  <c r="AG86" i="49" s="1"/>
  <c r="AE39" i="49"/>
  <c r="AE135" i="49" s="1"/>
  <c r="AE87" i="49"/>
  <c r="AC39" i="49"/>
  <c r="AC87" i="49"/>
  <c r="AG87" i="49" s="1"/>
  <c r="AE19" i="49"/>
  <c r="AE67" i="49"/>
  <c r="AG67" i="49" s="1"/>
  <c r="AE21" i="49"/>
  <c r="AE117" i="49" s="1"/>
  <c r="AE69" i="49"/>
  <c r="AC21" i="49"/>
  <c r="AC69" i="49"/>
  <c r="AG69" i="49" s="1"/>
  <c r="AE24" i="49"/>
  <c r="AE120" i="49" s="1"/>
  <c r="AE72" i="49"/>
  <c r="AC24" i="49"/>
  <c r="AC72" i="49"/>
  <c r="AG72" i="49" s="1"/>
  <c r="AE12" i="49"/>
  <c r="AE108" i="49" s="1"/>
  <c r="AE60" i="49"/>
  <c r="AC12" i="49"/>
  <c r="AC60" i="49"/>
  <c r="AG60" i="49" s="1"/>
  <c r="AE43" i="49"/>
  <c r="AE139" i="49" s="1"/>
  <c r="AE91" i="49"/>
  <c r="AC43" i="49"/>
  <c r="AC91" i="49"/>
  <c r="AG91" i="49" s="1"/>
  <c r="AE20" i="49"/>
  <c r="AE68" i="49"/>
  <c r="AG68" i="49" s="1"/>
  <c r="AC35" i="49"/>
  <c r="AC83" i="49"/>
  <c r="AG83" i="49" s="1"/>
  <c r="AE31" i="49"/>
  <c r="AE79" i="49"/>
  <c r="AG79" i="49" s="1"/>
  <c r="AE33" i="49"/>
  <c r="AE129" i="49" s="1"/>
  <c r="AE81" i="49"/>
  <c r="AC33" i="49"/>
  <c r="AC81" i="49"/>
  <c r="AG81" i="49" s="1"/>
  <c r="AE22" i="49"/>
  <c r="AE70" i="49"/>
  <c r="AC22" i="49"/>
  <c r="AC70" i="49"/>
  <c r="AE16" i="49"/>
  <c r="AE64" i="49"/>
  <c r="AK10" i="49"/>
  <c r="AK106" i="49" s="1"/>
  <c r="AK58" i="49"/>
  <c r="AI10" i="49"/>
  <c r="AI58" i="49"/>
  <c r="AM58" i="49" s="1"/>
  <c r="AK47" i="49"/>
  <c r="AK143" i="49" s="1"/>
  <c r="AK95" i="49"/>
  <c r="AI47" i="49"/>
  <c r="AI95" i="49"/>
  <c r="AM95" i="49" s="1"/>
  <c r="AK42" i="49"/>
  <c r="AK90" i="49"/>
  <c r="AI42" i="49"/>
  <c r="AI90" i="49"/>
  <c r="AM90" i="49" s="1"/>
  <c r="AK23" i="49"/>
  <c r="AK119" i="49" s="1"/>
  <c r="AK71" i="49"/>
  <c r="AI23" i="49"/>
  <c r="AI71" i="49"/>
  <c r="AM71" i="49" s="1"/>
  <c r="AK34" i="49"/>
  <c r="AK130" i="49" s="1"/>
  <c r="AK82" i="49"/>
  <c r="AI34" i="49"/>
  <c r="AI82" i="49"/>
  <c r="AM82" i="49" s="1"/>
  <c r="AK25" i="49"/>
  <c r="AK121" i="49" s="1"/>
  <c r="AK73" i="49"/>
  <c r="AI25" i="49"/>
  <c r="AI73" i="49"/>
  <c r="AM73" i="49" s="1"/>
  <c r="AK37" i="49"/>
  <c r="AK133" i="49" s="1"/>
  <c r="AK85" i="49"/>
  <c r="AI37" i="49"/>
  <c r="AI85" i="49"/>
  <c r="AM85" i="49" s="1"/>
  <c r="AK32" i="49"/>
  <c r="AK128" i="49" s="1"/>
  <c r="AK80" i="49"/>
  <c r="AI32" i="49"/>
  <c r="AI80" i="49"/>
  <c r="AM80" i="49" s="1"/>
  <c r="AK17" i="49"/>
  <c r="AK65" i="49"/>
  <c r="AI17" i="49"/>
  <c r="AI65" i="49"/>
  <c r="AM65" i="49" s="1"/>
  <c r="AK28" i="49"/>
  <c r="AK76" i="49"/>
  <c r="AI28" i="49"/>
  <c r="AI76" i="49"/>
  <c r="AM76" i="49" s="1"/>
  <c r="AK27" i="49"/>
  <c r="AK123" i="49" s="1"/>
  <c r="AK75" i="49"/>
  <c r="AI27" i="49"/>
  <c r="AI75" i="49"/>
  <c r="AM75" i="49" s="1"/>
  <c r="AK14" i="49"/>
  <c r="AK110" i="49" s="1"/>
  <c r="AK62" i="49"/>
  <c r="AI14" i="49"/>
  <c r="AI62" i="49"/>
  <c r="AM62" i="49" s="1"/>
  <c r="AK13" i="49"/>
  <c r="AK109" i="49" s="1"/>
  <c r="AK61" i="49"/>
  <c r="AI13" i="49"/>
  <c r="AI61" i="49"/>
  <c r="AM61" i="49" s="1"/>
  <c r="AK15" i="49"/>
  <c r="AK111" i="49" s="1"/>
  <c r="AK63" i="49"/>
  <c r="AI15" i="49"/>
  <c r="AI63" i="49"/>
  <c r="AM63" i="49" s="1"/>
  <c r="AK30" i="49"/>
  <c r="AK126" i="49" s="1"/>
  <c r="AK78" i="49"/>
  <c r="AI30" i="49"/>
  <c r="AI78" i="49"/>
  <c r="AM78" i="49" s="1"/>
  <c r="AK29" i="49"/>
  <c r="AK125" i="49" s="1"/>
  <c r="AK77" i="49"/>
  <c r="AI29" i="49"/>
  <c r="AI77" i="49"/>
  <c r="AM77" i="49" s="1"/>
  <c r="AK11" i="49"/>
  <c r="AK107" i="49" s="1"/>
  <c r="AK59" i="49"/>
  <c r="AI11" i="49"/>
  <c r="AI59" i="49"/>
  <c r="AM59" i="49" s="1"/>
  <c r="AK18" i="49"/>
  <c r="AK66" i="49"/>
  <c r="AM66" i="49" s="1"/>
  <c r="AK38" i="49"/>
  <c r="AK86" i="49"/>
  <c r="AI38" i="49"/>
  <c r="AI86" i="49"/>
  <c r="AM86" i="49" s="1"/>
  <c r="AK39" i="49"/>
  <c r="AK135" i="49" s="1"/>
  <c r="AK87" i="49"/>
  <c r="AI39" i="49"/>
  <c r="AI87" i="49"/>
  <c r="AM87" i="49" s="1"/>
  <c r="AK19" i="49"/>
  <c r="AK67" i="49"/>
  <c r="AM67" i="49" s="1"/>
  <c r="AK21" i="49"/>
  <c r="AK117" i="49" s="1"/>
  <c r="AK69" i="49"/>
  <c r="AI21" i="49"/>
  <c r="AI69" i="49"/>
  <c r="AM69" i="49" s="1"/>
  <c r="AK24" i="49"/>
  <c r="AK120" i="49" s="1"/>
  <c r="AK72" i="49"/>
  <c r="AI24" i="49"/>
  <c r="AI72" i="49"/>
  <c r="AM72" i="49" s="1"/>
  <c r="AK12" i="49"/>
  <c r="AK60" i="49"/>
  <c r="AI12" i="49"/>
  <c r="AI60" i="49"/>
  <c r="AM60" i="49" s="1"/>
  <c r="AK20" i="49"/>
  <c r="AK68" i="49"/>
  <c r="AM68" i="49" s="1"/>
  <c r="AK43" i="49"/>
  <c r="AK139" i="49" s="1"/>
  <c r="AK91" i="49"/>
  <c r="AI43" i="49"/>
  <c r="AI91" i="49"/>
  <c r="AM91" i="49" s="1"/>
  <c r="AI35" i="49"/>
  <c r="AI83" i="49"/>
  <c r="AM83" i="49" s="1"/>
  <c r="AK31" i="49"/>
  <c r="AK79" i="49"/>
  <c r="AM79" i="49" s="1"/>
  <c r="AK33" i="49"/>
  <c r="AK129" i="49" s="1"/>
  <c r="AK81" i="49"/>
  <c r="AI33" i="49"/>
  <c r="AI81" i="49"/>
  <c r="AM81" i="49" s="1"/>
  <c r="AK22" i="49"/>
  <c r="AK70" i="49"/>
  <c r="AI22" i="49"/>
  <c r="AI70" i="49"/>
  <c r="AK16" i="49"/>
  <c r="AK64" i="49"/>
  <c r="K18" i="49"/>
  <c r="K66" i="49"/>
  <c r="AA66" i="49" s="1"/>
  <c r="K42" i="49"/>
  <c r="K90" i="49"/>
  <c r="I42" i="49"/>
  <c r="I90" i="49"/>
  <c r="AA90" i="49" s="1"/>
  <c r="K23" i="49"/>
  <c r="K119" i="49" s="1"/>
  <c r="K71" i="49"/>
  <c r="I23" i="49"/>
  <c r="I71" i="49"/>
  <c r="AA71" i="49" s="1"/>
  <c r="K34" i="49"/>
  <c r="K130" i="49" s="1"/>
  <c r="K82" i="49"/>
  <c r="I34" i="49"/>
  <c r="I82" i="49"/>
  <c r="AA82" i="49" s="1"/>
  <c r="K25" i="49"/>
  <c r="K121" i="49" s="1"/>
  <c r="K73" i="49"/>
  <c r="I25" i="49"/>
  <c r="I73" i="49"/>
  <c r="AA73" i="49" s="1"/>
  <c r="K37" i="49"/>
  <c r="K133" i="49" s="1"/>
  <c r="K85" i="49"/>
  <c r="I37" i="49"/>
  <c r="I85" i="49"/>
  <c r="AA85" i="49" s="1"/>
  <c r="K32" i="49"/>
  <c r="K128" i="49" s="1"/>
  <c r="K80" i="49"/>
  <c r="I32" i="49"/>
  <c r="I80" i="49"/>
  <c r="AA80" i="49" s="1"/>
  <c r="K28" i="49"/>
  <c r="K124" i="49" s="1"/>
  <c r="K76" i="49"/>
  <c r="I28" i="49"/>
  <c r="I76" i="49"/>
  <c r="AA76" i="49" s="1"/>
  <c r="K17" i="49"/>
  <c r="K65" i="49"/>
  <c r="AA65" i="49" s="1"/>
  <c r="K27" i="49"/>
  <c r="K123" i="49" s="1"/>
  <c r="K75" i="49"/>
  <c r="I27" i="49"/>
  <c r="I75" i="49"/>
  <c r="AA75" i="49" s="1"/>
  <c r="K14" i="49"/>
  <c r="K110" i="49" s="1"/>
  <c r="K62" i="49"/>
  <c r="I14" i="49"/>
  <c r="I62" i="49"/>
  <c r="AA62" i="49" s="1"/>
  <c r="K13" i="49"/>
  <c r="K109" i="49" s="1"/>
  <c r="K61" i="49"/>
  <c r="I13" i="49"/>
  <c r="I61" i="49"/>
  <c r="AA61" i="49" s="1"/>
  <c r="K15" i="49"/>
  <c r="K111" i="49" s="1"/>
  <c r="K63" i="49"/>
  <c r="I15" i="49"/>
  <c r="I63" i="49"/>
  <c r="AA63" i="49" s="1"/>
  <c r="K30" i="49"/>
  <c r="K126" i="49" s="1"/>
  <c r="K78" i="49"/>
  <c r="I30" i="49"/>
  <c r="I78" i="49"/>
  <c r="AA78" i="49" s="1"/>
  <c r="K29" i="49"/>
  <c r="K125" i="49" s="1"/>
  <c r="K77" i="49"/>
  <c r="I29" i="49"/>
  <c r="I77" i="49"/>
  <c r="AA77" i="49" s="1"/>
  <c r="K11" i="49"/>
  <c r="K107" i="49" s="1"/>
  <c r="K59" i="49"/>
  <c r="I11" i="49"/>
  <c r="I59" i="49"/>
  <c r="AA59" i="49" s="1"/>
  <c r="K38" i="49"/>
  <c r="K134" i="49" s="1"/>
  <c r="K86" i="49"/>
  <c r="I38" i="49"/>
  <c r="I86" i="49"/>
  <c r="AA86" i="49" s="1"/>
  <c r="K39" i="49"/>
  <c r="K135" i="49" s="1"/>
  <c r="K87" i="49"/>
  <c r="I39" i="49"/>
  <c r="I87" i="49"/>
  <c r="AA87" i="49" s="1"/>
  <c r="K19" i="49"/>
  <c r="K67" i="49"/>
  <c r="AA67" i="49" s="1"/>
  <c r="K21" i="49"/>
  <c r="K117" i="49" s="1"/>
  <c r="K69" i="49"/>
  <c r="I21" i="49"/>
  <c r="I69" i="49"/>
  <c r="AA69" i="49" s="1"/>
  <c r="K24" i="49"/>
  <c r="K120" i="49" s="1"/>
  <c r="K72" i="49"/>
  <c r="I24" i="49"/>
  <c r="I72" i="49"/>
  <c r="AA72" i="49" s="1"/>
  <c r="K12" i="49"/>
  <c r="K108" i="49" s="1"/>
  <c r="K60" i="49"/>
  <c r="I12" i="49"/>
  <c r="I60" i="49"/>
  <c r="AA60" i="49" s="1"/>
  <c r="K43" i="49"/>
  <c r="K139" i="49" s="1"/>
  <c r="K91" i="49"/>
  <c r="I43" i="49"/>
  <c r="I91" i="49"/>
  <c r="AA91" i="49" s="1"/>
  <c r="K20" i="49"/>
  <c r="K68" i="49"/>
  <c r="AA68" i="49" s="1"/>
  <c r="I35" i="49"/>
  <c r="I83" i="49"/>
  <c r="AA83" i="49" s="1"/>
  <c r="K31" i="49"/>
  <c r="K79" i="49"/>
  <c r="AA79" i="49" s="1"/>
  <c r="K33" i="49"/>
  <c r="K129" i="49" s="1"/>
  <c r="K81" i="49"/>
  <c r="I33" i="49"/>
  <c r="I81" i="49"/>
  <c r="AA81" i="49" s="1"/>
  <c r="K22" i="49"/>
  <c r="K118" i="49" s="1"/>
  <c r="K70" i="49"/>
  <c r="I22" i="49"/>
  <c r="I70" i="49"/>
  <c r="I144" i="48"/>
  <c r="K16" i="49"/>
  <c r="K64" i="49"/>
  <c r="AA144" i="48"/>
  <c r="AE144" i="48"/>
  <c r="E144" i="48"/>
  <c r="AG144" i="48"/>
  <c r="AC144" i="48"/>
  <c r="K144" i="48"/>
  <c r="G144" i="48"/>
  <c r="K138" i="49" l="1"/>
  <c r="AK138" i="49"/>
  <c r="G138" i="49"/>
  <c r="AG90" i="49"/>
  <c r="AG138" i="49" s="1"/>
  <c r="AC138" i="49"/>
  <c r="AA10" i="49"/>
  <c r="AA106" i="49" s="1"/>
  <c r="E106" i="49"/>
  <c r="AA47" i="49"/>
  <c r="AA143" i="49" s="1"/>
  <c r="E143" i="49"/>
  <c r="E138" i="49"/>
  <c r="E130" i="49"/>
  <c r="G133" i="49"/>
  <c r="E133" i="49"/>
  <c r="E123" i="49"/>
  <c r="G125" i="49"/>
  <c r="E125" i="49"/>
  <c r="E134" i="49"/>
  <c r="E117" i="49"/>
  <c r="E120" i="49"/>
  <c r="E131" i="49"/>
  <c r="G112" i="49"/>
  <c r="G48" i="49"/>
  <c r="E108" i="49"/>
  <c r="E144" i="49" s="1"/>
  <c r="E48" i="49"/>
  <c r="AE106" i="49"/>
  <c r="AG10" i="49"/>
  <c r="AG106" i="49" s="1"/>
  <c r="AC106" i="49"/>
  <c r="AG47" i="49"/>
  <c r="AG143" i="49" s="1"/>
  <c r="AC143" i="49"/>
  <c r="AG34" i="49"/>
  <c r="AG130" i="49" s="1"/>
  <c r="AC130" i="49"/>
  <c r="AC121" i="49"/>
  <c r="AG25" i="49"/>
  <c r="AG121" i="49" s="1"/>
  <c r="AC133" i="49"/>
  <c r="AG37" i="49"/>
  <c r="AG133" i="49" s="1"/>
  <c r="AG32" i="49"/>
  <c r="AG128" i="49" s="1"/>
  <c r="AC128" i="49"/>
  <c r="AG28" i="49"/>
  <c r="AG124" i="49" s="1"/>
  <c r="AC124" i="49"/>
  <c r="AG17" i="49"/>
  <c r="AG113" i="49" s="1"/>
  <c r="AE113" i="49"/>
  <c r="AG27" i="49"/>
  <c r="AG123" i="49" s="1"/>
  <c r="AC123" i="49"/>
  <c r="AG13" i="49"/>
  <c r="AC109" i="49"/>
  <c r="AG109" i="49"/>
  <c r="AC111" i="49"/>
  <c r="AG15" i="49"/>
  <c r="AG111" i="49" s="1"/>
  <c r="AG30" i="49"/>
  <c r="AG126" i="49" s="1"/>
  <c r="AC126" i="49"/>
  <c r="AC125" i="49"/>
  <c r="AG29" i="49"/>
  <c r="AG125" i="49" s="1"/>
  <c r="AC107" i="49"/>
  <c r="AG11" i="49"/>
  <c r="AG107" i="49" s="1"/>
  <c r="AE114" i="49"/>
  <c r="AG18" i="49"/>
  <c r="AG114" i="49" s="1"/>
  <c r="AG38" i="49"/>
  <c r="AG134" i="49" s="1"/>
  <c r="AC134" i="49"/>
  <c r="AC135" i="49"/>
  <c r="AG39" i="49"/>
  <c r="AG135" i="49" s="1"/>
  <c r="AG115" i="49"/>
  <c r="AG19" i="49"/>
  <c r="AE115" i="49"/>
  <c r="AC117" i="49"/>
  <c r="AG21" i="49"/>
  <c r="AG117" i="49" s="1"/>
  <c r="AC120" i="49"/>
  <c r="AG24" i="49"/>
  <c r="AG120" i="49" s="1"/>
  <c r="AG12" i="49"/>
  <c r="AG108" i="49" s="1"/>
  <c r="AC108" i="49"/>
  <c r="AC139" i="49"/>
  <c r="AG43" i="49"/>
  <c r="AG139" i="49" s="1"/>
  <c r="AE116" i="49"/>
  <c r="AG20" i="49"/>
  <c r="AG116" i="49" s="1"/>
  <c r="AC131" i="49"/>
  <c r="AG35" i="49"/>
  <c r="AG131" i="49" s="1"/>
  <c r="AE127" i="49"/>
  <c r="AG31" i="49"/>
  <c r="AG127" i="49" s="1"/>
  <c r="AC129" i="49"/>
  <c r="AG33" i="49"/>
  <c r="AG129" i="49" s="1"/>
  <c r="AE118" i="49"/>
  <c r="AG70" i="49"/>
  <c r="AC96" i="49"/>
  <c r="AG22" i="49"/>
  <c r="AC118" i="49"/>
  <c r="AC48" i="49"/>
  <c r="AG64" i="49"/>
  <c r="AE96" i="49"/>
  <c r="AG16" i="49"/>
  <c r="AE112" i="49"/>
  <c r="AE144" i="49" s="1"/>
  <c r="AE48" i="49"/>
  <c r="AM10" i="49"/>
  <c r="AM106" i="49" s="1"/>
  <c r="AI106" i="49"/>
  <c r="AM47" i="49"/>
  <c r="AM143" i="49" s="1"/>
  <c r="AI143" i="49"/>
  <c r="AM42" i="49"/>
  <c r="AM138" i="49" s="1"/>
  <c r="AI138" i="49"/>
  <c r="AI119" i="49"/>
  <c r="AM23" i="49"/>
  <c r="AM119" i="49" s="1"/>
  <c r="AM34" i="49"/>
  <c r="AM130" i="49" s="1"/>
  <c r="AI130" i="49"/>
  <c r="AM25" i="49"/>
  <c r="AM121" i="49" s="1"/>
  <c r="AI121" i="49"/>
  <c r="AM37" i="49"/>
  <c r="AM133" i="49" s="1"/>
  <c r="AI133" i="49"/>
  <c r="AM32" i="49"/>
  <c r="AM128" i="49" s="1"/>
  <c r="AI128" i="49"/>
  <c r="AK113" i="49"/>
  <c r="AM17" i="49"/>
  <c r="AM113" i="49" s="1"/>
  <c r="AI113" i="49"/>
  <c r="AK124" i="49"/>
  <c r="AM28" i="49"/>
  <c r="AM124" i="49" s="1"/>
  <c r="AI124" i="49"/>
  <c r="AM27" i="49"/>
  <c r="AM123" i="49" s="1"/>
  <c r="AI123" i="49"/>
  <c r="AM14" i="49"/>
  <c r="AM110" i="49" s="1"/>
  <c r="AI110" i="49"/>
  <c r="AI109" i="49"/>
  <c r="AM13" i="49"/>
  <c r="AM109" i="49" s="1"/>
  <c r="AI111" i="49"/>
  <c r="AM15" i="49"/>
  <c r="AM111" i="49" s="1"/>
  <c r="AI126" i="49"/>
  <c r="AM30" i="49"/>
  <c r="AM126" i="49" s="1"/>
  <c r="AI125" i="49"/>
  <c r="AM29" i="49"/>
  <c r="AM125" i="49" s="1"/>
  <c r="AI107" i="49"/>
  <c r="AM11" i="49"/>
  <c r="AM107" i="49" s="1"/>
  <c r="AM18" i="49"/>
  <c r="AM114" i="49" s="1"/>
  <c r="AK114" i="49"/>
  <c r="AK134" i="49"/>
  <c r="AM38" i="49"/>
  <c r="AM134" i="49" s="1"/>
  <c r="AI134" i="49"/>
  <c r="AI135" i="49"/>
  <c r="AM39" i="49"/>
  <c r="AM135" i="49" s="1"/>
  <c r="AK115" i="49"/>
  <c r="AM19" i="49"/>
  <c r="AM115" i="49" s="1"/>
  <c r="AI117" i="49"/>
  <c r="AM21" i="49"/>
  <c r="AM117" i="49" s="1"/>
  <c r="AM24" i="49"/>
  <c r="AM120" i="49" s="1"/>
  <c r="AI120" i="49"/>
  <c r="AK108" i="49"/>
  <c r="AI108" i="49"/>
  <c r="AM12" i="49"/>
  <c r="AM108" i="49" s="1"/>
  <c r="AK116" i="49"/>
  <c r="AM20" i="49"/>
  <c r="AM116" i="49" s="1"/>
  <c r="AM43" i="49"/>
  <c r="AM139" i="49" s="1"/>
  <c r="AI139" i="49"/>
  <c r="AI131" i="49"/>
  <c r="AM35" i="49"/>
  <c r="AM131" i="49" s="1"/>
  <c r="AK127" i="49"/>
  <c r="AM31" i="49"/>
  <c r="AM127" i="49" s="1"/>
  <c r="AM33" i="49"/>
  <c r="AM129" i="49" s="1"/>
  <c r="AI129" i="49"/>
  <c r="AK118" i="49"/>
  <c r="AM70" i="49"/>
  <c r="AI96" i="49"/>
  <c r="AM22" i="49"/>
  <c r="AM118" i="49" s="1"/>
  <c r="AI118" i="49"/>
  <c r="AI144" i="49" s="1"/>
  <c r="AI48" i="49"/>
  <c r="AK96" i="49"/>
  <c r="AM64" i="49"/>
  <c r="AM96" i="49" s="1"/>
  <c r="AM16" i="49"/>
  <c r="AK112" i="49"/>
  <c r="AK48" i="49"/>
  <c r="K114" i="49"/>
  <c r="AA18" i="49"/>
  <c r="AA114" i="49" s="1"/>
  <c r="I138" i="49"/>
  <c r="AA42" i="49"/>
  <c r="AA138" i="49" s="1"/>
  <c r="AA23" i="49"/>
  <c r="AA119" i="49" s="1"/>
  <c r="I119" i="49"/>
  <c r="I130" i="49"/>
  <c r="AA34" i="49"/>
  <c r="AA130" i="49" s="1"/>
  <c r="AA25" i="49"/>
  <c r="AA121" i="49" s="1"/>
  <c r="I121" i="49"/>
  <c r="AA37" i="49"/>
  <c r="AA133" i="49" s="1"/>
  <c r="I133" i="49"/>
  <c r="I128" i="49"/>
  <c r="AA32" i="49"/>
  <c r="AA128" i="49" s="1"/>
  <c r="I124" i="49"/>
  <c r="AA28" i="49"/>
  <c r="AA124" i="49" s="1"/>
  <c r="AA17" i="49"/>
  <c r="AA113" i="49" s="1"/>
  <c r="K113" i="49"/>
  <c r="I123" i="49"/>
  <c r="AA27" i="49"/>
  <c r="AA123" i="49" s="1"/>
  <c r="I110" i="49"/>
  <c r="AA14" i="49"/>
  <c r="AA110" i="49" s="1"/>
  <c r="AA13" i="49"/>
  <c r="AA109" i="49" s="1"/>
  <c r="I109" i="49"/>
  <c r="AA15" i="49"/>
  <c r="AA111" i="49" s="1"/>
  <c r="I111" i="49"/>
  <c r="I126" i="49"/>
  <c r="AA30" i="49"/>
  <c r="AA126" i="49" s="1"/>
  <c r="AA29" i="49"/>
  <c r="AA125" i="49" s="1"/>
  <c r="I125" i="49"/>
  <c r="I107" i="49"/>
  <c r="AA11" i="49"/>
  <c r="AA107" i="49" s="1"/>
  <c r="I134" i="49"/>
  <c r="AA38" i="49"/>
  <c r="AA134" i="49" s="1"/>
  <c r="AA39" i="49"/>
  <c r="AA135" i="49" s="1"/>
  <c r="I135" i="49"/>
  <c r="K115" i="49"/>
  <c r="AA19" i="49"/>
  <c r="AA115" i="49" s="1"/>
  <c r="AA21" i="49"/>
  <c r="AA117" i="49" s="1"/>
  <c r="I117" i="49"/>
  <c r="AA24" i="49"/>
  <c r="AA120" i="49" s="1"/>
  <c r="I120" i="49"/>
  <c r="AA12" i="49"/>
  <c r="AA108" i="49" s="1"/>
  <c r="I108" i="49"/>
  <c r="AA43" i="49"/>
  <c r="AA139" i="49" s="1"/>
  <c r="I139" i="49"/>
  <c r="K116" i="49"/>
  <c r="AA20" i="49"/>
  <c r="AA116" i="49" s="1"/>
  <c r="AA35" i="49"/>
  <c r="AA131" i="49" s="1"/>
  <c r="I131" i="49"/>
  <c r="AA31" i="49"/>
  <c r="AA127" i="49" s="1"/>
  <c r="K127" i="49"/>
  <c r="AA33" i="49"/>
  <c r="AA129" i="49" s="1"/>
  <c r="I129" i="49"/>
  <c r="AA70" i="49"/>
  <c r="I96" i="49"/>
  <c r="I118" i="49"/>
  <c r="AA22" i="49"/>
  <c r="I48" i="49"/>
  <c r="AA64" i="49"/>
  <c r="K96" i="49"/>
  <c r="AA16" i="49"/>
  <c r="K112" i="49"/>
  <c r="K48" i="49"/>
  <c r="K144" i="49" l="1"/>
  <c r="G144" i="49"/>
  <c r="AA96" i="49"/>
  <c r="AA118" i="49"/>
  <c r="AC144" i="49"/>
  <c r="AG48" i="49"/>
  <c r="AG118" i="49"/>
  <c r="AG112" i="49"/>
  <c r="AG96" i="49"/>
  <c r="AK144" i="49"/>
  <c r="AM112" i="49"/>
  <c r="AM144" i="49" s="1"/>
  <c r="AM48" i="49"/>
  <c r="I144" i="49"/>
  <c r="AA112" i="49"/>
  <c r="AA144" i="49" s="1"/>
  <c r="AA48" i="49"/>
  <c r="H125" i="23"/>
  <c r="AG144" i="49" l="1"/>
  <c r="E96" i="16"/>
  <c r="F96" i="16"/>
  <c r="G96" i="16"/>
  <c r="H96" i="16"/>
  <c r="I96" i="16"/>
  <c r="J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D96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D48" i="16"/>
  <c r="AD7" i="1" l="1"/>
  <c r="Z7" i="1"/>
  <c r="X8" i="1"/>
  <c r="V8" i="1"/>
  <c r="T8" i="1"/>
  <c r="R8" i="1"/>
  <c r="P8" i="1"/>
  <c r="N8" i="1"/>
  <c r="L8" i="1"/>
  <c r="H8" i="1"/>
  <c r="D8" i="1"/>
  <c r="D7" i="1"/>
  <c r="K146" i="43" l="1"/>
  <c r="H146" i="43"/>
  <c r="D146" i="43"/>
  <c r="AG143" i="43"/>
  <c r="AF143" i="43"/>
  <c r="AE143" i="43"/>
  <c r="AD143" i="43"/>
  <c r="AC143" i="43"/>
  <c r="AB143" i="43"/>
  <c r="AA143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G143" i="43"/>
  <c r="F143" i="43"/>
  <c r="E143" i="43"/>
  <c r="D143" i="43"/>
  <c r="AG142" i="43"/>
  <c r="AF142" i="43"/>
  <c r="AE142" i="43"/>
  <c r="AD142" i="43"/>
  <c r="AC142" i="43"/>
  <c r="AB142" i="43"/>
  <c r="AA142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E142" i="43"/>
  <c r="D142" i="43"/>
  <c r="AG141" i="43"/>
  <c r="AF141" i="43"/>
  <c r="AE141" i="43"/>
  <c r="AD141" i="43"/>
  <c r="AC141" i="43"/>
  <c r="AB141" i="43"/>
  <c r="AA141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E141" i="43"/>
  <c r="D141" i="43"/>
  <c r="AG140" i="43"/>
  <c r="AF140" i="43"/>
  <c r="AE140" i="43"/>
  <c r="AD140" i="43"/>
  <c r="AC140" i="43"/>
  <c r="AB140" i="43"/>
  <c r="AA140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E140" i="43"/>
  <c r="D140" i="43"/>
  <c r="AG139" i="43"/>
  <c r="AF139" i="43"/>
  <c r="AE139" i="43"/>
  <c r="AD139" i="43"/>
  <c r="AC139" i="43"/>
  <c r="AB139" i="43"/>
  <c r="AA139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G139" i="43"/>
  <c r="F139" i="43"/>
  <c r="E139" i="43"/>
  <c r="D139" i="43"/>
  <c r="AG138" i="43"/>
  <c r="AF138" i="43"/>
  <c r="AE138" i="43"/>
  <c r="AD138" i="43"/>
  <c r="AC138" i="43"/>
  <c r="AB138" i="43"/>
  <c r="AA138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AG137" i="43"/>
  <c r="AF137" i="43"/>
  <c r="AE137" i="43"/>
  <c r="AD137" i="43"/>
  <c r="AC137" i="43"/>
  <c r="AB137" i="43"/>
  <c r="AA137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AG136" i="43"/>
  <c r="AF136" i="43"/>
  <c r="AE136" i="43"/>
  <c r="AD136" i="43"/>
  <c r="AC136" i="43"/>
  <c r="AB136" i="43"/>
  <c r="AA136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E136" i="43"/>
  <c r="D136" i="43"/>
  <c r="AG135" i="43"/>
  <c r="AF135" i="43"/>
  <c r="AE135" i="43"/>
  <c r="AD135" i="43"/>
  <c r="AC135" i="43"/>
  <c r="AB135" i="43"/>
  <c r="AA135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E135" i="43"/>
  <c r="D135" i="43"/>
  <c r="AG134" i="43"/>
  <c r="AF134" i="43"/>
  <c r="AE134" i="43"/>
  <c r="AD134" i="43"/>
  <c r="AC134" i="43"/>
  <c r="AB134" i="43"/>
  <c r="AA134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G134" i="43"/>
  <c r="F134" i="43"/>
  <c r="E134" i="43"/>
  <c r="D134" i="43"/>
  <c r="AG133" i="43"/>
  <c r="AF133" i="43"/>
  <c r="AE133" i="43"/>
  <c r="AD133" i="43"/>
  <c r="AC133" i="43"/>
  <c r="AB133" i="43"/>
  <c r="AA133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G133" i="43"/>
  <c r="F133" i="43"/>
  <c r="E133" i="43"/>
  <c r="D133" i="43"/>
  <c r="AG132" i="43"/>
  <c r="AF132" i="43"/>
  <c r="AE132" i="43"/>
  <c r="AD132" i="43"/>
  <c r="AC132" i="43"/>
  <c r="AB132" i="43"/>
  <c r="AA132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AG131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AG130" i="43"/>
  <c r="AF130" i="43"/>
  <c r="AE130" i="43"/>
  <c r="AD130" i="43"/>
  <c r="AC130" i="43"/>
  <c r="AB130" i="43"/>
  <c r="AA130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AG129" i="43"/>
  <c r="AF129" i="43"/>
  <c r="AE129" i="43"/>
  <c r="AD129" i="43"/>
  <c r="AC129" i="43"/>
  <c r="AB129" i="43"/>
  <c r="AA129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G129" i="43"/>
  <c r="F129" i="43"/>
  <c r="E129" i="43"/>
  <c r="D129" i="43"/>
  <c r="AG128" i="43"/>
  <c r="AF128" i="43"/>
  <c r="AE128" i="43"/>
  <c r="AD128" i="43"/>
  <c r="AC128" i="43"/>
  <c r="AB128" i="43"/>
  <c r="AA128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E128" i="43"/>
  <c r="D128" i="43"/>
  <c r="AG127" i="43"/>
  <c r="AF127" i="43"/>
  <c r="AE127" i="43"/>
  <c r="AD127" i="43"/>
  <c r="AC127" i="43"/>
  <c r="AB127" i="43"/>
  <c r="AA127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F127" i="43"/>
  <c r="E127" i="43"/>
  <c r="D127" i="43"/>
  <c r="AG126" i="43"/>
  <c r="AF126" i="43"/>
  <c r="AE126" i="43"/>
  <c r="AD126" i="43"/>
  <c r="AC126" i="43"/>
  <c r="AB126" i="43"/>
  <c r="AA126" i="43"/>
  <c r="Z126" i="43"/>
  <c r="Y126" i="43"/>
  <c r="X126" i="43"/>
  <c r="W126" i="43"/>
  <c r="V126" i="43"/>
  <c r="U126" i="43"/>
  <c r="T126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G126" i="43"/>
  <c r="F126" i="43"/>
  <c r="E126" i="43"/>
  <c r="D126" i="43"/>
  <c r="AG125" i="43"/>
  <c r="AF125" i="43"/>
  <c r="AE125" i="43"/>
  <c r="AD125" i="43"/>
  <c r="AC125" i="43"/>
  <c r="AB125" i="43"/>
  <c r="AA125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AG124" i="43"/>
  <c r="AF124" i="43"/>
  <c r="AE124" i="43"/>
  <c r="AD124" i="43"/>
  <c r="AC124" i="43"/>
  <c r="AB124" i="43"/>
  <c r="AA124" i="43"/>
  <c r="Z124" i="43"/>
  <c r="Y124" i="43"/>
  <c r="X124" i="43"/>
  <c r="W124" i="43"/>
  <c r="V124" i="43"/>
  <c r="U124" i="43"/>
  <c r="T124" i="43"/>
  <c r="S124" i="43"/>
  <c r="R124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E124" i="43"/>
  <c r="D124" i="43"/>
  <c r="AG123" i="43"/>
  <c r="AF123" i="43"/>
  <c r="AE123" i="43"/>
  <c r="AD123" i="43"/>
  <c r="AC123" i="43"/>
  <c r="AB123" i="43"/>
  <c r="AA123" i="43"/>
  <c r="Z123" i="43"/>
  <c r="Y123" i="43"/>
  <c r="X123" i="43"/>
  <c r="W123" i="43"/>
  <c r="V123" i="43"/>
  <c r="U123" i="43"/>
  <c r="T123" i="43"/>
  <c r="S123" i="43"/>
  <c r="R123" i="43"/>
  <c r="Q123" i="43"/>
  <c r="P123" i="43"/>
  <c r="O123" i="43"/>
  <c r="N123" i="43"/>
  <c r="M123" i="43"/>
  <c r="L123" i="43"/>
  <c r="K123" i="43"/>
  <c r="J123" i="43"/>
  <c r="I123" i="43"/>
  <c r="H123" i="43"/>
  <c r="G123" i="43"/>
  <c r="F123" i="43"/>
  <c r="E123" i="43"/>
  <c r="D123" i="43"/>
  <c r="AG122" i="43"/>
  <c r="AF122" i="43"/>
  <c r="AE122" i="43"/>
  <c r="AD122" i="43"/>
  <c r="AC122" i="43"/>
  <c r="AB122" i="43"/>
  <c r="AA122" i="43"/>
  <c r="Z122" i="43"/>
  <c r="Y122" i="43"/>
  <c r="X122" i="43"/>
  <c r="W122" i="43"/>
  <c r="V122" i="43"/>
  <c r="U122" i="43"/>
  <c r="T122" i="43"/>
  <c r="S122" i="43"/>
  <c r="R122" i="43"/>
  <c r="Q122" i="43"/>
  <c r="P122" i="43"/>
  <c r="O122" i="43"/>
  <c r="N122" i="43"/>
  <c r="M122" i="43"/>
  <c r="L122" i="43"/>
  <c r="K122" i="43"/>
  <c r="J122" i="43"/>
  <c r="I122" i="43"/>
  <c r="H122" i="43"/>
  <c r="G122" i="43"/>
  <c r="F122" i="43"/>
  <c r="E122" i="43"/>
  <c r="D122" i="43"/>
  <c r="AG121" i="43"/>
  <c r="AF121" i="43"/>
  <c r="AE121" i="43"/>
  <c r="AD121" i="43"/>
  <c r="AC121" i="43"/>
  <c r="AB121" i="43"/>
  <c r="AA121" i="43"/>
  <c r="Z121" i="43"/>
  <c r="Y121" i="43"/>
  <c r="X121" i="43"/>
  <c r="W121" i="43"/>
  <c r="V121" i="43"/>
  <c r="U121" i="43"/>
  <c r="T121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G121" i="43"/>
  <c r="F121" i="43"/>
  <c r="E121" i="43"/>
  <c r="D121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D120" i="43"/>
  <c r="AG119" i="43"/>
  <c r="AF119" i="43"/>
  <c r="AE119" i="43"/>
  <c r="AD119" i="43"/>
  <c r="AC119" i="43"/>
  <c r="AB119" i="43"/>
  <c r="AA119" i="43"/>
  <c r="Z119" i="43"/>
  <c r="Y119" i="43"/>
  <c r="X119" i="43"/>
  <c r="W119" i="43"/>
  <c r="V119" i="43"/>
  <c r="U119" i="43"/>
  <c r="T119" i="43"/>
  <c r="S119" i="43"/>
  <c r="R119" i="43"/>
  <c r="Q119" i="43"/>
  <c r="P119" i="43"/>
  <c r="O119" i="43"/>
  <c r="N119" i="43"/>
  <c r="M119" i="43"/>
  <c r="L119" i="43"/>
  <c r="K119" i="43"/>
  <c r="J119" i="43"/>
  <c r="I119" i="43"/>
  <c r="H119" i="43"/>
  <c r="G119" i="43"/>
  <c r="F119" i="43"/>
  <c r="E119" i="43"/>
  <c r="D119" i="43"/>
  <c r="AG118" i="43"/>
  <c r="AF118" i="43"/>
  <c r="AE118" i="43"/>
  <c r="AD118" i="43"/>
  <c r="AC118" i="43"/>
  <c r="AB118" i="43"/>
  <c r="AA118" i="43"/>
  <c r="Z118" i="43"/>
  <c r="Y118" i="43"/>
  <c r="X118" i="43"/>
  <c r="W118" i="43"/>
  <c r="V118" i="43"/>
  <c r="U118" i="43"/>
  <c r="T118" i="43"/>
  <c r="S118" i="43"/>
  <c r="R118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E118" i="43"/>
  <c r="D118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AG106" i="43"/>
  <c r="AG144" i="43" s="1"/>
  <c r="AK36" i="50" s="1"/>
  <c r="AF106" i="43"/>
  <c r="AF144" i="43" s="1"/>
  <c r="AJ36" i="50" s="1"/>
  <c r="AE106" i="43"/>
  <c r="AE144" i="43" s="1"/>
  <c r="AI36" i="50" s="1"/>
  <c r="AD106" i="43"/>
  <c r="AD144" i="43" s="1"/>
  <c r="AH36" i="50" s="1"/>
  <c r="AL36" i="50" s="1"/>
  <c r="AC106" i="43"/>
  <c r="AC144" i="43" s="1"/>
  <c r="AE36" i="50" s="1"/>
  <c r="AB106" i="43"/>
  <c r="AB144" i="43" s="1"/>
  <c r="AD36" i="50" s="1"/>
  <c r="AA106" i="43"/>
  <c r="AA144" i="43" s="1"/>
  <c r="AC36" i="50" s="1"/>
  <c r="Z106" i="43"/>
  <c r="Z144" i="43" s="1"/>
  <c r="AB36" i="50" s="1"/>
  <c r="AF36" i="50" s="1"/>
  <c r="Y106" i="43"/>
  <c r="Y144" i="43" s="1"/>
  <c r="Y36" i="50" s="1"/>
  <c r="X106" i="43"/>
  <c r="X144" i="43" s="1"/>
  <c r="X36" i="50" s="1"/>
  <c r="W106" i="43"/>
  <c r="W144" i="43" s="1"/>
  <c r="W36" i="50" s="1"/>
  <c r="V106" i="43"/>
  <c r="V144" i="43" s="1"/>
  <c r="V36" i="50" s="1"/>
  <c r="U106" i="43"/>
  <c r="T106" i="43"/>
  <c r="T144" i="43" s="1"/>
  <c r="T36" i="50" s="1"/>
  <c r="S106" i="43"/>
  <c r="S144" i="43" s="1"/>
  <c r="S36" i="50" s="1"/>
  <c r="R106" i="43"/>
  <c r="R144" i="43" s="1"/>
  <c r="R36" i="50" s="1"/>
  <c r="Q106" i="43"/>
  <c r="Q144" i="43" s="1"/>
  <c r="Q36" i="50" s="1"/>
  <c r="P106" i="43"/>
  <c r="P144" i="43" s="1"/>
  <c r="P36" i="50" s="1"/>
  <c r="O106" i="43"/>
  <c r="O144" i="43" s="1"/>
  <c r="O36" i="50" s="1"/>
  <c r="N106" i="43"/>
  <c r="N144" i="43" s="1"/>
  <c r="N36" i="50" s="1"/>
  <c r="M106" i="43"/>
  <c r="M144" i="43" s="1"/>
  <c r="M36" i="50" s="1"/>
  <c r="L106" i="43"/>
  <c r="L144" i="43" s="1"/>
  <c r="L36" i="50" s="1"/>
  <c r="K106" i="43"/>
  <c r="K144" i="43" s="1"/>
  <c r="K36" i="50" s="1"/>
  <c r="J106" i="43"/>
  <c r="J144" i="43" s="1"/>
  <c r="J36" i="50" s="1"/>
  <c r="I106" i="43"/>
  <c r="I144" i="43" s="1"/>
  <c r="I36" i="50" s="1"/>
  <c r="H106" i="43"/>
  <c r="H144" i="43" s="1"/>
  <c r="H36" i="50" s="1"/>
  <c r="G106" i="43"/>
  <c r="G144" i="43" s="1"/>
  <c r="G36" i="50" s="1"/>
  <c r="F106" i="43"/>
  <c r="F144" i="43" s="1"/>
  <c r="F36" i="50" s="1"/>
  <c r="E106" i="43"/>
  <c r="E144" i="43" s="1"/>
  <c r="E36" i="50" s="1"/>
  <c r="D106" i="43"/>
  <c r="D144" i="43" s="1"/>
  <c r="D36" i="50" s="1"/>
  <c r="X104" i="43"/>
  <c r="V104" i="43"/>
  <c r="T104" i="43"/>
  <c r="R104" i="43"/>
  <c r="P104" i="43"/>
  <c r="N104" i="43"/>
  <c r="L104" i="43"/>
  <c r="H104" i="43"/>
  <c r="D104" i="43"/>
  <c r="AD103" i="43"/>
  <c r="Z103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X56" i="43"/>
  <c r="V56" i="43"/>
  <c r="T56" i="43"/>
  <c r="R56" i="43"/>
  <c r="P56" i="43"/>
  <c r="N56" i="43"/>
  <c r="L56" i="43"/>
  <c r="H56" i="43"/>
  <c r="D56" i="43"/>
  <c r="AD55" i="43"/>
  <c r="Z55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X8" i="43"/>
  <c r="V8" i="43"/>
  <c r="T8" i="43"/>
  <c r="R8" i="43"/>
  <c r="P8" i="43"/>
  <c r="N8" i="43"/>
  <c r="L8" i="43"/>
  <c r="H8" i="43"/>
  <c r="D8" i="43"/>
  <c r="AD7" i="43"/>
  <c r="Z7" i="43"/>
  <c r="D7" i="43"/>
  <c r="D3" i="43"/>
  <c r="Z36" i="50" l="1"/>
  <c r="AG36" i="50"/>
  <c r="AM36" i="50"/>
  <c r="D102" i="43"/>
  <c r="D54" i="43"/>
  <c r="D6" i="43"/>
  <c r="U144" i="43"/>
  <c r="U36" i="50" s="1"/>
  <c r="AA36" i="50" s="1"/>
  <c r="K146" i="41"/>
  <c r="H146" i="41"/>
  <c r="AG143" i="41"/>
  <c r="AF143" i="41"/>
  <c r="AE143" i="41"/>
  <c r="AD143" i="41"/>
  <c r="AC143" i="41"/>
  <c r="AB143" i="41"/>
  <c r="AA143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G143" i="41"/>
  <c r="F143" i="41"/>
  <c r="E143" i="41"/>
  <c r="D143" i="41"/>
  <c r="AG142" i="41"/>
  <c r="AF142" i="41"/>
  <c r="AE142" i="41"/>
  <c r="AD142" i="41"/>
  <c r="AC142" i="41"/>
  <c r="AB142" i="41"/>
  <c r="AA142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G142" i="41"/>
  <c r="F142" i="41"/>
  <c r="E142" i="41"/>
  <c r="D142" i="41"/>
  <c r="AG141" i="41"/>
  <c r="AF141" i="41"/>
  <c r="AE141" i="41"/>
  <c r="AD141" i="41"/>
  <c r="AC141" i="41"/>
  <c r="AB141" i="41"/>
  <c r="AA141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AG140" i="41"/>
  <c r="AF140" i="41"/>
  <c r="AE140" i="41"/>
  <c r="AD140" i="41"/>
  <c r="AC140" i="41"/>
  <c r="AB140" i="41"/>
  <c r="AA140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AG139" i="41"/>
  <c r="AF139" i="41"/>
  <c r="AE139" i="41"/>
  <c r="AD139" i="41"/>
  <c r="AC139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AG138" i="41"/>
  <c r="AF138" i="41"/>
  <c r="AE138" i="41"/>
  <c r="AD138" i="41"/>
  <c r="AC138" i="41"/>
  <c r="AB138" i="41"/>
  <c r="AA138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AG137" i="41"/>
  <c r="AF137" i="41"/>
  <c r="AE137" i="41"/>
  <c r="AD137" i="41"/>
  <c r="AC137" i="41"/>
  <c r="AB137" i="41"/>
  <c r="AA137" i="41"/>
  <c r="Z137" i="41"/>
  <c r="Y137" i="41"/>
  <c r="X137" i="41"/>
  <c r="W137" i="41"/>
  <c r="V137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AG136" i="41"/>
  <c r="AF136" i="41"/>
  <c r="AE136" i="41"/>
  <c r="AD136" i="41"/>
  <c r="AC136" i="41"/>
  <c r="AB136" i="41"/>
  <c r="AA136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AG135" i="41"/>
  <c r="AF135" i="41"/>
  <c r="AE135" i="41"/>
  <c r="AD135" i="41"/>
  <c r="AC135" i="41"/>
  <c r="AB135" i="41"/>
  <c r="AA135" i="41"/>
  <c r="Z135" i="41"/>
  <c r="Y135" i="41"/>
  <c r="X135" i="41"/>
  <c r="W135" i="41"/>
  <c r="V135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G135" i="41"/>
  <c r="F135" i="41"/>
  <c r="E135" i="41"/>
  <c r="D135" i="41"/>
  <c r="AG134" i="41"/>
  <c r="AF134" i="41"/>
  <c r="AE134" i="41"/>
  <c r="AD134" i="41"/>
  <c r="AC134" i="41"/>
  <c r="AB134" i="41"/>
  <c r="AA134" i="41"/>
  <c r="Z134" i="41"/>
  <c r="Y134" i="41"/>
  <c r="X134" i="41"/>
  <c r="W134" i="41"/>
  <c r="V134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AG133" i="41"/>
  <c r="AF133" i="41"/>
  <c r="AE133" i="41"/>
  <c r="AD133" i="41"/>
  <c r="AC133" i="41"/>
  <c r="AB133" i="41"/>
  <c r="AA133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AG132" i="41"/>
  <c r="AF132" i="41"/>
  <c r="AE132" i="41"/>
  <c r="AD132" i="41"/>
  <c r="AC132" i="41"/>
  <c r="AB132" i="41"/>
  <c r="AA132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AG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AG130" i="41"/>
  <c r="AF130" i="41"/>
  <c r="AE130" i="41"/>
  <c r="AD130" i="41"/>
  <c r="AC130" i="41"/>
  <c r="AB130" i="41"/>
  <c r="AA130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AG129" i="41"/>
  <c r="AF129" i="41"/>
  <c r="AE129" i="41"/>
  <c r="AD129" i="41"/>
  <c r="AC129" i="41"/>
  <c r="AB129" i="41"/>
  <c r="AA129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G129" i="41"/>
  <c r="F129" i="41"/>
  <c r="E129" i="41"/>
  <c r="D129" i="41"/>
  <c r="AG128" i="41"/>
  <c r="AF128" i="41"/>
  <c r="AE128" i="41"/>
  <c r="AD128" i="41"/>
  <c r="AC128" i="41"/>
  <c r="AB128" i="41"/>
  <c r="AA128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G128" i="41"/>
  <c r="F128" i="41"/>
  <c r="E128" i="41"/>
  <c r="D128" i="41"/>
  <c r="AG127" i="41"/>
  <c r="AF127" i="41"/>
  <c r="AE127" i="41"/>
  <c r="AD127" i="41"/>
  <c r="AC127" i="41"/>
  <c r="AB127" i="41"/>
  <c r="AA127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AG126" i="41"/>
  <c r="AF126" i="41"/>
  <c r="AE126" i="41"/>
  <c r="AD126" i="41"/>
  <c r="AC126" i="41"/>
  <c r="AB126" i="41"/>
  <c r="AA126" i="41"/>
  <c r="Z126" i="41"/>
  <c r="Y126" i="41"/>
  <c r="X126" i="41"/>
  <c r="W126" i="41"/>
  <c r="V126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G126" i="41"/>
  <c r="F126" i="41"/>
  <c r="E126" i="41"/>
  <c r="D126" i="41"/>
  <c r="AG125" i="41"/>
  <c r="AF125" i="41"/>
  <c r="AE125" i="41"/>
  <c r="AD125" i="41"/>
  <c r="AC125" i="41"/>
  <c r="AB125" i="41"/>
  <c r="AA125" i="41"/>
  <c r="Z125" i="41"/>
  <c r="Y125" i="41"/>
  <c r="X125" i="41"/>
  <c r="W125" i="41"/>
  <c r="V125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G125" i="41"/>
  <c r="F125" i="41"/>
  <c r="E125" i="41"/>
  <c r="D125" i="41"/>
  <c r="AG124" i="41"/>
  <c r="AF124" i="41"/>
  <c r="AE124" i="41"/>
  <c r="AD124" i="41"/>
  <c r="AC124" i="41"/>
  <c r="AB124" i="41"/>
  <c r="AA124" i="41"/>
  <c r="Z124" i="41"/>
  <c r="Y124" i="41"/>
  <c r="X124" i="41"/>
  <c r="W124" i="41"/>
  <c r="V124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AG123" i="41"/>
  <c r="AF123" i="41"/>
  <c r="AE123" i="41"/>
  <c r="AD123" i="41"/>
  <c r="AC123" i="41"/>
  <c r="AB123" i="41"/>
  <c r="AA123" i="41"/>
  <c r="Z123" i="41"/>
  <c r="Y123" i="41"/>
  <c r="X123" i="41"/>
  <c r="W123" i="41"/>
  <c r="V123" i="41"/>
  <c r="U123" i="41"/>
  <c r="T123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G123" i="41"/>
  <c r="F123" i="41"/>
  <c r="E123" i="41"/>
  <c r="D123" i="41"/>
  <c r="AG122" i="41"/>
  <c r="AF122" i="41"/>
  <c r="AE122" i="41"/>
  <c r="AD122" i="41"/>
  <c r="AC122" i="41"/>
  <c r="AB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O122" i="41"/>
  <c r="N122" i="41"/>
  <c r="M122" i="41"/>
  <c r="L122" i="41"/>
  <c r="K122" i="41"/>
  <c r="J122" i="41"/>
  <c r="I122" i="41"/>
  <c r="H122" i="41"/>
  <c r="G122" i="41"/>
  <c r="F122" i="41"/>
  <c r="E122" i="41"/>
  <c r="D122" i="41"/>
  <c r="AG121" i="41"/>
  <c r="AF121" i="41"/>
  <c r="AE121" i="41"/>
  <c r="AD121" i="41"/>
  <c r="AC121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AG120" i="41"/>
  <c r="AF120" i="41"/>
  <c r="AE120" i="41"/>
  <c r="AD120" i="41"/>
  <c r="AC120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AG119" i="41"/>
  <c r="AF119" i="41"/>
  <c r="AE119" i="41"/>
  <c r="AD119" i="41"/>
  <c r="AC119" i="41"/>
  <c r="AB119" i="41"/>
  <c r="AA119" i="41"/>
  <c r="Z119" i="41"/>
  <c r="Y119" i="41"/>
  <c r="X119" i="41"/>
  <c r="W119" i="41"/>
  <c r="V119" i="41"/>
  <c r="U119" i="41"/>
  <c r="T119" i="41"/>
  <c r="S119" i="41"/>
  <c r="R119" i="41"/>
  <c r="Q119" i="41"/>
  <c r="P119" i="41"/>
  <c r="O119" i="41"/>
  <c r="N119" i="41"/>
  <c r="M119" i="41"/>
  <c r="L119" i="41"/>
  <c r="K119" i="41"/>
  <c r="J119" i="41"/>
  <c r="I119" i="41"/>
  <c r="H119" i="41"/>
  <c r="G119" i="41"/>
  <c r="F119" i="41"/>
  <c r="E119" i="41"/>
  <c r="D119" i="41"/>
  <c r="AG118" i="41"/>
  <c r="AF118" i="41"/>
  <c r="AE118" i="41"/>
  <c r="AD118" i="41"/>
  <c r="AC118" i="41"/>
  <c r="AB118" i="41"/>
  <c r="AA118" i="41"/>
  <c r="Z118" i="41"/>
  <c r="Y118" i="41"/>
  <c r="X118" i="41"/>
  <c r="W118" i="41"/>
  <c r="V118" i="41"/>
  <c r="U118" i="41"/>
  <c r="T118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G118" i="41"/>
  <c r="F118" i="41"/>
  <c r="E118" i="41"/>
  <c r="D118" i="41"/>
  <c r="AG117" i="41"/>
  <c r="AF117" i="41"/>
  <c r="AE117" i="41"/>
  <c r="AD117" i="41"/>
  <c r="AC117" i="41"/>
  <c r="AB117" i="41"/>
  <c r="AA117" i="41"/>
  <c r="Z117" i="41"/>
  <c r="Y117" i="41"/>
  <c r="X117" i="41"/>
  <c r="W117" i="41"/>
  <c r="V117" i="41"/>
  <c r="U117" i="41"/>
  <c r="T117" i="41"/>
  <c r="S117" i="41"/>
  <c r="R117" i="41"/>
  <c r="Q117" i="41"/>
  <c r="P117" i="41"/>
  <c r="O117" i="41"/>
  <c r="N117" i="41"/>
  <c r="M117" i="41"/>
  <c r="L117" i="41"/>
  <c r="K117" i="41"/>
  <c r="J117" i="41"/>
  <c r="I117" i="41"/>
  <c r="H117" i="41"/>
  <c r="G117" i="41"/>
  <c r="F117" i="41"/>
  <c r="E117" i="41"/>
  <c r="D117" i="41"/>
  <c r="AG116" i="41"/>
  <c r="AF116" i="41"/>
  <c r="AE116" i="41"/>
  <c r="AD116" i="41"/>
  <c r="AC116" i="41"/>
  <c r="AB116" i="41"/>
  <c r="AA116" i="41"/>
  <c r="Z116" i="41"/>
  <c r="Y116" i="41"/>
  <c r="X116" i="41"/>
  <c r="W116" i="41"/>
  <c r="V116" i="41"/>
  <c r="U116" i="41"/>
  <c r="T116" i="41"/>
  <c r="S116" i="41"/>
  <c r="R116" i="41"/>
  <c r="Q116" i="41"/>
  <c r="P116" i="41"/>
  <c r="O116" i="41"/>
  <c r="N116" i="41"/>
  <c r="M116" i="41"/>
  <c r="L116" i="41"/>
  <c r="K116" i="41"/>
  <c r="J116" i="41"/>
  <c r="I116" i="41"/>
  <c r="H116" i="41"/>
  <c r="G116" i="41"/>
  <c r="F116" i="41"/>
  <c r="E116" i="41"/>
  <c r="D116" i="41"/>
  <c r="AG115" i="41"/>
  <c r="AF115" i="41"/>
  <c r="AE115" i="41"/>
  <c r="AD115" i="41"/>
  <c r="AC115" i="41"/>
  <c r="AB115" i="41"/>
  <c r="AA115" i="41"/>
  <c r="Z115" i="41"/>
  <c r="Y115" i="41"/>
  <c r="X115" i="41"/>
  <c r="W115" i="41"/>
  <c r="V115" i="41"/>
  <c r="U115" i="41"/>
  <c r="T115" i="41"/>
  <c r="S115" i="41"/>
  <c r="R115" i="41"/>
  <c r="Q115" i="41"/>
  <c r="P115" i="41"/>
  <c r="O115" i="41"/>
  <c r="N115" i="41"/>
  <c r="M115" i="41"/>
  <c r="L115" i="41"/>
  <c r="K115" i="41"/>
  <c r="J115" i="41"/>
  <c r="I115" i="41"/>
  <c r="H115" i="41"/>
  <c r="G115" i="41"/>
  <c r="F115" i="41"/>
  <c r="E115" i="41"/>
  <c r="D115" i="41"/>
  <c r="AG114" i="41"/>
  <c r="AF114" i="41"/>
  <c r="AE114" i="41"/>
  <c r="AD114" i="41"/>
  <c r="AC114" i="41"/>
  <c r="AB114" i="41"/>
  <c r="AA114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AG113" i="41"/>
  <c r="AF113" i="41"/>
  <c r="AE113" i="41"/>
  <c r="AD113" i="41"/>
  <c r="AC113" i="41"/>
  <c r="AB113" i="41"/>
  <c r="AA113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AG112" i="41"/>
  <c r="AF112" i="41"/>
  <c r="AE112" i="41"/>
  <c r="AD112" i="41"/>
  <c r="AC112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AG111" i="41"/>
  <c r="AF111" i="41"/>
  <c r="AE111" i="41"/>
  <c r="AD111" i="41"/>
  <c r="AC111" i="41"/>
  <c r="AB111" i="41"/>
  <c r="AA111" i="41"/>
  <c r="Z111" i="41"/>
  <c r="Y111" i="41"/>
  <c r="X111" i="41"/>
  <c r="W111" i="41"/>
  <c r="V111" i="41"/>
  <c r="U111" i="41"/>
  <c r="T111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AG110" i="41"/>
  <c r="AF110" i="41"/>
  <c r="AE110" i="41"/>
  <c r="AD110" i="41"/>
  <c r="AC110" i="41"/>
  <c r="AB110" i="41"/>
  <c r="AA110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AG109" i="41"/>
  <c r="AF109" i="41"/>
  <c r="AE109" i="41"/>
  <c r="AD109" i="41"/>
  <c r="AC109" i="41"/>
  <c r="AB109" i="41"/>
  <c r="AA109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AG108" i="41"/>
  <c r="AF108" i="41"/>
  <c r="AE108" i="4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AG107" i="41"/>
  <c r="AF107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AG106" i="41"/>
  <c r="AF106" i="41"/>
  <c r="AF144" i="41" s="1"/>
  <c r="AJ31" i="50" s="1"/>
  <c r="AE106" i="41"/>
  <c r="AE144" i="41" s="1"/>
  <c r="AI31" i="50" s="1"/>
  <c r="AD106" i="41"/>
  <c r="AD144" i="41" s="1"/>
  <c r="AH31" i="50" s="1"/>
  <c r="AL31" i="50" s="1"/>
  <c r="AC106" i="41"/>
  <c r="AC144" i="41" s="1"/>
  <c r="AE31" i="50" s="1"/>
  <c r="AB106" i="41"/>
  <c r="AB144" i="41" s="1"/>
  <c r="AD31" i="50" s="1"/>
  <c r="AA106" i="41"/>
  <c r="AA144" i="41" s="1"/>
  <c r="AC31" i="50" s="1"/>
  <c r="Z106" i="41"/>
  <c r="Z144" i="41" s="1"/>
  <c r="AB31" i="50" s="1"/>
  <c r="AF31" i="50" s="1"/>
  <c r="Y106" i="41"/>
  <c r="X106" i="41"/>
  <c r="X144" i="41" s="1"/>
  <c r="X31" i="50" s="1"/>
  <c r="W106" i="41"/>
  <c r="W144" i="41" s="1"/>
  <c r="W31" i="50" s="1"/>
  <c r="V106" i="41"/>
  <c r="V144" i="41" s="1"/>
  <c r="V31" i="50" s="1"/>
  <c r="U106" i="41"/>
  <c r="U144" i="41" s="1"/>
  <c r="U31" i="50" s="1"/>
  <c r="T106" i="41"/>
  <c r="S106" i="41"/>
  <c r="S144" i="41" s="1"/>
  <c r="S31" i="50" s="1"/>
  <c r="R106" i="41"/>
  <c r="R144" i="41" s="1"/>
  <c r="R31" i="50" s="1"/>
  <c r="Q106" i="41"/>
  <c r="Q144" i="41" s="1"/>
  <c r="Q31" i="50" s="1"/>
  <c r="P106" i="41"/>
  <c r="P144" i="41" s="1"/>
  <c r="P31" i="50" s="1"/>
  <c r="O106" i="41"/>
  <c r="O144" i="41" s="1"/>
  <c r="O31" i="50" s="1"/>
  <c r="N106" i="41"/>
  <c r="N144" i="41" s="1"/>
  <c r="N31" i="50" s="1"/>
  <c r="M106" i="41"/>
  <c r="M144" i="41" s="1"/>
  <c r="M31" i="50" s="1"/>
  <c r="L106" i="41"/>
  <c r="L144" i="41" s="1"/>
  <c r="L31" i="50" s="1"/>
  <c r="K106" i="41"/>
  <c r="K144" i="41" s="1"/>
  <c r="K31" i="50" s="1"/>
  <c r="J106" i="41"/>
  <c r="J144" i="41" s="1"/>
  <c r="J31" i="50" s="1"/>
  <c r="I106" i="41"/>
  <c r="I144" i="41" s="1"/>
  <c r="I31" i="50" s="1"/>
  <c r="H106" i="41"/>
  <c r="H144" i="41" s="1"/>
  <c r="H31" i="50" s="1"/>
  <c r="G106" i="41"/>
  <c r="G144" i="41" s="1"/>
  <c r="G31" i="50" s="1"/>
  <c r="F106" i="41"/>
  <c r="F144" i="41" s="1"/>
  <c r="F31" i="50" s="1"/>
  <c r="E106" i="41"/>
  <c r="E144" i="41" s="1"/>
  <c r="E31" i="50" s="1"/>
  <c r="D106" i="41"/>
  <c r="D144" i="41" s="1"/>
  <c r="D31" i="50" s="1"/>
  <c r="X104" i="41"/>
  <c r="V104" i="41"/>
  <c r="T104" i="41"/>
  <c r="R104" i="41"/>
  <c r="P104" i="41"/>
  <c r="N104" i="41"/>
  <c r="L104" i="41"/>
  <c r="H104" i="41"/>
  <c r="D104" i="41"/>
  <c r="AD103" i="41"/>
  <c r="Z103" i="41"/>
  <c r="AG96" i="41"/>
  <c r="AF96" i="41"/>
  <c r="AE96" i="41"/>
  <c r="AD96" i="41"/>
  <c r="AC96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X56" i="41"/>
  <c r="V56" i="41"/>
  <c r="T56" i="41"/>
  <c r="R56" i="41"/>
  <c r="P56" i="41"/>
  <c r="N56" i="41"/>
  <c r="L56" i="41"/>
  <c r="H56" i="41"/>
  <c r="D56" i="41"/>
  <c r="AD55" i="41"/>
  <c r="Z55" i="41"/>
  <c r="AG48" i="41"/>
  <c r="AF48" i="41"/>
  <c r="AE48" i="41"/>
  <c r="AD48" i="41"/>
  <c r="AC48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X8" i="41"/>
  <c r="V8" i="41"/>
  <c r="T8" i="41"/>
  <c r="R8" i="41"/>
  <c r="P8" i="41"/>
  <c r="N8" i="41"/>
  <c r="L8" i="41"/>
  <c r="H8" i="41"/>
  <c r="D8" i="41"/>
  <c r="AD7" i="41"/>
  <c r="Z7" i="41"/>
  <c r="D7" i="41"/>
  <c r="D3" i="41"/>
  <c r="H143" i="40"/>
  <c r="H142" i="40"/>
  <c r="H141" i="40"/>
  <c r="H140" i="40"/>
  <c r="H139" i="40"/>
  <c r="H138" i="40"/>
  <c r="H137" i="40"/>
  <c r="H136" i="40"/>
  <c r="H135" i="40"/>
  <c r="H134" i="40"/>
  <c r="H133" i="40"/>
  <c r="H132" i="40"/>
  <c r="H131" i="40"/>
  <c r="H130" i="40"/>
  <c r="H129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K146" i="40"/>
  <c r="H146" i="40"/>
  <c r="AG143" i="40"/>
  <c r="AF143" i="40"/>
  <c r="AE143" i="40"/>
  <c r="AD143" i="40"/>
  <c r="AC143" i="40"/>
  <c r="AB143" i="40"/>
  <c r="AA143" i="40"/>
  <c r="Z143" i="40"/>
  <c r="Y143" i="40"/>
  <c r="X143" i="40"/>
  <c r="W143" i="40"/>
  <c r="V143" i="40"/>
  <c r="U143" i="40"/>
  <c r="T143" i="40"/>
  <c r="S143" i="40"/>
  <c r="R143" i="40"/>
  <c r="Q143" i="40"/>
  <c r="P143" i="40"/>
  <c r="O143" i="40"/>
  <c r="N143" i="40"/>
  <c r="M143" i="40"/>
  <c r="L143" i="40"/>
  <c r="K143" i="40"/>
  <c r="J143" i="40"/>
  <c r="I143" i="40"/>
  <c r="G143" i="40"/>
  <c r="F143" i="40"/>
  <c r="E143" i="40"/>
  <c r="D143" i="40"/>
  <c r="AG142" i="40"/>
  <c r="AF142" i="40"/>
  <c r="AE142" i="40"/>
  <c r="AD142" i="40"/>
  <c r="AC142" i="40"/>
  <c r="AB142" i="40"/>
  <c r="AA142" i="40"/>
  <c r="Z142" i="40"/>
  <c r="Y142" i="40"/>
  <c r="X142" i="40"/>
  <c r="W142" i="40"/>
  <c r="V142" i="40"/>
  <c r="U142" i="40"/>
  <c r="T142" i="40"/>
  <c r="S142" i="40"/>
  <c r="R142" i="40"/>
  <c r="Q142" i="40"/>
  <c r="P142" i="40"/>
  <c r="O142" i="40"/>
  <c r="N142" i="40"/>
  <c r="M142" i="40"/>
  <c r="L142" i="40"/>
  <c r="K142" i="40"/>
  <c r="J142" i="40"/>
  <c r="I142" i="40"/>
  <c r="G142" i="40"/>
  <c r="F142" i="40"/>
  <c r="E142" i="40"/>
  <c r="D142" i="40"/>
  <c r="AG141" i="40"/>
  <c r="AF141" i="40"/>
  <c r="AE141" i="40"/>
  <c r="AD141" i="40"/>
  <c r="AC141" i="40"/>
  <c r="AB141" i="40"/>
  <c r="AA141" i="40"/>
  <c r="Z141" i="40"/>
  <c r="Y141" i="40"/>
  <c r="X141" i="40"/>
  <c r="W141" i="40"/>
  <c r="V141" i="40"/>
  <c r="U141" i="40"/>
  <c r="T141" i="40"/>
  <c r="S141" i="40"/>
  <c r="R141" i="40"/>
  <c r="Q141" i="40"/>
  <c r="P141" i="40"/>
  <c r="O141" i="40"/>
  <c r="N141" i="40"/>
  <c r="M141" i="40"/>
  <c r="L141" i="40"/>
  <c r="K141" i="40"/>
  <c r="J141" i="40"/>
  <c r="I141" i="40"/>
  <c r="G141" i="40"/>
  <c r="F141" i="40"/>
  <c r="E141" i="40"/>
  <c r="D141" i="40"/>
  <c r="AG140" i="40"/>
  <c r="AF140" i="40"/>
  <c r="AE140" i="40"/>
  <c r="AD140" i="40"/>
  <c r="AC140" i="40"/>
  <c r="AB140" i="40"/>
  <c r="AA140" i="40"/>
  <c r="Z140" i="40"/>
  <c r="Y140" i="40"/>
  <c r="X140" i="40"/>
  <c r="W140" i="40"/>
  <c r="V140" i="40"/>
  <c r="U140" i="40"/>
  <c r="T140" i="40"/>
  <c r="S140" i="40"/>
  <c r="R140" i="40"/>
  <c r="Q140" i="40"/>
  <c r="P140" i="40"/>
  <c r="O140" i="40"/>
  <c r="N140" i="40"/>
  <c r="M140" i="40"/>
  <c r="L140" i="40"/>
  <c r="K140" i="40"/>
  <c r="J140" i="40"/>
  <c r="I140" i="40"/>
  <c r="G140" i="40"/>
  <c r="F140" i="40"/>
  <c r="E140" i="40"/>
  <c r="D140" i="40"/>
  <c r="AG139" i="40"/>
  <c r="AF139" i="40"/>
  <c r="AE139" i="40"/>
  <c r="AD139" i="40"/>
  <c r="AC139" i="40"/>
  <c r="AB139" i="40"/>
  <c r="AA139" i="40"/>
  <c r="Z139" i="40"/>
  <c r="Y139" i="40"/>
  <c r="X139" i="40"/>
  <c r="W139" i="40"/>
  <c r="V139" i="40"/>
  <c r="U139" i="40"/>
  <c r="T139" i="40"/>
  <c r="S139" i="40"/>
  <c r="R139" i="40"/>
  <c r="Q139" i="40"/>
  <c r="P139" i="40"/>
  <c r="O139" i="40"/>
  <c r="N139" i="40"/>
  <c r="M139" i="40"/>
  <c r="L139" i="40"/>
  <c r="K139" i="40"/>
  <c r="J139" i="40"/>
  <c r="I139" i="40"/>
  <c r="G139" i="40"/>
  <c r="F139" i="40"/>
  <c r="E139" i="40"/>
  <c r="D139" i="40"/>
  <c r="AG138" i="40"/>
  <c r="AF138" i="40"/>
  <c r="AE138" i="40"/>
  <c r="AD138" i="40"/>
  <c r="AC138" i="40"/>
  <c r="AB138" i="40"/>
  <c r="AA138" i="40"/>
  <c r="Z138" i="40"/>
  <c r="Y138" i="40"/>
  <c r="X138" i="40"/>
  <c r="W138" i="40"/>
  <c r="V138" i="40"/>
  <c r="U138" i="40"/>
  <c r="T138" i="40"/>
  <c r="S138" i="40"/>
  <c r="R138" i="40"/>
  <c r="Q138" i="40"/>
  <c r="P138" i="40"/>
  <c r="O138" i="40"/>
  <c r="N138" i="40"/>
  <c r="M138" i="40"/>
  <c r="L138" i="40"/>
  <c r="K138" i="40"/>
  <c r="J138" i="40"/>
  <c r="I138" i="40"/>
  <c r="G138" i="40"/>
  <c r="F138" i="40"/>
  <c r="E138" i="40"/>
  <c r="D138" i="40"/>
  <c r="AG137" i="40"/>
  <c r="AF137" i="40"/>
  <c r="AE137" i="40"/>
  <c r="AD137" i="40"/>
  <c r="AC137" i="40"/>
  <c r="AB137" i="40"/>
  <c r="AA137" i="40"/>
  <c r="Z137" i="40"/>
  <c r="Y137" i="40"/>
  <c r="X137" i="40"/>
  <c r="W137" i="40"/>
  <c r="V137" i="40"/>
  <c r="U137" i="40"/>
  <c r="T137" i="40"/>
  <c r="S137" i="40"/>
  <c r="R137" i="40"/>
  <c r="Q137" i="40"/>
  <c r="P137" i="40"/>
  <c r="O137" i="40"/>
  <c r="N137" i="40"/>
  <c r="M137" i="40"/>
  <c r="L137" i="40"/>
  <c r="K137" i="40"/>
  <c r="J137" i="40"/>
  <c r="I137" i="40"/>
  <c r="G137" i="40"/>
  <c r="F137" i="40"/>
  <c r="E137" i="40"/>
  <c r="D137" i="40"/>
  <c r="AG136" i="40"/>
  <c r="AF136" i="40"/>
  <c r="AE136" i="40"/>
  <c r="AD136" i="40"/>
  <c r="AC136" i="40"/>
  <c r="AB136" i="40"/>
  <c r="AA136" i="40"/>
  <c r="Z136" i="40"/>
  <c r="Y136" i="40"/>
  <c r="X136" i="40"/>
  <c r="W136" i="40"/>
  <c r="V136" i="40"/>
  <c r="U136" i="40"/>
  <c r="T136" i="40"/>
  <c r="S136" i="40"/>
  <c r="R136" i="40"/>
  <c r="Q136" i="40"/>
  <c r="P136" i="40"/>
  <c r="O136" i="40"/>
  <c r="N136" i="40"/>
  <c r="M136" i="40"/>
  <c r="L136" i="40"/>
  <c r="K136" i="40"/>
  <c r="J136" i="40"/>
  <c r="I136" i="40"/>
  <c r="G136" i="40"/>
  <c r="F136" i="40"/>
  <c r="E136" i="40"/>
  <c r="D136" i="40"/>
  <c r="AG135" i="40"/>
  <c r="AF135" i="40"/>
  <c r="AE135" i="40"/>
  <c r="AD135" i="40"/>
  <c r="AC135" i="40"/>
  <c r="AB135" i="40"/>
  <c r="AA135" i="40"/>
  <c r="Z135" i="40"/>
  <c r="Y135" i="40"/>
  <c r="X135" i="40"/>
  <c r="W135" i="40"/>
  <c r="V135" i="40"/>
  <c r="U135" i="40"/>
  <c r="T135" i="40"/>
  <c r="S135" i="40"/>
  <c r="R135" i="40"/>
  <c r="Q135" i="40"/>
  <c r="P135" i="40"/>
  <c r="O135" i="40"/>
  <c r="N135" i="40"/>
  <c r="M135" i="40"/>
  <c r="L135" i="40"/>
  <c r="K135" i="40"/>
  <c r="J135" i="40"/>
  <c r="I135" i="40"/>
  <c r="G135" i="40"/>
  <c r="F135" i="40"/>
  <c r="E135" i="40"/>
  <c r="D135" i="40"/>
  <c r="AG134" i="40"/>
  <c r="AF134" i="40"/>
  <c r="AE134" i="40"/>
  <c r="AD134" i="40"/>
  <c r="AC134" i="40"/>
  <c r="AB134" i="40"/>
  <c r="AA134" i="40"/>
  <c r="Z134" i="40"/>
  <c r="Y134" i="40"/>
  <c r="X134" i="40"/>
  <c r="W134" i="40"/>
  <c r="V134" i="40"/>
  <c r="U134" i="40"/>
  <c r="T134" i="40"/>
  <c r="S134" i="40"/>
  <c r="R134" i="40"/>
  <c r="Q134" i="40"/>
  <c r="P134" i="40"/>
  <c r="O134" i="40"/>
  <c r="N134" i="40"/>
  <c r="M134" i="40"/>
  <c r="L134" i="40"/>
  <c r="K134" i="40"/>
  <c r="J134" i="40"/>
  <c r="I134" i="40"/>
  <c r="G134" i="40"/>
  <c r="F134" i="40"/>
  <c r="E134" i="40"/>
  <c r="D134" i="40"/>
  <c r="AG133" i="40"/>
  <c r="AF133" i="40"/>
  <c r="AE133" i="40"/>
  <c r="AD133" i="40"/>
  <c r="AC133" i="40"/>
  <c r="AB133" i="40"/>
  <c r="AA133" i="40"/>
  <c r="Z133" i="40"/>
  <c r="Y133" i="40"/>
  <c r="X133" i="40"/>
  <c r="W133" i="40"/>
  <c r="V133" i="40"/>
  <c r="U133" i="40"/>
  <c r="T133" i="40"/>
  <c r="S133" i="40"/>
  <c r="R133" i="40"/>
  <c r="Q133" i="40"/>
  <c r="P133" i="40"/>
  <c r="O133" i="40"/>
  <c r="N133" i="40"/>
  <c r="M133" i="40"/>
  <c r="L133" i="40"/>
  <c r="K133" i="40"/>
  <c r="J133" i="40"/>
  <c r="I133" i="40"/>
  <c r="G133" i="40"/>
  <c r="F133" i="40"/>
  <c r="E133" i="40"/>
  <c r="D133" i="40"/>
  <c r="AG132" i="40"/>
  <c r="AF132" i="40"/>
  <c r="AE132" i="40"/>
  <c r="AD132" i="40"/>
  <c r="AC132" i="40"/>
  <c r="AB132" i="40"/>
  <c r="AA132" i="40"/>
  <c r="Z132" i="40"/>
  <c r="Y132" i="40"/>
  <c r="X132" i="40"/>
  <c r="W132" i="40"/>
  <c r="V132" i="40"/>
  <c r="U132" i="40"/>
  <c r="T132" i="40"/>
  <c r="S132" i="40"/>
  <c r="R132" i="40"/>
  <c r="Q132" i="40"/>
  <c r="P132" i="40"/>
  <c r="O132" i="40"/>
  <c r="N132" i="40"/>
  <c r="M132" i="40"/>
  <c r="L132" i="40"/>
  <c r="K132" i="40"/>
  <c r="J132" i="40"/>
  <c r="I132" i="40"/>
  <c r="G132" i="40"/>
  <c r="F132" i="40"/>
  <c r="E132" i="40"/>
  <c r="D132" i="40"/>
  <c r="AG131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G131" i="40"/>
  <c r="F131" i="40"/>
  <c r="E131" i="40"/>
  <c r="D131" i="40"/>
  <c r="AG130" i="40"/>
  <c r="AF130" i="40"/>
  <c r="AE130" i="40"/>
  <c r="AD130" i="40"/>
  <c r="AC130" i="40"/>
  <c r="AB130" i="40"/>
  <c r="AA130" i="40"/>
  <c r="Z130" i="40"/>
  <c r="Y130" i="40"/>
  <c r="X130" i="40"/>
  <c r="W130" i="40"/>
  <c r="V130" i="40"/>
  <c r="U130" i="40"/>
  <c r="T130" i="40"/>
  <c r="S130" i="40"/>
  <c r="R130" i="40"/>
  <c r="Q130" i="40"/>
  <c r="P130" i="40"/>
  <c r="O130" i="40"/>
  <c r="N130" i="40"/>
  <c r="M130" i="40"/>
  <c r="L130" i="40"/>
  <c r="K130" i="40"/>
  <c r="J130" i="40"/>
  <c r="I130" i="40"/>
  <c r="G130" i="40"/>
  <c r="F130" i="40"/>
  <c r="E130" i="40"/>
  <c r="D130" i="40"/>
  <c r="AG129" i="40"/>
  <c r="AF129" i="40"/>
  <c r="AE129" i="40"/>
  <c r="AD129" i="40"/>
  <c r="AC129" i="40"/>
  <c r="AB129" i="40"/>
  <c r="AA129" i="40"/>
  <c r="Z129" i="40"/>
  <c r="Y129" i="40"/>
  <c r="X129" i="40"/>
  <c r="W129" i="40"/>
  <c r="V129" i="40"/>
  <c r="U129" i="40"/>
  <c r="T129" i="40"/>
  <c r="S129" i="40"/>
  <c r="R129" i="40"/>
  <c r="Q129" i="40"/>
  <c r="P129" i="40"/>
  <c r="O129" i="40"/>
  <c r="N129" i="40"/>
  <c r="M129" i="40"/>
  <c r="L129" i="40"/>
  <c r="K129" i="40"/>
  <c r="J129" i="40"/>
  <c r="I129" i="40"/>
  <c r="G129" i="40"/>
  <c r="F129" i="40"/>
  <c r="E129" i="40"/>
  <c r="D129" i="40"/>
  <c r="AG128" i="40"/>
  <c r="AF128" i="40"/>
  <c r="AE128" i="40"/>
  <c r="AD128" i="40"/>
  <c r="AC128" i="40"/>
  <c r="AB128" i="40"/>
  <c r="AA128" i="40"/>
  <c r="Z128" i="40"/>
  <c r="Y128" i="40"/>
  <c r="X128" i="40"/>
  <c r="W128" i="40"/>
  <c r="V128" i="40"/>
  <c r="U128" i="40"/>
  <c r="T128" i="40"/>
  <c r="S128" i="40"/>
  <c r="R128" i="40"/>
  <c r="Q128" i="40"/>
  <c r="P128" i="40"/>
  <c r="O128" i="40"/>
  <c r="N128" i="40"/>
  <c r="M128" i="40"/>
  <c r="L128" i="40"/>
  <c r="K128" i="40"/>
  <c r="J128" i="40"/>
  <c r="I128" i="40"/>
  <c r="G128" i="40"/>
  <c r="F128" i="40"/>
  <c r="E128" i="40"/>
  <c r="D128" i="40"/>
  <c r="AG127" i="40"/>
  <c r="AF127" i="40"/>
  <c r="AE127" i="40"/>
  <c r="AD127" i="40"/>
  <c r="AC127" i="40"/>
  <c r="AB127" i="40"/>
  <c r="AA127" i="40"/>
  <c r="Z127" i="40"/>
  <c r="Y127" i="40"/>
  <c r="X127" i="40"/>
  <c r="W127" i="40"/>
  <c r="V127" i="40"/>
  <c r="U127" i="40"/>
  <c r="T127" i="40"/>
  <c r="S127" i="40"/>
  <c r="R127" i="40"/>
  <c r="Q127" i="40"/>
  <c r="P127" i="40"/>
  <c r="O127" i="40"/>
  <c r="N127" i="40"/>
  <c r="M127" i="40"/>
  <c r="L127" i="40"/>
  <c r="K127" i="40"/>
  <c r="J127" i="40"/>
  <c r="I127" i="40"/>
  <c r="G127" i="40"/>
  <c r="F127" i="40"/>
  <c r="E127" i="40"/>
  <c r="D127" i="40"/>
  <c r="AG126" i="40"/>
  <c r="AF126" i="40"/>
  <c r="AE126" i="40"/>
  <c r="AD126" i="40"/>
  <c r="AC126" i="40"/>
  <c r="AB126" i="40"/>
  <c r="AA126" i="40"/>
  <c r="Z126" i="40"/>
  <c r="Y126" i="40"/>
  <c r="X126" i="40"/>
  <c r="W126" i="40"/>
  <c r="V126" i="40"/>
  <c r="U126" i="40"/>
  <c r="T126" i="40"/>
  <c r="S126" i="40"/>
  <c r="R126" i="40"/>
  <c r="Q126" i="40"/>
  <c r="P126" i="40"/>
  <c r="O126" i="40"/>
  <c r="N126" i="40"/>
  <c r="M126" i="40"/>
  <c r="L126" i="40"/>
  <c r="K126" i="40"/>
  <c r="J126" i="40"/>
  <c r="I126" i="40"/>
  <c r="G126" i="40"/>
  <c r="F126" i="40"/>
  <c r="E126" i="40"/>
  <c r="D126" i="40"/>
  <c r="AG125" i="40"/>
  <c r="AF125" i="40"/>
  <c r="AE125" i="40"/>
  <c r="AD125" i="40"/>
  <c r="AC125" i="40"/>
  <c r="AB125" i="40"/>
  <c r="AA125" i="40"/>
  <c r="Z125" i="40"/>
  <c r="Y125" i="40"/>
  <c r="X125" i="40"/>
  <c r="W125" i="40"/>
  <c r="V125" i="40"/>
  <c r="U125" i="40"/>
  <c r="T125" i="40"/>
  <c r="S125" i="40"/>
  <c r="R125" i="40"/>
  <c r="Q125" i="40"/>
  <c r="P125" i="40"/>
  <c r="O125" i="40"/>
  <c r="N125" i="40"/>
  <c r="M125" i="40"/>
  <c r="L125" i="40"/>
  <c r="K125" i="40"/>
  <c r="J125" i="40"/>
  <c r="I125" i="40"/>
  <c r="G125" i="40"/>
  <c r="F125" i="40"/>
  <c r="E125" i="40"/>
  <c r="D125" i="40"/>
  <c r="AG124" i="40"/>
  <c r="AF124" i="40"/>
  <c r="AE124" i="40"/>
  <c r="AD124" i="40"/>
  <c r="AC124" i="40"/>
  <c r="AB124" i="40"/>
  <c r="AA124" i="40"/>
  <c r="Z124" i="40"/>
  <c r="Y124" i="40"/>
  <c r="X124" i="40"/>
  <c r="W124" i="40"/>
  <c r="V124" i="40"/>
  <c r="U124" i="40"/>
  <c r="T124" i="40"/>
  <c r="S124" i="40"/>
  <c r="R124" i="40"/>
  <c r="Q124" i="40"/>
  <c r="P124" i="40"/>
  <c r="O124" i="40"/>
  <c r="N124" i="40"/>
  <c r="M124" i="40"/>
  <c r="L124" i="40"/>
  <c r="K124" i="40"/>
  <c r="J124" i="40"/>
  <c r="I124" i="40"/>
  <c r="G124" i="40"/>
  <c r="F124" i="40"/>
  <c r="E124" i="40"/>
  <c r="D124" i="40"/>
  <c r="AG123" i="40"/>
  <c r="AF123" i="40"/>
  <c r="AE123" i="40"/>
  <c r="AD123" i="40"/>
  <c r="AC123" i="40"/>
  <c r="AB123" i="40"/>
  <c r="AA123" i="40"/>
  <c r="Z123" i="40"/>
  <c r="Y123" i="40"/>
  <c r="X123" i="40"/>
  <c r="W123" i="40"/>
  <c r="V123" i="40"/>
  <c r="U123" i="40"/>
  <c r="T123" i="40"/>
  <c r="S123" i="40"/>
  <c r="R123" i="40"/>
  <c r="Q123" i="40"/>
  <c r="P123" i="40"/>
  <c r="O123" i="40"/>
  <c r="N123" i="40"/>
  <c r="M123" i="40"/>
  <c r="L123" i="40"/>
  <c r="K123" i="40"/>
  <c r="J123" i="40"/>
  <c r="I123" i="40"/>
  <c r="G123" i="40"/>
  <c r="F123" i="40"/>
  <c r="E123" i="40"/>
  <c r="D123" i="40"/>
  <c r="AG122" i="40"/>
  <c r="AF122" i="40"/>
  <c r="AE122" i="40"/>
  <c r="AD122" i="40"/>
  <c r="AC122" i="40"/>
  <c r="AB122" i="40"/>
  <c r="AA122" i="40"/>
  <c r="Z122" i="40"/>
  <c r="Y122" i="40"/>
  <c r="X122" i="40"/>
  <c r="W122" i="40"/>
  <c r="V122" i="40"/>
  <c r="U122" i="40"/>
  <c r="T122" i="40"/>
  <c r="S122" i="40"/>
  <c r="R122" i="40"/>
  <c r="Q122" i="40"/>
  <c r="P122" i="40"/>
  <c r="O122" i="40"/>
  <c r="N122" i="40"/>
  <c r="M122" i="40"/>
  <c r="L122" i="40"/>
  <c r="K122" i="40"/>
  <c r="J122" i="40"/>
  <c r="I122" i="40"/>
  <c r="G122" i="40"/>
  <c r="F122" i="40"/>
  <c r="E122" i="40"/>
  <c r="D122" i="40"/>
  <c r="AG121" i="40"/>
  <c r="AF121" i="40"/>
  <c r="AE121" i="40"/>
  <c r="AD121" i="40"/>
  <c r="AC121" i="40"/>
  <c r="AB121" i="40"/>
  <c r="AA121" i="40"/>
  <c r="Z121" i="40"/>
  <c r="Y121" i="40"/>
  <c r="X121" i="40"/>
  <c r="W121" i="40"/>
  <c r="V121" i="40"/>
  <c r="U121" i="40"/>
  <c r="T121" i="40"/>
  <c r="S121" i="40"/>
  <c r="R121" i="40"/>
  <c r="Q121" i="40"/>
  <c r="P121" i="40"/>
  <c r="O121" i="40"/>
  <c r="N121" i="40"/>
  <c r="M121" i="40"/>
  <c r="L121" i="40"/>
  <c r="K121" i="40"/>
  <c r="J121" i="40"/>
  <c r="I121" i="40"/>
  <c r="G121" i="40"/>
  <c r="F121" i="40"/>
  <c r="E121" i="40"/>
  <c r="D121" i="40"/>
  <c r="AG120" i="40"/>
  <c r="AF120" i="40"/>
  <c r="AE120" i="40"/>
  <c r="AD120" i="40"/>
  <c r="AC120" i="40"/>
  <c r="AB120" i="40"/>
  <c r="AA120" i="40"/>
  <c r="Z120" i="40"/>
  <c r="Y120" i="40"/>
  <c r="X120" i="40"/>
  <c r="W120" i="40"/>
  <c r="V120" i="40"/>
  <c r="U120" i="40"/>
  <c r="T120" i="40"/>
  <c r="S120" i="40"/>
  <c r="R120" i="40"/>
  <c r="Q120" i="40"/>
  <c r="P120" i="40"/>
  <c r="O120" i="40"/>
  <c r="N120" i="40"/>
  <c r="M120" i="40"/>
  <c r="L120" i="40"/>
  <c r="K120" i="40"/>
  <c r="J120" i="40"/>
  <c r="I120" i="40"/>
  <c r="G120" i="40"/>
  <c r="F120" i="40"/>
  <c r="E120" i="40"/>
  <c r="D120" i="40"/>
  <c r="AG119" i="40"/>
  <c r="AF119" i="40"/>
  <c r="AE119" i="40"/>
  <c r="AD119" i="40"/>
  <c r="AC119" i="40"/>
  <c r="AB119" i="40"/>
  <c r="AA119" i="40"/>
  <c r="Z119" i="40"/>
  <c r="Y119" i="40"/>
  <c r="X119" i="40"/>
  <c r="W119" i="40"/>
  <c r="V119" i="40"/>
  <c r="U119" i="40"/>
  <c r="T119" i="40"/>
  <c r="S119" i="40"/>
  <c r="R119" i="40"/>
  <c r="Q119" i="40"/>
  <c r="P119" i="40"/>
  <c r="O119" i="40"/>
  <c r="N119" i="40"/>
  <c r="M119" i="40"/>
  <c r="L119" i="40"/>
  <c r="K119" i="40"/>
  <c r="J119" i="40"/>
  <c r="I119" i="40"/>
  <c r="G119" i="40"/>
  <c r="F119" i="40"/>
  <c r="E119" i="40"/>
  <c r="D119" i="40"/>
  <c r="AG118" i="40"/>
  <c r="AF118" i="40"/>
  <c r="AE118" i="40"/>
  <c r="AD118" i="40"/>
  <c r="AC118" i="40"/>
  <c r="AB118" i="40"/>
  <c r="AA118" i="40"/>
  <c r="Z118" i="40"/>
  <c r="Y118" i="40"/>
  <c r="X118" i="40"/>
  <c r="W118" i="40"/>
  <c r="V118" i="40"/>
  <c r="U118" i="40"/>
  <c r="T118" i="40"/>
  <c r="S118" i="40"/>
  <c r="R118" i="40"/>
  <c r="Q118" i="40"/>
  <c r="P118" i="40"/>
  <c r="O118" i="40"/>
  <c r="N118" i="40"/>
  <c r="M118" i="40"/>
  <c r="L118" i="40"/>
  <c r="K118" i="40"/>
  <c r="J118" i="40"/>
  <c r="I118" i="40"/>
  <c r="G118" i="40"/>
  <c r="F118" i="40"/>
  <c r="E118" i="40"/>
  <c r="D118" i="40"/>
  <c r="AG117" i="40"/>
  <c r="AF117" i="40"/>
  <c r="AE117" i="40"/>
  <c r="AD117" i="40"/>
  <c r="AC117" i="40"/>
  <c r="AB117" i="40"/>
  <c r="AA117" i="40"/>
  <c r="Z117" i="40"/>
  <c r="Y117" i="40"/>
  <c r="X117" i="40"/>
  <c r="W117" i="40"/>
  <c r="V117" i="40"/>
  <c r="U117" i="40"/>
  <c r="T117" i="40"/>
  <c r="S117" i="40"/>
  <c r="R117" i="40"/>
  <c r="Q117" i="40"/>
  <c r="P117" i="40"/>
  <c r="O117" i="40"/>
  <c r="N117" i="40"/>
  <c r="M117" i="40"/>
  <c r="L117" i="40"/>
  <c r="K117" i="40"/>
  <c r="J117" i="40"/>
  <c r="I117" i="40"/>
  <c r="G117" i="40"/>
  <c r="F117" i="40"/>
  <c r="E117" i="40"/>
  <c r="D117" i="40"/>
  <c r="AG116" i="40"/>
  <c r="AF116" i="40"/>
  <c r="AE116" i="40"/>
  <c r="AD116" i="40"/>
  <c r="AC116" i="40"/>
  <c r="AB116" i="40"/>
  <c r="AA116" i="40"/>
  <c r="Z116" i="40"/>
  <c r="Y116" i="40"/>
  <c r="X116" i="40"/>
  <c r="W116" i="40"/>
  <c r="V116" i="40"/>
  <c r="U116" i="40"/>
  <c r="T116" i="40"/>
  <c r="S116" i="40"/>
  <c r="R116" i="40"/>
  <c r="Q116" i="40"/>
  <c r="P116" i="40"/>
  <c r="O116" i="40"/>
  <c r="N116" i="40"/>
  <c r="M116" i="40"/>
  <c r="L116" i="40"/>
  <c r="K116" i="40"/>
  <c r="J116" i="40"/>
  <c r="I116" i="40"/>
  <c r="G116" i="40"/>
  <c r="F116" i="40"/>
  <c r="E116" i="40"/>
  <c r="D116" i="40"/>
  <c r="AG115" i="40"/>
  <c r="AF115" i="40"/>
  <c r="AE115" i="40"/>
  <c r="AD115" i="40"/>
  <c r="AC115" i="40"/>
  <c r="AB115" i="40"/>
  <c r="AA115" i="40"/>
  <c r="Z115" i="40"/>
  <c r="Y115" i="40"/>
  <c r="X115" i="40"/>
  <c r="W115" i="40"/>
  <c r="V115" i="40"/>
  <c r="U115" i="40"/>
  <c r="T115" i="40"/>
  <c r="S115" i="40"/>
  <c r="R115" i="40"/>
  <c r="Q115" i="40"/>
  <c r="P115" i="40"/>
  <c r="O115" i="40"/>
  <c r="N115" i="40"/>
  <c r="M115" i="40"/>
  <c r="L115" i="40"/>
  <c r="K115" i="40"/>
  <c r="J115" i="40"/>
  <c r="I115" i="40"/>
  <c r="G115" i="40"/>
  <c r="F115" i="40"/>
  <c r="E115" i="40"/>
  <c r="D115" i="40"/>
  <c r="AG114" i="40"/>
  <c r="AF114" i="40"/>
  <c r="AE114" i="40"/>
  <c r="AD114" i="40"/>
  <c r="AC114" i="40"/>
  <c r="AB114" i="40"/>
  <c r="AA114" i="40"/>
  <c r="Z114" i="40"/>
  <c r="Y114" i="40"/>
  <c r="X114" i="40"/>
  <c r="W114" i="40"/>
  <c r="V114" i="40"/>
  <c r="U114" i="40"/>
  <c r="T114" i="40"/>
  <c r="S114" i="40"/>
  <c r="R114" i="40"/>
  <c r="Q114" i="40"/>
  <c r="P114" i="40"/>
  <c r="O114" i="40"/>
  <c r="N114" i="40"/>
  <c r="M114" i="40"/>
  <c r="L114" i="40"/>
  <c r="K114" i="40"/>
  <c r="J114" i="40"/>
  <c r="I114" i="40"/>
  <c r="G114" i="40"/>
  <c r="F114" i="40"/>
  <c r="E114" i="40"/>
  <c r="D114" i="40"/>
  <c r="AG113" i="40"/>
  <c r="AF113" i="40"/>
  <c r="AE113" i="40"/>
  <c r="AD113" i="40"/>
  <c r="AC113" i="40"/>
  <c r="AB113" i="40"/>
  <c r="AA113" i="40"/>
  <c r="Z113" i="40"/>
  <c r="Y113" i="40"/>
  <c r="X113" i="40"/>
  <c r="W113" i="40"/>
  <c r="V113" i="40"/>
  <c r="U113" i="40"/>
  <c r="T113" i="40"/>
  <c r="S113" i="40"/>
  <c r="R113" i="40"/>
  <c r="Q113" i="40"/>
  <c r="P113" i="40"/>
  <c r="O113" i="40"/>
  <c r="N113" i="40"/>
  <c r="M113" i="40"/>
  <c r="L113" i="40"/>
  <c r="K113" i="40"/>
  <c r="J113" i="40"/>
  <c r="I113" i="40"/>
  <c r="G113" i="40"/>
  <c r="F113" i="40"/>
  <c r="E113" i="40"/>
  <c r="D113" i="40"/>
  <c r="AG112" i="40"/>
  <c r="AF112" i="40"/>
  <c r="AE112" i="40"/>
  <c r="AD112" i="40"/>
  <c r="AC112" i="40"/>
  <c r="AB112" i="40"/>
  <c r="AA112" i="40"/>
  <c r="Z112" i="40"/>
  <c r="Y112" i="40"/>
  <c r="X112" i="40"/>
  <c r="W112" i="40"/>
  <c r="V112" i="40"/>
  <c r="U112" i="40"/>
  <c r="T112" i="40"/>
  <c r="S112" i="40"/>
  <c r="R112" i="40"/>
  <c r="Q112" i="40"/>
  <c r="P112" i="40"/>
  <c r="O112" i="40"/>
  <c r="N112" i="40"/>
  <c r="M112" i="40"/>
  <c r="L112" i="40"/>
  <c r="K112" i="40"/>
  <c r="J112" i="40"/>
  <c r="I112" i="40"/>
  <c r="G112" i="40"/>
  <c r="F112" i="40"/>
  <c r="E112" i="40"/>
  <c r="D112" i="40"/>
  <c r="AG111" i="40"/>
  <c r="AF111" i="40"/>
  <c r="AE111" i="40"/>
  <c r="AD111" i="40"/>
  <c r="AC111" i="40"/>
  <c r="AB111" i="40"/>
  <c r="AA111" i="40"/>
  <c r="Z111" i="40"/>
  <c r="Y111" i="40"/>
  <c r="X111" i="40"/>
  <c r="W111" i="40"/>
  <c r="V111" i="40"/>
  <c r="U111" i="40"/>
  <c r="T111" i="40"/>
  <c r="S111" i="40"/>
  <c r="R111" i="40"/>
  <c r="Q111" i="40"/>
  <c r="P111" i="40"/>
  <c r="O111" i="40"/>
  <c r="N111" i="40"/>
  <c r="M111" i="40"/>
  <c r="L111" i="40"/>
  <c r="K111" i="40"/>
  <c r="J111" i="40"/>
  <c r="I111" i="40"/>
  <c r="G111" i="40"/>
  <c r="F111" i="40"/>
  <c r="E111" i="40"/>
  <c r="D111" i="40"/>
  <c r="AG110" i="40"/>
  <c r="AF110" i="40"/>
  <c r="AE110" i="40"/>
  <c r="AD110" i="40"/>
  <c r="AC110" i="40"/>
  <c r="AB110" i="40"/>
  <c r="AA110" i="40"/>
  <c r="Z110" i="40"/>
  <c r="Y110" i="40"/>
  <c r="X110" i="40"/>
  <c r="W110" i="40"/>
  <c r="V110" i="40"/>
  <c r="U110" i="40"/>
  <c r="T110" i="40"/>
  <c r="S110" i="40"/>
  <c r="R110" i="40"/>
  <c r="Q110" i="40"/>
  <c r="P110" i="40"/>
  <c r="O110" i="40"/>
  <c r="N110" i="40"/>
  <c r="M110" i="40"/>
  <c r="L110" i="40"/>
  <c r="K110" i="40"/>
  <c r="J110" i="40"/>
  <c r="I110" i="40"/>
  <c r="G110" i="40"/>
  <c r="F110" i="40"/>
  <c r="E110" i="40"/>
  <c r="D110" i="40"/>
  <c r="AG109" i="40"/>
  <c r="AF109" i="40"/>
  <c r="AE109" i="40"/>
  <c r="AD109" i="40"/>
  <c r="AC109" i="40"/>
  <c r="AB109" i="40"/>
  <c r="AA109" i="40"/>
  <c r="Z109" i="40"/>
  <c r="Y109" i="40"/>
  <c r="X109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G109" i="40"/>
  <c r="F109" i="40"/>
  <c r="E109" i="40"/>
  <c r="D109" i="40"/>
  <c r="AG108" i="40"/>
  <c r="AF108" i="40"/>
  <c r="AE108" i="40"/>
  <c r="AD108" i="40"/>
  <c r="AC108" i="40"/>
  <c r="AB108" i="40"/>
  <c r="AA108" i="40"/>
  <c r="Z108" i="40"/>
  <c r="Y108" i="40"/>
  <c r="X108" i="40"/>
  <c r="W108" i="40"/>
  <c r="V108" i="40"/>
  <c r="U108" i="40"/>
  <c r="T108" i="40"/>
  <c r="S108" i="40"/>
  <c r="R108" i="40"/>
  <c r="Q108" i="40"/>
  <c r="P108" i="40"/>
  <c r="O108" i="40"/>
  <c r="N108" i="40"/>
  <c r="M108" i="40"/>
  <c r="L108" i="40"/>
  <c r="K108" i="40"/>
  <c r="J108" i="40"/>
  <c r="I108" i="40"/>
  <c r="G108" i="40"/>
  <c r="F108" i="40"/>
  <c r="E108" i="40"/>
  <c r="D108" i="40"/>
  <c r="AG107" i="40"/>
  <c r="AF107" i="40"/>
  <c r="AE107" i="40"/>
  <c r="AD107" i="40"/>
  <c r="AC107" i="40"/>
  <c r="AB107" i="40"/>
  <c r="AA107" i="40"/>
  <c r="Z107" i="40"/>
  <c r="Y107" i="40"/>
  <c r="X107" i="40"/>
  <c r="W107" i="40"/>
  <c r="V107" i="40"/>
  <c r="U107" i="40"/>
  <c r="T107" i="40"/>
  <c r="S107" i="40"/>
  <c r="R107" i="40"/>
  <c r="Q107" i="40"/>
  <c r="P107" i="40"/>
  <c r="O107" i="40"/>
  <c r="N107" i="40"/>
  <c r="M107" i="40"/>
  <c r="L107" i="40"/>
  <c r="K107" i="40"/>
  <c r="J107" i="40"/>
  <c r="I107" i="40"/>
  <c r="G107" i="40"/>
  <c r="F107" i="40"/>
  <c r="E107" i="40"/>
  <c r="D107" i="40"/>
  <c r="AG106" i="40"/>
  <c r="AF106" i="40"/>
  <c r="AE106" i="40"/>
  <c r="AD106" i="40"/>
  <c r="AC106" i="40"/>
  <c r="AB106" i="40"/>
  <c r="AA106" i="40"/>
  <c r="Z106" i="40"/>
  <c r="Y106" i="40"/>
  <c r="X106" i="40"/>
  <c r="W106" i="40"/>
  <c r="V106" i="40"/>
  <c r="U106" i="40"/>
  <c r="T106" i="40"/>
  <c r="S106" i="40"/>
  <c r="R106" i="40"/>
  <c r="Q106" i="40"/>
  <c r="P106" i="40"/>
  <c r="O106" i="40"/>
  <c r="N106" i="40"/>
  <c r="M106" i="40"/>
  <c r="L106" i="40"/>
  <c r="K106" i="40"/>
  <c r="J106" i="40"/>
  <c r="I106" i="40"/>
  <c r="G106" i="40"/>
  <c r="F106" i="40"/>
  <c r="E106" i="40"/>
  <c r="D106" i="40"/>
  <c r="X104" i="40"/>
  <c r="V104" i="40"/>
  <c r="T104" i="40"/>
  <c r="R104" i="40"/>
  <c r="P104" i="40"/>
  <c r="N104" i="40"/>
  <c r="L104" i="40"/>
  <c r="H104" i="40"/>
  <c r="D104" i="40"/>
  <c r="AD103" i="40"/>
  <c r="Z103" i="40"/>
  <c r="AG96" i="40"/>
  <c r="AF96" i="40"/>
  <c r="AE96" i="40"/>
  <c r="AD96" i="40"/>
  <c r="AC96" i="40"/>
  <c r="AB96" i="40"/>
  <c r="AA96" i="40"/>
  <c r="Z96" i="40"/>
  <c r="Y96" i="40"/>
  <c r="X96" i="40"/>
  <c r="W96" i="40"/>
  <c r="V96" i="40"/>
  <c r="U96" i="40"/>
  <c r="T96" i="40"/>
  <c r="S96" i="40"/>
  <c r="R96" i="40"/>
  <c r="Q96" i="40"/>
  <c r="P96" i="40"/>
  <c r="O96" i="40"/>
  <c r="N96" i="40"/>
  <c r="M96" i="40"/>
  <c r="L96" i="40"/>
  <c r="K96" i="40"/>
  <c r="J96" i="40"/>
  <c r="I96" i="40"/>
  <c r="H96" i="40"/>
  <c r="G96" i="40"/>
  <c r="F96" i="40"/>
  <c r="E96" i="40"/>
  <c r="D96" i="40"/>
  <c r="X56" i="40"/>
  <c r="V56" i="40"/>
  <c r="T56" i="40"/>
  <c r="R56" i="40"/>
  <c r="P56" i="40"/>
  <c r="N56" i="40"/>
  <c r="L56" i="40"/>
  <c r="H56" i="40"/>
  <c r="D56" i="40"/>
  <c r="AD55" i="40"/>
  <c r="Z55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X8" i="40"/>
  <c r="V8" i="40"/>
  <c r="T8" i="40"/>
  <c r="R8" i="40"/>
  <c r="P8" i="40"/>
  <c r="N8" i="40"/>
  <c r="L8" i="40"/>
  <c r="H8" i="40"/>
  <c r="D8" i="40"/>
  <c r="AD7" i="40"/>
  <c r="Z7" i="40"/>
  <c r="D7" i="40"/>
  <c r="D3" i="40"/>
  <c r="AG31" i="50" l="1"/>
  <c r="AN36" i="50"/>
  <c r="T144" i="41"/>
  <c r="T31" i="50" s="1"/>
  <c r="Z31" i="50" s="1"/>
  <c r="AG144" i="41"/>
  <c r="AK31" i="50" s="1"/>
  <c r="AM31" i="50" s="1"/>
  <c r="D54" i="41"/>
  <c r="D102" i="41"/>
  <c r="D6" i="41"/>
  <c r="D102" i="40"/>
  <c r="D54" i="40"/>
  <c r="D6" i="40"/>
  <c r="Y144" i="41"/>
  <c r="Y31" i="50" s="1"/>
  <c r="AA31" i="50" s="1"/>
  <c r="E144" i="40"/>
  <c r="E16" i="50" s="1"/>
  <c r="J144" i="40"/>
  <c r="J16" i="50" s="1"/>
  <c r="L144" i="40"/>
  <c r="L16" i="50" s="1"/>
  <c r="N144" i="40"/>
  <c r="N16" i="50" s="1"/>
  <c r="P144" i="40"/>
  <c r="P16" i="50" s="1"/>
  <c r="R144" i="40"/>
  <c r="R16" i="50" s="1"/>
  <c r="T144" i="40"/>
  <c r="T16" i="50" s="1"/>
  <c r="V144" i="40"/>
  <c r="V16" i="50" s="1"/>
  <c r="X144" i="40"/>
  <c r="X16" i="50" s="1"/>
  <c r="Z144" i="40"/>
  <c r="AB16" i="50" s="1"/>
  <c r="AF16" i="50" s="1"/>
  <c r="AB144" i="40"/>
  <c r="AD16" i="50" s="1"/>
  <c r="AD144" i="40"/>
  <c r="AH16" i="50" s="1"/>
  <c r="AL16" i="50" s="1"/>
  <c r="AF144" i="40"/>
  <c r="AJ16" i="50" s="1"/>
  <c r="H144" i="40"/>
  <c r="H16" i="50" s="1"/>
  <c r="D144" i="40"/>
  <c r="D16" i="50" s="1"/>
  <c r="F144" i="40"/>
  <c r="F16" i="50" s="1"/>
  <c r="I144" i="40"/>
  <c r="I16" i="50" s="1"/>
  <c r="K144" i="40"/>
  <c r="K16" i="50" s="1"/>
  <c r="M144" i="40"/>
  <c r="M16" i="50" s="1"/>
  <c r="O144" i="40"/>
  <c r="O16" i="50" s="1"/>
  <c r="Q144" i="40"/>
  <c r="Q16" i="50" s="1"/>
  <c r="S144" i="40"/>
  <c r="S16" i="50" s="1"/>
  <c r="U144" i="40"/>
  <c r="U16" i="50" s="1"/>
  <c r="W144" i="40"/>
  <c r="W16" i="50" s="1"/>
  <c r="Y144" i="40"/>
  <c r="Y16" i="50" s="1"/>
  <c r="AA144" i="40"/>
  <c r="AC16" i="50" s="1"/>
  <c r="AC144" i="40"/>
  <c r="AE16" i="50" s="1"/>
  <c r="AE144" i="40"/>
  <c r="AI16" i="50" s="1"/>
  <c r="AG144" i="40"/>
  <c r="AK16" i="50" s="1"/>
  <c r="G144" i="40"/>
  <c r="G16" i="50" s="1"/>
  <c r="Z16" i="50" l="1"/>
  <c r="AG16" i="50"/>
  <c r="AM16" i="50"/>
  <c r="AN31" i="50"/>
  <c r="AA16" i="50"/>
  <c r="AG143" i="39"/>
  <c r="AF143" i="39"/>
  <c r="AE143" i="39"/>
  <c r="AD143" i="39"/>
  <c r="AC143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AG142" i="39"/>
  <c r="AF142" i="39"/>
  <c r="AE142" i="39"/>
  <c r="AD142" i="39"/>
  <c r="AC142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AG141" i="39"/>
  <c r="AF141" i="39"/>
  <c r="AE141" i="39"/>
  <c r="AD141" i="39"/>
  <c r="AC141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AG140" i="39"/>
  <c r="AF140" i="39"/>
  <c r="AE140" i="39"/>
  <c r="AD140" i="39"/>
  <c r="AC140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AG139" i="39"/>
  <c r="AF139" i="39"/>
  <c r="AE139" i="39"/>
  <c r="AD139" i="39"/>
  <c r="AC139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AG138" i="39"/>
  <c r="AF138" i="39"/>
  <c r="AE138" i="39"/>
  <c r="AD138" i="39"/>
  <c r="AC138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AG137" i="39"/>
  <c r="AF137" i="39"/>
  <c r="AE137" i="39"/>
  <c r="AD137" i="39"/>
  <c r="AC137" i="39"/>
  <c r="AB137" i="39"/>
  <c r="AA137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AG136" i="39"/>
  <c r="AF136" i="39"/>
  <c r="AE136" i="39"/>
  <c r="AD136" i="39"/>
  <c r="AC136" i="39"/>
  <c r="AB136" i="39"/>
  <c r="AA136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AG135" i="39"/>
  <c r="AF135" i="39"/>
  <c r="AE135" i="39"/>
  <c r="AD135" i="39"/>
  <c r="AC135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AG134" i="39"/>
  <c r="AF134" i="39"/>
  <c r="AE134" i="39"/>
  <c r="AD134" i="39"/>
  <c r="AC134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AG130" i="39"/>
  <c r="AF130" i="39"/>
  <c r="AE130" i="39"/>
  <c r="AD130" i="39"/>
  <c r="AC130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AG129" i="39"/>
  <c r="AF129" i="39"/>
  <c r="AE129" i="39"/>
  <c r="AD129" i="39"/>
  <c r="AC129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AG128" i="39"/>
  <c r="AF128" i="39"/>
  <c r="AE128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G127" i="39"/>
  <c r="AF127" i="39"/>
  <c r="AE127" i="39"/>
  <c r="AD127" i="39"/>
  <c r="AC127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AG126" i="39"/>
  <c r="AF126" i="39"/>
  <c r="AE126" i="39"/>
  <c r="AD126" i="39"/>
  <c r="AC126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AG125" i="39"/>
  <c r="AF125" i="39"/>
  <c r="AE125" i="39"/>
  <c r="AD125" i="39"/>
  <c r="AC125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AG124" i="39"/>
  <c r="AF124" i="39"/>
  <c r="AE124" i="39"/>
  <c r="AD124" i="39"/>
  <c r="AC124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AG123" i="39"/>
  <c r="AF123" i="39"/>
  <c r="AE123" i="39"/>
  <c r="AD123" i="39"/>
  <c r="AC123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AG122" i="39"/>
  <c r="AF122" i="39"/>
  <c r="AE122" i="39"/>
  <c r="AD122" i="39"/>
  <c r="AC122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AG121" i="39"/>
  <c r="AF121" i="39"/>
  <c r="AE121" i="39"/>
  <c r="AD121" i="39"/>
  <c r="AC121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AG120" i="39"/>
  <c r="AF120" i="39"/>
  <c r="AE120" i="39"/>
  <c r="AD120" i="39"/>
  <c r="AC120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AG119" i="39"/>
  <c r="AF119" i="39"/>
  <c r="AE119" i="39"/>
  <c r="AD119" i="39"/>
  <c r="AC119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AG118" i="39"/>
  <c r="AF118" i="39"/>
  <c r="AE118" i="39"/>
  <c r="AD118" i="39"/>
  <c r="AC118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H118" i="39"/>
  <c r="G118" i="39"/>
  <c r="F118" i="39"/>
  <c r="E118" i="39"/>
  <c r="D118" i="39"/>
  <c r="AG117" i="39"/>
  <c r="AF117" i="39"/>
  <c r="AE117" i="39"/>
  <c r="AD117" i="39"/>
  <c r="AC117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AG116" i="39"/>
  <c r="AF116" i="39"/>
  <c r="AE116" i="39"/>
  <c r="AD116" i="39"/>
  <c r="AC116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AG115" i="39"/>
  <c r="AF115" i="39"/>
  <c r="AE115" i="39"/>
  <c r="AD115" i="39"/>
  <c r="AC115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AG114" i="39"/>
  <c r="AF114" i="39"/>
  <c r="AE114" i="39"/>
  <c r="AD114" i="39"/>
  <c r="AC114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AG113" i="39"/>
  <c r="AF113" i="39"/>
  <c r="AE113" i="39"/>
  <c r="AD113" i="39"/>
  <c r="AC113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AG112" i="39"/>
  <c r="AF112" i="39"/>
  <c r="AE112" i="39"/>
  <c r="AD112" i="39"/>
  <c r="AC112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AG111" i="39"/>
  <c r="AF111" i="39"/>
  <c r="AE111" i="39"/>
  <c r="AD111" i="39"/>
  <c r="AC111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AG110" i="39"/>
  <c r="AF110" i="39"/>
  <c r="AE110" i="39"/>
  <c r="AD110" i="39"/>
  <c r="AC110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AG109" i="39"/>
  <c r="AF109" i="39"/>
  <c r="AE109" i="39"/>
  <c r="AD109" i="39"/>
  <c r="AC109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AG108" i="39"/>
  <c r="AF108" i="39"/>
  <c r="AE108" i="39"/>
  <c r="AD108" i="39"/>
  <c r="AC108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AG107" i="39"/>
  <c r="AF107" i="39"/>
  <c r="AE107" i="39"/>
  <c r="AD107" i="39"/>
  <c r="AC107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AG106" i="39"/>
  <c r="AG144" i="39" s="1"/>
  <c r="AK29" i="50" s="1"/>
  <c r="AF106" i="39"/>
  <c r="AF144" i="39" s="1"/>
  <c r="AJ29" i="50" s="1"/>
  <c r="AE106" i="39"/>
  <c r="AE144" i="39" s="1"/>
  <c r="AI29" i="50" s="1"/>
  <c r="AD106" i="39"/>
  <c r="AD144" i="39" s="1"/>
  <c r="AH29" i="50" s="1"/>
  <c r="AL29" i="50" s="1"/>
  <c r="AC106" i="39"/>
  <c r="AC144" i="39" s="1"/>
  <c r="AE29" i="50" s="1"/>
  <c r="AB106" i="39"/>
  <c r="AB144" i="39" s="1"/>
  <c r="AD29" i="50" s="1"/>
  <c r="AA106" i="39"/>
  <c r="AA144" i="39" s="1"/>
  <c r="AC29" i="50" s="1"/>
  <c r="Z106" i="39"/>
  <c r="Z144" i="39" s="1"/>
  <c r="AB29" i="50" s="1"/>
  <c r="AF29" i="50" s="1"/>
  <c r="Y106" i="39"/>
  <c r="Y144" i="39" s="1"/>
  <c r="Y29" i="50" s="1"/>
  <c r="X106" i="39"/>
  <c r="W106" i="39"/>
  <c r="W144" i="39" s="1"/>
  <c r="W29" i="50" s="1"/>
  <c r="V106" i="39"/>
  <c r="U106" i="39"/>
  <c r="U144" i="39" s="1"/>
  <c r="U29" i="50" s="1"/>
  <c r="T106" i="39"/>
  <c r="T144" i="39" s="1"/>
  <c r="T29" i="50" s="1"/>
  <c r="S106" i="39"/>
  <c r="S144" i="39" s="1"/>
  <c r="S29" i="50" s="1"/>
  <c r="R106" i="39"/>
  <c r="R144" i="39" s="1"/>
  <c r="R29" i="50" s="1"/>
  <c r="Q106" i="39"/>
  <c r="Q144" i="39" s="1"/>
  <c r="Q29" i="50" s="1"/>
  <c r="P106" i="39"/>
  <c r="P144" i="39" s="1"/>
  <c r="P29" i="50" s="1"/>
  <c r="O106" i="39"/>
  <c r="O144" i="39" s="1"/>
  <c r="O29" i="50" s="1"/>
  <c r="N106" i="39"/>
  <c r="N144" i="39" s="1"/>
  <c r="N29" i="50" s="1"/>
  <c r="M106" i="39"/>
  <c r="M144" i="39" s="1"/>
  <c r="M29" i="50" s="1"/>
  <c r="L106" i="39"/>
  <c r="L144" i="39" s="1"/>
  <c r="L29" i="50" s="1"/>
  <c r="K106" i="39"/>
  <c r="K144" i="39" s="1"/>
  <c r="K29" i="50" s="1"/>
  <c r="J106" i="39"/>
  <c r="J144" i="39" s="1"/>
  <c r="J29" i="50" s="1"/>
  <c r="I106" i="39"/>
  <c r="I144" i="39" s="1"/>
  <c r="I29" i="50" s="1"/>
  <c r="H106" i="39"/>
  <c r="H144" i="39" s="1"/>
  <c r="H29" i="50" s="1"/>
  <c r="G106" i="39"/>
  <c r="G144" i="39" s="1"/>
  <c r="G29" i="50" s="1"/>
  <c r="F106" i="39"/>
  <c r="F144" i="39" s="1"/>
  <c r="F29" i="50" s="1"/>
  <c r="E106" i="39"/>
  <c r="E144" i="39" s="1"/>
  <c r="E29" i="50" s="1"/>
  <c r="D106" i="39"/>
  <c r="D144" i="39" s="1"/>
  <c r="D29" i="50" s="1"/>
  <c r="X104" i="39"/>
  <c r="V104" i="39"/>
  <c r="T104" i="39"/>
  <c r="R104" i="39"/>
  <c r="P104" i="39"/>
  <c r="N104" i="39"/>
  <c r="L104" i="39"/>
  <c r="H104" i="39"/>
  <c r="D104" i="39"/>
  <c r="AD103" i="39"/>
  <c r="Z103" i="39"/>
  <c r="AG96" i="39"/>
  <c r="AF96" i="39"/>
  <c r="AE96" i="39"/>
  <c r="AD96" i="39"/>
  <c r="AC96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X56" i="39"/>
  <c r="V56" i="39"/>
  <c r="T56" i="39"/>
  <c r="R56" i="39"/>
  <c r="P56" i="39"/>
  <c r="N56" i="39"/>
  <c r="L56" i="39"/>
  <c r="H56" i="39"/>
  <c r="D56" i="39"/>
  <c r="AD55" i="39"/>
  <c r="Z55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X8" i="39"/>
  <c r="V8" i="39"/>
  <c r="T8" i="39"/>
  <c r="R8" i="39"/>
  <c r="P8" i="39"/>
  <c r="N8" i="39"/>
  <c r="L8" i="39"/>
  <c r="H8" i="39"/>
  <c r="D8" i="39"/>
  <c r="AD7" i="39"/>
  <c r="Z7" i="39"/>
  <c r="D7" i="39"/>
  <c r="D3" i="39"/>
  <c r="AG29" i="50" l="1"/>
  <c r="AN16" i="50"/>
  <c r="AM29" i="50"/>
  <c r="AA29" i="50"/>
  <c r="V144" i="39"/>
  <c r="V29" i="50" s="1"/>
  <c r="Z29" i="50" s="1"/>
  <c r="D102" i="39"/>
  <c r="D54" i="39"/>
  <c r="D6" i="39"/>
  <c r="X144" i="39"/>
  <c r="X29" i="50" s="1"/>
  <c r="K146" i="38"/>
  <c r="H146" i="38"/>
  <c r="D146" i="38"/>
  <c r="AG143" i="38"/>
  <c r="AF143" i="38"/>
  <c r="AE143" i="38"/>
  <c r="AD143" i="38"/>
  <c r="AC143" i="38"/>
  <c r="AB143" i="38"/>
  <c r="AA143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D143" i="38"/>
  <c r="AG142" i="38"/>
  <c r="AF142" i="38"/>
  <c r="AE142" i="38"/>
  <c r="AD142" i="38"/>
  <c r="AC142" i="38"/>
  <c r="AB142" i="38"/>
  <c r="AA142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D142" i="38"/>
  <c r="AG141" i="38"/>
  <c r="AF141" i="38"/>
  <c r="AE141" i="38"/>
  <c r="AD141" i="38"/>
  <c r="AC141" i="38"/>
  <c r="AB141" i="38"/>
  <c r="AA141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D141" i="38"/>
  <c r="AG140" i="38"/>
  <c r="AF140" i="38"/>
  <c r="AE140" i="38"/>
  <c r="AD140" i="38"/>
  <c r="AC140" i="38"/>
  <c r="AB140" i="38"/>
  <c r="AA140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D140" i="38"/>
  <c r="AG139" i="38"/>
  <c r="AF139" i="38"/>
  <c r="AE139" i="38"/>
  <c r="AD139" i="38"/>
  <c r="AC139" i="38"/>
  <c r="AB139" i="38"/>
  <c r="AA139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D139" i="38"/>
  <c r="AG138" i="38"/>
  <c r="AF138" i="38"/>
  <c r="AE138" i="38"/>
  <c r="AD138" i="38"/>
  <c r="AC138" i="38"/>
  <c r="AB138" i="38"/>
  <c r="AA138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D138" i="38"/>
  <c r="AG137" i="38"/>
  <c r="AF137" i="38"/>
  <c r="AE137" i="38"/>
  <c r="AD137" i="38"/>
  <c r="AC137" i="38"/>
  <c r="AB137" i="38"/>
  <c r="AA137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D137" i="38"/>
  <c r="AG136" i="38"/>
  <c r="AF136" i="38"/>
  <c r="AE136" i="38"/>
  <c r="AD136" i="38"/>
  <c r="AC136" i="38"/>
  <c r="AB136" i="38"/>
  <c r="AA136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D136" i="38"/>
  <c r="AG135" i="38"/>
  <c r="AF135" i="38"/>
  <c r="AE135" i="38"/>
  <c r="AD135" i="38"/>
  <c r="AC135" i="38"/>
  <c r="AB135" i="38"/>
  <c r="AA135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F135" i="38"/>
  <c r="E135" i="38"/>
  <c r="D135" i="38"/>
  <c r="AG134" i="38"/>
  <c r="AF134" i="38"/>
  <c r="AE134" i="38"/>
  <c r="AD134" i="38"/>
  <c r="AC134" i="38"/>
  <c r="AB134" i="38"/>
  <c r="AA134" i="38"/>
  <c r="Z134" i="38"/>
  <c r="Y134" i="38"/>
  <c r="X134" i="38"/>
  <c r="W134" i="38"/>
  <c r="V134" i="38"/>
  <c r="U134" i="38"/>
  <c r="T134" i="38"/>
  <c r="S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D134" i="38"/>
  <c r="AG133" i="38"/>
  <c r="AF133" i="38"/>
  <c r="AE133" i="38"/>
  <c r="AD133" i="38"/>
  <c r="AC133" i="38"/>
  <c r="AB133" i="38"/>
  <c r="AA133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D133" i="38"/>
  <c r="AG132" i="38"/>
  <c r="AF132" i="38"/>
  <c r="AE132" i="38"/>
  <c r="AD132" i="38"/>
  <c r="AC132" i="38"/>
  <c r="AB132" i="38"/>
  <c r="AA132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D132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D131" i="38"/>
  <c r="AG130" i="38"/>
  <c r="AF130" i="38"/>
  <c r="AE130" i="38"/>
  <c r="AD130" i="38"/>
  <c r="AC130" i="38"/>
  <c r="AB130" i="38"/>
  <c r="AA130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D130" i="38"/>
  <c r="AG129" i="38"/>
  <c r="AF129" i="38"/>
  <c r="AE129" i="38"/>
  <c r="AD129" i="38"/>
  <c r="AC129" i="38"/>
  <c r="AB129" i="38"/>
  <c r="AA129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D129" i="38"/>
  <c r="AG128" i="38"/>
  <c r="AF128" i="38"/>
  <c r="AE128" i="38"/>
  <c r="AD128" i="38"/>
  <c r="AC128" i="38"/>
  <c r="AB128" i="38"/>
  <c r="AA128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D128" i="38"/>
  <c r="AG127" i="38"/>
  <c r="AF127" i="38"/>
  <c r="AE127" i="38"/>
  <c r="AD127" i="38"/>
  <c r="AC127" i="38"/>
  <c r="AB127" i="38"/>
  <c r="AA127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D127" i="38"/>
  <c r="AG126" i="38"/>
  <c r="AF126" i="38"/>
  <c r="AE126" i="38"/>
  <c r="AD126" i="38"/>
  <c r="AC126" i="38"/>
  <c r="AB126" i="38"/>
  <c r="AA126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D126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D125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D124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D123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D122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D121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D120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D119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D118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D117" i="38"/>
  <c r="AG116" i="38"/>
  <c r="AF116" i="38"/>
  <c r="AE116" i="38"/>
  <c r="AD116" i="38"/>
  <c r="AC116" i="38"/>
  <c r="AB116" i="38"/>
  <c r="AA116" i="38"/>
  <c r="Z116" i="38"/>
  <c r="Y116" i="38"/>
  <c r="X116" i="38"/>
  <c r="W116" i="38"/>
  <c r="V116" i="38"/>
  <c r="U116" i="38"/>
  <c r="T116" i="38"/>
  <c r="S116" i="38"/>
  <c r="R116" i="38"/>
  <c r="Q116" i="38"/>
  <c r="P116" i="38"/>
  <c r="O116" i="38"/>
  <c r="N116" i="38"/>
  <c r="M116" i="38"/>
  <c r="L116" i="38"/>
  <c r="K116" i="38"/>
  <c r="J116" i="38"/>
  <c r="I116" i="38"/>
  <c r="H116" i="38"/>
  <c r="G116" i="38"/>
  <c r="F116" i="38"/>
  <c r="E116" i="38"/>
  <c r="D116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D115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D114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D113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AG111" i="38"/>
  <c r="AF111" i="38"/>
  <c r="AE111" i="38"/>
  <c r="AD111" i="38"/>
  <c r="AC111" i="38"/>
  <c r="AB111" i="38"/>
  <c r="AA111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AG106" i="38"/>
  <c r="AG144" i="38" s="1"/>
  <c r="AK18" i="50" s="1"/>
  <c r="AF106" i="38"/>
  <c r="AF144" i="38" s="1"/>
  <c r="AJ18" i="50" s="1"/>
  <c r="AE106" i="38"/>
  <c r="AE144" i="38" s="1"/>
  <c r="AI18" i="50" s="1"/>
  <c r="AD106" i="38"/>
  <c r="AD144" i="38" s="1"/>
  <c r="AH18" i="50" s="1"/>
  <c r="AL18" i="50" s="1"/>
  <c r="AC106" i="38"/>
  <c r="AC144" i="38" s="1"/>
  <c r="AE18" i="50" s="1"/>
  <c r="AB106" i="38"/>
  <c r="AB144" i="38" s="1"/>
  <c r="AD18" i="50" s="1"/>
  <c r="AA106" i="38"/>
  <c r="AA144" i="38" s="1"/>
  <c r="AC18" i="50" s="1"/>
  <c r="Z106" i="38"/>
  <c r="Y106" i="38"/>
  <c r="Y144" i="38" s="1"/>
  <c r="Y18" i="50" s="1"/>
  <c r="X106" i="38"/>
  <c r="X144" i="38" s="1"/>
  <c r="X18" i="50" s="1"/>
  <c r="W106" i="38"/>
  <c r="V106" i="38"/>
  <c r="V144" i="38" s="1"/>
  <c r="V18" i="50" s="1"/>
  <c r="U106" i="38"/>
  <c r="U144" i="38" s="1"/>
  <c r="U18" i="50" s="1"/>
  <c r="T106" i="38"/>
  <c r="T144" i="38" s="1"/>
  <c r="T18" i="50" s="1"/>
  <c r="S106" i="38"/>
  <c r="S144" i="38" s="1"/>
  <c r="S18" i="50" s="1"/>
  <c r="R106" i="38"/>
  <c r="R144" i="38" s="1"/>
  <c r="R18" i="50" s="1"/>
  <c r="Q106" i="38"/>
  <c r="Q144" i="38" s="1"/>
  <c r="Q18" i="50" s="1"/>
  <c r="P106" i="38"/>
  <c r="P144" i="38" s="1"/>
  <c r="P18" i="50" s="1"/>
  <c r="O106" i="38"/>
  <c r="O144" i="38" s="1"/>
  <c r="O18" i="50" s="1"/>
  <c r="N106" i="38"/>
  <c r="N144" i="38" s="1"/>
  <c r="N18" i="50" s="1"/>
  <c r="M106" i="38"/>
  <c r="M144" i="38" s="1"/>
  <c r="M18" i="50" s="1"/>
  <c r="L106" i="38"/>
  <c r="L144" i="38" s="1"/>
  <c r="L18" i="50" s="1"/>
  <c r="K106" i="38"/>
  <c r="K144" i="38" s="1"/>
  <c r="K18" i="50" s="1"/>
  <c r="J106" i="38"/>
  <c r="J144" i="38" s="1"/>
  <c r="J18" i="50" s="1"/>
  <c r="I106" i="38"/>
  <c r="I144" i="38" s="1"/>
  <c r="I18" i="50" s="1"/>
  <c r="H106" i="38"/>
  <c r="H144" i="38" s="1"/>
  <c r="H18" i="50" s="1"/>
  <c r="G106" i="38"/>
  <c r="G144" i="38" s="1"/>
  <c r="G18" i="50" s="1"/>
  <c r="F106" i="38"/>
  <c r="F144" i="38" s="1"/>
  <c r="F18" i="50" s="1"/>
  <c r="E106" i="38"/>
  <c r="E144" i="38" s="1"/>
  <c r="E18" i="50" s="1"/>
  <c r="D106" i="38"/>
  <c r="D144" i="38" s="1"/>
  <c r="D18" i="50" s="1"/>
  <c r="X104" i="38"/>
  <c r="V104" i="38"/>
  <c r="T104" i="38"/>
  <c r="R104" i="38"/>
  <c r="P104" i="38"/>
  <c r="N104" i="38"/>
  <c r="L104" i="38"/>
  <c r="H104" i="38"/>
  <c r="D104" i="38"/>
  <c r="AD103" i="38"/>
  <c r="Z103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D96" i="38"/>
  <c r="X56" i="38"/>
  <c r="V56" i="38"/>
  <c r="T56" i="38"/>
  <c r="R56" i="38"/>
  <c r="P56" i="38"/>
  <c r="N56" i="38"/>
  <c r="L56" i="38"/>
  <c r="H56" i="38"/>
  <c r="D56" i="38"/>
  <c r="AD55" i="38"/>
  <c r="Z55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X8" i="38"/>
  <c r="V8" i="38"/>
  <c r="T8" i="38"/>
  <c r="R8" i="38"/>
  <c r="P8" i="38"/>
  <c r="N8" i="38"/>
  <c r="L8" i="38"/>
  <c r="H8" i="38"/>
  <c r="D8" i="38"/>
  <c r="AD7" i="38"/>
  <c r="Z7" i="38"/>
  <c r="D7" i="38"/>
  <c r="D3" i="38"/>
  <c r="Z18" i="50" l="1"/>
  <c r="AG18" i="50"/>
  <c r="AN29" i="50"/>
  <c r="AM18" i="50"/>
  <c r="D102" i="38"/>
  <c r="D54" i="38"/>
  <c r="D6" i="38"/>
  <c r="W144" i="38"/>
  <c r="W18" i="50" s="1"/>
  <c r="AA18" i="50" s="1"/>
  <c r="Z144" i="38"/>
  <c r="AB18" i="50" s="1"/>
  <c r="AF18" i="50" s="1"/>
  <c r="AN18" i="50" l="1"/>
  <c r="D143" i="37"/>
  <c r="D142" i="37"/>
  <c r="D141" i="37"/>
  <c r="D140" i="37"/>
  <c r="D139" i="37"/>
  <c r="D138" i="37"/>
  <c r="D137" i="37"/>
  <c r="D136" i="37"/>
  <c r="D135" i="37"/>
  <c r="D134" i="37"/>
  <c r="D133" i="37"/>
  <c r="D132" i="37"/>
  <c r="D131" i="37"/>
  <c r="D130" i="37"/>
  <c r="D129" i="37"/>
  <c r="D128" i="37"/>
  <c r="D127" i="37"/>
  <c r="D126" i="37"/>
  <c r="D125" i="37"/>
  <c r="D124" i="37"/>
  <c r="D123" i="37"/>
  <c r="D122" i="37"/>
  <c r="D121" i="37"/>
  <c r="D120" i="37"/>
  <c r="D119" i="37"/>
  <c r="D118" i="37"/>
  <c r="D117" i="37"/>
  <c r="D116" i="37"/>
  <c r="D115" i="37"/>
  <c r="D114" i="37"/>
  <c r="D113" i="37"/>
  <c r="D112" i="37"/>
  <c r="D111" i="37"/>
  <c r="D110" i="37"/>
  <c r="D109" i="37"/>
  <c r="D108" i="37"/>
  <c r="D107" i="37"/>
  <c r="D106" i="37"/>
  <c r="D144" i="37" s="1"/>
  <c r="D8" i="50" s="1"/>
  <c r="K146" i="37"/>
  <c r="H146" i="37"/>
  <c r="D146" i="37"/>
  <c r="AG143" i="37"/>
  <c r="AF143" i="37"/>
  <c r="AE143" i="37"/>
  <c r="AD143" i="37"/>
  <c r="AC143" i="37"/>
  <c r="AB143" i="37"/>
  <c r="AA143" i="37"/>
  <c r="Z143" i="37"/>
  <c r="Y143" i="37"/>
  <c r="X143" i="37"/>
  <c r="W143" i="37"/>
  <c r="V143" i="37"/>
  <c r="U143" i="37"/>
  <c r="T143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AG142" i="37"/>
  <c r="AF142" i="37"/>
  <c r="AE142" i="37"/>
  <c r="AD142" i="37"/>
  <c r="AC142" i="37"/>
  <c r="AB142" i="37"/>
  <c r="AA142" i="37"/>
  <c r="Z142" i="37"/>
  <c r="Y142" i="37"/>
  <c r="X142" i="37"/>
  <c r="W142" i="37"/>
  <c r="V142" i="37"/>
  <c r="U142" i="37"/>
  <c r="T142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AG141" i="37"/>
  <c r="AF141" i="37"/>
  <c r="AE141" i="37"/>
  <c r="AD141" i="37"/>
  <c r="AC141" i="37"/>
  <c r="AB141" i="37"/>
  <c r="AA141" i="37"/>
  <c r="Z141" i="37"/>
  <c r="Y141" i="37"/>
  <c r="X141" i="37"/>
  <c r="W141" i="37"/>
  <c r="V141" i="37"/>
  <c r="U141" i="37"/>
  <c r="T141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AG140" i="37"/>
  <c r="AF140" i="37"/>
  <c r="AE140" i="37"/>
  <c r="AD140" i="37"/>
  <c r="AC140" i="37"/>
  <c r="AB140" i="37"/>
  <c r="AA140" i="37"/>
  <c r="Z140" i="37"/>
  <c r="Y140" i="37"/>
  <c r="X140" i="37"/>
  <c r="W140" i="37"/>
  <c r="V140" i="37"/>
  <c r="U140" i="37"/>
  <c r="T140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AG139" i="37"/>
  <c r="AF139" i="37"/>
  <c r="AE139" i="37"/>
  <c r="AD139" i="37"/>
  <c r="AC139" i="37"/>
  <c r="AB139" i="37"/>
  <c r="AA139" i="37"/>
  <c r="Z139" i="37"/>
  <c r="Y139" i="37"/>
  <c r="X139" i="37"/>
  <c r="W139" i="37"/>
  <c r="V139" i="37"/>
  <c r="U139" i="37"/>
  <c r="T139" i="37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AG138" i="37"/>
  <c r="AF138" i="37"/>
  <c r="AE138" i="37"/>
  <c r="AD138" i="37"/>
  <c r="AC138" i="37"/>
  <c r="AB138" i="37"/>
  <c r="AA138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AG137" i="37"/>
  <c r="AF137" i="37"/>
  <c r="AE137" i="37"/>
  <c r="AD137" i="37"/>
  <c r="AC137" i="37"/>
  <c r="AB137" i="37"/>
  <c r="AA137" i="37"/>
  <c r="Z137" i="37"/>
  <c r="Y137" i="37"/>
  <c r="X137" i="37"/>
  <c r="W137" i="37"/>
  <c r="V137" i="37"/>
  <c r="U137" i="37"/>
  <c r="T137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AG136" i="37"/>
  <c r="AF136" i="37"/>
  <c r="AE136" i="37"/>
  <c r="AD136" i="37"/>
  <c r="AC136" i="37"/>
  <c r="AB136" i="37"/>
  <c r="AA136" i="37"/>
  <c r="Z136" i="37"/>
  <c r="Y136" i="37"/>
  <c r="X136" i="37"/>
  <c r="W136" i="37"/>
  <c r="V136" i="37"/>
  <c r="U136" i="37"/>
  <c r="T136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AG135" i="37"/>
  <c r="AF135" i="37"/>
  <c r="AE135" i="37"/>
  <c r="AD135" i="37"/>
  <c r="AC135" i="37"/>
  <c r="AB135" i="37"/>
  <c r="AA135" i="37"/>
  <c r="Z135" i="37"/>
  <c r="Y135" i="37"/>
  <c r="X135" i="37"/>
  <c r="W135" i="37"/>
  <c r="V135" i="37"/>
  <c r="U135" i="37"/>
  <c r="T135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AG134" i="37"/>
  <c r="AF134" i="37"/>
  <c r="AE134" i="37"/>
  <c r="AD134" i="37"/>
  <c r="AC134" i="37"/>
  <c r="AB134" i="37"/>
  <c r="AA134" i="37"/>
  <c r="Z134" i="37"/>
  <c r="Y134" i="37"/>
  <c r="X134" i="37"/>
  <c r="W134" i="37"/>
  <c r="V134" i="37"/>
  <c r="U134" i="37"/>
  <c r="T134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AG133" i="37"/>
  <c r="AF133" i="37"/>
  <c r="AE133" i="37"/>
  <c r="AD133" i="37"/>
  <c r="AC133" i="37"/>
  <c r="AB133" i="37"/>
  <c r="AA133" i="37"/>
  <c r="Z133" i="37"/>
  <c r="Y133" i="37"/>
  <c r="X133" i="37"/>
  <c r="W133" i="37"/>
  <c r="V133" i="37"/>
  <c r="U133" i="37"/>
  <c r="T133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AG132" i="37"/>
  <c r="AF132" i="37"/>
  <c r="AE132" i="37"/>
  <c r="AD132" i="37"/>
  <c r="AC132" i="37"/>
  <c r="AB132" i="37"/>
  <c r="AA132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AG131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AG130" i="37"/>
  <c r="AF130" i="37"/>
  <c r="AE130" i="37"/>
  <c r="AD130" i="37"/>
  <c r="AC130" i="37"/>
  <c r="AB130" i="37"/>
  <c r="AA130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AG129" i="37"/>
  <c r="AF129" i="37"/>
  <c r="AE129" i="37"/>
  <c r="AD129" i="37"/>
  <c r="AC129" i="37"/>
  <c r="AB129" i="37"/>
  <c r="AA129" i="37"/>
  <c r="Z129" i="37"/>
  <c r="Y129" i="37"/>
  <c r="X129" i="37"/>
  <c r="W129" i="37"/>
  <c r="V129" i="37"/>
  <c r="U129" i="37"/>
  <c r="T129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AG128" i="37"/>
  <c r="AF128" i="37"/>
  <c r="AE128" i="37"/>
  <c r="AD128" i="37"/>
  <c r="AC128" i="37"/>
  <c r="AB128" i="37"/>
  <c r="AA128" i="37"/>
  <c r="Z128" i="37"/>
  <c r="Y128" i="37"/>
  <c r="X128" i="37"/>
  <c r="W128" i="37"/>
  <c r="V128" i="37"/>
  <c r="U128" i="37"/>
  <c r="T128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AG127" i="37"/>
  <c r="AF127" i="37"/>
  <c r="AE127" i="37"/>
  <c r="AD127" i="37"/>
  <c r="AC127" i="37"/>
  <c r="AB127" i="37"/>
  <c r="AA127" i="37"/>
  <c r="Z127" i="37"/>
  <c r="Y127" i="37"/>
  <c r="X127" i="37"/>
  <c r="W127" i="37"/>
  <c r="V127" i="37"/>
  <c r="U127" i="37"/>
  <c r="T127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AG126" i="37"/>
  <c r="AF126" i="37"/>
  <c r="AE126" i="37"/>
  <c r="AD126" i="37"/>
  <c r="AC126" i="37"/>
  <c r="AB126" i="37"/>
  <c r="AA126" i="37"/>
  <c r="Z126" i="37"/>
  <c r="Y126" i="37"/>
  <c r="X126" i="37"/>
  <c r="W126" i="37"/>
  <c r="V126" i="37"/>
  <c r="U126" i="37"/>
  <c r="T126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AG125" i="37"/>
  <c r="AF125" i="37"/>
  <c r="AE125" i="37"/>
  <c r="AD125" i="37"/>
  <c r="AC125" i="37"/>
  <c r="AB125" i="37"/>
  <c r="AA125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AG124" i="37"/>
  <c r="AF124" i="37"/>
  <c r="AE124" i="37"/>
  <c r="AD124" i="37"/>
  <c r="AC124" i="37"/>
  <c r="AB124" i="37"/>
  <c r="AA124" i="37"/>
  <c r="Z124" i="37"/>
  <c r="Y124" i="37"/>
  <c r="X124" i="37"/>
  <c r="W124" i="37"/>
  <c r="V124" i="37"/>
  <c r="U124" i="37"/>
  <c r="T124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24" i="37"/>
  <c r="F124" i="37"/>
  <c r="E124" i="37"/>
  <c r="AG123" i="37"/>
  <c r="AF123" i="37"/>
  <c r="AE123" i="37"/>
  <c r="AD123" i="37"/>
  <c r="AC123" i="37"/>
  <c r="AB123" i="37"/>
  <c r="AA123" i="37"/>
  <c r="Z123" i="37"/>
  <c r="Y123" i="37"/>
  <c r="X123" i="37"/>
  <c r="W123" i="37"/>
  <c r="V123" i="37"/>
  <c r="U123" i="37"/>
  <c r="T123" i="37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23" i="37"/>
  <c r="F123" i="37"/>
  <c r="E123" i="37"/>
  <c r="AG122" i="37"/>
  <c r="AF122" i="37"/>
  <c r="AE122" i="37"/>
  <c r="AD122" i="37"/>
  <c r="AC122" i="37"/>
  <c r="AB122" i="37"/>
  <c r="AA122" i="37"/>
  <c r="Z122" i="37"/>
  <c r="Y122" i="37"/>
  <c r="X122" i="37"/>
  <c r="W122" i="37"/>
  <c r="V122" i="37"/>
  <c r="U122" i="37"/>
  <c r="T122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122" i="37"/>
  <c r="F122" i="37"/>
  <c r="E122" i="37"/>
  <c r="AG121" i="37"/>
  <c r="AF121" i="37"/>
  <c r="AE121" i="37"/>
  <c r="AD121" i="37"/>
  <c r="AC121" i="37"/>
  <c r="AB121" i="37"/>
  <c r="AA121" i="37"/>
  <c r="Z121" i="37"/>
  <c r="Y121" i="37"/>
  <c r="X121" i="37"/>
  <c r="W121" i="37"/>
  <c r="V121" i="37"/>
  <c r="U121" i="37"/>
  <c r="T121" i="37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121" i="37"/>
  <c r="F121" i="37"/>
  <c r="E121" i="37"/>
  <c r="AG120" i="37"/>
  <c r="AF120" i="37"/>
  <c r="AE120" i="37"/>
  <c r="AD120" i="37"/>
  <c r="AC120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AG119" i="37"/>
  <c r="AF119" i="37"/>
  <c r="AE119" i="37"/>
  <c r="AD119" i="37"/>
  <c r="AC119" i="37"/>
  <c r="AB119" i="37"/>
  <c r="AA119" i="37"/>
  <c r="Z119" i="37"/>
  <c r="Y119" i="37"/>
  <c r="X119" i="37"/>
  <c r="W119" i="37"/>
  <c r="V119" i="37"/>
  <c r="U119" i="37"/>
  <c r="T119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119" i="37"/>
  <c r="F119" i="37"/>
  <c r="E119" i="37"/>
  <c r="AG118" i="37"/>
  <c r="AF118" i="37"/>
  <c r="AE118" i="37"/>
  <c r="AD118" i="37"/>
  <c r="AC118" i="37"/>
  <c r="AB118" i="37"/>
  <c r="AA118" i="37"/>
  <c r="Z118" i="37"/>
  <c r="Y118" i="37"/>
  <c r="X118" i="37"/>
  <c r="W118" i="37"/>
  <c r="V118" i="37"/>
  <c r="U118" i="37"/>
  <c r="T118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118" i="37"/>
  <c r="F118" i="37"/>
  <c r="E118" i="37"/>
  <c r="AG117" i="37"/>
  <c r="AF117" i="37"/>
  <c r="AE117" i="37"/>
  <c r="AD117" i="37"/>
  <c r="AC117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AG116" i="37"/>
  <c r="AF116" i="37"/>
  <c r="AE116" i="37"/>
  <c r="AD116" i="37"/>
  <c r="AC116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AG115" i="37"/>
  <c r="AF115" i="37"/>
  <c r="AE115" i="37"/>
  <c r="AD115" i="37"/>
  <c r="AC115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AG114" i="37"/>
  <c r="AF114" i="37"/>
  <c r="AE114" i="37"/>
  <c r="AD114" i="37"/>
  <c r="AC114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AG113" i="37"/>
  <c r="AF113" i="37"/>
  <c r="AE113" i="37"/>
  <c r="AD113" i="37"/>
  <c r="AC113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AG112" i="37"/>
  <c r="AF112" i="37"/>
  <c r="AE112" i="37"/>
  <c r="AD112" i="37"/>
  <c r="AC112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AG111" i="37"/>
  <c r="AF111" i="37"/>
  <c r="AE111" i="37"/>
  <c r="AD111" i="37"/>
  <c r="AC111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AG110" i="37"/>
  <c r="AF110" i="37"/>
  <c r="AE110" i="37"/>
  <c r="AD110" i="37"/>
  <c r="AC110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AG109" i="37"/>
  <c r="AF109" i="37"/>
  <c r="AE109" i="37"/>
  <c r="AD109" i="37"/>
  <c r="AC109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AG108" i="37"/>
  <c r="AF108" i="37"/>
  <c r="AE108" i="37"/>
  <c r="AD108" i="37"/>
  <c r="AC108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AG107" i="37"/>
  <c r="AF107" i="37"/>
  <c r="AE107" i="37"/>
  <c r="AD107" i="37"/>
  <c r="AC107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AG106" i="37"/>
  <c r="AF106" i="37"/>
  <c r="AF144" i="37" s="1"/>
  <c r="AJ8" i="50" s="1"/>
  <c r="AE106" i="37"/>
  <c r="AD106" i="37"/>
  <c r="AD144" i="37" s="1"/>
  <c r="AH8" i="50" s="1"/>
  <c r="AL8" i="50" s="1"/>
  <c r="AC106" i="37"/>
  <c r="AB106" i="37"/>
  <c r="AB144" i="37" s="1"/>
  <c r="AD8" i="50" s="1"/>
  <c r="AA106" i="37"/>
  <c r="Z106" i="37"/>
  <c r="Z144" i="37" s="1"/>
  <c r="AB8" i="50" s="1"/>
  <c r="AF8" i="50" s="1"/>
  <c r="Y106" i="37"/>
  <c r="X106" i="37"/>
  <c r="X144" i="37" s="1"/>
  <c r="X8" i="50" s="1"/>
  <c r="W106" i="37"/>
  <c r="V106" i="37"/>
  <c r="V144" i="37" s="1"/>
  <c r="V8" i="50" s="1"/>
  <c r="U106" i="37"/>
  <c r="T106" i="37"/>
  <c r="T144" i="37" s="1"/>
  <c r="T8" i="50" s="1"/>
  <c r="S106" i="37"/>
  <c r="R106" i="37"/>
  <c r="R144" i="37" s="1"/>
  <c r="R8" i="50" s="1"/>
  <c r="Q106" i="37"/>
  <c r="P106" i="37"/>
  <c r="P144" i="37" s="1"/>
  <c r="P8" i="50" s="1"/>
  <c r="O106" i="37"/>
  <c r="N106" i="37"/>
  <c r="M106" i="37"/>
  <c r="L106" i="37"/>
  <c r="K106" i="37"/>
  <c r="J106" i="37"/>
  <c r="J144" i="37" s="1"/>
  <c r="J8" i="50" s="1"/>
  <c r="I106" i="37"/>
  <c r="H106" i="37"/>
  <c r="H144" i="37" s="1"/>
  <c r="H8" i="50" s="1"/>
  <c r="G106" i="37"/>
  <c r="F106" i="37"/>
  <c r="F144" i="37" s="1"/>
  <c r="F8" i="50" s="1"/>
  <c r="E106" i="37"/>
  <c r="X104" i="37"/>
  <c r="V104" i="37"/>
  <c r="T104" i="37"/>
  <c r="R104" i="37"/>
  <c r="P104" i="37"/>
  <c r="N104" i="37"/>
  <c r="L104" i="37"/>
  <c r="H104" i="37"/>
  <c r="D104" i="37"/>
  <c r="AD103" i="37"/>
  <c r="Z103" i="37"/>
  <c r="AG96" i="37"/>
  <c r="AF96" i="37"/>
  <c r="AE96" i="37"/>
  <c r="AD96" i="37"/>
  <c r="AC96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X56" i="37"/>
  <c r="V56" i="37"/>
  <c r="T56" i="37"/>
  <c r="R56" i="37"/>
  <c r="P56" i="37"/>
  <c r="N56" i="37"/>
  <c r="L56" i="37"/>
  <c r="H56" i="37"/>
  <c r="D56" i="37"/>
  <c r="AD55" i="37"/>
  <c r="Z55" i="37"/>
  <c r="AG48" i="37"/>
  <c r="AF48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X8" i="37"/>
  <c r="V8" i="37"/>
  <c r="T8" i="37"/>
  <c r="R8" i="37"/>
  <c r="P8" i="37"/>
  <c r="N8" i="37"/>
  <c r="L8" i="37"/>
  <c r="H8" i="37"/>
  <c r="D8" i="37"/>
  <c r="AD7" i="37"/>
  <c r="Z7" i="37"/>
  <c r="D7" i="37"/>
  <c r="D3" i="37"/>
  <c r="N144" i="37" l="1"/>
  <c r="N8" i="50" s="1"/>
  <c r="L144" i="37"/>
  <c r="L8" i="50" s="1"/>
  <c r="D102" i="37"/>
  <c r="D6" i="37"/>
  <c r="D54" i="37"/>
  <c r="E144" i="37"/>
  <c r="E8" i="50" s="1"/>
  <c r="I144" i="37"/>
  <c r="I8" i="50" s="1"/>
  <c r="K144" i="37"/>
  <c r="K8" i="50" s="1"/>
  <c r="M144" i="37"/>
  <c r="M8" i="50" s="1"/>
  <c r="O144" i="37"/>
  <c r="O8" i="50" s="1"/>
  <c r="Q144" i="37"/>
  <c r="Q8" i="50" s="1"/>
  <c r="S144" i="37"/>
  <c r="S8" i="50" s="1"/>
  <c r="U144" i="37"/>
  <c r="U8" i="50" s="1"/>
  <c r="W144" i="37"/>
  <c r="W8" i="50" s="1"/>
  <c r="Y144" i="37"/>
  <c r="Y8" i="50" s="1"/>
  <c r="AA144" i="37"/>
  <c r="AC8" i="50" s="1"/>
  <c r="AC144" i="37"/>
  <c r="AE8" i="50" s="1"/>
  <c r="AE144" i="37"/>
  <c r="AI8" i="50" s="1"/>
  <c r="AG144" i="37"/>
  <c r="AK8" i="50" s="1"/>
  <c r="G144" i="37"/>
  <c r="G8" i="50" s="1"/>
  <c r="K146" i="36"/>
  <c r="H146" i="36"/>
  <c r="D146" i="36"/>
  <c r="AG143" i="36"/>
  <c r="AF143" i="36"/>
  <c r="AE143" i="36"/>
  <c r="AD143" i="36"/>
  <c r="AC143" i="36"/>
  <c r="AB143" i="36"/>
  <c r="AA143" i="36"/>
  <c r="Z143" i="36"/>
  <c r="Y143" i="36"/>
  <c r="X143" i="36"/>
  <c r="W143" i="36"/>
  <c r="V143" i="36"/>
  <c r="U143" i="36"/>
  <c r="T143" i="36"/>
  <c r="S143" i="36"/>
  <c r="R143" i="36"/>
  <c r="Q143" i="36"/>
  <c r="P143" i="36"/>
  <c r="O143" i="36"/>
  <c r="N143" i="36"/>
  <c r="M143" i="36"/>
  <c r="L143" i="36"/>
  <c r="K143" i="36"/>
  <c r="J143" i="36"/>
  <c r="I143" i="36"/>
  <c r="H143" i="36"/>
  <c r="G143" i="36"/>
  <c r="F143" i="36"/>
  <c r="E143" i="36"/>
  <c r="D143" i="36"/>
  <c r="AG142" i="36"/>
  <c r="AF142" i="36"/>
  <c r="AE142" i="36"/>
  <c r="AD142" i="36"/>
  <c r="AC142" i="36"/>
  <c r="AB142" i="36"/>
  <c r="AA142" i="36"/>
  <c r="Z142" i="36"/>
  <c r="Y142" i="36"/>
  <c r="X142" i="36"/>
  <c r="W142" i="36"/>
  <c r="V142" i="36"/>
  <c r="U142" i="36"/>
  <c r="T142" i="36"/>
  <c r="S142" i="36"/>
  <c r="R142" i="36"/>
  <c r="Q142" i="36"/>
  <c r="P142" i="36"/>
  <c r="O142" i="36"/>
  <c r="N142" i="36"/>
  <c r="M142" i="36"/>
  <c r="L142" i="36"/>
  <c r="K142" i="36"/>
  <c r="J142" i="36"/>
  <c r="I142" i="36"/>
  <c r="H142" i="36"/>
  <c r="G142" i="36"/>
  <c r="F142" i="36"/>
  <c r="E142" i="36"/>
  <c r="D142" i="36"/>
  <c r="AG141" i="36"/>
  <c r="AF141" i="36"/>
  <c r="AE141" i="36"/>
  <c r="AD141" i="36"/>
  <c r="AC141" i="36"/>
  <c r="AB141" i="36"/>
  <c r="AA141" i="36"/>
  <c r="Z141" i="36"/>
  <c r="Y141" i="36"/>
  <c r="X141" i="36"/>
  <c r="W141" i="36"/>
  <c r="V141" i="36"/>
  <c r="U141" i="36"/>
  <c r="T141" i="36"/>
  <c r="S141" i="36"/>
  <c r="R141" i="36"/>
  <c r="Q141" i="36"/>
  <c r="P141" i="36"/>
  <c r="O141" i="36"/>
  <c r="N141" i="36"/>
  <c r="M141" i="36"/>
  <c r="L141" i="36"/>
  <c r="K141" i="36"/>
  <c r="J141" i="36"/>
  <c r="I141" i="36"/>
  <c r="H141" i="36"/>
  <c r="G141" i="36"/>
  <c r="F141" i="36"/>
  <c r="E141" i="36"/>
  <c r="D141" i="36"/>
  <c r="AG140" i="36"/>
  <c r="AF140" i="36"/>
  <c r="AE140" i="36"/>
  <c r="AD140" i="36"/>
  <c r="AC140" i="36"/>
  <c r="AB140" i="36"/>
  <c r="AA140" i="36"/>
  <c r="Z140" i="36"/>
  <c r="Y140" i="36"/>
  <c r="X140" i="36"/>
  <c r="W140" i="36"/>
  <c r="V140" i="36"/>
  <c r="U140" i="36"/>
  <c r="T140" i="36"/>
  <c r="S140" i="36"/>
  <c r="R140" i="36"/>
  <c r="Q140" i="36"/>
  <c r="P140" i="36"/>
  <c r="O140" i="36"/>
  <c r="N140" i="36"/>
  <c r="M140" i="36"/>
  <c r="L140" i="36"/>
  <c r="K140" i="36"/>
  <c r="J140" i="36"/>
  <c r="I140" i="36"/>
  <c r="H140" i="36"/>
  <c r="G140" i="36"/>
  <c r="F140" i="36"/>
  <c r="E140" i="36"/>
  <c r="D140" i="36"/>
  <c r="AG139" i="36"/>
  <c r="AF139" i="36"/>
  <c r="AE139" i="36"/>
  <c r="AD139" i="36"/>
  <c r="AC139" i="36"/>
  <c r="AB139" i="36"/>
  <c r="AA139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M139" i="36"/>
  <c r="L139" i="36"/>
  <c r="K139" i="36"/>
  <c r="J139" i="36"/>
  <c r="I139" i="36"/>
  <c r="H139" i="36"/>
  <c r="G139" i="36"/>
  <c r="F139" i="36"/>
  <c r="E139" i="36"/>
  <c r="D139" i="36"/>
  <c r="AG138" i="36"/>
  <c r="AF138" i="36"/>
  <c r="AE138" i="36"/>
  <c r="AD138" i="36"/>
  <c r="AC138" i="36"/>
  <c r="AB138" i="36"/>
  <c r="AA138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D138" i="36"/>
  <c r="AG137" i="36"/>
  <c r="AF137" i="36"/>
  <c r="AE137" i="36"/>
  <c r="AD137" i="36"/>
  <c r="AC137" i="36"/>
  <c r="AB137" i="36"/>
  <c r="AA137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F137" i="36"/>
  <c r="E137" i="36"/>
  <c r="D137" i="36"/>
  <c r="AG136" i="36"/>
  <c r="AF136" i="36"/>
  <c r="AE136" i="36"/>
  <c r="AD136" i="36"/>
  <c r="AC136" i="36"/>
  <c r="AB136" i="36"/>
  <c r="AA136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M136" i="36"/>
  <c r="L136" i="36"/>
  <c r="K136" i="36"/>
  <c r="J136" i="36"/>
  <c r="I136" i="36"/>
  <c r="H136" i="36"/>
  <c r="G136" i="36"/>
  <c r="F136" i="36"/>
  <c r="E136" i="36"/>
  <c r="D136" i="36"/>
  <c r="AG135" i="36"/>
  <c r="AF135" i="36"/>
  <c r="AE135" i="36"/>
  <c r="AD135" i="36"/>
  <c r="AC135" i="36"/>
  <c r="AB135" i="36"/>
  <c r="AA135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D135" i="36"/>
  <c r="AG134" i="36"/>
  <c r="AF134" i="36"/>
  <c r="AE134" i="36"/>
  <c r="AD134" i="36"/>
  <c r="AC134" i="36"/>
  <c r="AB134" i="36"/>
  <c r="AA134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D134" i="36"/>
  <c r="AG133" i="36"/>
  <c r="AF133" i="36"/>
  <c r="AE133" i="36"/>
  <c r="AD133" i="36"/>
  <c r="AC133" i="36"/>
  <c r="AB133" i="36"/>
  <c r="AA133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M133" i="36"/>
  <c r="L133" i="36"/>
  <c r="K133" i="36"/>
  <c r="J133" i="36"/>
  <c r="I133" i="36"/>
  <c r="H133" i="36"/>
  <c r="G133" i="36"/>
  <c r="F133" i="36"/>
  <c r="E133" i="36"/>
  <c r="D133" i="36"/>
  <c r="AG132" i="36"/>
  <c r="AF132" i="36"/>
  <c r="AE132" i="36"/>
  <c r="AD132" i="36"/>
  <c r="AC132" i="36"/>
  <c r="AB132" i="36"/>
  <c r="AA132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D132" i="36"/>
  <c r="AG131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D131" i="36"/>
  <c r="AG130" i="36"/>
  <c r="AF130" i="36"/>
  <c r="AE130" i="36"/>
  <c r="AD130" i="36"/>
  <c r="AC130" i="36"/>
  <c r="AB130" i="36"/>
  <c r="AA130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D130" i="36"/>
  <c r="AG129" i="36"/>
  <c r="AF129" i="36"/>
  <c r="AE129" i="36"/>
  <c r="AD129" i="36"/>
  <c r="AC129" i="36"/>
  <c r="AB129" i="36"/>
  <c r="AA129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H129" i="36"/>
  <c r="G129" i="36"/>
  <c r="F129" i="36"/>
  <c r="E129" i="36"/>
  <c r="D129" i="36"/>
  <c r="AG128" i="36"/>
  <c r="AF128" i="36"/>
  <c r="AE128" i="36"/>
  <c r="AD128" i="36"/>
  <c r="AC128" i="36"/>
  <c r="AB128" i="36"/>
  <c r="AA128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D128" i="36"/>
  <c r="AG127" i="36"/>
  <c r="AF127" i="36"/>
  <c r="AE127" i="36"/>
  <c r="AD127" i="36"/>
  <c r="AC127" i="36"/>
  <c r="AB127" i="36"/>
  <c r="AA127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D127" i="36"/>
  <c r="AG126" i="36"/>
  <c r="AF126" i="36"/>
  <c r="AE126" i="36"/>
  <c r="AD126" i="36"/>
  <c r="AC126" i="36"/>
  <c r="AB126" i="36"/>
  <c r="AA126" i="36"/>
  <c r="Z126" i="36"/>
  <c r="Y126" i="36"/>
  <c r="X126" i="36"/>
  <c r="W126" i="36"/>
  <c r="V126" i="36"/>
  <c r="U126" i="36"/>
  <c r="T126" i="36"/>
  <c r="S126" i="36"/>
  <c r="R126" i="36"/>
  <c r="Q126" i="36"/>
  <c r="P126" i="36"/>
  <c r="O126" i="36"/>
  <c r="N126" i="36"/>
  <c r="M126" i="36"/>
  <c r="L126" i="36"/>
  <c r="K126" i="36"/>
  <c r="J126" i="36"/>
  <c r="I126" i="36"/>
  <c r="H126" i="36"/>
  <c r="G126" i="36"/>
  <c r="F126" i="36"/>
  <c r="E126" i="36"/>
  <c r="D126" i="36"/>
  <c r="AG125" i="36"/>
  <c r="AF125" i="36"/>
  <c r="AE125" i="36"/>
  <c r="AD125" i="36"/>
  <c r="AC125" i="36"/>
  <c r="AB125" i="36"/>
  <c r="AA125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N125" i="36"/>
  <c r="M125" i="36"/>
  <c r="L125" i="36"/>
  <c r="K125" i="36"/>
  <c r="J125" i="36"/>
  <c r="I125" i="36"/>
  <c r="H125" i="36"/>
  <c r="G125" i="36"/>
  <c r="F125" i="36"/>
  <c r="E125" i="36"/>
  <c r="D125" i="36"/>
  <c r="AG124" i="36"/>
  <c r="AF124" i="36"/>
  <c r="AE124" i="36"/>
  <c r="AD124" i="36"/>
  <c r="AC124" i="36"/>
  <c r="AB124" i="36"/>
  <c r="AA124" i="36"/>
  <c r="Z124" i="36"/>
  <c r="Y124" i="36"/>
  <c r="X124" i="36"/>
  <c r="W124" i="36"/>
  <c r="V124" i="36"/>
  <c r="U124" i="36"/>
  <c r="T124" i="36"/>
  <c r="S124" i="36"/>
  <c r="R124" i="36"/>
  <c r="Q124" i="36"/>
  <c r="P124" i="36"/>
  <c r="O124" i="36"/>
  <c r="N124" i="36"/>
  <c r="M124" i="36"/>
  <c r="L124" i="36"/>
  <c r="K124" i="36"/>
  <c r="J124" i="36"/>
  <c r="I124" i="36"/>
  <c r="H124" i="36"/>
  <c r="G124" i="36"/>
  <c r="F124" i="36"/>
  <c r="E124" i="36"/>
  <c r="D124" i="36"/>
  <c r="AG123" i="36"/>
  <c r="AF123" i="36"/>
  <c r="AE123" i="36"/>
  <c r="AD123" i="36"/>
  <c r="AC123" i="36"/>
  <c r="AB123" i="36"/>
  <c r="AA123" i="36"/>
  <c r="Z123" i="36"/>
  <c r="Y123" i="36"/>
  <c r="X123" i="36"/>
  <c r="W123" i="36"/>
  <c r="V123" i="36"/>
  <c r="U123" i="36"/>
  <c r="T123" i="36"/>
  <c r="S123" i="36"/>
  <c r="R123" i="36"/>
  <c r="Q123" i="36"/>
  <c r="P123" i="36"/>
  <c r="O123" i="36"/>
  <c r="N123" i="36"/>
  <c r="M123" i="36"/>
  <c r="L123" i="36"/>
  <c r="K123" i="36"/>
  <c r="J123" i="36"/>
  <c r="I123" i="36"/>
  <c r="H123" i="36"/>
  <c r="G123" i="36"/>
  <c r="F123" i="36"/>
  <c r="E123" i="36"/>
  <c r="D123" i="36"/>
  <c r="AG122" i="36"/>
  <c r="AF122" i="36"/>
  <c r="AE122" i="36"/>
  <c r="AD122" i="36"/>
  <c r="AC122" i="36"/>
  <c r="AB122" i="36"/>
  <c r="AA122" i="36"/>
  <c r="Z122" i="36"/>
  <c r="Y122" i="36"/>
  <c r="X122" i="36"/>
  <c r="W122" i="36"/>
  <c r="V122" i="36"/>
  <c r="U122" i="36"/>
  <c r="T122" i="36"/>
  <c r="S122" i="36"/>
  <c r="R122" i="36"/>
  <c r="Q122" i="36"/>
  <c r="P122" i="36"/>
  <c r="O122" i="36"/>
  <c r="N122" i="36"/>
  <c r="M122" i="36"/>
  <c r="L122" i="36"/>
  <c r="K122" i="36"/>
  <c r="J122" i="36"/>
  <c r="I122" i="36"/>
  <c r="H122" i="36"/>
  <c r="G122" i="36"/>
  <c r="F122" i="36"/>
  <c r="E122" i="36"/>
  <c r="D122" i="36"/>
  <c r="AG121" i="36"/>
  <c r="AF121" i="36"/>
  <c r="AE121" i="36"/>
  <c r="AD121" i="36"/>
  <c r="AC121" i="36"/>
  <c r="AB121" i="36"/>
  <c r="AA121" i="36"/>
  <c r="Z121" i="36"/>
  <c r="Y121" i="36"/>
  <c r="X121" i="36"/>
  <c r="W121" i="36"/>
  <c r="V121" i="36"/>
  <c r="U121" i="36"/>
  <c r="T121" i="36"/>
  <c r="S121" i="36"/>
  <c r="R121" i="36"/>
  <c r="Q121" i="36"/>
  <c r="P121" i="36"/>
  <c r="O121" i="36"/>
  <c r="N121" i="36"/>
  <c r="M121" i="36"/>
  <c r="L121" i="36"/>
  <c r="K121" i="36"/>
  <c r="J121" i="36"/>
  <c r="I121" i="36"/>
  <c r="H121" i="36"/>
  <c r="G121" i="36"/>
  <c r="F121" i="36"/>
  <c r="E121" i="36"/>
  <c r="D121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S120" i="36"/>
  <c r="R120" i="36"/>
  <c r="Q120" i="36"/>
  <c r="P120" i="36"/>
  <c r="O120" i="36"/>
  <c r="N120" i="36"/>
  <c r="M120" i="36"/>
  <c r="L120" i="36"/>
  <c r="K120" i="36"/>
  <c r="J120" i="36"/>
  <c r="I120" i="36"/>
  <c r="H120" i="36"/>
  <c r="G120" i="36"/>
  <c r="F120" i="36"/>
  <c r="E120" i="36"/>
  <c r="D120" i="36"/>
  <c r="AG119" i="36"/>
  <c r="AF119" i="36"/>
  <c r="AE119" i="36"/>
  <c r="AD119" i="36"/>
  <c r="AC119" i="36"/>
  <c r="AB119" i="36"/>
  <c r="AA119" i="36"/>
  <c r="Z119" i="36"/>
  <c r="Y119" i="36"/>
  <c r="X119" i="36"/>
  <c r="W119" i="36"/>
  <c r="V119" i="36"/>
  <c r="U119" i="36"/>
  <c r="T119" i="36"/>
  <c r="S119" i="36"/>
  <c r="R119" i="36"/>
  <c r="Q119" i="36"/>
  <c r="P119" i="36"/>
  <c r="O119" i="36"/>
  <c r="N119" i="36"/>
  <c r="M119" i="36"/>
  <c r="L119" i="36"/>
  <c r="K119" i="36"/>
  <c r="J119" i="36"/>
  <c r="I119" i="36"/>
  <c r="H119" i="36"/>
  <c r="G119" i="36"/>
  <c r="F119" i="36"/>
  <c r="E119" i="36"/>
  <c r="D119" i="36"/>
  <c r="AG118" i="36"/>
  <c r="AF118" i="36"/>
  <c r="AE118" i="36"/>
  <c r="AD118" i="36"/>
  <c r="AC118" i="36"/>
  <c r="AB118" i="36"/>
  <c r="AA118" i="36"/>
  <c r="Z118" i="36"/>
  <c r="Y118" i="36"/>
  <c r="X118" i="36"/>
  <c r="W118" i="36"/>
  <c r="V118" i="36"/>
  <c r="U118" i="36"/>
  <c r="T118" i="36"/>
  <c r="S118" i="36"/>
  <c r="R118" i="36"/>
  <c r="Q118" i="36"/>
  <c r="P118" i="36"/>
  <c r="O118" i="36"/>
  <c r="N118" i="36"/>
  <c r="M118" i="36"/>
  <c r="L118" i="36"/>
  <c r="K118" i="36"/>
  <c r="J118" i="36"/>
  <c r="I118" i="36"/>
  <c r="H118" i="36"/>
  <c r="G118" i="36"/>
  <c r="F118" i="36"/>
  <c r="E118" i="36"/>
  <c r="D118" i="36"/>
  <c r="AG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S117" i="36"/>
  <c r="R117" i="36"/>
  <c r="Q117" i="36"/>
  <c r="P117" i="36"/>
  <c r="O117" i="36"/>
  <c r="N117" i="36"/>
  <c r="M117" i="36"/>
  <c r="L117" i="36"/>
  <c r="K117" i="36"/>
  <c r="J117" i="36"/>
  <c r="I117" i="36"/>
  <c r="H117" i="36"/>
  <c r="G117" i="36"/>
  <c r="F117" i="36"/>
  <c r="E117" i="36"/>
  <c r="D117" i="36"/>
  <c r="AG116" i="36"/>
  <c r="AF116" i="36"/>
  <c r="AE116" i="36"/>
  <c r="AD116" i="36"/>
  <c r="AC116" i="36"/>
  <c r="AB116" i="36"/>
  <c r="AA116" i="36"/>
  <c r="Z116" i="36"/>
  <c r="Y116" i="36"/>
  <c r="X116" i="36"/>
  <c r="W116" i="36"/>
  <c r="V116" i="36"/>
  <c r="U116" i="36"/>
  <c r="T116" i="36"/>
  <c r="S116" i="36"/>
  <c r="R116" i="36"/>
  <c r="Q116" i="36"/>
  <c r="P116" i="36"/>
  <c r="O116" i="36"/>
  <c r="N116" i="36"/>
  <c r="M116" i="36"/>
  <c r="L116" i="36"/>
  <c r="K116" i="36"/>
  <c r="J116" i="36"/>
  <c r="I116" i="36"/>
  <c r="H116" i="36"/>
  <c r="G116" i="36"/>
  <c r="F116" i="36"/>
  <c r="E116" i="36"/>
  <c r="D116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AG114" i="36"/>
  <c r="AF114" i="36"/>
  <c r="AE114" i="36"/>
  <c r="AD114" i="36"/>
  <c r="AC114" i="36"/>
  <c r="AB114" i="36"/>
  <c r="AA114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AG113" i="36"/>
  <c r="AF113" i="36"/>
  <c r="AE113" i="36"/>
  <c r="AD113" i="36"/>
  <c r="AC113" i="36"/>
  <c r="AB113" i="36"/>
  <c r="AA113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AG112" i="36"/>
  <c r="AF112" i="36"/>
  <c r="AE112" i="36"/>
  <c r="AD112" i="36"/>
  <c r="AC112" i="36"/>
  <c r="AB112" i="36"/>
  <c r="AA112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AG111" i="36"/>
  <c r="AF111" i="36"/>
  <c r="AE111" i="36"/>
  <c r="AD111" i="36"/>
  <c r="AC111" i="36"/>
  <c r="AB111" i="36"/>
  <c r="AA111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AG110" i="36"/>
  <c r="AF110" i="36"/>
  <c r="AE110" i="36"/>
  <c r="AD110" i="36"/>
  <c r="AC110" i="36"/>
  <c r="AB110" i="36"/>
  <c r="AA110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AG109" i="36"/>
  <c r="AF109" i="36"/>
  <c r="AE109" i="36"/>
  <c r="AD109" i="36"/>
  <c r="AC109" i="36"/>
  <c r="AB109" i="36"/>
  <c r="AA109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AG107" i="36"/>
  <c r="AF107" i="36"/>
  <c r="AE107" i="36"/>
  <c r="AD107" i="36"/>
  <c r="AC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AG106" i="36"/>
  <c r="AG144" i="36" s="1"/>
  <c r="AK11" i="50" s="1"/>
  <c r="AF106" i="36"/>
  <c r="AF144" i="36" s="1"/>
  <c r="AJ11" i="50" s="1"/>
  <c r="AE106" i="36"/>
  <c r="AE144" i="36" s="1"/>
  <c r="AI11" i="50" s="1"/>
  <c r="AD106" i="36"/>
  <c r="AD144" i="36" s="1"/>
  <c r="AH11" i="50" s="1"/>
  <c r="AL11" i="50" s="1"/>
  <c r="AC106" i="36"/>
  <c r="AB106" i="36"/>
  <c r="AB144" i="36" s="1"/>
  <c r="AD11" i="50" s="1"/>
  <c r="AA106" i="36"/>
  <c r="AA144" i="36" s="1"/>
  <c r="AC11" i="50" s="1"/>
  <c r="Z106" i="36"/>
  <c r="Z144" i="36" s="1"/>
  <c r="AB11" i="50" s="1"/>
  <c r="AF11" i="50" s="1"/>
  <c r="Y106" i="36"/>
  <c r="X106" i="36"/>
  <c r="X144" i="36" s="1"/>
  <c r="X11" i="50" s="1"/>
  <c r="W106" i="36"/>
  <c r="W144" i="36" s="1"/>
  <c r="W11" i="50" s="1"/>
  <c r="V106" i="36"/>
  <c r="V144" i="36" s="1"/>
  <c r="V11" i="50" s="1"/>
  <c r="U106" i="36"/>
  <c r="U144" i="36" s="1"/>
  <c r="U11" i="50" s="1"/>
  <c r="T106" i="36"/>
  <c r="T144" i="36" s="1"/>
  <c r="T11" i="50" s="1"/>
  <c r="S106" i="36"/>
  <c r="S144" i="36" s="1"/>
  <c r="S11" i="50" s="1"/>
  <c r="R106" i="36"/>
  <c r="R144" i="36" s="1"/>
  <c r="R11" i="50" s="1"/>
  <c r="Q106" i="36"/>
  <c r="P106" i="36"/>
  <c r="P144" i="36" s="1"/>
  <c r="P11" i="50" s="1"/>
  <c r="O106" i="36"/>
  <c r="O144" i="36" s="1"/>
  <c r="O11" i="50" s="1"/>
  <c r="N106" i="36"/>
  <c r="N144" i="36" s="1"/>
  <c r="N11" i="50" s="1"/>
  <c r="M106" i="36"/>
  <c r="M144" i="36" s="1"/>
  <c r="M11" i="50" s="1"/>
  <c r="L106" i="36"/>
  <c r="L144" i="36" s="1"/>
  <c r="L11" i="50" s="1"/>
  <c r="K106" i="36"/>
  <c r="K144" i="36" s="1"/>
  <c r="K11" i="50" s="1"/>
  <c r="J106" i="36"/>
  <c r="J144" i="36" s="1"/>
  <c r="J11" i="50" s="1"/>
  <c r="I106" i="36"/>
  <c r="I144" i="36" s="1"/>
  <c r="I11" i="50" s="1"/>
  <c r="H106" i="36"/>
  <c r="H144" i="36" s="1"/>
  <c r="H11" i="50" s="1"/>
  <c r="G106" i="36"/>
  <c r="G144" i="36" s="1"/>
  <c r="G11" i="50" s="1"/>
  <c r="F106" i="36"/>
  <c r="F144" i="36" s="1"/>
  <c r="F11" i="50" s="1"/>
  <c r="E106" i="36"/>
  <c r="E144" i="36" s="1"/>
  <c r="E11" i="50" s="1"/>
  <c r="D106" i="36"/>
  <c r="D144" i="36" s="1"/>
  <c r="D11" i="50" s="1"/>
  <c r="X104" i="36"/>
  <c r="V104" i="36"/>
  <c r="T104" i="36"/>
  <c r="R104" i="36"/>
  <c r="P104" i="36"/>
  <c r="N104" i="36"/>
  <c r="L104" i="36"/>
  <c r="H104" i="36"/>
  <c r="D104" i="36"/>
  <c r="AD103" i="36"/>
  <c r="Z103" i="36"/>
  <c r="AG96" i="36"/>
  <c r="AF96" i="36"/>
  <c r="AE96" i="36"/>
  <c r="AD96" i="36"/>
  <c r="AC96" i="36"/>
  <c r="AB96" i="36"/>
  <c r="AA96" i="36"/>
  <c r="Z96" i="36"/>
  <c r="Y96" i="36"/>
  <c r="X96" i="36"/>
  <c r="W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X56" i="36"/>
  <c r="V56" i="36"/>
  <c r="T56" i="36"/>
  <c r="R56" i="36"/>
  <c r="P56" i="36"/>
  <c r="N56" i="36"/>
  <c r="L56" i="36"/>
  <c r="H56" i="36"/>
  <c r="D56" i="36"/>
  <c r="AD55" i="36"/>
  <c r="Z55" i="36"/>
  <c r="AG48" i="36"/>
  <c r="AF48" i="36"/>
  <c r="AE48" i="36"/>
  <c r="AD48" i="36"/>
  <c r="AC48" i="36"/>
  <c r="AB48" i="36"/>
  <c r="AA48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X8" i="36"/>
  <c r="V8" i="36"/>
  <c r="T8" i="36"/>
  <c r="R8" i="36"/>
  <c r="P8" i="36"/>
  <c r="N8" i="36"/>
  <c r="L8" i="36"/>
  <c r="H8" i="36"/>
  <c r="D8" i="36"/>
  <c r="AD7" i="36"/>
  <c r="Z7" i="36"/>
  <c r="D7" i="36"/>
  <c r="D3" i="36"/>
  <c r="Z11" i="50" l="1"/>
  <c r="Z8" i="50"/>
  <c r="Q144" i="36"/>
  <c r="Q11" i="50" s="1"/>
  <c r="AG8" i="50"/>
  <c r="AM11" i="50"/>
  <c r="AM8" i="50"/>
  <c r="AA8" i="50"/>
  <c r="AN8" i="50" s="1"/>
  <c r="AC144" i="36"/>
  <c r="AE11" i="50" s="1"/>
  <c r="AG11" i="50" s="1"/>
  <c r="D102" i="36"/>
  <c r="D54" i="36"/>
  <c r="D6" i="36"/>
  <c r="Y144" i="36"/>
  <c r="Y11" i="50" s="1"/>
  <c r="K146" i="35"/>
  <c r="H146" i="35"/>
  <c r="D146" i="35"/>
  <c r="AG143" i="35"/>
  <c r="AF143" i="35"/>
  <c r="AE143" i="35"/>
  <c r="AD143" i="35"/>
  <c r="AC143" i="35"/>
  <c r="AB143" i="35"/>
  <c r="AA143" i="35"/>
  <c r="Z143" i="35"/>
  <c r="Y143" i="35"/>
  <c r="X143" i="35"/>
  <c r="W143" i="35"/>
  <c r="V143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AG142" i="35"/>
  <c r="AF142" i="35"/>
  <c r="AE142" i="35"/>
  <c r="AD142" i="35"/>
  <c r="AC142" i="35"/>
  <c r="AB142" i="35"/>
  <c r="AA142" i="35"/>
  <c r="Z142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AG141" i="35"/>
  <c r="AF141" i="35"/>
  <c r="AE141" i="35"/>
  <c r="AD141" i="35"/>
  <c r="AC141" i="35"/>
  <c r="AB141" i="35"/>
  <c r="AA141" i="35"/>
  <c r="Z141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AG140" i="35"/>
  <c r="AF140" i="35"/>
  <c r="AE140" i="35"/>
  <c r="AD140" i="35"/>
  <c r="AC140" i="35"/>
  <c r="AB140" i="35"/>
  <c r="AA140" i="35"/>
  <c r="Z140" i="35"/>
  <c r="Y140" i="35"/>
  <c r="X140" i="35"/>
  <c r="W140" i="35"/>
  <c r="V140" i="35"/>
  <c r="U140" i="35"/>
  <c r="T140" i="35"/>
  <c r="S140" i="35"/>
  <c r="R140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E140" i="35"/>
  <c r="D140" i="35"/>
  <c r="AG139" i="35"/>
  <c r="AF139" i="35"/>
  <c r="AE139" i="35"/>
  <c r="AD139" i="35"/>
  <c r="AC139" i="35"/>
  <c r="AB139" i="35"/>
  <c r="AA139" i="35"/>
  <c r="Z139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AG138" i="35"/>
  <c r="AF138" i="35"/>
  <c r="AE138" i="35"/>
  <c r="AD138" i="35"/>
  <c r="AC138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AG137" i="35"/>
  <c r="AF137" i="35"/>
  <c r="AE137" i="35"/>
  <c r="AD137" i="35"/>
  <c r="AC137" i="35"/>
  <c r="AB137" i="35"/>
  <c r="AA137" i="35"/>
  <c r="Z137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AG136" i="35"/>
  <c r="AF136" i="35"/>
  <c r="AE136" i="35"/>
  <c r="AD136" i="35"/>
  <c r="AC136" i="35"/>
  <c r="AB136" i="35"/>
  <c r="AA136" i="35"/>
  <c r="Z136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AG135" i="35"/>
  <c r="AF135" i="35"/>
  <c r="AE135" i="35"/>
  <c r="AD135" i="35"/>
  <c r="AC135" i="35"/>
  <c r="AB135" i="35"/>
  <c r="AA135" i="35"/>
  <c r="Z135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AG134" i="35"/>
  <c r="AF134" i="35"/>
  <c r="AE134" i="35"/>
  <c r="AD134" i="35"/>
  <c r="AC134" i="35"/>
  <c r="AB134" i="35"/>
  <c r="AA134" i="35"/>
  <c r="Z134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AG133" i="35"/>
  <c r="AF133" i="35"/>
  <c r="AE133" i="35"/>
  <c r="AD133" i="35"/>
  <c r="AC133" i="35"/>
  <c r="AB133" i="35"/>
  <c r="AA133" i="35"/>
  <c r="Z133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AG132" i="35"/>
  <c r="AF132" i="35"/>
  <c r="AE132" i="35"/>
  <c r="AD132" i="35"/>
  <c r="AC132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AG131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AG130" i="35"/>
  <c r="AF130" i="35"/>
  <c r="AE130" i="35"/>
  <c r="AD130" i="35"/>
  <c r="AC130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AG129" i="35"/>
  <c r="AF129" i="35"/>
  <c r="AE129" i="35"/>
  <c r="AD129" i="35"/>
  <c r="AC129" i="35"/>
  <c r="AB129" i="35"/>
  <c r="AA129" i="35"/>
  <c r="Z129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D129" i="35"/>
  <c r="AG128" i="35"/>
  <c r="AF128" i="35"/>
  <c r="AE128" i="35"/>
  <c r="AD128" i="35"/>
  <c r="AC128" i="35"/>
  <c r="AB128" i="35"/>
  <c r="AA128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AG126" i="35"/>
  <c r="AF126" i="35"/>
  <c r="AE126" i="35"/>
  <c r="AD126" i="35"/>
  <c r="AC126" i="35"/>
  <c r="AB126" i="35"/>
  <c r="AA126" i="35"/>
  <c r="Z126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AG125" i="35"/>
  <c r="AF125" i="35"/>
  <c r="AE125" i="35"/>
  <c r="AD125" i="35"/>
  <c r="AC125" i="35"/>
  <c r="AB125" i="35"/>
  <c r="AA125" i="35"/>
  <c r="Z125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AG124" i="35"/>
  <c r="AF124" i="35"/>
  <c r="AE124" i="35"/>
  <c r="AD124" i="35"/>
  <c r="AC124" i="35"/>
  <c r="AB124" i="35"/>
  <c r="AA124" i="35"/>
  <c r="Z124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AG123" i="35"/>
  <c r="AF123" i="35"/>
  <c r="AE123" i="35"/>
  <c r="AD123" i="35"/>
  <c r="AC123" i="35"/>
  <c r="AB123" i="35"/>
  <c r="AA123" i="35"/>
  <c r="Z123" i="35"/>
  <c r="Y123" i="35"/>
  <c r="X123" i="35"/>
  <c r="W123" i="35"/>
  <c r="V123" i="35"/>
  <c r="U123" i="35"/>
  <c r="T123" i="35"/>
  <c r="S123" i="35"/>
  <c r="R123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E123" i="35"/>
  <c r="D123" i="35"/>
  <c r="AG122" i="35"/>
  <c r="AF122" i="35"/>
  <c r="AE122" i="35"/>
  <c r="AD122" i="35"/>
  <c r="AC122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D122" i="35"/>
  <c r="AG121" i="35"/>
  <c r="AF121" i="35"/>
  <c r="AE121" i="35"/>
  <c r="AD121" i="35"/>
  <c r="AC121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D121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AG119" i="35"/>
  <c r="AF119" i="35"/>
  <c r="AE119" i="35"/>
  <c r="AD119" i="35"/>
  <c r="AC119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AG118" i="35"/>
  <c r="AF118" i="35"/>
  <c r="AE118" i="35"/>
  <c r="AD118" i="35"/>
  <c r="AC118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AG117" i="35"/>
  <c r="AF117" i="35"/>
  <c r="AE117" i="35"/>
  <c r="AD117" i="35"/>
  <c r="AC117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AG116" i="35"/>
  <c r="AF116" i="35"/>
  <c r="AE116" i="35"/>
  <c r="AD116" i="35"/>
  <c r="AC116" i="35"/>
  <c r="AB116" i="35"/>
  <c r="AA116" i="35"/>
  <c r="Z116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D116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D115" i="35"/>
  <c r="AG114" i="35"/>
  <c r="AF114" i="35"/>
  <c r="AE114" i="35"/>
  <c r="AD114" i="35"/>
  <c r="AC114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AG113" i="35"/>
  <c r="AF113" i="35"/>
  <c r="AE113" i="35"/>
  <c r="AD113" i="35"/>
  <c r="AC113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AG112" i="35"/>
  <c r="AF112" i="35"/>
  <c r="AE112" i="35"/>
  <c r="AD112" i="35"/>
  <c r="AC112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AG111" i="35"/>
  <c r="AF111" i="35"/>
  <c r="AE111" i="35"/>
  <c r="AD111" i="35"/>
  <c r="AC111" i="35"/>
  <c r="AB111" i="35"/>
  <c r="AA111" i="35"/>
  <c r="Z111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AG110" i="35"/>
  <c r="AF110" i="35"/>
  <c r="AE110" i="35"/>
  <c r="AD110" i="35"/>
  <c r="AC110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AG109" i="35"/>
  <c r="AF109" i="35"/>
  <c r="AE109" i="35"/>
  <c r="AD109" i="35"/>
  <c r="AC109" i="35"/>
  <c r="AB109" i="35"/>
  <c r="AA109" i="35"/>
  <c r="Z109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AG107" i="35"/>
  <c r="AF107" i="35"/>
  <c r="AE107" i="35"/>
  <c r="AD107" i="35"/>
  <c r="AC107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AG106" i="35"/>
  <c r="AF106" i="35"/>
  <c r="AF144" i="35" s="1"/>
  <c r="AJ46" i="50" s="1"/>
  <c r="AE106" i="35"/>
  <c r="AE144" i="35" s="1"/>
  <c r="AI46" i="50" s="1"/>
  <c r="AD106" i="35"/>
  <c r="AD144" i="35" s="1"/>
  <c r="AH46" i="50" s="1"/>
  <c r="AL46" i="50" s="1"/>
  <c r="AC106" i="35"/>
  <c r="AC144" i="35" s="1"/>
  <c r="AE46" i="50" s="1"/>
  <c r="AB106" i="35"/>
  <c r="AB144" i="35" s="1"/>
  <c r="AD46" i="50" s="1"/>
  <c r="AA106" i="35"/>
  <c r="AA144" i="35" s="1"/>
  <c r="AC46" i="50" s="1"/>
  <c r="Z106" i="35"/>
  <c r="Z144" i="35" s="1"/>
  <c r="AB46" i="50" s="1"/>
  <c r="AF46" i="50" s="1"/>
  <c r="Y106" i="35"/>
  <c r="Y144" i="35" s="1"/>
  <c r="Y46" i="50" s="1"/>
  <c r="X106" i="35"/>
  <c r="X144" i="35" s="1"/>
  <c r="X46" i="50" s="1"/>
  <c r="W106" i="35"/>
  <c r="W144" i="35" s="1"/>
  <c r="W46" i="50" s="1"/>
  <c r="V106" i="35"/>
  <c r="V144" i="35" s="1"/>
  <c r="V46" i="50" s="1"/>
  <c r="U106" i="35"/>
  <c r="U144" i="35" s="1"/>
  <c r="U46" i="50" s="1"/>
  <c r="T106" i="35"/>
  <c r="T144" i="35" s="1"/>
  <c r="T46" i="50" s="1"/>
  <c r="S106" i="35"/>
  <c r="S144" i="35" s="1"/>
  <c r="S46" i="50" s="1"/>
  <c r="R106" i="35"/>
  <c r="R144" i="35" s="1"/>
  <c r="R46" i="50" s="1"/>
  <c r="Q106" i="35"/>
  <c r="Q144" i="35" s="1"/>
  <c r="Q46" i="50" s="1"/>
  <c r="P106" i="35"/>
  <c r="P144" i="35" s="1"/>
  <c r="P46" i="50" s="1"/>
  <c r="O106" i="35"/>
  <c r="O144" i="35" s="1"/>
  <c r="O46" i="50" s="1"/>
  <c r="N106" i="35"/>
  <c r="N144" i="35" s="1"/>
  <c r="N46" i="50" s="1"/>
  <c r="M106" i="35"/>
  <c r="M144" i="35" s="1"/>
  <c r="M46" i="50" s="1"/>
  <c r="L106" i="35"/>
  <c r="L144" i="35" s="1"/>
  <c r="L46" i="50" s="1"/>
  <c r="K106" i="35"/>
  <c r="K144" i="35" s="1"/>
  <c r="K46" i="50" s="1"/>
  <c r="J106" i="35"/>
  <c r="J144" i="35" s="1"/>
  <c r="J46" i="50" s="1"/>
  <c r="I106" i="35"/>
  <c r="H106" i="35"/>
  <c r="H144" i="35" s="1"/>
  <c r="H46" i="50" s="1"/>
  <c r="G106" i="35"/>
  <c r="G144" i="35" s="1"/>
  <c r="G46" i="50" s="1"/>
  <c r="F106" i="35"/>
  <c r="F144" i="35" s="1"/>
  <c r="F46" i="50" s="1"/>
  <c r="E106" i="35"/>
  <c r="E144" i="35" s="1"/>
  <c r="E46" i="50" s="1"/>
  <c r="D106" i="35"/>
  <c r="D144" i="35" s="1"/>
  <c r="D46" i="50" s="1"/>
  <c r="X104" i="35"/>
  <c r="V104" i="35"/>
  <c r="T104" i="35"/>
  <c r="R104" i="35"/>
  <c r="P104" i="35"/>
  <c r="N104" i="35"/>
  <c r="L104" i="35"/>
  <c r="H104" i="35"/>
  <c r="D104" i="35"/>
  <c r="AD103" i="35"/>
  <c r="Z103" i="35"/>
  <c r="AG96" i="35"/>
  <c r="AF96" i="35"/>
  <c r="AE96" i="35"/>
  <c r="AD96" i="35"/>
  <c r="AC96" i="35"/>
  <c r="AB96" i="35"/>
  <c r="AA96" i="35"/>
  <c r="Z96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X56" i="35"/>
  <c r="V56" i="35"/>
  <c r="T56" i="35"/>
  <c r="R56" i="35"/>
  <c r="P56" i="35"/>
  <c r="N56" i="35"/>
  <c r="L56" i="35"/>
  <c r="H56" i="35"/>
  <c r="D56" i="35"/>
  <c r="AD55" i="35"/>
  <c r="Z55" i="35"/>
  <c r="AG48" i="35"/>
  <c r="AF48" i="35"/>
  <c r="AE48" i="35"/>
  <c r="AD48" i="35"/>
  <c r="AC48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X8" i="35"/>
  <c r="V8" i="35"/>
  <c r="T8" i="35"/>
  <c r="R8" i="35"/>
  <c r="P8" i="35"/>
  <c r="N8" i="35"/>
  <c r="L8" i="35"/>
  <c r="H8" i="35"/>
  <c r="D8" i="35"/>
  <c r="AD7" i="35"/>
  <c r="Z7" i="35"/>
  <c r="D7" i="35"/>
  <c r="D3" i="35"/>
  <c r="Z46" i="50" l="1"/>
  <c r="AA11" i="50"/>
  <c r="AG46" i="50"/>
  <c r="AN11" i="50"/>
  <c r="AG144" i="35"/>
  <c r="AK46" i="50" s="1"/>
  <c r="AM46" i="50" s="1"/>
  <c r="I144" i="35"/>
  <c r="I46" i="50" s="1"/>
  <c r="AA46" i="50" s="1"/>
  <c r="D102" i="35"/>
  <c r="D54" i="35"/>
  <c r="D6" i="35"/>
  <c r="K146" i="34"/>
  <c r="H146" i="34"/>
  <c r="D146" i="34"/>
  <c r="AG143" i="34"/>
  <c r="AF143" i="34"/>
  <c r="AE143" i="34"/>
  <c r="AD143" i="34"/>
  <c r="AC143" i="34"/>
  <c r="AB143" i="34"/>
  <c r="AA143" i="34"/>
  <c r="Z143" i="34"/>
  <c r="Y143" i="34"/>
  <c r="X143" i="34"/>
  <c r="W143" i="34"/>
  <c r="V143" i="34"/>
  <c r="U143" i="34"/>
  <c r="T143" i="34"/>
  <c r="S143" i="34"/>
  <c r="R143" i="34"/>
  <c r="Q143" i="34"/>
  <c r="P143" i="34"/>
  <c r="O143" i="34"/>
  <c r="N143" i="34"/>
  <c r="M143" i="34"/>
  <c r="L143" i="34"/>
  <c r="K143" i="34"/>
  <c r="J143" i="34"/>
  <c r="I143" i="34"/>
  <c r="H143" i="34"/>
  <c r="G143" i="34"/>
  <c r="F143" i="34"/>
  <c r="E143" i="34"/>
  <c r="D143" i="34"/>
  <c r="AG142" i="34"/>
  <c r="AF142" i="34"/>
  <c r="AE142" i="34"/>
  <c r="AD142" i="34"/>
  <c r="AC142" i="34"/>
  <c r="AB142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O142" i="34"/>
  <c r="N142" i="34"/>
  <c r="M142" i="34"/>
  <c r="L142" i="34"/>
  <c r="K142" i="34"/>
  <c r="J142" i="34"/>
  <c r="I142" i="34"/>
  <c r="H142" i="34"/>
  <c r="G142" i="34"/>
  <c r="F142" i="34"/>
  <c r="E142" i="34"/>
  <c r="D142" i="34"/>
  <c r="AG141" i="34"/>
  <c r="AF141" i="34"/>
  <c r="AE141" i="34"/>
  <c r="AD141" i="34"/>
  <c r="AC141" i="34"/>
  <c r="AB141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O141" i="34"/>
  <c r="N141" i="34"/>
  <c r="M141" i="34"/>
  <c r="L141" i="34"/>
  <c r="K141" i="34"/>
  <c r="J141" i="34"/>
  <c r="I141" i="34"/>
  <c r="H141" i="34"/>
  <c r="G141" i="34"/>
  <c r="F141" i="34"/>
  <c r="E141" i="34"/>
  <c r="D141" i="34"/>
  <c r="AG140" i="34"/>
  <c r="AF140" i="34"/>
  <c r="AE140" i="34"/>
  <c r="AD140" i="34"/>
  <c r="AC140" i="34"/>
  <c r="AB140" i="34"/>
  <c r="AA140" i="34"/>
  <c r="Z140" i="34"/>
  <c r="Y140" i="34"/>
  <c r="X140" i="34"/>
  <c r="W140" i="34"/>
  <c r="V140" i="34"/>
  <c r="U140" i="34"/>
  <c r="T140" i="34"/>
  <c r="S140" i="34"/>
  <c r="R140" i="34"/>
  <c r="Q140" i="34"/>
  <c r="P140" i="34"/>
  <c r="O140" i="34"/>
  <c r="N140" i="34"/>
  <c r="M140" i="34"/>
  <c r="L140" i="34"/>
  <c r="K140" i="34"/>
  <c r="J140" i="34"/>
  <c r="I140" i="34"/>
  <c r="H140" i="34"/>
  <c r="G140" i="34"/>
  <c r="F140" i="34"/>
  <c r="E140" i="34"/>
  <c r="D140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O139" i="34"/>
  <c r="N139" i="34"/>
  <c r="M139" i="34"/>
  <c r="L139" i="34"/>
  <c r="K139" i="34"/>
  <c r="J139" i="34"/>
  <c r="I139" i="34"/>
  <c r="H139" i="34"/>
  <c r="G139" i="34"/>
  <c r="F139" i="34"/>
  <c r="E139" i="34"/>
  <c r="D139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O137" i="34"/>
  <c r="N137" i="34"/>
  <c r="M137" i="34"/>
  <c r="L137" i="34"/>
  <c r="K137" i="34"/>
  <c r="J137" i="34"/>
  <c r="I137" i="34"/>
  <c r="H137" i="34"/>
  <c r="G137" i="34"/>
  <c r="F137" i="34"/>
  <c r="E137" i="34"/>
  <c r="D137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G135" i="34"/>
  <c r="F135" i="34"/>
  <c r="E135" i="34"/>
  <c r="D135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O134" i="34"/>
  <c r="N134" i="34"/>
  <c r="M134" i="34"/>
  <c r="L134" i="34"/>
  <c r="K134" i="34"/>
  <c r="J134" i="34"/>
  <c r="I134" i="34"/>
  <c r="H134" i="34"/>
  <c r="G134" i="34"/>
  <c r="F134" i="34"/>
  <c r="E134" i="34"/>
  <c r="D134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O133" i="34"/>
  <c r="N133" i="34"/>
  <c r="M133" i="34"/>
  <c r="L133" i="34"/>
  <c r="K133" i="34"/>
  <c r="J133" i="34"/>
  <c r="I133" i="34"/>
  <c r="H133" i="34"/>
  <c r="G133" i="34"/>
  <c r="F133" i="34"/>
  <c r="E133" i="34"/>
  <c r="D133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E131" i="34"/>
  <c r="D131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K130" i="34"/>
  <c r="J130" i="34"/>
  <c r="I130" i="34"/>
  <c r="H130" i="34"/>
  <c r="G130" i="34"/>
  <c r="F130" i="34"/>
  <c r="E130" i="34"/>
  <c r="D130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O129" i="34"/>
  <c r="N129" i="34"/>
  <c r="M129" i="34"/>
  <c r="L129" i="34"/>
  <c r="K129" i="34"/>
  <c r="J129" i="34"/>
  <c r="I129" i="34"/>
  <c r="H129" i="34"/>
  <c r="G129" i="34"/>
  <c r="F129" i="34"/>
  <c r="E129" i="34"/>
  <c r="D129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E127" i="34"/>
  <c r="D127" i="34"/>
  <c r="AG126" i="34"/>
  <c r="AF126" i="34"/>
  <c r="AE126" i="34"/>
  <c r="AD126" i="34"/>
  <c r="AC126" i="34"/>
  <c r="AB126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O126" i="34"/>
  <c r="N126" i="34"/>
  <c r="M126" i="34"/>
  <c r="L126" i="34"/>
  <c r="K126" i="34"/>
  <c r="J126" i="34"/>
  <c r="I126" i="34"/>
  <c r="H126" i="34"/>
  <c r="G126" i="34"/>
  <c r="F126" i="34"/>
  <c r="E126" i="34"/>
  <c r="D126" i="34"/>
  <c r="AG125" i="34"/>
  <c r="AF125" i="34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G125" i="34"/>
  <c r="F125" i="34"/>
  <c r="E125" i="34"/>
  <c r="D125" i="34"/>
  <c r="AG124" i="34"/>
  <c r="AF124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G124" i="34"/>
  <c r="F124" i="34"/>
  <c r="E124" i="34"/>
  <c r="D124" i="34"/>
  <c r="AG123" i="34"/>
  <c r="AF123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G123" i="34"/>
  <c r="F123" i="34"/>
  <c r="E123" i="34"/>
  <c r="D123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G122" i="34"/>
  <c r="F122" i="34"/>
  <c r="E122" i="34"/>
  <c r="D122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G121" i="34"/>
  <c r="F121" i="34"/>
  <c r="E121" i="34"/>
  <c r="D121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G119" i="34"/>
  <c r="F119" i="34"/>
  <c r="E119" i="34"/>
  <c r="D119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E117" i="34"/>
  <c r="D117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AG109" i="34"/>
  <c r="AF109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E109" i="34"/>
  <c r="D109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AG106" i="34"/>
  <c r="AG144" i="34" s="1"/>
  <c r="AF106" i="34"/>
  <c r="AF144" i="34" s="1"/>
  <c r="AE106" i="34"/>
  <c r="AE144" i="34" s="1"/>
  <c r="AD106" i="34"/>
  <c r="AD144" i="34" s="1"/>
  <c r="AC106" i="34"/>
  <c r="AC144" i="34" s="1"/>
  <c r="AB106" i="34"/>
  <c r="AB144" i="34" s="1"/>
  <c r="AF40" i="50" s="1"/>
  <c r="AA106" i="34"/>
  <c r="Z106" i="34"/>
  <c r="Z144" i="34" s="1"/>
  <c r="Y106" i="34"/>
  <c r="Y144" i="34" s="1"/>
  <c r="Y40" i="50" s="1"/>
  <c r="X106" i="34"/>
  <c r="X144" i="34" s="1"/>
  <c r="X40" i="50" s="1"/>
  <c r="W106" i="34"/>
  <c r="W144" i="34" s="1"/>
  <c r="W40" i="50" s="1"/>
  <c r="V106" i="34"/>
  <c r="V144" i="34" s="1"/>
  <c r="V40" i="50" s="1"/>
  <c r="U106" i="34"/>
  <c r="U144" i="34" s="1"/>
  <c r="U40" i="50" s="1"/>
  <c r="T106" i="34"/>
  <c r="T144" i="34" s="1"/>
  <c r="T40" i="50" s="1"/>
  <c r="S106" i="34"/>
  <c r="S144" i="34" s="1"/>
  <c r="S40" i="50" s="1"/>
  <c r="R106" i="34"/>
  <c r="R144" i="34" s="1"/>
  <c r="R40" i="50" s="1"/>
  <c r="Q106" i="34"/>
  <c r="Q144" i="34" s="1"/>
  <c r="Q40" i="50" s="1"/>
  <c r="P106" i="34"/>
  <c r="P144" i="34" s="1"/>
  <c r="P40" i="50" s="1"/>
  <c r="O106" i="34"/>
  <c r="O144" i="34" s="1"/>
  <c r="O40" i="50" s="1"/>
  <c r="N106" i="34"/>
  <c r="M106" i="34"/>
  <c r="M144" i="34" s="1"/>
  <c r="M40" i="50" s="1"/>
  <c r="L106" i="34"/>
  <c r="L144" i="34" s="1"/>
  <c r="L40" i="50" s="1"/>
  <c r="K106" i="34"/>
  <c r="K144" i="34" s="1"/>
  <c r="K40" i="50" s="1"/>
  <c r="J106" i="34"/>
  <c r="J144" i="34" s="1"/>
  <c r="J40" i="50" s="1"/>
  <c r="I106" i="34"/>
  <c r="I144" i="34" s="1"/>
  <c r="I40" i="50" s="1"/>
  <c r="H106" i="34"/>
  <c r="H144" i="34" s="1"/>
  <c r="H40" i="50" s="1"/>
  <c r="G106" i="34"/>
  <c r="G144" i="34" s="1"/>
  <c r="G40" i="50" s="1"/>
  <c r="F106" i="34"/>
  <c r="E106" i="34"/>
  <c r="E144" i="34" s="1"/>
  <c r="E40" i="50" s="1"/>
  <c r="D106" i="34"/>
  <c r="X104" i="34"/>
  <c r="V104" i="34"/>
  <c r="T104" i="34"/>
  <c r="R104" i="34"/>
  <c r="P104" i="34"/>
  <c r="N104" i="34"/>
  <c r="L104" i="34"/>
  <c r="H104" i="34"/>
  <c r="D104" i="34"/>
  <c r="AD103" i="34"/>
  <c r="Z103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X56" i="34"/>
  <c r="V56" i="34"/>
  <c r="T56" i="34"/>
  <c r="R56" i="34"/>
  <c r="P56" i="34"/>
  <c r="N56" i="34"/>
  <c r="L56" i="34"/>
  <c r="H56" i="34"/>
  <c r="D56" i="34"/>
  <c r="AD55" i="34"/>
  <c r="Z55" i="34"/>
  <c r="AG48" i="34"/>
  <c r="AF48" i="34"/>
  <c r="AE48" i="34"/>
  <c r="AD48" i="34"/>
  <c r="AC48" i="34"/>
  <c r="AB48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X8" i="34"/>
  <c r="V8" i="34"/>
  <c r="T8" i="34"/>
  <c r="R8" i="34"/>
  <c r="P8" i="34"/>
  <c r="N8" i="34"/>
  <c r="L8" i="34"/>
  <c r="H8" i="34"/>
  <c r="D8" i="34"/>
  <c r="AD7" i="34"/>
  <c r="Z7" i="34"/>
  <c r="D7" i="34"/>
  <c r="D3" i="34"/>
  <c r="K146" i="33"/>
  <c r="H146" i="33"/>
  <c r="D146" i="33"/>
  <c r="AG143" i="33"/>
  <c r="AF143" i="33"/>
  <c r="AE143" i="33"/>
  <c r="AD143" i="33"/>
  <c r="AC143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AG142" i="33"/>
  <c r="AF142" i="33"/>
  <c r="AE142" i="33"/>
  <c r="AD142" i="33"/>
  <c r="AC142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AG141" i="33"/>
  <c r="AF141" i="33"/>
  <c r="AE141" i="33"/>
  <c r="AD141" i="33"/>
  <c r="AC141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AG140" i="33"/>
  <c r="AF140" i="33"/>
  <c r="AE140" i="33"/>
  <c r="AD140" i="33"/>
  <c r="AC140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AG139" i="33"/>
  <c r="AF139" i="33"/>
  <c r="AE139" i="33"/>
  <c r="AD139" i="33"/>
  <c r="AC139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AG138" i="33"/>
  <c r="AF138" i="33"/>
  <c r="AE138" i="33"/>
  <c r="AD138" i="33"/>
  <c r="AC138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AG137" i="33"/>
  <c r="AF137" i="33"/>
  <c r="AE137" i="33"/>
  <c r="AD137" i="33"/>
  <c r="AC137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AG136" i="33"/>
  <c r="AF136" i="33"/>
  <c r="AE136" i="33"/>
  <c r="AD136" i="33"/>
  <c r="AC136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AG135" i="33"/>
  <c r="AF135" i="33"/>
  <c r="AE135" i="33"/>
  <c r="AD135" i="33"/>
  <c r="AC135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AG133" i="33"/>
  <c r="AF133" i="33"/>
  <c r="AE133" i="33"/>
  <c r="AD133" i="33"/>
  <c r="AC133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AG132" i="33"/>
  <c r="AF132" i="33"/>
  <c r="AE132" i="33"/>
  <c r="AD132" i="33"/>
  <c r="AC132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AG131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AG130" i="33"/>
  <c r="AF130" i="33"/>
  <c r="AE130" i="33"/>
  <c r="AD130" i="33"/>
  <c r="AC130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AG129" i="33"/>
  <c r="AF129" i="33"/>
  <c r="AE129" i="33"/>
  <c r="AD129" i="33"/>
  <c r="AC129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M129" i="33"/>
  <c r="L129" i="33"/>
  <c r="K129" i="33"/>
  <c r="J129" i="33"/>
  <c r="I129" i="33"/>
  <c r="H129" i="33"/>
  <c r="G129" i="33"/>
  <c r="F129" i="33"/>
  <c r="E129" i="33"/>
  <c r="D129" i="33"/>
  <c r="AG128" i="33"/>
  <c r="AF128" i="33"/>
  <c r="AE128" i="33"/>
  <c r="AD128" i="33"/>
  <c r="AC128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AG127" i="33"/>
  <c r="AF127" i="33"/>
  <c r="AE127" i="33"/>
  <c r="AD127" i="33"/>
  <c r="AC127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AG126" i="33"/>
  <c r="AF126" i="33"/>
  <c r="AE126" i="33"/>
  <c r="AD126" i="33"/>
  <c r="AC126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AG125" i="33"/>
  <c r="AF125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AG124" i="33"/>
  <c r="AF124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AG123" i="33"/>
  <c r="AF123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AG122" i="33"/>
  <c r="AF122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AG121" i="33"/>
  <c r="AF121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AG120" i="33"/>
  <c r="AF120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AG119" i="33"/>
  <c r="AF119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AG109" i="33"/>
  <c r="AF109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AG106" i="33"/>
  <c r="AG144" i="33" s="1"/>
  <c r="AK26" i="50" s="1"/>
  <c r="AF106" i="33"/>
  <c r="AF144" i="33" s="1"/>
  <c r="AJ26" i="50" s="1"/>
  <c r="AE106" i="33"/>
  <c r="AE144" i="33" s="1"/>
  <c r="AI26" i="50" s="1"/>
  <c r="AD106" i="33"/>
  <c r="AD144" i="33" s="1"/>
  <c r="AH26" i="50" s="1"/>
  <c r="AL26" i="50" s="1"/>
  <c r="AC106" i="33"/>
  <c r="AC144" i="33" s="1"/>
  <c r="AE26" i="50" s="1"/>
  <c r="AB106" i="33"/>
  <c r="AB144" i="33" s="1"/>
  <c r="AD26" i="50" s="1"/>
  <c r="AA106" i="33"/>
  <c r="AA144" i="33" s="1"/>
  <c r="AC26" i="50" s="1"/>
  <c r="Z106" i="33"/>
  <c r="Z144" i="33" s="1"/>
  <c r="AB26" i="50" s="1"/>
  <c r="AF26" i="50" s="1"/>
  <c r="Y106" i="33"/>
  <c r="Y144" i="33" s="1"/>
  <c r="Y26" i="50" s="1"/>
  <c r="X106" i="33"/>
  <c r="X144" i="33" s="1"/>
  <c r="X26" i="50" s="1"/>
  <c r="W106" i="33"/>
  <c r="V106" i="33"/>
  <c r="V144" i="33" s="1"/>
  <c r="V26" i="50" s="1"/>
  <c r="U106" i="33"/>
  <c r="T106" i="33"/>
  <c r="T144" i="33" s="1"/>
  <c r="T26" i="50" s="1"/>
  <c r="S106" i="33"/>
  <c r="S144" i="33" s="1"/>
  <c r="S26" i="50" s="1"/>
  <c r="R106" i="33"/>
  <c r="R144" i="33" s="1"/>
  <c r="R26" i="50" s="1"/>
  <c r="Q106" i="33"/>
  <c r="Q144" i="33" s="1"/>
  <c r="Q26" i="50" s="1"/>
  <c r="P106" i="33"/>
  <c r="P144" i="33" s="1"/>
  <c r="P26" i="50" s="1"/>
  <c r="O106" i="33"/>
  <c r="O144" i="33" s="1"/>
  <c r="O26" i="50" s="1"/>
  <c r="N106" i="33"/>
  <c r="N144" i="33" s="1"/>
  <c r="N26" i="50" s="1"/>
  <c r="M106" i="33"/>
  <c r="M144" i="33" s="1"/>
  <c r="M26" i="50" s="1"/>
  <c r="L106" i="33"/>
  <c r="L144" i="33" s="1"/>
  <c r="L26" i="50" s="1"/>
  <c r="K106" i="33"/>
  <c r="K144" i="33" s="1"/>
  <c r="K26" i="50" s="1"/>
  <c r="J106" i="33"/>
  <c r="J144" i="33" s="1"/>
  <c r="J26" i="50" s="1"/>
  <c r="I106" i="33"/>
  <c r="I144" i="33" s="1"/>
  <c r="I26" i="50" s="1"/>
  <c r="H106" i="33"/>
  <c r="H144" i="33" s="1"/>
  <c r="H26" i="50" s="1"/>
  <c r="G106" i="33"/>
  <c r="G144" i="33" s="1"/>
  <c r="G26" i="50" s="1"/>
  <c r="F106" i="33"/>
  <c r="F144" i="33" s="1"/>
  <c r="F26" i="50" s="1"/>
  <c r="E106" i="33"/>
  <c r="E144" i="33" s="1"/>
  <c r="E26" i="50" s="1"/>
  <c r="D106" i="33"/>
  <c r="D144" i="33" s="1"/>
  <c r="D26" i="50" s="1"/>
  <c r="X104" i="33"/>
  <c r="V104" i="33"/>
  <c r="T104" i="33"/>
  <c r="R104" i="33"/>
  <c r="P104" i="33"/>
  <c r="N104" i="33"/>
  <c r="L104" i="33"/>
  <c r="H104" i="33"/>
  <c r="D104" i="33"/>
  <c r="AD103" i="33"/>
  <c r="Z103" i="33"/>
  <c r="AG96" i="33"/>
  <c r="AF96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X56" i="33"/>
  <c r="V56" i="33"/>
  <c r="T56" i="33"/>
  <c r="R56" i="33"/>
  <c r="P56" i="33"/>
  <c r="N56" i="33"/>
  <c r="L56" i="33"/>
  <c r="H56" i="33"/>
  <c r="D56" i="33"/>
  <c r="AD55" i="33"/>
  <c r="Z55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X8" i="33"/>
  <c r="V8" i="33"/>
  <c r="T8" i="33"/>
  <c r="R8" i="33"/>
  <c r="P8" i="33"/>
  <c r="N8" i="33"/>
  <c r="L8" i="33"/>
  <c r="H8" i="33"/>
  <c r="D8" i="33"/>
  <c r="AD7" i="33"/>
  <c r="Z7" i="33"/>
  <c r="D7" i="33"/>
  <c r="D3" i="33"/>
  <c r="Z26" i="50" l="1"/>
  <c r="AA144" i="34"/>
  <c r="AG26" i="50"/>
  <c r="AN46" i="50"/>
  <c r="AM26" i="50"/>
  <c r="AG40" i="50"/>
  <c r="AA40" i="50"/>
  <c r="D102" i="34"/>
  <c r="D54" i="34"/>
  <c r="D6" i="34"/>
  <c r="D102" i="33"/>
  <c r="D54" i="33"/>
  <c r="D6" i="33"/>
  <c r="N144" i="34"/>
  <c r="N40" i="50" s="1"/>
  <c r="F144" i="34"/>
  <c r="F40" i="50" s="1"/>
  <c r="D144" i="34"/>
  <c r="D40" i="50" s="1"/>
  <c r="U144" i="33"/>
  <c r="U26" i="50" s="1"/>
  <c r="W144" i="33"/>
  <c r="W26" i="50" s="1"/>
  <c r="K146" i="32"/>
  <c r="H146" i="32"/>
  <c r="D146" i="32"/>
  <c r="AG143" i="32"/>
  <c r="AF143" i="32"/>
  <c r="AE143" i="32"/>
  <c r="AD143" i="32"/>
  <c r="AC143" i="32"/>
  <c r="AB143" i="32"/>
  <c r="AA143" i="32"/>
  <c r="Z143" i="32"/>
  <c r="Y143" i="32"/>
  <c r="X143" i="32"/>
  <c r="W143" i="32"/>
  <c r="V143" i="32"/>
  <c r="U143" i="32"/>
  <c r="T143" i="32"/>
  <c r="S143" i="32"/>
  <c r="R143" i="32"/>
  <c r="Q143" i="32"/>
  <c r="P143" i="32"/>
  <c r="O143" i="32"/>
  <c r="N143" i="32"/>
  <c r="M143" i="32"/>
  <c r="L143" i="32"/>
  <c r="K143" i="32"/>
  <c r="J143" i="32"/>
  <c r="I143" i="32"/>
  <c r="H143" i="32"/>
  <c r="G143" i="32"/>
  <c r="F143" i="32"/>
  <c r="E143" i="32"/>
  <c r="D143" i="32"/>
  <c r="AG142" i="32"/>
  <c r="AF142" i="32"/>
  <c r="AE142" i="32"/>
  <c r="AD142" i="32"/>
  <c r="AC142" i="32"/>
  <c r="AB142" i="32"/>
  <c r="AA142" i="32"/>
  <c r="Z142" i="32"/>
  <c r="Y142" i="32"/>
  <c r="X142" i="32"/>
  <c r="W142" i="32"/>
  <c r="V142" i="32"/>
  <c r="U142" i="32"/>
  <c r="T142" i="32"/>
  <c r="S142" i="32"/>
  <c r="R142" i="32"/>
  <c r="Q142" i="32"/>
  <c r="P142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AG141" i="32"/>
  <c r="AF141" i="32"/>
  <c r="AE141" i="32"/>
  <c r="AD141" i="32"/>
  <c r="AC141" i="32"/>
  <c r="AB141" i="32"/>
  <c r="AA141" i="32"/>
  <c r="Z141" i="32"/>
  <c r="Y141" i="32"/>
  <c r="X141" i="32"/>
  <c r="W141" i="32"/>
  <c r="V141" i="32"/>
  <c r="U141" i="32"/>
  <c r="T141" i="32"/>
  <c r="S141" i="32"/>
  <c r="R141" i="32"/>
  <c r="Q141" i="32"/>
  <c r="P141" i="32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AG140" i="32"/>
  <c r="AF140" i="32"/>
  <c r="AE140" i="32"/>
  <c r="AD140" i="32"/>
  <c r="AC140" i="32"/>
  <c r="AB140" i="32"/>
  <c r="AA140" i="32"/>
  <c r="Z140" i="32"/>
  <c r="Y140" i="32"/>
  <c r="X140" i="32"/>
  <c r="W140" i="32"/>
  <c r="V140" i="32"/>
  <c r="U140" i="32"/>
  <c r="T140" i="32"/>
  <c r="S140" i="32"/>
  <c r="R140" i="32"/>
  <c r="Q140" i="32"/>
  <c r="P140" i="32"/>
  <c r="O140" i="32"/>
  <c r="N140" i="32"/>
  <c r="M140" i="32"/>
  <c r="L140" i="32"/>
  <c r="K140" i="32"/>
  <c r="J140" i="32"/>
  <c r="I140" i="32"/>
  <c r="H140" i="32"/>
  <c r="G140" i="32"/>
  <c r="F140" i="32"/>
  <c r="E140" i="32"/>
  <c r="D140" i="32"/>
  <c r="AG139" i="32"/>
  <c r="AF139" i="32"/>
  <c r="AE139" i="32"/>
  <c r="AD139" i="32"/>
  <c r="AC139" i="32"/>
  <c r="AB139" i="32"/>
  <c r="AA139" i="32"/>
  <c r="Z139" i="32"/>
  <c r="Y139" i="32"/>
  <c r="X139" i="32"/>
  <c r="W139" i="32"/>
  <c r="V139" i="32"/>
  <c r="U139" i="32"/>
  <c r="T139" i="32"/>
  <c r="S139" i="32"/>
  <c r="R139" i="32"/>
  <c r="Q139" i="32"/>
  <c r="P139" i="32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AG138" i="32"/>
  <c r="AF138" i="32"/>
  <c r="AE138" i="32"/>
  <c r="AD138" i="32"/>
  <c r="AC138" i="32"/>
  <c r="AB138" i="32"/>
  <c r="AA138" i="32"/>
  <c r="Z138" i="32"/>
  <c r="Y138" i="32"/>
  <c r="X138" i="32"/>
  <c r="W138" i="32"/>
  <c r="V138" i="32"/>
  <c r="U138" i="32"/>
  <c r="T138" i="32"/>
  <c r="S138" i="32"/>
  <c r="R138" i="32"/>
  <c r="Q138" i="32"/>
  <c r="P138" i="32"/>
  <c r="O138" i="32"/>
  <c r="N138" i="32"/>
  <c r="M138" i="32"/>
  <c r="L138" i="32"/>
  <c r="K138" i="32"/>
  <c r="J138" i="32"/>
  <c r="I138" i="32"/>
  <c r="H138" i="32"/>
  <c r="G138" i="32"/>
  <c r="F138" i="32"/>
  <c r="E138" i="32"/>
  <c r="D138" i="32"/>
  <c r="AG137" i="32"/>
  <c r="AF137" i="32"/>
  <c r="AE137" i="32"/>
  <c r="AD137" i="32"/>
  <c r="AC137" i="32"/>
  <c r="AB137" i="32"/>
  <c r="AA137" i="32"/>
  <c r="Z137" i="32"/>
  <c r="Y137" i="32"/>
  <c r="X137" i="32"/>
  <c r="W137" i="32"/>
  <c r="V137" i="32"/>
  <c r="U137" i="32"/>
  <c r="T137" i="32"/>
  <c r="S137" i="32"/>
  <c r="R137" i="32"/>
  <c r="Q137" i="32"/>
  <c r="P137" i="32"/>
  <c r="O137" i="32"/>
  <c r="N137" i="32"/>
  <c r="M137" i="32"/>
  <c r="L137" i="32"/>
  <c r="K137" i="32"/>
  <c r="J137" i="32"/>
  <c r="I137" i="32"/>
  <c r="H137" i="32"/>
  <c r="G137" i="32"/>
  <c r="F137" i="32"/>
  <c r="E137" i="32"/>
  <c r="D137" i="32"/>
  <c r="AG136" i="32"/>
  <c r="AF136" i="32"/>
  <c r="AE136" i="32"/>
  <c r="AD136" i="32"/>
  <c r="AC136" i="32"/>
  <c r="AB136" i="32"/>
  <c r="AA136" i="32"/>
  <c r="Z136" i="32"/>
  <c r="Y136" i="32"/>
  <c r="X136" i="32"/>
  <c r="W136" i="32"/>
  <c r="V136" i="32"/>
  <c r="U136" i="32"/>
  <c r="T136" i="32"/>
  <c r="S136" i="32"/>
  <c r="R136" i="32"/>
  <c r="Q136" i="32"/>
  <c r="P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AG135" i="32"/>
  <c r="AF135" i="32"/>
  <c r="AE135" i="32"/>
  <c r="AD135" i="32"/>
  <c r="AC135" i="32"/>
  <c r="AB135" i="32"/>
  <c r="AA135" i="32"/>
  <c r="Z135" i="32"/>
  <c r="Y135" i="32"/>
  <c r="X135" i="32"/>
  <c r="W135" i="32"/>
  <c r="V135" i="32"/>
  <c r="U135" i="32"/>
  <c r="T135" i="32"/>
  <c r="S135" i="32"/>
  <c r="R135" i="32"/>
  <c r="Q135" i="32"/>
  <c r="P135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AG134" i="32"/>
  <c r="AF134" i="32"/>
  <c r="AE134" i="32"/>
  <c r="AD134" i="32"/>
  <c r="AC134" i="32"/>
  <c r="AB134" i="32"/>
  <c r="AA134" i="32"/>
  <c r="Z134" i="32"/>
  <c r="Y134" i="32"/>
  <c r="X134" i="32"/>
  <c r="W134" i="32"/>
  <c r="V134" i="32"/>
  <c r="U134" i="32"/>
  <c r="T134" i="32"/>
  <c r="S134" i="32"/>
  <c r="R134" i="32"/>
  <c r="Q134" i="32"/>
  <c r="P134" i="32"/>
  <c r="O134" i="32"/>
  <c r="N134" i="32"/>
  <c r="M134" i="32"/>
  <c r="L134" i="32"/>
  <c r="K134" i="32"/>
  <c r="J134" i="32"/>
  <c r="I134" i="32"/>
  <c r="H134" i="32"/>
  <c r="G134" i="32"/>
  <c r="F134" i="32"/>
  <c r="E134" i="32"/>
  <c r="D134" i="32"/>
  <c r="AG133" i="32"/>
  <c r="AF133" i="32"/>
  <c r="AE133" i="32"/>
  <c r="AD133" i="32"/>
  <c r="AC133" i="32"/>
  <c r="AB133" i="32"/>
  <c r="AA133" i="32"/>
  <c r="Z133" i="32"/>
  <c r="Y133" i="32"/>
  <c r="X133" i="32"/>
  <c r="W133" i="32"/>
  <c r="V133" i="32"/>
  <c r="U133" i="32"/>
  <c r="T133" i="32"/>
  <c r="S133" i="32"/>
  <c r="R133" i="32"/>
  <c r="Q133" i="32"/>
  <c r="P133" i="32"/>
  <c r="O133" i="32"/>
  <c r="N133" i="32"/>
  <c r="M133" i="32"/>
  <c r="L133" i="32"/>
  <c r="K133" i="32"/>
  <c r="J133" i="32"/>
  <c r="I133" i="32"/>
  <c r="H133" i="32"/>
  <c r="G133" i="32"/>
  <c r="F133" i="32"/>
  <c r="E133" i="32"/>
  <c r="D133" i="32"/>
  <c r="AG132" i="32"/>
  <c r="AF132" i="32"/>
  <c r="AE132" i="32"/>
  <c r="AD132" i="32"/>
  <c r="AC132" i="32"/>
  <c r="AB132" i="32"/>
  <c r="AA132" i="32"/>
  <c r="Z132" i="32"/>
  <c r="Y132" i="32"/>
  <c r="X132" i="32"/>
  <c r="W132" i="32"/>
  <c r="V132" i="32"/>
  <c r="U132" i="32"/>
  <c r="T132" i="32"/>
  <c r="S132" i="32"/>
  <c r="R132" i="32"/>
  <c r="Q132" i="32"/>
  <c r="P132" i="32"/>
  <c r="O132" i="32"/>
  <c r="N132" i="32"/>
  <c r="M132" i="32"/>
  <c r="L132" i="32"/>
  <c r="K132" i="32"/>
  <c r="J132" i="32"/>
  <c r="I132" i="32"/>
  <c r="H132" i="32"/>
  <c r="G132" i="32"/>
  <c r="F132" i="32"/>
  <c r="E132" i="32"/>
  <c r="D132" i="32"/>
  <c r="AG131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G131" i="32"/>
  <c r="F131" i="32"/>
  <c r="E131" i="32"/>
  <c r="D131" i="32"/>
  <c r="AG130" i="32"/>
  <c r="AF130" i="32"/>
  <c r="AE130" i="32"/>
  <c r="AD130" i="32"/>
  <c r="AC130" i="32"/>
  <c r="AB130" i="32"/>
  <c r="AA130" i="32"/>
  <c r="Z130" i="32"/>
  <c r="Y130" i="32"/>
  <c r="X130" i="32"/>
  <c r="W130" i="32"/>
  <c r="V130" i="32"/>
  <c r="U130" i="32"/>
  <c r="T130" i="32"/>
  <c r="S130" i="32"/>
  <c r="R130" i="32"/>
  <c r="Q130" i="32"/>
  <c r="P130" i="32"/>
  <c r="O130" i="32"/>
  <c r="N130" i="32"/>
  <c r="M130" i="32"/>
  <c r="L130" i="32"/>
  <c r="K130" i="32"/>
  <c r="J130" i="32"/>
  <c r="I130" i="32"/>
  <c r="H130" i="32"/>
  <c r="G130" i="32"/>
  <c r="F130" i="32"/>
  <c r="E130" i="32"/>
  <c r="D130" i="32"/>
  <c r="AG129" i="32"/>
  <c r="AF129" i="32"/>
  <c r="AE129" i="32"/>
  <c r="AD129" i="32"/>
  <c r="AC129" i="32"/>
  <c r="AB129" i="32"/>
  <c r="AA129" i="32"/>
  <c r="Z129" i="32"/>
  <c r="Y129" i="32"/>
  <c r="X129" i="32"/>
  <c r="W129" i="32"/>
  <c r="V129" i="32"/>
  <c r="U129" i="32"/>
  <c r="T129" i="32"/>
  <c r="S129" i="32"/>
  <c r="R129" i="32"/>
  <c r="Q129" i="32"/>
  <c r="P129" i="32"/>
  <c r="O129" i="32"/>
  <c r="N129" i="32"/>
  <c r="M129" i="32"/>
  <c r="L129" i="32"/>
  <c r="K129" i="32"/>
  <c r="J129" i="32"/>
  <c r="I129" i="32"/>
  <c r="H129" i="32"/>
  <c r="G129" i="32"/>
  <c r="F129" i="32"/>
  <c r="E129" i="32"/>
  <c r="D129" i="32"/>
  <c r="AG128" i="32"/>
  <c r="AF128" i="32"/>
  <c r="AE128" i="32"/>
  <c r="AD128" i="32"/>
  <c r="AC128" i="32"/>
  <c r="AB128" i="32"/>
  <c r="AA128" i="32"/>
  <c r="Z128" i="32"/>
  <c r="Y128" i="32"/>
  <c r="X128" i="32"/>
  <c r="W128" i="32"/>
  <c r="V128" i="32"/>
  <c r="U128" i="32"/>
  <c r="T128" i="32"/>
  <c r="S128" i="32"/>
  <c r="R128" i="32"/>
  <c r="Q128" i="32"/>
  <c r="P128" i="32"/>
  <c r="O128" i="32"/>
  <c r="N128" i="32"/>
  <c r="M128" i="32"/>
  <c r="L128" i="32"/>
  <c r="K128" i="32"/>
  <c r="J128" i="32"/>
  <c r="I128" i="32"/>
  <c r="H128" i="32"/>
  <c r="G128" i="32"/>
  <c r="F128" i="32"/>
  <c r="E128" i="32"/>
  <c r="D128" i="32"/>
  <c r="AG127" i="32"/>
  <c r="AF127" i="32"/>
  <c r="AE127" i="32"/>
  <c r="AD127" i="32"/>
  <c r="AC127" i="32"/>
  <c r="AB127" i="32"/>
  <c r="AA127" i="32"/>
  <c r="Z127" i="32"/>
  <c r="Y127" i="32"/>
  <c r="X127" i="32"/>
  <c r="W127" i="32"/>
  <c r="V127" i="32"/>
  <c r="U127" i="32"/>
  <c r="T127" i="32"/>
  <c r="S127" i="32"/>
  <c r="R127" i="32"/>
  <c r="Q127" i="32"/>
  <c r="P127" i="32"/>
  <c r="O127" i="32"/>
  <c r="N127" i="32"/>
  <c r="M127" i="32"/>
  <c r="L127" i="32"/>
  <c r="K127" i="32"/>
  <c r="J127" i="32"/>
  <c r="I127" i="32"/>
  <c r="H127" i="32"/>
  <c r="G127" i="32"/>
  <c r="F127" i="32"/>
  <c r="E127" i="32"/>
  <c r="D127" i="32"/>
  <c r="AG126" i="32"/>
  <c r="AF126" i="32"/>
  <c r="AE126" i="32"/>
  <c r="AD126" i="32"/>
  <c r="AC126" i="32"/>
  <c r="AB126" i="32"/>
  <c r="AA126" i="32"/>
  <c r="Z126" i="32"/>
  <c r="Y126" i="32"/>
  <c r="X126" i="32"/>
  <c r="W126" i="32"/>
  <c r="V126" i="32"/>
  <c r="U126" i="32"/>
  <c r="T126" i="32"/>
  <c r="S126" i="32"/>
  <c r="R126" i="32"/>
  <c r="Q126" i="32"/>
  <c r="P126" i="32"/>
  <c r="O126" i="32"/>
  <c r="N126" i="32"/>
  <c r="M126" i="32"/>
  <c r="L126" i="32"/>
  <c r="K126" i="32"/>
  <c r="J126" i="32"/>
  <c r="I126" i="32"/>
  <c r="H126" i="32"/>
  <c r="G126" i="32"/>
  <c r="F126" i="32"/>
  <c r="E126" i="32"/>
  <c r="D126" i="32"/>
  <c r="AG125" i="32"/>
  <c r="AF125" i="32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G125" i="32"/>
  <c r="F125" i="32"/>
  <c r="E125" i="32"/>
  <c r="D125" i="32"/>
  <c r="AG124" i="32"/>
  <c r="AF124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G124" i="32"/>
  <c r="F124" i="32"/>
  <c r="E124" i="32"/>
  <c r="D124" i="32"/>
  <c r="AG123" i="32"/>
  <c r="AF123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G123" i="32"/>
  <c r="F123" i="32"/>
  <c r="E123" i="32"/>
  <c r="D123" i="32"/>
  <c r="AG122" i="32"/>
  <c r="AF122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G122" i="32"/>
  <c r="F122" i="32"/>
  <c r="E122" i="32"/>
  <c r="D122" i="32"/>
  <c r="AG121" i="32"/>
  <c r="AF121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G121" i="32"/>
  <c r="F121" i="32"/>
  <c r="E121" i="32"/>
  <c r="D121" i="32"/>
  <c r="AG120" i="32"/>
  <c r="AF120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AG119" i="32"/>
  <c r="AF119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G119" i="32"/>
  <c r="F119" i="32"/>
  <c r="E119" i="32"/>
  <c r="D119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G118" i="32"/>
  <c r="F118" i="32"/>
  <c r="E118" i="32"/>
  <c r="D118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G117" i="32"/>
  <c r="F117" i="32"/>
  <c r="E117" i="32"/>
  <c r="D117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G116" i="32"/>
  <c r="F116" i="32"/>
  <c r="E116" i="32"/>
  <c r="D116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G115" i="32"/>
  <c r="F115" i="32"/>
  <c r="E115" i="32"/>
  <c r="D115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AG110" i="32"/>
  <c r="AF110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AG109" i="32"/>
  <c r="AF109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G109" i="32"/>
  <c r="F109" i="32"/>
  <c r="E109" i="32"/>
  <c r="D109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AG106" i="32"/>
  <c r="AG144" i="32" s="1"/>
  <c r="AK25" i="50" s="1"/>
  <c r="AF106" i="32"/>
  <c r="AF144" i="32" s="1"/>
  <c r="AJ25" i="50" s="1"/>
  <c r="AE106" i="32"/>
  <c r="AE144" i="32" s="1"/>
  <c r="AI25" i="50" s="1"/>
  <c r="AD106" i="32"/>
  <c r="AD144" i="32" s="1"/>
  <c r="AH25" i="50" s="1"/>
  <c r="AL25" i="50" s="1"/>
  <c r="AC106" i="32"/>
  <c r="AC144" i="32" s="1"/>
  <c r="AE25" i="50" s="1"/>
  <c r="AB106" i="32"/>
  <c r="AB144" i="32" s="1"/>
  <c r="AD25" i="50" s="1"/>
  <c r="AA106" i="32"/>
  <c r="AA144" i="32" s="1"/>
  <c r="AC25" i="50" s="1"/>
  <c r="Z106" i="32"/>
  <c r="Z144" i="32" s="1"/>
  <c r="AB25" i="50" s="1"/>
  <c r="AF25" i="50" s="1"/>
  <c r="Y106" i="32"/>
  <c r="Y144" i="32" s="1"/>
  <c r="Y25" i="50" s="1"/>
  <c r="X106" i="32"/>
  <c r="X144" i="32" s="1"/>
  <c r="X25" i="50" s="1"/>
  <c r="W106" i="32"/>
  <c r="W144" i="32" s="1"/>
  <c r="W25" i="50" s="1"/>
  <c r="V106" i="32"/>
  <c r="V144" i="32" s="1"/>
  <c r="V25" i="50" s="1"/>
  <c r="U106" i="32"/>
  <c r="U144" i="32" s="1"/>
  <c r="U25" i="50" s="1"/>
  <c r="T106" i="32"/>
  <c r="T144" i="32" s="1"/>
  <c r="T25" i="50" s="1"/>
  <c r="S106" i="32"/>
  <c r="S144" i="32" s="1"/>
  <c r="S25" i="50" s="1"/>
  <c r="R106" i="32"/>
  <c r="R144" i="32" s="1"/>
  <c r="R25" i="50" s="1"/>
  <c r="Q106" i="32"/>
  <c r="Q144" i="32" s="1"/>
  <c r="Q25" i="50" s="1"/>
  <c r="P106" i="32"/>
  <c r="P144" i="32" s="1"/>
  <c r="P25" i="50" s="1"/>
  <c r="O106" i="32"/>
  <c r="O144" i="32" s="1"/>
  <c r="O25" i="50" s="1"/>
  <c r="N106" i="32"/>
  <c r="N144" i="32" s="1"/>
  <c r="N25" i="50" s="1"/>
  <c r="M106" i="32"/>
  <c r="M144" i="32" s="1"/>
  <c r="M25" i="50" s="1"/>
  <c r="L106" i="32"/>
  <c r="L144" i="32" s="1"/>
  <c r="L25" i="50" s="1"/>
  <c r="K106" i="32"/>
  <c r="K144" i="32" s="1"/>
  <c r="K25" i="50" s="1"/>
  <c r="J106" i="32"/>
  <c r="J144" i="32" s="1"/>
  <c r="J25" i="50" s="1"/>
  <c r="I106" i="32"/>
  <c r="I144" i="32" s="1"/>
  <c r="I25" i="50" s="1"/>
  <c r="H106" i="32"/>
  <c r="H144" i="32" s="1"/>
  <c r="H25" i="50" s="1"/>
  <c r="G106" i="32"/>
  <c r="G144" i="32" s="1"/>
  <c r="G25" i="50" s="1"/>
  <c r="F106" i="32"/>
  <c r="F144" i="32" s="1"/>
  <c r="F25" i="50" s="1"/>
  <c r="E106" i="32"/>
  <c r="E144" i="32" s="1"/>
  <c r="E25" i="50" s="1"/>
  <c r="D106" i="32"/>
  <c r="D144" i="32" s="1"/>
  <c r="D25" i="50" s="1"/>
  <c r="X104" i="32"/>
  <c r="V104" i="32"/>
  <c r="T104" i="32"/>
  <c r="R104" i="32"/>
  <c r="P104" i="32"/>
  <c r="N104" i="32"/>
  <c r="L104" i="32"/>
  <c r="H104" i="32"/>
  <c r="D104" i="32"/>
  <c r="AD103" i="32"/>
  <c r="Z103" i="32"/>
  <c r="AG96" i="32"/>
  <c r="AF96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G96" i="32"/>
  <c r="F96" i="32"/>
  <c r="E96" i="32"/>
  <c r="D96" i="32"/>
  <c r="X56" i="32"/>
  <c r="V56" i="32"/>
  <c r="T56" i="32"/>
  <c r="R56" i="32"/>
  <c r="P56" i="32"/>
  <c r="N56" i="32"/>
  <c r="L56" i="32"/>
  <c r="H56" i="32"/>
  <c r="D56" i="32"/>
  <c r="AD55" i="32"/>
  <c r="Z55" i="32"/>
  <c r="AG48" i="32"/>
  <c r="AF48" i="32"/>
  <c r="AE48" i="32"/>
  <c r="AD48" i="32"/>
  <c r="AC48" i="32"/>
  <c r="AB48" i="32"/>
  <c r="AA48" i="32"/>
  <c r="Z48" i="32"/>
  <c r="Y48" i="32"/>
  <c r="X48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X8" i="32"/>
  <c r="V8" i="32"/>
  <c r="T8" i="32"/>
  <c r="R8" i="32"/>
  <c r="P8" i="32"/>
  <c r="N8" i="32"/>
  <c r="L8" i="32"/>
  <c r="H8" i="32"/>
  <c r="D8" i="32"/>
  <c r="AD7" i="32"/>
  <c r="Z7" i="32"/>
  <c r="D7" i="32"/>
  <c r="D3" i="32"/>
  <c r="AA26" i="50" l="1"/>
  <c r="Z40" i="50"/>
  <c r="Z25" i="50"/>
  <c r="AG25" i="50"/>
  <c r="AN26" i="50"/>
  <c r="AN40" i="50"/>
  <c r="AM25" i="50"/>
  <c r="AA25" i="50"/>
  <c r="D102" i="32"/>
  <c r="D54" i="32"/>
  <c r="D6" i="32"/>
  <c r="K146" i="31"/>
  <c r="H146" i="31"/>
  <c r="D146" i="31"/>
  <c r="AG143" i="31"/>
  <c r="AF143" i="31"/>
  <c r="AE143" i="31"/>
  <c r="AD143" i="31"/>
  <c r="AC143" i="31"/>
  <c r="AB143" i="31"/>
  <c r="AA143" i="31"/>
  <c r="Z143" i="31"/>
  <c r="Y143" i="31"/>
  <c r="X143" i="31"/>
  <c r="W143" i="31"/>
  <c r="V143" i="31"/>
  <c r="U143" i="31"/>
  <c r="T143" i="31"/>
  <c r="S143" i="31"/>
  <c r="R143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AG142" i="31"/>
  <c r="AF142" i="31"/>
  <c r="AE142" i="31"/>
  <c r="AD142" i="31"/>
  <c r="AC142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AG141" i="31"/>
  <c r="AF141" i="31"/>
  <c r="AE141" i="31"/>
  <c r="AD141" i="31"/>
  <c r="AC141" i="31"/>
  <c r="AB141" i="31"/>
  <c r="AA141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AG140" i="31"/>
  <c r="AF140" i="31"/>
  <c r="AE140" i="31"/>
  <c r="AD140" i="31"/>
  <c r="AC140" i="31"/>
  <c r="AB140" i="31"/>
  <c r="AA140" i="31"/>
  <c r="Z140" i="31"/>
  <c r="Y140" i="31"/>
  <c r="X140" i="31"/>
  <c r="W140" i="31"/>
  <c r="V140" i="31"/>
  <c r="U140" i="31"/>
  <c r="T140" i="31"/>
  <c r="S140" i="31"/>
  <c r="R140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AG139" i="31"/>
  <c r="AF139" i="31"/>
  <c r="AE139" i="31"/>
  <c r="AD139" i="31"/>
  <c r="AC139" i="31"/>
  <c r="AB139" i="31"/>
  <c r="AA139" i="31"/>
  <c r="Z139" i="31"/>
  <c r="Y139" i="31"/>
  <c r="X139" i="31"/>
  <c r="W139" i="31"/>
  <c r="V139" i="31"/>
  <c r="U139" i="31"/>
  <c r="T139" i="31"/>
  <c r="S139" i="31"/>
  <c r="R139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AG138" i="31"/>
  <c r="AF138" i="31"/>
  <c r="AE138" i="31"/>
  <c r="AD138" i="31"/>
  <c r="AC138" i="31"/>
  <c r="AB138" i="31"/>
  <c r="AA138" i="31"/>
  <c r="Z138" i="31"/>
  <c r="Y138" i="31"/>
  <c r="X138" i="31"/>
  <c r="W138" i="31"/>
  <c r="V138" i="31"/>
  <c r="U138" i="31"/>
  <c r="T138" i="31"/>
  <c r="S138" i="31"/>
  <c r="R138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AG137" i="31"/>
  <c r="AF137" i="31"/>
  <c r="AE137" i="31"/>
  <c r="AD137" i="31"/>
  <c r="AC137" i="31"/>
  <c r="AB137" i="31"/>
  <c r="AA137" i="31"/>
  <c r="Z137" i="31"/>
  <c r="Y137" i="31"/>
  <c r="X137" i="31"/>
  <c r="W137" i="31"/>
  <c r="V137" i="31"/>
  <c r="U137" i="31"/>
  <c r="T137" i="31"/>
  <c r="S137" i="31"/>
  <c r="R137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AG136" i="31"/>
  <c r="AF136" i="31"/>
  <c r="AE136" i="31"/>
  <c r="AD136" i="31"/>
  <c r="AC136" i="31"/>
  <c r="AB136" i="31"/>
  <c r="AA136" i="31"/>
  <c r="Z136" i="31"/>
  <c r="Y136" i="31"/>
  <c r="X136" i="31"/>
  <c r="W136" i="31"/>
  <c r="V136" i="31"/>
  <c r="U136" i="31"/>
  <c r="T136" i="31"/>
  <c r="S136" i="31"/>
  <c r="R136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AG135" i="31"/>
  <c r="AF135" i="31"/>
  <c r="AE135" i="31"/>
  <c r="AD135" i="31"/>
  <c r="AC135" i="31"/>
  <c r="AB135" i="31"/>
  <c r="AA135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AG134" i="31"/>
  <c r="AF134" i="31"/>
  <c r="AE134" i="31"/>
  <c r="AD134" i="31"/>
  <c r="AC134" i="31"/>
  <c r="AB134" i="31"/>
  <c r="AA134" i="31"/>
  <c r="Z134" i="31"/>
  <c r="Y134" i="31"/>
  <c r="X134" i="31"/>
  <c r="W134" i="31"/>
  <c r="V134" i="31"/>
  <c r="U134" i="31"/>
  <c r="T134" i="31"/>
  <c r="S134" i="31"/>
  <c r="R134" i="31"/>
  <c r="Q134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AG133" i="31"/>
  <c r="AF133" i="31"/>
  <c r="AE133" i="31"/>
  <c r="AD133" i="31"/>
  <c r="AC133" i="31"/>
  <c r="AB133" i="31"/>
  <c r="AA133" i="31"/>
  <c r="Z133" i="31"/>
  <c r="Y133" i="31"/>
  <c r="X133" i="31"/>
  <c r="W133" i="31"/>
  <c r="V133" i="31"/>
  <c r="U133" i="31"/>
  <c r="T133" i="31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AG132" i="31"/>
  <c r="AF132" i="31"/>
  <c r="AE132" i="31"/>
  <c r="AD132" i="31"/>
  <c r="AC132" i="31"/>
  <c r="AB132" i="31"/>
  <c r="AA132" i="31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AG131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AG130" i="31"/>
  <c r="AF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AG129" i="31"/>
  <c r="AF129" i="31"/>
  <c r="AE129" i="31"/>
  <c r="AD129" i="31"/>
  <c r="AC129" i="31"/>
  <c r="AB129" i="31"/>
  <c r="AA129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AG128" i="31"/>
  <c r="AF128" i="31"/>
  <c r="AE128" i="31"/>
  <c r="AD128" i="31"/>
  <c r="AC128" i="31"/>
  <c r="AB128" i="31"/>
  <c r="AA128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AG127" i="31"/>
  <c r="AF127" i="31"/>
  <c r="AE127" i="31"/>
  <c r="AD127" i="31"/>
  <c r="AC127" i="31"/>
  <c r="AB127" i="31"/>
  <c r="AA127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AG126" i="31"/>
  <c r="AF126" i="31"/>
  <c r="AE126" i="31"/>
  <c r="AD126" i="31"/>
  <c r="AC126" i="31"/>
  <c r="AB126" i="31"/>
  <c r="AA126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AG125" i="31"/>
  <c r="AF125" i="31"/>
  <c r="AE125" i="31"/>
  <c r="AD125" i="31"/>
  <c r="AC125" i="31"/>
  <c r="AB125" i="31"/>
  <c r="AA125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AG124" i="31"/>
  <c r="AF124" i="31"/>
  <c r="AE124" i="31"/>
  <c r="AD124" i="31"/>
  <c r="AC124" i="31"/>
  <c r="AB124" i="31"/>
  <c r="AA124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AG123" i="31"/>
  <c r="AF123" i="31"/>
  <c r="AE123" i="31"/>
  <c r="AD123" i="31"/>
  <c r="AC123" i="31"/>
  <c r="AB123" i="31"/>
  <c r="AA123" i="31"/>
  <c r="Z123" i="31"/>
  <c r="Y123" i="31"/>
  <c r="X123" i="31"/>
  <c r="W123" i="31"/>
  <c r="V123" i="31"/>
  <c r="U123" i="31"/>
  <c r="T123" i="31"/>
  <c r="S123" i="31"/>
  <c r="R123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AG122" i="31"/>
  <c r="AF122" i="31"/>
  <c r="AE122" i="31"/>
  <c r="AD122" i="31"/>
  <c r="AC122" i="31"/>
  <c r="AB122" i="31"/>
  <c r="AA122" i="31"/>
  <c r="Z122" i="31"/>
  <c r="Y122" i="31"/>
  <c r="X122" i="31"/>
  <c r="W122" i="31"/>
  <c r="V122" i="31"/>
  <c r="U122" i="31"/>
  <c r="T122" i="31"/>
  <c r="S122" i="31"/>
  <c r="R122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AG121" i="31"/>
  <c r="AF121" i="31"/>
  <c r="AE121" i="31"/>
  <c r="AD121" i="31"/>
  <c r="AC121" i="31"/>
  <c r="AB121" i="31"/>
  <c r="AA121" i="31"/>
  <c r="Z121" i="31"/>
  <c r="Y121" i="31"/>
  <c r="X121" i="31"/>
  <c r="W121" i="31"/>
  <c r="V121" i="31"/>
  <c r="U121" i="31"/>
  <c r="T121" i="31"/>
  <c r="S121" i="31"/>
  <c r="R121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AG120" i="31"/>
  <c r="AF120" i="31"/>
  <c r="AE120" i="31"/>
  <c r="AD120" i="31"/>
  <c r="AC120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AG119" i="31"/>
  <c r="AF119" i="31"/>
  <c r="AE119" i="31"/>
  <c r="AD119" i="31"/>
  <c r="AC119" i="31"/>
  <c r="AB119" i="31"/>
  <c r="AA119" i="31"/>
  <c r="Z119" i="31"/>
  <c r="Y119" i="31"/>
  <c r="X119" i="31"/>
  <c r="W119" i="31"/>
  <c r="V119" i="31"/>
  <c r="U119" i="31"/>
  <c r="T119" i="31"/>
  <c r="S119" i="31"/>
  <c r="R119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AG109" i="31"/>
  <c r="AF109" i="31"/>
  <c r="AE109" i="31"/>
  <c r="AD109" i="31"/>
  <c r="AC109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AG106" i="31"/>
  <c r="AF106" i="31"/>
  <c r="AF144" i="31" s="1"/>
  <c r="AJ6" i="50" s="1"/>
  <c r="AE106" i="31"/>
  <c r="AE144" i="31" s="1"/>
  <c r="AI6" i="50" s="1"/>
  <c r="AD106" i="31"/>
  <c r="AD144" i="31" s="1"/>
  <c r="AH6" i="50" s="1"/>
  <c r="AL6" i="50" s="1"/>
  <c r="AC106" i="31"/>
  <c r="AC144" i="31" s="1"/>
  <c r="AE6" i="50" s="1"/>
  <c r="AB106" i="31"/>
  <c r="AB144" i="31" s="1"/>
  <c r="AD6" i="50" s="1"/>
  <c r="AA106" i="31"/>
  <c r="AA144" i="31" s="1"/>
  <c r="AC6" i="50" s="1"/>
  <c r="Z106" i="31"/>
  <c r="Z144" i="31" s="1"/>
  <c r="AB6" i="50" s="1"/>
  <c r="AF6" i="50" s="1"/>
  <c r="Y106" i="31"/>
  <c r="Y144" i="31" s="1"/>
  <c r="Y6" i="50" s="1"/>
  <c r="X106" i="31"/>
  <c r="X144" i="31" s="1"/>
  <c r="X6" i="50" s="1"/>
  <c r="W106" i="31"/>
  <c r="W144" i="31" s="1"/>
  <c r="W6" i="50" s="1"/>
  <c r="V106" i="31"/>
  <c r="V144" i="31" s="1"/>
  <c r="V6" i="50" s="1"/>
  <c r="U106" i="31"/>
  <c r="U144" i="31" s="1"/>
  <c r="U6" i="50" s="1"/>
  <c r="T106" i="31"/>
  <c r="T144" i="31" s="1"/>
  <c r="T6" i="50" s="1"/>
  <c r="S106" i="31"/>
  <c r="S144" i="31" s="1"/>
  <c r="S6" i="50" s="1"/>
  <c r="R106" i="31"/>
  <c r="R144" i="31" s="1"/>
  <c r="R6" i="50" s="1"/>
  <c r="Q106" i="31"/>
  <c r="Q144" i="31" s="1"/>
  <c r="Q6" i="50" s="1"/>
  <c r="P106" i="31"/>
  <c r="P144" i="31" s="1"/>
  <c r="P6" i="50" s="1"/>
  <c r="O106" i="31"/>
  <c r="O144" i="31" s="1"/>
  <c r="O6" i="50" s="1"/>
  <c r="N106" i="31"/>
  <c r="N144" i="31" s="1"/>
  <c r="N6" i="50" s="1"/>
  <c r="M106" i="31"/>
  <c r="M144" i="31" s="1"/>
  <c r="M6" i="50" s="1"/>
  <c r="L106" i="31"/>
  <c r="L144" i="31" s="1"/>
  <c r="L6" i="50" s="1"/>
  <c r="K106" i="31"/>
  <c r="K144" i="31" s="1"/>
  <c r="K6" i="50" s="1"/>
  <c r="J106" i="31"/>
  <c r="J144" i="31" s="1"/>
  <c r="J6" i="50" s="1"/>
  <c r="I106" i="31"/>
  <c r="I144" i="31" s="1"/>
  <c r="I6" i="50" s="1"/>
  <c r="H106" i="31"/>
  <c r="H144" i="31" s="1"/>
  <c r="H6" i="50" s="1"/>
  <c r="G106" i="31"/>
  <c r="G144" i="31" s="1"/>
  <c r="G6" i="50" s="1"/>
  <c r="F106" i="31"/>
  <c r="F144" i="31" s="1"/>
  <c r="F6" i="50" s="1"/>
  <c r="E106" i="31"/>
  <c r="E144" i="31" s="1"/>
  <c r="E6" i="50" s="1"/>
  <c r="D106" i="31"/>
  <c r="D144" i="31" s="1"/>
  <c r="D6" i="50" s="1"/>
  <c r="X104" i="31"/>
  <c r="V104" i="31"/>
  <c r="T104" i="31"/>
  <c r="R104" i="31"/>
  <c r="P104" i="31"/>
  <c r="N104" i="31"/>
  <c r="L104" i="31"/>
  <c r="H104" i="31"/>
  <c r="D104" i="31"/>
  <c r="AD103" i="31"/>
  <c r="Z103" i="31"/>
  <c r="AG96" i="31"/>
  <c r="AF96" i="31"/>
  <c r="AE96" i="31"/>
  <c r="AD96" i="31"/>
  <c r="AC96" i="31"/>
  <c r="AB96" i="31"/>
  <c r="AA96" i="31"/>
  <c r="Z96" i="31"/>
  <c r="Y96" i="31"/>
  <c r="X96" i="31"/>
  <c r="W96" i="31"/>
  <c r="V96" i="31"/>
  <c r="U96" i="31"/>
  <c r="T96" i="31"/>
  <c r="S96" i="31"/>
  <c r="R96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X56" i="31"/>
  <c r="V56" i="31"/>
  <c r="T56" i="31"/>
  <c r="R56" i="31"/>
  <c r="P56" i="31"/>
  <c r="N56" i="31"/>
  <c r="L56" i="31"/>
  <c r="H56" i="31"/>
  <c r="D56" i="31"/>
  <c r="AD55" i="31"/>
  <c r="Z55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X8" i="31"/>
  <c r="V8" i="31"/>
  <c r="T8" i="31"/>
  <c r="R8" i="31"/>
  <c r="P8" i="31"/>
  <c r="N8" i="31"/>
  <c r="L8" i="31"/>
  <c r="H8" i="31"/>
  <c r="D8" i="31"/>
  <c r="AD7" i="31"/>
  <c r="Z7" i="31"/>
  <c r="D7" i="31"/>
  <c r="D3" i="31"/>
  <c r="Z6" i="50" l="1"/>
  <c r="AG6" i="50"/>
  <c r="AN25" i="50"/>
  <c r="AA6" i="50"/>
  <c r="AG144" i="31"/>
  <c r="AK6" i="50" s="1"/>
  <c r="AM6" i="50" s="1"/>
  <c r="D102" i="31"/>
  <c r="D54" i="31"/>
  <c r="D6" i="31"/>
  <c r="K146" i="30"/>
  <c r="H146" i="30"/>
  <c r="D146" i="30"/>
  <c r="E148" i="30" s="1"/>
  <c r="AG143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AG142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AG141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AG140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AG139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AG138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AG137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AG136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AG135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AG134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AG133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AG132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AG131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AG130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AG129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AG128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AG127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AG126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AG125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AG124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AG123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AG122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AG121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AG120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AG119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AG106" i="30"/>
  <c r="AG144" i="30" s="1"/>
  <c r="AK4" i="50" s="1"/>
  <c r="AF106" i="30"/>
  <c r="AF144" i="30" s="1"/>
  <c r="AJ4" i="50" s="1"/>
  <c r="AE106" i="30"/>
  <c r="AD106" i="30"/>
  <c r="AD144" i="30" s="1"/>
  <c r="AH4" i="50" s="1"/>
  <c r="AC106" i="30"/>
  <c r="AC144" i="30" s="1"/>
  <c r="AE4" i="50" s="1"/>
  <c r="AB106" i="30"/>
  <c r="AB144" i="30" s="1"/>
  <c r="AD4" i="50" s="1"/>
  <c r="AA106" i="30"/>
  <c r="AA144" i="30" s="1"/>
  <c r="AC4" i="50" s="1"/>
  <c r="Z106" i="30"/>
  <c r="Z144" i="30" s="1"/>
  <c r="AB4" i="50" s="1"/>
  <c r="Y106" i="30"/>
  <c r="Y144" i="30" s="1"/>
  <c r="Y4" i="50" s="1"/>
  <c r="X106" i="30"/>
  <c r="X144" i="30" s="1"/>
  <c r="X4" i="50" s="1"/>
  <c r="W106" i="30"/>
  <c r="W144" i="30" s="1"/>
  <c r="W4" i="50" s="1"/>
  <c r="V106" i="30"/>
  <c r="V144" i="30" s="1"/>
  <c r="V4" i="50" s="1"/>
  <c r="U106" i="30"/>
  <c r="U144" i="30" s="1"/>
  <c r="U4" i="50" s="1"/>
  <c r="T106" i="30"/>
  <c r="T144" i="30" s="1"/>
  <c r="T4" i="50" s="1"/>
  <c r="S106" i="30"/>
  <c r="S144" i="30" s="1"/>
  <c r="S4" i="50" s="1"/>
  <c r="R106" i="30"/>
  <c r="R144" i="30" s="1"/>
  <c r="R4" i="50" s="1"/>
  <c r="Q106" i="30"/>
  <c r="Q144" i="30" s="1"/>
  <c r="Q4" i="50" s="1"/>
  <c r="P106" i="30"/>
  <c r="P144" i="30" s="1"/>
  <c r="P4" i="50" s="1"/>
  <c r="O106" i="30"/>
  <c r="O144" i="30" s="1"/>
  <c r="O4" i="50" s="1"/>
  <c r="N106" i="30"/>
  <c r="N144" i="30" s="1"/>
  <c r="N4" i="50" s="1"/>
  <c r="M106" i="30"/>
  <c r="M144" i="30" s="1"/>
  <c r="M4" i="50" s="1"/>
  <c r="L106" i="30"/>
  <c r="L144" i="30" s="1"/>
  <c r="K106" i="30"/>
  <c r="J106" i="30"/>
  <c r="J144" i="30" s="1"/>
  <c r="J4" i="50" s="1"/>
  <c r="I106" i="30"/>
  <c r="I144" i="30" s="1"/>
  <c r="I4" i="50" s="1"/>
  <c r="H106" i="30"/>
  <c r="H144" i="30" s="1"/>
  <c r="H4" i="50" s="1"/>
  <c r="G106" i="30"/>
  <c r="G144" i="30" s="1"/>
  <c r="G4" i="50" s="1"/>
  <c r="F106" i="30"/>
  <c r="F144" i="30" s="1"/>
  <c r="F4" i="50" s="1"/>
  <c r="E106" i="30"/>
  <c r="E144" i="30" s="1"/>
  <c r="E4" i="50" s="1"/>
  <c r="D106" i="30"/>
  <c r="D144" i="30" s="1"/>
  <c r="D4" i="50" s="1"/>
  <c r="X104" i="30"/>
  <c r="V104" i="30"/>
  <c r="T104" i="30"/>
  <c r="R104" i="30"/>
  <c r="P104" i="30"/>
  <c r="N104" i="30"/>
  <c r="L104" i="30"/>
  <c r="H104" i="30"/>
  <c r="D104" i="30"/>
  <c r="AD103" i="30"/>
  <c r="Z103" i="30"/>
  <c r="AG96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X56" i="30"/>
  <c r="V56" i="30"/>
  <c r="T56" i="30"/>
  <c r="R56" i="30"/>
  <c r="P56" i="30"/>
  <c r="N56" i="30"/>
  <c r="L56" i="30"/>
  <c r="H56" i="30"/>
  <c r="D56" i="30"/>
  <c r="AD55" i="30"/>
  <c r="Z55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X8" i="30"/>
  <c r="V8" i="30"/>
  <c r="T8" i="30"/>
  <c r="R8" i="30"/>
  <c r="P8" i="30"/>
  <c r="N8" i="30"/>
  <c r="L8" i="30"/>
  <c r="H8" i="30"/>
  <c r="D8" i="30"/>
  <c r="AD7" i="30"/>
  <c r="Z7" i="30"/>
  <c r="D7" i="30"/>
  <c r="D3" i="30"/>
  <c r="AF4" i="50" l="1"/>
  <c r="AL4" i="50"/>
  <c r="L4" i="50"/>
  <c r="D148" i="30"/>
  <c r="AG4" i="50"/>
  <c r="AN6" i="50"/>
  <c r="K144" i="30"/>
  <c r="K4" i="50" s="1"/>
  <c r="AA4" i="50" s="1"/>
  <c r="AE144" i="30"/>
  <c r="AI4" i="50" s="1"/>
  <c r="D102" i="30"/>
  <c r="D54" i="30"/>
  <c r="D6" i="30"/>
  <c r="D143" i="29"/>
  <c r="D141" i="29"/>
  <c r="D139" i="29"/>
  <c r="D137" i="29"/>
  <c r="D135" i="29"/>
  <c r="D133" i="29"/>
  <c r="D131" i="29"/>
  <c r="D129" i="29"/>
  <c r="D127" i="29"/>
  <c r="D125" i="29"/>
  <c r="D123" i="29"/>
  <c r="D121" i="29"/>
  <c r="D119" i="29"/>
  <c r="D117" i="29"/>
  <c r="D115" i="29"/>
  <c r="D113" i="29"/>
  <c r="D111" i="29"/>
  <c r="D109" i="29"/>
  <c r="D107" i="29"/>
  <c r="D142" i="29"/>
  <c r="D140" i="29"/>
  <c r="D138" i="29"/>
  <c r="D136" i="29"/>
  <c r="D134" i="29"/>
  <c r="D132" i="29"/>
  <c r="D130" i="29"/>
  <c r="D128" i="29"/>
  <c r="D126" i="29"/>
  <c r="D124" i="29"/>
  <c r="D122" i="29"/>
  <c r="D120" i="29"/>
  <c r="D118" i="29"/>
  <c r="D116" i="29"/>
  <c r="D114" i="29"/>
  <c r="D112" i="29"/>
  <c r="D110" i="29"/>
  <c r="D108" i="29"/>
  <c r="D106" i="29"/>
  <c r="D3" i="29"/>
  <c r="K146" i="29"/>
  <c r="H146" i="29"/>
  <c r="D146" i="29"/>
  <c r="AG143" i="29"/>
  <c r="AF143" i="29"/>
  <c r="AE143" i="29"/>
  <c r="AD143" i="29"/>
  <c r="AC143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AG142" i="29"/>
  <c r="AF142" i="29"/>
  <c r="AE142" i="29"/>
  <c r="AD142" i="29"/>
  <c r="AC142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AG141" i="29"/>
  <c r="AF141" i="29"/>
  <c r="AE141" i="29"/>
  <c r="AD141" i="29"/>
  <c r="AC141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AG140" i="29"/>
  <c r="AF140" i="29"/>
  <c r="AE140" i="29"/>
  <c r="AD140" i="29"/>
  <c r="AC140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AG139" i="29"/>
  <c r="AF139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AG136" i="29"/>
  <c r="AF136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AG135" i="29"/>
  <c r="AF135" i="29"/>
  <c r="AE135" i="29"/>
  <c r="AD135" i="29"/>
  <c r="AC135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AG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AG128" i="29"/>
  <c r="AF128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AG127" i="29"/>
  <c r="AF127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AG125" i="29"/>
  <c r="AF125" i="29"/>
  <c r="AE125" i="29"/>
  <c r="AD125" i="29"/>
  <c r="AC125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AG108" i="29"/>
  <c r="AF108" i="29"/>
  <c r="AE108" i="29"/>
  <c r="AD108" i="29"/>
  <c r="AC108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X104" i="29"/>
  <c r="V104" i="29"/>
  <c r="T104" i="29"/>
  <c r="R104" i="29"/>
  <c r="P104" i="29"/>
  <c r="N104" i="29"/>
  <c r="L104" i="29"/>
  <c r="H104" i="29"/>
  <c r="D104" i="29"/>
  <c r="AD103" i="29"/>
  <c r="Z103" i="29"/>
  <c r="AG96" i="29"/>
  <c r="AF96" i="29"/>
  <c r="AE96" i="29"/>
  <c r="AD96" i="29"/>
  <c r="AC96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X56" i="29"/>
  <c r="V56" i="29"/>
  <c r="T56" i="29"/>
  <c r="R56" i="29"/>
  <c r="P56" i="29"/>
  <c r="N56" i="29"/>
  <c r="L56" i="29"/>
  <c r="H56" i="29"/>
  <c r="D56" i="29"/>
  <c r="AD55" i="29"/>
  <c r="Z55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X8" i="29"/>
  <c r="V8" i="29"/>
  <c r="T8" i="29"/>
  <c r="R8" i="29"/>
  <c r="P8" i="29"/>
  <c r="N8" i="29"/>
  <c r="L8" i="29"/>
  <c r="H8" i="29"/>
  <c r="D8" i="29"/>
  <c r="AD7" i="29"/>
  <c r="Z7" i="29"/>
  <c r="D7" i="29"/>
  <c r="Z4" i="50" l="1"/>
  <c r="AM4" i="50"/>
  <c r="AN4" i="50" s="1"/>
  <c r="D102" i="29"/>
  <c r="D54" i="29"/>
  <c r="D6" i="29"/>
  <c r="F144" i="29"/>
  <c r="F59" i="50" s="1"/>
  <c r="H144" i="29"/>
  <c r="H59" i="50" s="1"/>
  <c r="J144" i="29"/>
  <c r="J59" i="50" s="1"/>
  <c r="L144" i="29"/>
  <c r="L59" i="50" s="1"/>
  <c r="N144" i="29"/>
  <c r="N59" i="50" s="1"/>
  <c r="P144" i="29"/>
  <c r="P59" i="50" s="1"/>
  <c r="R144" i="29"/>
  <c r="R59" i="50" s="1"/>
  <c r="T144" i="29"/>
  <c r="T59" i="50" s="1"/>
  <c r="V144" i="29"/>
  <c r="V59" i="50" s="1"/>
  <c r="X144" i="29"/>
  <c r="X59" i="50" s="1"/>
  <c r="Z144" i="29"/>
  <c r="AB59" i="50" s="1"/>
  <c r="AB144" i="29"/>
  <c r="AD59" i="50" s="1"/>
  <c r="AD144" i="29"/>
  <c r="AH59" i="50" s="1"/>
  <c r="D144" i="29"/>
  <c r="D59" i="50" s="1"/>
  <c r="AF144" i="29"/>
  <c r="AJ59" i="50" s="1"/>
  <c r="I144" i="29"/>
  <c r="I59" i="50" s="1"/>
  <c r="K144" i="29"/>
  <c r="K59" i="50" s="1"/>
  <c r="M144" i="29"/>
  <c r="M59" i="50" s="1"/>
  <c r="O144" i="29"/>
  <c r="O59" i="50" s="1"/>
  <c r="Q144" i="29"/>
  <c r="Q59" i="50" s="1"/>
  <c r="S144" i="29"/>
  <c r="S59" i="50" s="1"/>
  <c r="U144" i="29"/>
  <c r="U59" i="50" s="1"/>
  <c r="W144" i="29"/>
  <c r="W59" i="50" s="1"/>
  <c r="Y144" i="29"/>
  <c r="Y59" i="50" s="1"/>
  <c r="AA144" i="29"/>
  <c r="AC59" i="50" s="1"/>
  <c r="AC144" i="29"/>
  <c r="AE59" i="50" s="1"/>
  <c r="AE144" i="29"/>
  <c r="AI59" i="50" s="1"/>
  <c r="AG144" i="29"/>
  <c r="AK59" i="50" s="1"/>
  <c r="E144" i="29"/>
  <c r="E59" i="50" s="1"/>
  <c r="D48" i="29"/>
  <c r="G144" i="29"/>
  <c r="G59" i="50" s="1"/>
  <c r="AL59" i="50" l="1"/>
  <c r="AF59" i="50"/>
  <c r="Z59" i="50"/>
  <c r="AG59" i="50"/>
  <c r="AM59" i="50"/>
  <c r="AA59" i="50"/>
  <c r="K146" i="28"/>
  <c r="H146" i="28"/>
  <c r="D146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AG142" i="28"/>
  <c r="AF142" i="28"/>
  <c r="AE142" i="28"/>
  <c r="AD142" i="28"/>
  <c r="AC142" i="28"/>
  <c r="AB142" i="28"/>
  <c r="AA142" i="28"/>
  <c r="Z142" i="28"/>
  <c r="Y142" i="28"/>
  <c r="X142" i="28"/>
  <c r="W142" i="28"/>
  <c r="V142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AG141" i="28"/>
  <c r="AF141" i="28"/>
  <c r="AE141" i="28"/>
  <c r="AD141" i="28"/>
  <c r="AC141" i="28"/>
  <c r="AB141" i="28"/>
  <c r="AA141" i="28"/>
  <c r="Z141" i="28"/>
  <c r="Y141" i="28"/>
  <c r="X141" i="28"/>
  <c r="W141" i="28"/>
  <c r="V141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AG140" i="28"/>
  <c r="AF140" i="28"/>
  <c r="AE140" i="28"/>
  <c r="AD140" i="28"/>
  <c r="AC140" i="28"/>
  <c r="AB140" i="28"/>
  <c r="AA140" i="28"/>
  <c r="Z140" i="28"/>
  <c r="Y140" i="28"/>
  <c r="X140" i="28"/>
  <c r="W140" i="28"/>
  <c r="V140" i="2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AG139" i="28"/>
  <c r="AF139" i="28"/>
  <c r="AE139" i="28"/>
  <c r="AD139" i="28"/>
  <c r="AC139" i="28"/>
  <c r="AB139" i="28"/>
  <c r="AA139" i="28"/>
  <c r="Z139" i="28"/>
  <c r="Y139" i="28"/>
  <c r="X139" i="28"/>
  <c r="W139" i="28"/>
  <c r="V139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AG138" i="28"/>
  <c r="AF138" i="28"/>
  <c r="AE138" i="28"/>
  <c r="AD138" i="28"/>
  <c r="AC138" i="28"/>
  <c r="AB138" i="28"/>
  <c r="AA138" i="28"/>
  <c r="Z138" i="28"/>
  <c r="Y138" i="28"/>
  <c r="X138" i="28"/>
  <c r="W138" i="28"/>
  <c r="V138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AG137" i="28"/>
  <c r="AF137" i="28"/>
  <c r="AE137" i="28"/>
  <c r="AD137" i="28"/>
  <c r="AC137" i="28"/>
  <c r="AB137" i="28"/>
  <c r="AA137" i="28"/>
  <c r="Z137" i="28"/>
  <c r="Y137" i="28"/>
  <c r="X137" i="28"/>
  <c r="W137" i="28"/>
  <c r="V137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AG136" i="28"/>
  <c r="AF136" i="28"/>
  <c r="AE136" i="28"/>
  <c r="AD136" i="28"/>
  <c r="AC136" i="28"/>
  <c r="AB136" i="28"/>
  <c r="AA136" i="28"/>
  <c r="Z136" i="28"/>
  <c r="Y136" i="28"/>
  <c r="X136" i="28"/>
  <c r="W136" i="28"/>
  <c r="V136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AG135" i="28"/>
  <c r="AF135" i="28"/>
  <c r="AE135" i="28"/>
  <c r="AD135" i="28"/>
  <c r="AC135" i="28"/>
  <c r="AB135" i="28"/>
  <c r="AA135" i="28"/>
  <c r="Z135" i="28"/>
  <c r="Y135" i="28"/>
  <c r="X135" i="28"/>
  <c r="W135" i="28"/>
  <c r="V135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AG134" i="28"/>
  <c r="AF134" i="28"/>
  <c r="AE134" i="28"/>
  <c r="AD134" i="28"/>
  <c r="AC134" i="28"/>
  <c r="AB134" i="28"/>
  <c r="AA134" i="28"/>
  <c r="Z134" i="28"/>
  <c r="Y134" i="28"/>
  <c r="X134" i="28"/>
  <c r="W134" i="28"/>
  <c r="V134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G134" i="28"/>
  <c r="F134" i="28"/>
  <c r="E134" i="28"/>
  <c r="D134" i="28"/>
  <c r="AG133" i="28"/>
  <c r="AF133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I133" i="28"/>
  <c r="H133" i="28"/>
  <c r="G133" i="28"/>
  <c r="F133" i="28"/>
  <c r="E133" i="28"/>
  <c r="D133" i="28"/>
  <c r="AG132" i="28"/>
  <c r="AF132" i="28"/>
  <c r="AE132" i="28"/>
  <c r="AD132" i="28"/>
  <c r="AC132" i="28"/>
  <c r="AB132" i="28"/>
  <c r="AA132" i="28"/>
  <c r="Z132" i="28"/>
  <c r="Y132" i="28"/>
  <c r="X132" i="28"/>
  <c r="W132" i="28"/>
  <c r="V132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I132" i="28"/>
  <c r="H132" i="28"/>
  <c r="G132" i="28"/>
  <c r="F132" i="28"/>
  <c r="E132" i="28"/>
  <c r="D132" i="28"/>
  <c r="AG131" i="28"/>
  <c r="AF131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I131" i="28"/>
  <c r="H131" i="28"/>
  <c r="G131" i="28"/>
  <c r="F131" i="28"/>
  <c r="E131" i="28"/>
  <c r="D131" i="28"/>
  <c r="AG130" i="28"/>
  <c r="AF130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I130" i="28"/>
  <c r="H130" i="28"/>
  <c r="G130" i="28"/>
  <c r="F130" i="28"/>
  <c r="E130" i="28"/>
  <c r="D130" i="28"/>
  <c r="AG129" i="28"/>
  <c r="AF129" i="28"/>
  <c r="AE129" i="28"/>
  <c r="AD129" i="28"/>
  <c r="AC129" i="28"/>
  <c r="AB129" i="28"/>
  <c r="AA129" i="28"/>
  <c r="Z129" i="28"/>
  <c r="Y129" i="28"/>
  <c r="X129" i="28"/>
  <c r="W129" i="28"/>
  <c r="V129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I129" i="28"/>
  <c r="H129" i="28"/>
  <c r="G129" i="28"/>
  <c r="F129" i="28"/>
  <c r="E129" i="28"/>
  <c r="D129" i="28"/>
  <c r="AG128" i="28"/>
  <c r="AF128" i="28"/>
  <c r="AE128" i="28"/>
  <c r="AD128" i="28"/>
  <c r="AC128" i="28"/>
  <c r="AB128" i="28"/>
  <c r="AA128" i="28"/>
  <c r="Z128" i="28"/>
  <c r="Y128" i="28"/>
  <c r="X128" i="28"/>
  <c r="W128" i="28"/>
  <c r="V128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AG127" i="28"/>
  <c r="AF127" i="28"/>
  <c r="AE127" i="28"/>
  <c r="AD127" i="28"/>
  <c r="AC127" i="28"/>
  <c r="AB127" i="28"/>
  <c r="AA127" i="28"/>
  <c r="Z127" i="28"/>
  <c r="Y127" i="28"/>
  <c r="X127" i="28"/>
  <c r="W127" i="28"/>
  <c r="V127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AG126" i="28"/>
  <c r="AF126" i="28"/>
  <c r="AE126" i="28"/>
  <c r="AD126" i="28"/>
  <c r="AC126" i="28"/>
  <c r="AB126" i="28"/>
  <c r="AA126" i="28"/>
  <c r="Z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AG125" i="28"/>
  <c r="AF125" i="28"/>
  <c r="AE125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AG124" i="28"/>
  <c r="AF124" i="28"/>
  <c r="AE124" i="28"/>
  <c r="AD124" i="28"/>
  <c r="AC124" i="28"/>
  <c r="AB124" i="28"/>
  <c r="AA124" i="28"/>
  <c r="Z124" i="28"/>
  <c r="Y124" i="28"/>
  <c r="X124" i="28"/>
  <c r="W124" i="28"/>
  <c r="V124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AG123" i="28"/>
  <c r="AF123" i="28"/>
  <c r="AE123" i="28"/>
  <c r="AD123" i="28"/>
  <c r="AC123" i="28"/>
  <c r="AB123" i="28"/>
  <c r="AA123" i="28"/>
  <c r="Z123" i="28"/>
  <c r="Y123" i="28"/>
  <c r="X123" i="28"/>
  <c r="W123" i="28"/>
  <c r="V123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AG122" i="28"/>
  <c r="AF122" i="28"/>
  <c r="AE122" i="28"/>
  <c r="AD122" i="28"/>
  <c r="AC122" i="28"/>
  <c r="AB122" i="28"/>
  <c r="AA122" i="28"/>
  <c r="Z122" i="28"/>
  <c r="Y122" i="28"/>
  <c r="X122" i="28"/>
  <c r="W122" i="28"/>
  <c r="V122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AG121" i="28"/>
  <c r="AF121" i="28"/>
  <c r="AE121" i="28"/>
  <c r="AD121" i="28"/>
  <c r="AC121" i="28"/>
  <c r="AB121" i="28"/>
  <c r="AA121" i="28"/>
  <c r="Z121" i="28"/>
  <c r="Y121" i="28"/>
  <c r="X121" i="28"/>
  <c r="W121" i="28"/>
  <c r="V121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AG111" i="28"/>
  <c r="AF111" i="28"/>
  <c r="AE111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AG110" i="28"/>
  <c r="AF110" i="28"/>
  <c r="AE110" i="28"/>
  <c r="AD110" i="28"/>
  <c r="AC110" i="28"/>
  <c r="AB110" i="28"/>
  <c r="AA110" i="28"/>
  <c r="Z110" i="28"/>
  <c r="Y110" i="28"/>
  <c r="X110" i="28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AG106" i="28"/>
  <c r="AG144" i="28" s="1"/>
  <c r="AK37" i="50" s="1"/>
  <c r="AF106" i="28"/>
  <c r="AF144" i="28" s="1"/>
  <c r="AJ37" i="50" s="1"/>
  <c r="AE106" i="28"/>
  <c r="AE144" i="28" s="1"/>
  <c r="AI37" i="50" s="1"/>
  <c r="AD106" i="28"/>
  <c r="AD144" i="28" s="1"/>
  <c r="AH37" i="50" s="1"/>
  <c r="AL37" i="50" s="1"/>
  <c r="AC106" i="28"/>
  <c r="AC144" i="28" s="1"/>
  <c r="AE37" i="50" s="1"/>
  <c r="AB106" i="28"/>
  <c r="AB144" i="28" s="1"/>
  <c r="AD37" i="50" s="1"/>
  <c r="AA106" i="28"/>
  <c r="AA144" i="28" s="1"/>
  <c r="AC37" i="50" s="1"/>
  <c r="Z106" i="28"/>
  <c r="Z144" i="28" s="1"/>
  <c r="AB37" i="50" s="1"/>
  <c r="AF37" i="50" s="1"/>
  <c r="Y106" i="28"/>
  <c r="X106" i="28"/>
  <c r="X144" i="28" s="1"/>
  <c r="X37" i="50" s="1"/>
  <c r="W106" i="28"/>
  <c r="W144" i="28" s="1"/>
  <c r="W37" i="50" s="1"/>
  <c r="V106" i="28"/>
  <c r="V144" i="28" s="1"/>
  <c r="V37" i="50" s="1"/>
  <c r="U106" i="28"/>
  <c r="U144" i="28" s="1"/>
  <c r="U37" i="50" s="1"/>
  <c r="T106" i="28"/>
  <c r="T144" i="28" s="1"/>
  <c r="T37" i="50" s="1"/>
  <c r="S106" i="28"/>
  <c r="S144" i="28" s="1"/>
  <c r="S37" i="50" s="1"/>
  <c r="R106" i="28"/>
  <c r="R144" i="28" s="1"/>
  <c r="R37" i="50" s="1"/>
  <c r="Q106" i="28"/>
  <c r="Q144" i="28" s="1"/>
  <c r="Q37" i="50" s="1"/>
  <c r="P106" i="28"/>
  <c r="P144" i="28" s="1"/>
  <c r="P37" i="50" s="1"/>
  <c r="O106" i="28"/>
  <c r="O144" i="28" s="1"/>
  <c r="O37" i="50" s="1"/>
  <c r="N106" i="28"/>
  <c r="N144" i="28" s="1"/>
  <c r="N37" i="50" s="1"/>
  <c r="M106" i="28"/>
  <c r="M144" i="28" s="1"/>
  <c r="M37" i="50" s="1"/>
  <c r="L106" i="28"/>
  <c r="L144" i="28" s="1"/>
  <c r="L37" i="50" s="1"/>
  <c r="K106" i="28"/>
  <c r="K144" i="28" s="1"/>
  <c r="K37" i="50" s="1"/>
  <c r="J106" i="28"/>
  <c r="J144" i="28" s="1"/>
  <c r="J37" i="50" s="1"/>
  <c r="I106" i="28"/>
  <c r="I144" i="28" s="1"/>
  <c r="I37" i="50" s="1"/>
  <c r="H106" i="28"/>
  <c r="H144" i="28" s="1"/>
  <c r="H37" i="50" s="1"/>
  <c r="G106" i="28"/>
  <c r="G144" i="28" s="1"/>
  <c r="G37" i="50" s="1"/>
  <c r="F106" i="28"/>
  <c r="F144" i="28" s="1"/>
  <c r="F37" i="50" s="1"/>
  <c r="E106" i="28"/>
  <c r="E144" i="28" s="1"/>
  <c r="E37" i="50" s="1"/>
  <c r="D106" i="28"/>
  <c r="D144" i="28" s="1"/>
  <c r="D37" i="50" s="1"/>
  <c r="X104" i="28"/>
  <c r="V104" i="28"/>
  <c r="T104" i="28"/>
  <c r="R104" i="28"/>
  <c r="P104" i="28"/>
  <c r="N104" i="28"/>
  <c r="L104" i="28"/>
  <c r="H104" i="28"/>
  <c r="D104" i="28"/>
  <c r="AD103" i="28"/>
  <c r="Z103" i="28"/>
  <c r="AG96" i="28"/>
  <c r="AF96" i="28"/>
  <c r="AE96" i="28"/>
  <c r="AD96" i="28"/>
  <c r="AC96" i="28"/>
  <c r="AB96" i="28"/>
  <c r="AA96" i="28"/>
  <c r="Z96" i="28"/>
  <c r="Y96" i="28"/>
  <c r="X96" i="28"/>
  <c r="W96" i="28"/>
  <c r="V96" i="28"/>
  <c r="U96" i="28"/>
  <c r="T96" i="28"/>
  <c r="S96" i="28"/>
  <c r="R96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X56" i="28"/>
  <c r="V56" i="28"/>
  <c r="T56" i="28"/>
  <c r="R56" i="28"/>
  <c r="P56" i="28"/>
  <c r="N56" i="28"/>
  <c r="L56" i="28"/>
  <c r="H56" i="28"/>
  <c r="D56" i="28"/>
  <c r="AD55" i="28"/>
  <c r="Z55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X8" i="28"/>
  <c r="V8" i="28"/>
  <c r="T8" i="28"/>
  <c r="R8" i="28"/>
  <c r="P8" i="28"/>
  <c r="N8" i="28"/>
  <c r="L8" i="28"/>
  <c r="H8" i="28"/>
  <c r="D8" i="28"/>
  <c r="AD7" i="28"/>
  <c r="Z7" i="28"/>
  <c r="D7" i="28"/>
  <c r="D3" i="28"/>
  <c r="Z37" i="50" l="1"/>
  <c r="AG37" i="50"/>
  <c r="AN59" i="50"/>
  <c r="AM37" i="50"/>
  <c r="D102" i="28"/>
  <c r="D54" i="28"/>
  <c r="D6" i="28"/>
  <c r="Y144" i="28"/>
  <c r="Y37" i="50" s="1"/>
  <c r="AA37" i="50" s="1"/>
  <c r="K146" i="27"/>
  <c r="H146" i="27"/>
  <c r="D146" i="27"/>
  <c r="AG143" i="27"/>
  <c r="AF143" i="27"/>
  <c r="AE143" i="27"/>
  <c r="AD143" i="27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AG142" i="27"/>
  <c r="AF142" i="27"/>
  <c r="AE142" i="27"/>
  <c r="AD142" i="27"/>
  <c r="AC142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AG141" i="27"/>
  <c r="AF141" i="27"/>
  <c r="AE141" i="27"/>
  <c r="AD141" i="27"/>
  <c r="AC141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AG140" i="27"/>
  <c r="AF140" i="27"/>
  <c r="AE140" i="27"/>
  <c r="AD140" i="27"/>
  <c r="AC140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AG139" i="27"/>
  <c r="AF139" i="27"/>
  <c r="AE139" i="27"/>
  <c r="AD139" i="27"/>
  <c r="AC139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AG138" i="27"/>
  <c r="AF138" i="27"/>
  <c r="AE138" i="27"/>
  <c r="AD138" i="27"/>
  <c r="AC138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AG137" i="27"/>
  <c r="AF137" i="27"/>
  <c r="AE137" i="27"/>
  <c r="AD137" i="27"/>
  <c r="AC137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AG136" i="27"/>
  <c r="AF136" i="27"/>
  <c r="AE136" i="27"/>
  <c r="AD136" i="27"/>
  <c r="AC136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AG135" i="27"/>
  <c r="AF135" i="27"/>
  <c r="AE135" i="27"/>
  <c r="AD135" i="27"/>
  <c r="AC135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AG134" i="27"/>
  <c r="AF134" i="27"/>
  <c r="AE134" i="27"/>
  <c r="AD134" i="27"/>
  <c r="AC134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AG133" i="27"/>
  <c r="AF133" i="27"/>
  <c r="AE133" i="27"/>
  <c r="AD133" i="27"/>
  <c r="AC133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AG132" i="27"/>
  <c r="AF132" i="27"/>
  <c r="AE132" i="27"/>
  <c r="AD132" i="27"/>
  <c r="AC132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AG131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AG130" i="27"/>
  <c r="AF130" i="27"/>
  <c r="AE130" i="27"/>
  <c r="AD130" i="27"/>
  <c r="AC130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AG129" i="27"/>
  <c r="AF129" i="27"/>
  <c r="AE129" i="27"/>
  <c r="AD129" i="27"/>
  <c r="AC129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AG128" i="27"/>
  <c r="AF128" i="27"/>
  <c r="AE128" i="27"/>
  <c r="AD128" i="27"/>
  <c r="AC128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AG127" i="27"/>
  <c r="AF127" i="27"/>
  <c r="AE127" i="27"/>
  <c r="AD127" i="27"/>
  <c r="AC127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AG126" i="27"/>
  <c r="AF126" i="27"/>
  <c r="AE126" i="27"/>
  <c r="AD126" i="27"/>
  <c r="AC126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AG125" i="27"/>
  <c r="AF125" i="27"/>
  <c r="AE125" i="27"/>
  <c r="AD125" i="27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AG124" i="27"/>
  <c r="AF124" i="27"/>
  <c r="AE124" i="27"/>
  <c r="AD124" i="27"/>
  <c r="AC124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AG123" i="27"/>
  <c r="AF123" i="27"/>
  <c r="AE123" i="27"/>
  <c r="AD123" i="27"/>
  <c r="AC123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AG122" i="27"/>
  <c r="AF122" i="27"/>
  <c r="AE122" i="27"/>
  <c r="AD122" i="27"/>
  <c r="AC122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AG121" i="27"/>
  <c r="AF121" i="27"/>
  <c r="AE121" i="27"/>
  <c r="AD121" i="27"/>
  <c r="AC121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AG119" i="27"/>
  <c r="AF119" i="27"/>
  <c r="AE119" i="27"/>
  <c r="AD119" i="27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AG118" i="27"/>
  <c r="AF118" i="27"/>
  <c r="AE118" i="27"/>
  <c r="AD118" i="27"/>
  <c r="AC118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AG117" i="27"/>
  <c r="AF117" i="27"/>
  <c r="AE117" i="27"/>
  <c r="AD117" i="27"/>
  <c r="AC117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AG116" i="27"/>
  <c r="AF116" i="27"/>
  <c r="AE116" i="27"/>
  <c r="AD116" i="27"/>
  <c r="AC116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AG115" i="27"/>
  <c r="AF115" i="27"/>
  <c r="AE115" i="27"/>
  <c r="AD115" i="27"/>
  <c r="AC115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AG114" i="27"/>
  <c r="AF114" i="27"/>
  <c r="AE114" i="27"/>
  <c r="AD114" i="27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AG113" i="27"/>
  <c r="AF113" i="27"/>
  <c r="AE113" i="27"/>
  <c r="AD113" i="27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AG112" i="27"/>
  <c r="AF112" i="27"/>
  <c r="AE112" i="27"/>
  <c r="AD112" i="27"/>
  <c r="AC112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AG111" i="27"/>
  <c r="AF111" i="27"/>
  <c r="AE111" i="27"/>
  <c r="AD111" i="27"/>
  <c r="AC111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AG110" i="27"/>
  <c r="AF110" i="27"/>
  <c r="AE110" i="27"/>
  <c r="AD110" i="27"/>
  <c r="AC110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AG109" i="27"/>
  <c r="AF109" i="27"/>
  <c r="AE109" i="27"/>
  <c r="AD109" i="27"/>
  <c r="AC109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AG106" i="27"/>
  <c r="AG144" i="27" s="1"/>
  <c r="AK35" i="50" s="1"/>
  <c r="AF106" i="27"/>
  <c r="AF144" i="27" s="1"/>
  <c r="AJ35" i="50" s="1"/>
  <c r="AE106" i="27"/>
  <c r="AE144" i="27" s="1"/>
  <c r="AI35" i="50" s="1"/>
  <c r="AD106" i="27"/>
  <c r="AD144" i="27" s="1"/>
  <c r="AH35" i="50" s="1"/>
  <c r="AL35" i="50" s="1"/>
  <c r="AC106" i="27"/>
  <c r="AC144" i="27" s="1"/>
  <c r="AE35" i="50" s="1"/>
  <c r="AB106" i="27"/>
  <c r="AB144" i="27" s="1"/>
  <c r="AD35" i="50" s="1"/>
  <c r="AA106" i="27"/>
  <c r="AA144" i="27" s="1"/>
  <c r="AC35" i="50" s="1"/>
  <c r="Z106" i="27"/>
  <c r="Z144" i="27" s="1"/>
  <c r="AB35" i="50" s="1"/>
  <c r="AF35" i="50" s="1"/>
  <c r="Y106" i="27"/>
  <c r="Y144" i="27" s="1"/>
  <c r="Y35" i="50" s="1"/>
  <c r="X106" i="27"/>
  <c r="X144" i="27" s="1"/>
  <c r="X35" i="50" s="1"/>
  <c r="W106" i="27"/>
  <c r="W144" i="27" s="1"/>
  <c r="W35" i="50" s="1"/>
  <c r="V106" i="27"/>
  <c r="U106" i="27"/>
  <c r="U144" i="27" s="1"/>
  <c r="U35" i="50" s="1"/>
  <c r="T106" i="27"/>
  <c r="S106" i="27"/>
  <c r="S144" i="27" s="1"/>
  <c r="S35" i="50" s="1"/>
  <c r="R106" i="27"/>
  <c r="R144" i="27" s="1"/>
  <c r="R35" i="50" s="1"/>
  <c r="Q106" i="27"/>
  <c r="Q144" i="27" s="1"/>
  <c r="Q35" i="50" s="1"/>
  <c r="P106" i="27"/>
  <c r="P144" i="27" s="1"/>
  <c r="P35" i="50" s="1"/>
  <c r="O106" i="27"/>
  <c r="O144" i="27" s="1"/>
  <c r="O35" i="50" s="1"/>
  <c r="N106" i="27"/>
  <c r="N144" i="27" s="1"/>
  <c r="N35" i="50" s="1"/>
  <c r="M106" i="27"/>
  <c r="M144" i="27" s="1"/>
  <c r="M35" i="50" s="1"/>
  <c r="L106" i="27"/>
  <c r="L144" i="27" s="1"/>
  <c r="L35" i="50" s="1"/>
  <c r="K106" i="27"/>
  <c r="K144" i="27" s="1"/>
  <c r="K35" i="50" s="1"/>
  <c r="J106" i="27"/>
  <c r="J144" i="27" s="1"/>
  <c r="J35" i="50" s="1"/>
  <c r="I106" i="27"/>
  <c r="I144" i="27" s="1"/>
  <c r="I35" i="50" s="1"/>
  <c r="H106" i="27"/>
  <c r="H144" i="27" s="1"/>
  <c r="H35" i="50" s="1"/>
  <c r="G106" i="27"/>
  <c r="G144" i="27" s="1"/>
  <c r="G35" i="50" s="1"/>
  <c r="F106" i="27"/>
  <c r="F144" i="27" s="1"/>
  <c r="F35" i="50" s="1"/>
  <c r="E106" i="27"/>
  <c r="E144" i="27" s="1"/>
  <c r="E35" i="50" s="1"/>
  <c r="D106" i="27"/>
  <c r="D144" i="27" s="1"/>
  <c r="D35" i="50" s="1"/>
  <c r="X104" i="27"/>
  <c r="V104" i="27"/>
  <c r="T104" i="27"/>
  <c r="R104" i="27"/>
  <c r="P104" i="27"/>
  <c r="N104" i="27"/>
  <c r="L104" i="27"/>
  <c r="H104" i="27"/>
  <c r="D104" i="27"/>
  <c r="AD103" i="27"/>
  <c r="Z103" i="27"/>
  <c r="AG96" i="27"/>
  <c r="AF96" i="27"/>
  <c r="AE96" i="27"/>
  <c r="AD96" i="27"/>
  <c r="AC96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X56" i="27"/>
  <c r="V56" i="27"/>
  <c r="T56" i="27"/>
  <c r="R56" i="27"/>
  <c r="P56" i="27"/>
  <c r="N56" i="27"/>
  <c r="L56" i="27"/>
  <c r="H56" i="27"/>
  <c r="D56" i="27"/>
  <c r="AD55" i="27"/>
  <c r="Z55" i="27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X8" i="27"/>
  <c r="V8" i="27"/>
  <c r="T8" i="27"/>
  <c r="R8" i="27"/>
  <c r="P8" i="27"/>
  <c r="N8" i="27"/>
  <c r="L8" i="27"/>
  <c r="H8" i="27"/>
  <c r="D8" i="27"/>
  <c r="AD7" i="27"/>
  <c r="Z7" i="27"/>
  <c r="D7" i="27"/>
  <c r="D3" i="27"/>
  <c r="AG35" i="50" l="1"/>
  <c r="AM35" i="50"/>
  <c r="AN37" i="50"/>
  <c r="AA35" i="50"/>
  <c r="D102" i="27"/>
  <c r="D54" i="27"/>
  <c r="D6" i="27"/>
  <c r="V144" i="27"/>
  <c r="V35" i="50" s="1"/>
  <c r="Z35" i="50" s="1"/>
  <c r="T144" i="27"/>
  <c r="T35" i="50" s="1"/>
  <c r="K146" i="26"/>
  <c r="H146" i="26"/>
  <c r="D146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G106" i="26"/>
  <c r="AG144" i="26" s="1"/>
  <c r="AK34" i="50" s="1"/>
  <c r="AF106" i="26"/>
  <c r="AF144" i="26" s="1"/>
  <c r="AJ34" i="50" s="1"/>
  <c r="AE106" i="26"/>
  <c r="AE144" i="26" s="1"/>
  <c r="AI34" i="50" s="1"/>
  <c r="AD106" i="26"/>
  <c r="AD144" i="26" s="1"/>
  <c r="AH34" i="50" s="1"/>
  <c r="AL34" i="50" s="1"/>
  <c r="AC106" i="26"/>
  <c r="AC144" i="26" s="1"/>
  <c r="AE34" i="50" s="1"/>
  <c r="AB106" i="26"/>
  <c r="AB144" i="26" s="1"/>
  <c r="AD34" i="50" s="1"/>
  <c r="AA106" i="26"/>
  <c r="AA144" i="26" s="1"/>
  <c r="AC34" i="50" s="1"/>
  <c r="Z106" i="26"/>
  <c r="Z144" i="26" s="1"/>
  <c r="AB34" i="50" s="1"/>
  <c r="AF34" i="50" s="1"/>
  <c r="Y106" i="26"/>
  <c r="Y144" i="26" s="1"/>
  <c r="Y34" i="50" s="1"/>
  <c r="X106" i="26"/>
  <c r="W106" i="26"/>
  <c r="W144" i="26" s="1"/>
  <c r="W34" i="50" s="1"/>
  <c r="V106" i="26"/>
  <c r="V144" i="26" s="1"/>
  <c r="V34" i="50" s="1"/>
  <c r="U106" i="26"/>
  <c r="U144" i="26" s="1"/>
  <c r="U34" i="50" s="1"/>
  <c r="T106" i="26"/>
  <c r="T144" i="26" s="1"/>
  <c r="T34" i="50" s="1"/>
  <c r="S106" i="26"/>
  <c r="S144" i="26" s="1"/>
  <c r="S34" i="50" s="1"/>
  <c r="R106" i="26"/>
  <c r="R144" i="26" s="1"/>
  <c r="R34" i="50" s="1"/>
  <c r="Q106" i="26"/>
  <c r="Q144" i="26" s="1"/>
  <c r="Q34" i="50" s="1"/>
  <c r="P106" i="26"/>
  <c r="P144" i="26" s="1"/>
  <c r="P34" i="50" s="1"/>
  <c r="O106" i="26"/>
  <c r="O144" i="26" s="1"/>
  <c r="O34" i="50" s="1"/>
  <c r="N106" i="26"/>
  <c r="N144" i="26" s="1"/>
  <c r="N34" i="50" s="1"/>
  <c r="M106" i="26"/>
  <c r="M144" i="26" s="1"/>
  <c r="M34" i="50" s="1"/>
  <c r="L106" i="26"/>
  <c r="L144" i="26" s="1"/>
  <c r="L34" i="50" s="1"/>
  <c r="K106" i="26"/>
  <c r="K144" i="26" s="1"/>
  <c r="K34" i="50" s="1"/>
  <c r="J106" i="26"/>
  <c r="J144" i="26" s="1"/>
  <c r="J34" i="50" s="1"/>
  <c r="I106" i="26"/>
  <c r="I144" i="26" s="1"/>
  <c r="I34" i="50" s="1"/>
  <c r="H106" i="26"/>
  <c r="H144" i="26" s="1"/>
  <c r="H34" i="50" s="1"/>
  <c r="G106" i="26"/>
  <c r="G144" i="26" s="1"/>
  <c r="G34" i="50" s="1"/>
  <c r="F106" i="26"/>
  <c r="F144" i="26" s="1"/>
  <c r="F34" i="50" s="1"/>
  <c r="E106" i="26"/>
  <c r="E144" i="26" s="1"/>
  <c r="E34" i="50" s="1"/>
  <c r="D106" i="26"/>
  <c r="D144" i="26" s="1"/>
  <c r="D34" i="50" s="1"/>
  <c r="X104" i="26"/>
  <c r="V104" i="26"/>
  <c r="T104" i="26"/>
  <c r="R104" i="26"/>
  <c r="P104" i="26"/>
  <c r="N104" i="26"/>
  <c r="L104" i="26"/>
  <c r="H104" i="26"/>
  <c r="D104" i="26"/>
  <c r="AD103" i="26"/>
  <c r="Z103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X56" i="26"/>
  <c r="V56" i="26"/>
  <c r="T56" i="26"/>
  <c r="R56" i="26"/>
  <c r="P56" i="26"/>
  <c r="N56" i="26"/>
  <c r="L56" i="26"/>
  <c r="H56" i="26"/>
  <c r="D56" i="26"/>
  <c r="AD55" i="26"/>
  <c r="Z55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X8" i="26"/>
  <c r="V8" i="26"/>
  <c r="T8" i="26"/>
  <c r="R8" i="26"/>
  <c r="P8" i="26"/>
  <c r="N8" i="26"/>
  <c r="L8" i="26"/>
  <c r="H8" i="26"/>
  <c r="D8" i="26"/>
  <c r="AD7" i="26"/>
  <c r="Z7" i="26"/>
  <c r="D7" i="26"/>
  <c r="D3" i="26"/>
  <c r="K146" i="25"/>
  <c r="H146" i="25"/>
  <c r="D146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AG140" i="25"/>
  <c r="AF140" i="25"/>
  <c r="AE140" i="25"/>
  <c r="AD140" i="25"/>
  <c r="AC140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AG139" i="25"/>
  <c r="AF139" i="25"/>
  <c r="AE139" i="25"/>
  <c r="AD139" i="25"/>
  <c r="AC139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AG138" i="25"/>
  <c r="AF138" i="25"/>
  <c r="AE138" i="25"/>
  <c r="AD138" i="25"/>
  <c r="AC138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AG137" i="25"/>
  <c r="AF137" i="25"/>
  <c r="AE137" i="25"/>
  <c r="AD137" i="25"/>
  <c r="AC137" i="25"/>
  <c r="AB137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AG136" i="25"/>
  <c r="AF136" i="25"/>
  <c r="AE136" i="25"/>
  <c r="AD136" i="25"/>
  <c r="AC136" i="25"/>
  <c r="AB136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AG135" i="25"/>
  <c r="AF135" i="25"/>
  <c r="AE135" i="25"/>
  <c r="AD135" i="25"/>
  <c r="AC135" i="25"/>
  <c r="AB135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AG134" i="25"/>
  <c r="AF134" i="25"/>
  <c r="AE134" i="25"/>
  <c r="AD134" i="25"/>
  <c r="AC134" i="25"/>
  <c r="AB134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AG133" i="25"/>
  <c r="AF133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AG132" i="25"/>
  <c r="AF132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AG131" i="25"/>
  <c r="AF131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AG130" i="25"/>
  <c r="AF130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AG129" i="25"/>
  <c r="AF129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AG128" i="25"/>
  <c r="AF128" i="25"/>
  <c r="AE128" i="25"/>
  <c r="AD128" i="25"/>
  <c r="AC128" i="25"/>
  <c r="AB128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AG127" i="25"/>
  <c r="AF127" i="25"/>
  <c r="AE127" i="25"/>
  <c r="AD127" i="25"/>
  <c r="AC127" i="25"/>
  <c r="AB127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AG126" i="25"/>
  <c r="AF126" i="25"/>
  <c r="AE126" i="25"/>
  <c r="AD126" i="25"/>
  <c r="AC126" i="25"/>
  <c r="AB126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AG124" i="25"/>
  <c r="AF124" i="25"/>
  <c r="AE124" i="25"/>
  <c r="AD124" i="25"/>
  <c r="AC124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AG123" i="25"/>
  <c r="AF123" i="25"/>
  <c r="AE123" i="25"/>
  <c r="AD123" i="25"/>
  <c r="AC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AG122" i="25"/>
  <c r="AF122" i="25"/>
  <c r="AE122" i="25"/>
  <c r="AD122" i="25"/>
  <c r="AC122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AG110" i="25"/>
  <c r="AF110" i="25"/>
  <c r="AE110" i="25"/>
  <c r="AD110" i="25"/>
  <c r="AC110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AG109" i="25"/>
  <c r="AF109" i="25"/>
  <c r="AE109" i="25"/>
  <c r="AD109" i="25"/>
  <c r="AC109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AG106" i="25"/>
  <c r="AG144" i="25" s="1"/>
  <c r="AK33" i="50" s="1"/>
  <c r="AF106" i="25"/>
  <c r="AF144" i="25" s="1"/>
  <c r="AJ33" i="50" s="1"/>
  <c r="AE106" i="25"/>
  <c r="AE144" i="25" s="1"/>
  <c r="AI33" i="50" s="1"/>
  <c r="AD106" i="25"/>
  <c r="AD144" i="25" s="1"/>
  <c r="AH33" i="50" s="1"/>
  <c r="AL33" i="50" s="1"/>
  <c r="AC106" i="25"/>
  <c r="AC144" i="25" s="1"/>
  <c r="AE33" i="50" s="1"/>
  <c r="AB106" i="25"/>
  <c r="AB144" i="25" s="1"/>
  <c r="AD33" i="50" s="1"/>
  <c r="AA106" i="25"/>
  <c r="AA144" i="25" s="1"/>
  <c r="AC33" i="50" s="1"/>
  <c r="Z106" i="25"/>
  <c r="Z144" i="25" s="1"/>
  <c r="AB33" i="50" s="1"/>
  <c r="AF33" i="50" s="1"/>
  <c r="Y106" i="25"/>
  <c r="Y144" i="25" s="1"/>
  <c r="Y33" i="50" s="1"/>
  <c r="X106" i="25"/>
  <c r="X144" i="25" s="1"/>
  <c r="X33" i="50" s="1"/>
  <c r="W106" i="25"/>
  <c r="W144" i="25" s="1"/>
  <c r="W33" i="50" s="1"/>
  <c r="V106" i="25"/>
  <c r="V144" i="25" s="1"/>
  <c r="V33" i="50" s="1"/>
  <c r="U106" i="25"/>
  <c r="T106" i="25"/>
  <c r="T144" i="25" s="1"/>
  <c r="T33" i="50" s="1"/>
  <c r="S106" i="25"/>
  <c r="S144" i="25" s="1"/>
  <c r="S33" i="50" s="1"/>
  <c r="R106" i="25"/>
  <c r="R144" i="25" s="1"/>
  <c r="R33" i="50" s="1"/>
  <c r="Q106" i="25"/>
  <c r="Q144" i="25" s="1"/>
  <c r="Q33" i="50" s="1"/>
  <c r="P106" i="25"/>
  <c r="P144" i="25" s="1"/>
  <c r="P33" i="50" s="1"/>
  <c r="O106" i="25"/>
  <c r="O144" i="25" s="1"/>
  <c r="O33" i="50" s="1"/>
  <c r="N106" i="25"/>
  <c r="N144" i="25" s="1"/>
  <c r="N33" i="50" s="1"/>
  <c r="M106" i="25"/>
  <c r="M144" i="25" s="1"/>
  <c r="M33" i="50" s="1"/>
  <c r="L106" i="25"/>
  <c r="L144" i="25" s="1"/>
  <c r="L33" i="50" s="1"/>
  <c r="K106" i="25"/>
  <c r="K144" i="25" s="1"/>
  <c r="K33" i="50" s="1"/>
  <c r="J106" i="25"/>
  <c r="J144" i="25" s="1"/>
  <c r="J33" i="50" s="1"/>
  <c r="I106" i="25"/>
  <c r="I144" i="25" s="1"/>
  <c r="I33" i="50" s="1"/>
  <c r="H106" i="25"/>
  <c r="H144" i="25" s="1"/>
  <c r="H33" i="50" s="1"/>
  <c r="G106" i="25"/>
  <c r="G144" i="25" s="1"/>
  <c r="G33" i="50" s="1"/>
  <c r="F106" i="25"/>
  <c r="F144" i="25" s="1"/>
  <c r="F33" i="50" s="1"/>
  <c r="E106" i="25"/>
  <c r="E144" i="25" s="1"/>
  <c r="E33" i="50" s="1"/>
  <c r="D106" i="25"/>
  <c r="D144" i="25" s="1"/>
  <c r="D33" i="50" s="1"/>
  <c r="X104" i="25"/>
  <c r="V104" i="25"/>
  <c r="T104" i="25"/>
  <c r="R104" i="25"/>
  <c r="P104" i="25"/>
  <c r="N104" i="25"/>
  <c r="L104" i="25"/>
  <c r="H104" i="25"/>
  <c r="D104" i="25"/>
  <c r="AD103" i="25"/>
  <c r="Z103" i="25"/>
  <c r="AG96" i="25"/>
  <c r="AF96" i="25"/>
  <c r="AE96" i="25"/>
  <c r="AD96" i="25"/>
  <c r="AC96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X56" i="25"/>
  <c r="V56" i="25"/>
  <c r="T56" i="25"/>
  <c r="R56" i="25"/>
  <c r="P56" i="25"/>
  <c r="N56" i="25"/>
  <c r="L56" i="25"/>
  <c r="H56" i="25"/>
  <c r="D56" i="25"/>
  <c r="AD55" i="25"/>
  <c r="Z55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X8" i="25"/>
  <c r="V8" i="25"/>
  <c r="T8" i="25"/>
  <c r="R8" i="25"/>
  <c r="P8" i="25"/>
  <c r="N8" i="25"/>
  <c r="L8" i="25"/>
  <c r="H8" i="25"/>
  <c r="D8" i="25"/>
  <c r="AD7" i="25"/>
  <c r="Z7" i="25"/>
  <c r="D7" i="25"/>
  <c r="D3" i="25"/>
  <c r="Z33" i="50" l="1"/>
  <c r="AG33" i="50"/>
  <c r="AN35" i="50"/>
  <c r="AG34" i="50"/>
  <c r="AM34" i="50"/>
  <c r="AM33" i="50"/>
  <c r="AA34" i="50"/>
  <c r="D102" i="26"/>
  <c r="D54" i="26"/>
  <c r="D6" i="26"/>
  <c r="D102" i="25"/>
  <c r="D54" i="25"/>
  <c r="D6" i="25"/>
  <c r="X144" i="26"/>
  <c r="X34" i="50" s="1"/>
  <c r="Z34" i="50" s="1"/>
  <c r="U144" i="25"/>
  <c r="U33" i="50" s="1"/>
  <c r="AA33" i="50" s="1"/>
  <c r="AN34" i="50" l="1"/>
  <c r="AN33" i="50"/>
  <c r="K146" i="24"/>
  <c r="H146" i="24"/>
  <c r="D146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AG140" i="24"/>
  <c r="AF140" i="24"/>
  <c r="AE140" i="24"/>
  <c r="AD140" i="24"/>
  <c r="AC140" i="24"/>
  <c r="AB140" i="24"/>
  <c r="AA14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AG139" i="24"/>
  <c r="AF139" i="24"/>
  <c r="AE139" i="24"/>
  <c r="AD139" i="24"/>
  <c r="AC139" i="24"/>
  <c r="AB139" i="24"/>
  <c r="AA139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AG137" i="24"/>
  <c r="AF137" i="24"/>
  <c r="AE137" i="24"/>
  <c r="AD137" i="24"/>
  <c r="AC137" i="24"/>
  <c r="AB137" i="24"/>
  <c r="AA137" i="24"/>
  <c r="Z137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AG136" i="24"/>
  <c r="AF136" i="24"/>
  <c r="AE136" i="24"/>
  <c r="AD136" i="24"/>
  <c r="AC136" i="24"/>
  <c r="AB136" i="24"/>
  <c r="AA136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AG135" i="24"/>
  <c r="AF135" i="24"/>
  <c r="AE135" i="24"/>
  <c r="AD135" i="24"/>
  <c r="AC135" i="24"/>
  <c r="AB135" i="24"/>
  <c r="AA135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AG134" i="24"/>
  <c r="AF134" i="24"/>
  <c r="AE134" i="24"/>
  <c r="AD134" i="24"/>
  <c r="AC134" i="24"/>
  <c r="AB134" i="24"/>
  <c r="AA134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AG133" i="24"/>
  <c r="AF133" i="24"/>
  <c r="AE133" i="24"/>
  <c r="AD133" i="24"/>
  <c r="AC133" i="24"/>
  <c r="AB133" i="24"/>
  <c r="AA133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AG132" i="24"/>
  <c r="AF132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AG131" i="24"/>
  <c r="AF131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AG130" i="24"/>
  <c r="AF130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AG129" i="24"/>
  <c r="AF129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AG128" i="24"/>
  <c r="AF128" i="24"/>
  <c r="AE128" i="24"/>
  <c r="AD128" i="24"/>
  <c r="AC128" i="24"/>
  <c r="AB128" i="24"/>
  <c r="AA128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AG127" i="24"/>
  <c r="AF127" i="24"/>
  <c r="AE127" i="24"/>
  <c r="AD127" i="24"/>
  <c r="AC127" i="24"/>
  <c r="AB127" i="24"/>
  <c r="AA127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AG126" i="24"/>
  <c r="AF126" i="24"/>
  <c r="AE126" i="24"/>
  <c r="AD126" i="24"/>
  <c r="AC126" i="24"/>
  <c r="AB126" i="24"/>
  <c r="AA126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AG125" i="24"/>
  <c r="AF125" i="24"/>
  <c r="AE125" i="24"/>
  <c r="AD125" i="24"/>
  <c r="AC125" i="24"/>
  <c r="AB125" i="24"/>
  <c r="AA125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AG124" i="24"/>
  <c r="AF124" i="24"/>
  <c r="AE124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AG123" i="24"/>
  <c r="AF123" i="24"/>
  <c r="AE123" i="24"/>
  <c r="AD123" i="24"/>
  <c r="AC123" i="24"/>
  <c r="AB123" i="24"/>
  <c r="AA123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AG122" i="24"/>
  <c r="AF122" i="24"/>
  <c r="AE122" i="24"/>
  <c r="AD122" i="24"/>
  <c r="AC122" i="24"/>
  <c r="AB122" i="24"/>
  <c r="AA122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AG121" i="24"/>
  <c r="AF121" i="24"/>
  <c r="AE121" i="24"/>
  <c r="AD121" i="24"/>
  <c r="AC121" i="24"/>
  <c r="AB121" i="24"/>
  <c r="AA121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AG119" i="24"/>
  <c r="AF119" i="24"/>
  <c r="AE119" i="24"/>
  <c r="AD119" i="24"/>
  <c r="AC119" i="24"/>
  <c r="AB119" i="24"/>
  <c r="AA119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AG106" i="24"/>
  <c r="AF106" i="24"/>
  <c r="AF144" i="24" s="1"/>
  <c r="AJ30" i="50" s="1"/>
  <c r="AE106" i="24"/>
  <c r="AE144" i="24" s="1"/>
  <c r="AI30" i="50" s="1"/>
  <c r="AD106" i="24"/>
  <c r="AC106" i="24"/>
  <c r="AC144" i="24" s="1"/>
  <c r="AE30" i="50" s="1"/>
  <c r="AB106" i="24"/>
  <c r="AB144" i="24" s="1"/>
  <c r="AD30" i="50" s="1"/>
  <c r="AA106" i="24"/>
  <c r="AA144" i="24" s="1"/>
  <c r="AC30" i="50" s="1"/>
  <c r="Z106" i="24"/>
  <c r="Z144" i="24" s="1"/>
  <c r="AB30" i="50" s="1"/>
  <c r="AF30" i="50" s="1"/>
  <c r="Y106" i="24"/>
  <c r="X106" i="24"/>
  <c r="X144" i="24" s="1"/>
  <c r="X30" i="50" s="1"/>
  <c r="W106" i="24"/>
  <c r="W144" i="24" s="1"/>
  <c r="W30" i="50" s="1"/>
  <c r="V106" i="24"/>
  <c r="V144" i="24" s="1"/>
  <c r="V30" i="50" s="1"/>
  <c r="U106" i="24"/>
  <c r="U144" i="24" s="1"/>
  <c r="U30" i="50" s="1"/>
  <c r="T106" i="24"/>
  <c r="T144" i="24" s="1"/>
  <c r="T30" i="50" s="1"/>
  <c r="S106" i="24"/>
  <c r="S144" i="24" s="1"/>
  <c r="S30" i="50" s="1"/>
  <c r="R106" i="24"/>
  <c r="R144" i="24" s="1"/>
  <c r="R30" i="50" s="1"/>
  <c r="Q106" i="24"/>
  <c r="Q144" i="24" s="1"/>
  <c r="Q30" i="50" s="1"/>
  <c r="P106" i="24"/>
  <c r="P144" i="24" s="1"/>
  <c r="P30" i="50" s="1"/>
  <c r="O106" i="24"/>
  <c r="O144" i="24" s="1"/>
  <c r="O30" i="50" s="1"/>
  <c r="N106" i="24"/>
  <c r="N144" i="24" s="1"/>
  <c r="N30" i="50" s="1"/>
  <c r="M106" i="24"/>
  <c r="M144" i="24" s="1"/>
  <c r="M30" i="50" s="1"/>
  <c r="L106" i="24"/>
  <c r="L144" i="24" s="1"/>
  <c r="L30" i="50" s="1"/>
  <c r="K106" i="24"/>
  <c r="K144" i="24" s="1"/>
  <c r="K30" i="50" s="1"/>
  <c r="J106" i="24"/>
  <c r="J144" i="24" s="1"/>
  <c r="J30" i="50" s="1"/>
  <c r="I106" i="24"/>
  <c r="I144" i="24" s="1"/>
  <c r="I30" i="50" s="1"/>
  <c r="H106" i="24"/>
  <c r="G106" i="24"/>
  <c r="G144" i="24" s="1"/>
  <c r="G30" i="50" s="1"/>
  <c r="F106" i="24"/>
  <c r="F144" i="24" s="1"/>
  <c r="F30" i="50" s="1"/>
  <c r="E106" i="24"/>
  <c r="E144" i="24" s="1"/>
  <c r="E30" i="50" s="1"/>
  <c r="D106" i="24"/>
  <c r="X104" i="24"/>
  <c r="V104" i="24"/>
  <c r="T104" i="24"/>
  <c r="R104" i="24"/>
  <c r="P104" i="24"/>
  <c r="N104" i="24"/>
  <c r="L104" i="24"/>
  <c r="H104" i="24"/>
  <c r="D104" i="24"/>
  <c r="AD103" i="24"/>
  <c r="Z103" i="24"/>
  <c r="AG96" i="24"/>
  <c r="AF96" i="24"/>
  <c r="AE96" i="24"/>
  <c r="AD96" i="24"/>
  <c r="AC96" i="24"/>
  <c r="AB96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X56" i="24"/>
  <c r="V56" i="24"/>
  <c r="T56" i="24"/>
  <c r="R56" i="24"/>
  <c r="P56" i="24"/>
  <c r="N56" i="24"/>
  <c r="L56" i="24"/>
  <c r="H56" i="24"/>
  <c r="D56" i="24"/>
  <c r="AD55" i="24"/>
  <c r="Z55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X8" i="24"/>
  <c r="V8" i="24"/>
  <c r="T8" i="24"/>
  <c r="R8" i="24"/>
  <c r="P8" i="24"/>
  <c r="N8" i="24"/>
  <c r="L8" i="24"/>
  <c r="H8" i="24"/>
  <c r="D8" i="24"/>
  <c r="AD7" i="24"/>
  <c r="Z7" i="24"/>
  <c r="D7" i="24"/>
  <c r="D3" i="24"/>
  <c r="AG30" i="50" l="1"/>
  <c r="AG144" i="24"/>
  <c r="AK30" i="50" s="1"/>
  <c r="AM30" i="50" s="1"/>
  <c r="H144" i="24"/>
  <c r="H30" i="50" s="1"/>
  <c r="D102" i="24"/>
  <c r="D54" i="24"/>
  <c r="D6" i="24"/>
  <c r="D144" i="24"/>
  <c r="D30" i="50" s="1"/>
  <c r="Z30" i="50" s="1"/>
  <c r="AD144" i="24"/>
  <c r="AH30" i="50" s="1"/>
  <c r="AL30" i="50" s="1"/>
  <c r="Y144" i="24"/>
  <c r="Y30" i="50" s="1"/>
  <c r="AA30" i="50" s="1"/>
  <c r="K146" i="23"/>
  <c r="H146" i="23"/>
  <c r="D146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G125" i="23"/>
  <c r="F125" i="23"/>
  <c r="E125" i="23"/>
  <c r="D125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X104" i="23"/>
  <c r="V104" i="23"/>
  <c r="T104" i="23"/>
  <c r="R104" i="23"/>
  <c r="P104" i="23"/>
  <c r="N104" i="23"/>
  <c r="L104" i="23"/>
  <c r="H104" i="23"/>
  <c r="D104" i="23"/>
  <c r="AD103" i="23"/>
  <c r="Z103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X56" i="23"/>
  <c r="V56" i="23"/>
  <c r="T56" i="23"/>
  <c r="R56" i="23"/>
  <c r="P56" i="23"/>
  <c r="N56" i="23"/>
  <c r="L56" i="23"/>
  <c r="H56" i="23"/>
  <c r="D56" i="23"/>
  <c r="AD55" i="23"/>
  <c r="Z55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X8" i="23"/>
  <c r="V8" i="23"/>
  <c r="T8" i="23"/>
  <c r="R8" i="23"/>
  <c r="P8" i="23"/>
  <c r="N8" i="23"/>
  <c r="L8" i="23"/>
  <c r="H8" i="23"/>
  <c r="D8" i="23"/>
  <c r="AD7" i="23"/>
  <c r="Z7" i="23"/>
  <c r="D7" i="23"/>
  <c r="D3" i="23"/>
  <c r="G144" i="23" l="1"/>
  <c r="G28" i="50" s="1"/>
  <c r="I144" i="23"/>
  <c r="I28" i="50" s="1"/>
  <c r="M144" i="23"/>
  <c r="M28" i="50" s="1"/>
  <c r="O144" i="23"/>
  <c r="O28" i="50" s="1"/>
  <c r="Q144" i="23"/>
  <c r="Q28" i="50" s="1"/>
  <c r="S144" i="23"/>
  <c r="S28" i="50" s="1"/>
  <c r="U144" i="23"/>
  <c r="U28" i="50" s="1"/>
  <c r="AC144" i="23"/>
  <c r="AE28" i="50" s="1"/>
  <c r="AN30" i="50"/>
  <c r="AG144" i="23"/>
  <c r="AK28" i="50" s="1"/>
  <c r="E144" i="23"/>
  <c r="E28" i="50" s="1"/>
  <c r="AE144" i="23"/>
  <c r="AI28" i="50" s="1"/>
  <c r="AA144" i="23"/>
  <c r="AC28" i="50" s="1"/>
  <c r="K144" i="23"/>
  <c r="K28" i="50" s="1"/>
  <c r="W144" i="23"/>
  <c r="W28" i="50" s="1"/>
  <c r="D144" i="23"/>
  <c r="D28" i="50" s="1"/>
  <c r="F144" i="23"/>
  <c r="F28" i="50" s="1"/>
  <c r="J144" i="23"/>
  <c r="J28" i="50" s="1"/>
  <c r="L144" i="23"/>
  <c r="L28" i="50" s="1"/>
  <c r="N144" i="23"/>
  <c r="N28" i="50" s="1"/>
  <c r="P144" i="23"/>
  <c r="P28" i="50" s="1"/>
  <c r="R144" i="23"/>
  <c r="R28" i="50" s="1"/>
  <c r="T144" i="23"/>
  <c r="T28" i="50" s="1"/>
  <c r="V144" i="23"/>
  <c r="V28" i="50" s="1"/>
  <c r="X144" i="23"/>
  <c r="X28" i="50" s="1"/>
  <c r="Z144" i="23"/>
  <c r="AB28" i="50" s="1"/>
  <c r="AF28" i="50" s="1"/>
  <c r="AB144" i="23"/>
  <c r="AD28" i="50" s="1"/>
  <c r="AD144" i="23"/>
  <c r="AH28" i="50" s="1"/>
  <c r="AL28" i="50" s="1"/>
  <c r="AF144" i="23"/>
  <c r="AJ28" i="50" s="1"/>
  <c r="H144" i="23"/>
  <c r="H28" i="50" s="1"/>
  <c r="D102" i="23"/>
  <c r="D54" i="23"/>
  <c r="D6" i="23"/>
  <c r="Y144" i="23"/>
  <c r="Y28" i="50" s="1"/>
  <c r="K146" i="22"/>
  <c r="H146" i="22"/>
  <c r="D146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AG106" i="22"/>
  <c r="AG144" i="22" s="1"/>
  <c r="AK13" i="50" s="1"/>
  <c r="AF106" i="22"/>
  <c r="AF144" i="22" s="1"/>
  <c r="AJ13" i="50" s="1"/>
  <c r="AE106" i="22"/>
  <c r="AD106" i="22"/>
  <c r="AD144" i="22" s="1"/>
  <c r="AH13" i="50" s="1"/>
  <c r="AL13" i="50" s="1"/>
  <c r="AC106" i="22"/>
  <c r="AC144" i="22" s="1"/>
  <c r="AE13" i="50" s="1"/>
  <c r="AB106" i="22"/>
  <c r="AB144" i="22" s="1"/>
  <c r="AD13" i="50" s="1"/>
  <c r="AA106" i="22"/>
  <c r="AA144" i="22" s="1"/>
  <c r="AC13" i="50" s="1"/>
  <c r="Z106" i="22"/>
  <c r="Z144" i="22" s="1"/>
  <c r="AB13" i="50" s="1"/>
  <c r="AF13" i="50" s="1"/>
  <c r="Y106" i="22"/>
  <c r="Y144" i="22" s="1"/>
  <c r="Y13" i="50" s="1"/>
  <c r="X106" i="22"/>
  <c r="W106" i="22"/>
  <c r="W144" i="22" s="1"/>
  <c r="W13" i="50" s="1"/>
  <c r="V106" i="22"/>
  <c r="V144" i="22" s="1"/>
  <c r="V13" i="50" s="1"/>
  <c r="U106" i="22"/>
  <c r="U144" i="22" s="1"/>
  <c r="U13" i="50" s="1"/>
  <c r="T106" i="22"/>
  <c r="T144" i="22" s="1"/>
  <c r="T13" i="50" s="1"/>
  <c r="S106" i="22"/>
  <c r="S144" i="22" s="1"/>
  <c r="S13" i="50" s="1"/>
  <c r="R106" i="22"/>
  <c r="R144" i="22" s="1"/>
  <c r="R13" i="50" s="1"/>
  <c r="Q106" i="22"/>
  <c r="Q144" i="22" s="1"/>
  <c r="Q13" i="50" s="1"/>
  <c r="P106" i="22"/>
  <c r="P144" i="22" s="1"/>
  <c r="P13" i="50" s="1"/>
  <c r="O106" i="22"/>
  <c r="O144" i="22" s="1"/>
  <c r="O13" i="50" s="1"/>
  <c r="N106" i="22"/>
  <c r="N144" i="22" s="1"/>
  <c r="N13" i="50" s="1"/>
  <c r="M106" i="22"/>
  <c r="M144" i="22" s="1"/>
  <c r="M13" i="50" s="1"/>
  <c r="L106" i="22"/>
  <c r="L144" i="22" s="1"/>
  <c r="L13" i="50" s="1"/>
  <c r="K106" i="22"/>
  <c r="J106" i="22"/>
  <c r="J144" i="22" s="1"/>
  <c r="J13" i="50" s="1"/>
  <c r="I106" i="22"/>
  <c r="I144" i="22" s="1"/>
  <c r="I13" i="50" s="1"/>
  <c r="H106" i="22"/>
  <c r="H144" i="22" s="1"/>
  <c r="H13" i="50" s="1"/>
  <c r="G106" i="22"/>
  <c r="G144" i="22" s="1"/>
  <c r="G13" i="50" s="1"/>
  <c r="F106" i="22"/>
  <c r="F144" i="22" s="1"/>
  <c r="F13" i="50" s="1"/>
  <c r="E106" i="22"/>
  <c r="E144" i="22" s="1"/>
  <c r="E13" i="50" s="1"/>
  <c r="D106" i="22"/>
  <c r="D144" i="22" s="1"/>
  <c r="D13" i="50" s="1"/>
  <c r="X104" i="22"/>
  <c r="V104" i="22"/>
  <c r="T104" i="22"/>
  <c r="R104" i="22"/>
  <c r="P104" i="22"/>
  <c r="N104" i="22"/>
  <c r="L104" i="22"/>
  <c r="H104" i="22"/>
  <c r="D104" i="22"/>
  <c r="AD103" i="22"/>
  <c r="Z103" i="22"/>
  <c r="AG96" i="22"/>
  <c r="AF96" i="22"/>
  <c r="AE96" i="22"/>
  <c r="AD96" i="22"/>
  <c r="AC96" i="22"/>
  <c r="AB96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X56" i="22"/>
  <c r="V56" i="22"/>
  <c r="T56" i="22"/>
  <c r="R56" i="22"/>
  <c r="P56" i="22"/>
  <c r="N56" i="22"/>
  <c r="L56" i="22"/>
  <c r="H56" i="22"/>
  <c r="D56" i="22"/>
  <c r="AD55" i="22"/>
  <c r="Z55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X8" i="22"/>
  <c r="V8" i="22"/>
  <c r="T8" i="22"/>
  <c r="R8" i="22"/>
  <c r="P8" i="22"/>
  <c r="N8" i="22"/>
  <c r="L8" i="22"/>
  <c r="H8" i="22"/>
  <c r="D8" i="22"/>
  <c r="AD7" i="22"/>
  <c r="Z7" i="22"/>
  <c r="D7" i="22"/>
  <c r="D3" i="22"/>
  <c r="AG28" i="50" l="1"/>
  <c r="Z28" i="50"/>
  <c r="AA28" i="50"/>
  <c r="AG13" i="50"/>
  <c r="AE144" i="22"/>
  <c r="AI13" i="50" s="1"/>
  <c r="AM13" i="50" s="1"/>
  <c r="AM28" i="50"/>
  <c r="K144" i="22"/>
  <c r="K13" i="50" s="1"/>
  <c r="AA13" i="50" s="1"/>
  <c r="D102" i="22"/>
  <c r="D54" i="22"/>
  <c r="D6" i="22"/>
  <c r="X144" i="22"/>
  <c r="X13" i="50" s="1"/>
  <c r="Z13" i="50" s="1"/>
  <c r="K146" i="21"/>
  <c r="H146" i="21"/>
  <c r="AG143" i="21"/>
  <c r="AF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AG142" i="21"/>
  <c r="AF142" i="21"/>
  <c r="AE142" i="21"/>
  <c r="AD142" i="21"/>
  <c r="AC142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AG141" i="21"/>
  <c r="AF141" i="21"/>
  <c r="AE141" i="21"/>
  <c r="AD141" i="21"/>
  <c r="AC141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AG140" i="21"/>
  <c r="AF140" i="21"/>
  <c r="AE140" i="21"/>
  <c r="AD140" i="21"/>
  <c r="AC140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AG139" i="21"/>
  <c r="AF139" i="21"/>
  <c r="AE139" i="21"/>
  <c r="AD139" i="21"/>
  <c r="AC139" i="21"/>
  <c r="AB139" i="21"/>
  <c r="AA139" i="21"/>
  <c r="Z139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AG138" i="21"/>
  <c r="AF138" i="21"/>
  <c r="AE138" i="21"/>
  <c r="AD138" i="21"/>
  <c r="AC138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AG137" i="21"/>
  <c r="AF137" i="21"/>
  <c r="AE137" i="21"/>
  <c r="AD137" i="21"/>
  <c r="AC137" i="21"/>
  <c r="AB137" i="21"/>
  <c r="AA137" i="21"/>
  <c r="Z137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AG136" i="21"/>
  <c r="AF136" i="21"/>
  <c r="AE136" i="21"/>
  <c r="AD136" i="21"/>
  <c r="AC136" i="21"/>
  <c r="AB136" i="21"/>
  <c r="AA136" i="21"/>
  <c r="Z136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AG135" i="21"/>
  <c r="AF135" i="21"/>
  <c r="AE135" i="21"/>
  <c r="AD135" i="21"/>
  <c r="AC135" i="21"/>
  <c r="AB135" i="2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AG134" i="21"/>
  <c r="AF134" i="21"/>
  <c r="AE134" i="21"/>
  <c r="AD134" i="21"/>
  <c r="AC134" i="21"/>
  <c r="AB134" i="21"/>
  <c r="AA134" i="21"/>
  <c r="Z134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AG133" i="21"/>
  <c r="AF133" i="21"/>
  <c r="AE133" i="21"/>
  <c r="AD133" i="21"/>
  <c r="AC133" i="21"/>
  <c r="AB133" i="21"/>
  <c r="AA133" i="21"/>
  <c r="Z133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AG132" i="21"/>
  <c r="AF132" i="21"/>
  <c r="AE132" i="21"/>
  <c r="AD132" i="21"/>
  <c r="AC132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AG131" i="21"/>
  <c r="AF131" i="21"/>
  <c r="AE131" i="21"/>
  <c r="AD131" i="21"/>
  <c r="AC131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AG130" i="21"/>
  <c r="AF130" i="21"/>
  <c r="AE130" i="21"/>
  <c r="AD130" i="21"/>
  <c r="AC130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AG129" i="21"/>
  <c r="AF129" i="21"/>
  <c r="AE129" i="21"/>
  <c r="AD129" i="21"/>
  <c r="AC129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AG128" i="21"/>
  <c r="AF128" i="21"/>
  <c r="AE128" i="21"/>
  <c r="AD128" i="21"/>
  <c r="AC128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AG127" i="21"/>
  <c r="AF127" i="21"/>
  <c r="AE127" i="21"/>
  <c r="AD127" i="21"/>
  <c r="AC127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AG126" i="21"/>
  <c r="AF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AG121" i="21"/>
  <c r="AF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AG106" i="21"/>
  <c r="AG144" i="21" s="1"/>
  <c r="AK12" i="50" s="1"/>
  <c r="AF106" i="21"/>
  <c r="AF144" i="21" s="1"/>
  <c r="AJ12" i="50" s="1"/>
  <c r="AE106" i="21"/>
  <c r="AE144" i="21" s="1"/>
  <c r="AI12" i="50" s="1"/>
  <c r="AD106" i="21"/>
  <c r="AD144" i="21" s="1"/>
  <c r="AH12" i="50" s="1"/>
  <c r="AL12" i="50" s="1"/>
  <c r="AC106" i="21"/>
  <c r="AC144" i="21" s="1"/>
  <c r="AE12" i="50" s="1"/>
  <c r="AB106" i="21"/>
  <c r="AB144" i="21" s="1"/>
  <c r="AD12" i="50" s="1"/>
  <c r="AA106" i="21"/>
  <c r="AA144" i="21" s="1"/>
  <c r="AC12" i="50" s="1"/>
  <c r="Z106" i="21"/>
  <c r="Z144" i="21" s="1"/>
  <c r="AB12" i="50" s="1"/>
  <c r="AF12" i="50" s="1"/>
  <c r="Y106" i="21"/>
  <c r="Y144" i="21" s="1"/>
  <c r="Y12" i="50" s="1"/>
  <c r="X106" i="21"/>
  <c r="W106" i="21"/>
  <c r="W144" i="21" s="1"/>
  <c r="W12" i="50" s="1"/>
  <c r="V106" i="21"/>
  <c r="V144" i="21" s="1"/>
  <c r="V12" i="50" s="1"/>
  <c r="U106" i="21"/>
  <c r="U144" i="21" s="1"/>
  <c r="U12" i="50" s="1"/>
  <c r="T106" i="21"/>
  <c r="T144" i="21" s="1"/>
  <c r="T12" i="50" s="1"/>
  <c r="S106" i="21"/>
  <c r="S144" i="21" s="1"/>
  <c r="S12" i="50" s="1"/>
  <c r="R106" i="21"/>
  <c r="R144" i="21" s="1"/>
  <c r="R12" i="50" s="1"/>
  <c r="Q106" i="21"/>
  <c r="Q144" i="21" s="1"/>
  <c r="Q12" i="50" s="1"/>
  <c r="P106" i="21"/>
  <c r="P144" i="21" s="1"/>
  <c r="P12" i="50" s="1"/>
  <c r="O106" i="21"/>
  <c r="O144" i="21" s="1"/>
  <c r="O12" i="50" s="1"/>
  <c r="N106" i="21"/>
  <c r="N144" i="21" s="1"/>
  <c r="N12" i="50" s="1"/>
  <c r="M106" i="21"/>
  <c r="M144" i="21" s="1"/>
  <c r="M12" i="50" s="1"/>
  <c r="L106" i="21"/>
  <c r="L144" i="21" s="1"/>
  <c r="L12" i="50" s="1"/>
  <c r="K106" i="21"/>
  <c r="K144" i="21" s="1"/>
  <c r="K12" i="50" s="1"/>
  <c r="J106" i="21"/>
  <c r="J144" i="21" s="1"/>
  <c r="J12" i="50" s="1"/>
  <c r="I106" i="21"/>
  <c r="I144" i="21" s="1"/>
  <c r="I12" i="50" s="1"/>
  <c r="H106" i="21"/>
  <c r="H144" i="21" s="1"/>
  <c r="H12" i="50" s="1"/>
  <c r="G106" i="21"/>
  <c r="G144" i="21" s="1"/>
  <c r="G12" i="50" s="1"/>
  <c r="F106" i="21"/>
  <c r="F144" i="21" s="1"/>
  <c r="F12" i="50" s="1"/>
  <c r="E106" i="21"/>
  <c r="E144" i="21" s="1"/>
  <c r="E12" i="50" s="1"/>
  <c r="D106" i="21"/>
  <c r="D144" i="21" s="1"/>
  <c r="D12" i="50" s="1"/>
  <c r="X104" i="21"/>
  <c r="V104" i="21"/>
  <c r="T104" i="21"/>
  <c r="R104" i="21"/>
  <c r="P104" i="21"/>
  <c r="N104" i="21"/>
  <c r="L104" i="21"/>
  <c r="H104" i="21"/>
  <c r="D104" i="21"/>
  <c r="AD103" i="21"/>
  <c r="Z103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X56" i="21"/>
  <c r="V56" i="21"/>
  <c r="T56" i="21"/>
  <c r="R56" i="21"/>
  <c r="P56" i="21"/>
  <c r="N56" i="21"/>
  <c r="L56" i="21"/>
  <c r="H56" i="21"/>
  <c r="D56" i="21"/>
  <c r="AD55" i="21"/>
  <c r="Z55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X8" i="21"/>
  <c r="V8" i="21"/>
  <c r="T8" i="21"/>
  <c r="R8" i="21"/>
  <c r="P8" i="21"/>
  <c r="N8" i="21"/>
  <c r="L8" i="21"/>
  <c r="H8" i="21"/>
  <c r="D8" i="21"/>
  <c r="AD7" i="21"/>
  <c r="Z7" i="21"/>
  <c r="D7" i="21"/>
  <c r="D3" i="21"/>
  <c r="D146" i="21" l="1"/>
  <c r="AN28" i="50"/>
  <c r="AG12" i="50"/>
  <c r="AN13" i="50"/>
  <c r="AM12" i="50"/>
  <c r="AA12" i="50"/>
  <c r="D102" i="21"/>
  <c r="D54" i="21"/>
  <c r="D6" i="21"/>
  <c r="X144" i="21"/>
  <c r="X12" i="50" s="1"/>
  <c r="Z12" i="50" s="1"/>
  <c r="K146" i="20"/>
  <c r="H146" i="20"/>
  <c r="D146" i="20"/>
  <c r="AG143" i="20"/>
  <c r="AE143" i="20"/>
  <c r="AD143" i="20"/>
  <c r="AC143" i="20"/>
  <c r="AA143" i="20"/>
  <c r="Z143" i="20"/>
  <c r="Y143" i="20"/>
  <c r="X143" i="20"/>
  <c r="W143" i="20"/>
  <c r="V143" i="20"/>
  <c r="U143" i="20"/>
  <c r="T143" i="20"/>
  <c r="S143" i="20"/>
  <c r="R143" i="20"/>
  <c r="Q143" i="20"/>
  <c r="P143" i="20"/>
  <c r="O143" i="20"/>
  <c r="N143" i="20"/>
  <c r="M143" i="20"/>
  <c r="L143" i="20"/>
  <c r="K143" i="20"/>
  <c r="I143" i="20"/>
  <c r="H143" i="20"/>
  <c r="G143" i="20"/>
  <c r="F143" i="20"/>
  <c r="E143" i="20"/>
  <c r="D143" i="20"/>
  <c r="AG142" i="20"/>
  <c r="AE142" i="20"/>
  <c r="AD142" i="20"/>
  <c r="AC142" i="20"/>
  <c r="AA142" i="20"/>
  <c r="Z142" i="20"/>
  <c r="Y142" i="20"/>
  <c r="X142" i="20"/>
  <c r="W142" i="20"/>
  <c r="V142" i="20"/>
  <c r="U142" i="20"/>
  <c r="T142" i="20"/>
  <c r="S142" i="20"/>
  <c r="R142" i="20"/>
  <c r="Q142" i="20"/>
  <c r="P142" i="20"/>
  <c r="O142" i="20"/>
  <c r="N142" i="20"/>
  <c r="M142" i="20"/>
  <c r="L142" i="20"/>
  <c r="K142" i="20"/>
  <c r="I142" i="20"/>
  <c r="H142" i="20"/>
  <c r="G142" i="20"/>
  <c r="F142" i="20"/>
  <c r="E142" i="20"/>
  <c r="D142" i="20"/>
  <c r="AG141" i="20"/>
  <c r="AE141" i="20"/>
  <c r="AD141" i="20"/>
  <c r="AC141" i="20"/>
  <c r="AA141" i="20"/>
  <c r="Z141" i="20"/>
  <c r="Y141" i="20"/>
  <c r="X141" i="20"/>
  <c r="W141" i="20"/>
  <c r="V141" i="20"/>
  <c r="U141" i="20"/>
  <c r="T141" i="20"/>
  <c r="S141" i="20"/>
  <c r="R141" i="20"/>
  <c r="Q141" i="20"/>
  <c r="P141" i="20"/>
  <c r="O141" i="20"/>
  <c r="N141" i="20"/>
  <c r="M141" i="20"/>
  <c r="L141" i="20"/>
  <c r="K141" i="20"/>
  <c r="I141" i="20"/>
  <c r="H141" i="20"/>
  <c r="G141" i="20"/>
  <c r="F141" i="20"/>
  <c r="E141" i="20"/>
  <c r="D141" i="20"/>
  <c r="AG140" i="20"/>
  <c r="AE140" i="20"/>
  <c r="AD140" i="20"/>
  <c r="AC140" i="20"/>
  <c r="AA140" i="20"/>
  <c r="Z140" i="20"/>
  <c r="Y140" i="20"/>
  <c r="X140" i="20"/>
  <c r="W140" i="20"/>
  <c r="V140" i="20"/>
  <c r="U140" i="20"/>
  <c r="T140" i="20"/>
  <c r="S140" i="20"/>
  <c r="R140" i="20"/>
  <c r="Q140" i="20"/>
  <c r="P140" i="20"/>
  <c r="O140" i="20"/>
  <c r="N140" i="20"/>
  <c r="M140" i="20"/>
  <c r="L140" i="20"/>
  <c r="K140" i="20"/>
  <c r="I140" i="20"/>
  <c r="H140" i="20"/>
  <c r="G140" i="20"/>
  <c r="F140" i="20"/>
  <c r="E140" i="20"/>
  <c r="D140" i="20"/>
  <c r="AG139" i="20"/>
  <c r="AE139" i="20"/>
  <c r="AD139" i="20"/>
  <c r="AC139" i="20"/>
  <c r="AA139" i="20"/>
  <c r="Z139" i="20"/>
  <c r="Y139" i="20"/>
  <c r="X139" i="20"/>
  <c r="W139" i="20"/>
  <c r="V139" i="20"/>
  <c r="U139" i="20"/>
  <c r="T139" i="20"/>
  <c r="S139" i="20"/>
  <c r="R139" i="20"/>
  <c r="Q139" i="20"/>
  <c r="P139" i="20"/>
  <c r="O139" i="20"/>
  <c r="N139" i="20"/>
  <c r="M139" i="20"/>
  <c r="L139" i="20"/>
  <c r="K139" i="20"/>
  <c r="I139" i="20"/>
  <c r="H139" i="20"/>
  <c r="G139" i="20"/>
  <c r="F139" i="20"/>
  <c r="E139" i="20"/>
  <c r="D139" i="20"/>
  <c r="AG138" i="20"/>
  <c r="AE138" i="20"/>
  <c r="AD138" i="20"/>
  <c r="AC138" i="20"/>
  <c r="AA138" i="20"/>
  <c r="Z138" i="20"/>
  <c r="Y138" i="20"/>
  <c r="X138" i="20"/>
  <c r="W138" i="20"/>
  <c r="V138" i="20"/>
  <c r="U138" i="20"/>
  <c r="T138" i="20"/>
  <c r="S138" i="20"/>
  <c r="R138" i="20"/>
  <c r="Q138" i="20"/>
  <c r="P138" i="20"/>
  <c r="O138" i="20"/>
  <c r="N138" i="20"/>
  <c r="M138" i="20"/>
  <c r="L138" i="20"/>
  <c r="K138" i="20"/>
  <c r="I138" i="20"/>
  <c r="H138" i="20"/>
  <c r="G138" i="20"/>
  <c r="F138" i="20"/>
  <c r="E138" i="20"/>
  <c r="D138" i="20"/>
  <c r="AG137" i="20"/>
  <c r="AE137" i="20"/>
  <c r="AD137" i="20"/>
  <c r="AC137" i="20"/>
  <c r="AA137" i="20"/>
  <c r="Z137" i="20"/>
  <c r="Y137" i="20"/>
  <c r="X137" i="20"/>
  <c r="W137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I137" i="20"/>
  <c r="H137" i="20"/>
  <c r="G137" i="20"/>
  <c r="F137" i="20"/>
  <c r="E137" i="20"/>
  <c r="D137" i="20"/>
  <c r="AG136" i="20"/>
  <c r="AE136" i="20"/>
  <c r="AD136" i="20"/>
  <c r="AC136" i="20"/>
  <c r="AA136" i="20"/>
  <c r="Z136" i="20"/>
  <c r="Y136" i="20"/>
  <c r="X136" i="20"/>
  <c r="W136" i="20"/>
  <c r="V136" i="20"/>
  <c r="U136" i="20"/>
  <c r="T136" i="20"/>
  <c r="S136" i="20"/>
  <c r="R136" i="20"/>
  <c r="Q136" i="20"/>
  <c r="P136" i="20"/>
  <c r="O136" i="20"/>
  <c r="N136" i="20"/>
  <c r="M136" i="20"/>
  <c r="L136" i="20"/>
  <c r="K136" i="20"/>
  <c r="I136" i="20"/>
  <c r="H136" i="20"/>
  <c r="G136" i="20"/>
  <c r="F136" i="20"/>
  <c r="E136" i="20"/>
  <c r="D136" i="20"/>
  <c r="AG135" i="20"/>
  <c r="AE135" i="20"/>
  <c r="AD135" i="20"/>
  <c r="AC135" i="20"/>
  <c r="AA135" i="20"/>
  <c r="Z135" i="20"/>
  <c r="Y135" i="20"/>
  <c r="X135" i="20"/>
  <c r="W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I135" i="20"/>
  <c r="H135" i="20"/>
  <c r="G135" i="20"/>
  <c r="F135" i="20"/>
  <c r="E135" i="20"/>
  <c r="D135" i="20"/>
  <c r="AG134" i="20"/>
  <c r="AE134" i="20"/>
  <c r="AD134" i="20"/>
  <c r="AC134" i="20"/>
  <c r="AA134" i="20"/>
  <c r="Z134" i="20"/>
  <c r="Y134" i="20"/>
  <c r="X134" i="20"/>
  <c r="W134" i="20"/>
  <c r="V134" i="20"/>
  <c r="U134" i="20"/>
  <c r="T134" i="20"/>
  <c r="S134" i="20"/>
  <c r="R134" i="20"/>
  <c r="Q134" i="20"/>
  <c r="P134" i="20"/>
  <c r="O134" i="20"/>
  <c r="N134" i="20"/>
  <c r="M134" i="20"/>
  <c r="L134" i="20"/>
  <c r="K134" i="20"/>
  <c r="I134" i="20"/>
  <c r="H134" i="20"/>
  <c r="G134" i="20"/>
  <c r="F134" i="20"/>
  <c r="E134" i="20"/>
  <c r="D134" i="20"/>
  <c r="AG133" i="20"/>
  <c r="AE133" i="20"/>
  <c r="AD133" i="20"/>
  <c r="AC133" i="20"/>
  <c r="AA133" i="20"/>
  <c r="Z133" i="20"/>
  <c r="Y133" i="20"/>
  <c r="X133" i="20"/>
  <c r="W133" i="20"/>
  <c r="V133" i="20"/>
  <c r="U133" i="20"/>
  <c r="T133" i="20"/>
  <c r="S133" i="20"/>
  <c r="R133" i="20"/>
  <c r="Q133" i="20"/>
  <c r="P133" i="20"/>
  <c r="O133" i="20"/>
  <c r="N133" i="20"/>
  <c r="M133" i="20"/>
  <c r="L133" i="20"/>
  <c r="K133" i="20"/>
  <c r="I133" i="20"/>
  <c r="H133" i="20"/>
  <c r="G133" i="20"/>
  <c r="F133" i="20"/>
  <c r="E133" i="20"/>
  <c r="D133" i="20"/>
  <c r="AG132" i="20"/>
  <c r="AE132" i="20"/>
  <c r="AD132" i="20"/>
  <c r="AC132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O132" i="20"/>
  <c r="N132" i="20"/>
  <c r="M132" i="20"/>
  <c r="L132" i="20"/>
  <c r="K132" i="20"/>
  <c r="I132" i="20"/>
  <c r="H132" i="20"/>
  <c r="G132" i="20"/>
  <c r="F132" i="20"/>
  <c r="E132" i="20"/>
  <c r="D132" i="20"/>
  <c r="AG131" i="20"/>
  <c r="AE131" i="20"/>
  <c r="AD131" i="20"/>
  <c r="AC131" i="20"/>
  <c r="AA131" i="20"/>
  <c r="Z131" i="20"/>
  <c r="Y131" i="20"/>
  <c r="X131" i="20"/>
  <c r="W131" i="20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I131" i="20"/>
  <c r="H131" i="20"/>
  <c r="G131" i="20"/>
  <c r="F131" i="20"/>
  <c r="E131" i="20"/>
  <c r="D131" i="20"/>
  <c r="AG130" i="20"/>
  <c r="AE130" i="20"/>
  <c r="AD130" i="20"/>
  <c r="AC130" i="20"/>
  <c r="AA130" i="20"/>
  <c r="Z130" i="20"/>
  <c r="Y130" i="20"/>
  <c r="X130" i="20"/>
  <c r="W130" i="20"/>
  <c r="V130" i="20"/>
  <c r="U130" i="20"/>
  <c r="T130" i="20"/>
  <c r="S130" i="20"/>
  <c r="R130" i="20"/>
  <c r="Q130" i="20"/>
  <c r="P130" i="20"/>
  <c r="O130" i="20"/>
  <c r="N130" i="20"/>
  <c r="M130" i="20"/>
  <c r="L130" i="20"/>
  <c r="K130" i="20"/>
  <c r="I130" i="20"/>
  <c r="H130" i="20"/>
  <c r="G130" i="20"/>
  <c r="F130" i="20"/>
  <c r="E130" i="20"/>
  <c r="D130" i="20"/>
  <c r="AG129" i="20"/>
  <c r="AE129" i="20"/>
  <c r="AD129" i="20"/>
  <c r="AC129" i="20"/>
  <c r="AA129" i="20"/>
  <c r="Z129" i="20"/>
  <c r="Y129" i="20"/>
  <c r="X129" i="20"/>
  <c r="W129" i="20"/>
  <c r="V129" i="20"/>
  <c r="U129" i="20"/>
  <c r="T129" i="20"/>
  <c r="S129" i="20"/>
  <c r="R129" i="20"/>
  <c r="Q129" i="20"/>
  <c r="P129" i="20"/>
  <c r="O129" i="20"/>
  <c r="N129" i="20"/>
  <c r="M129" i="20"/>
  <c r="L129" i="20"/>
  <c r="K129" i="20"/>
  <c r="I129" i="20"/>
  <c r="H129" i="20"/>
  <c r="G129" i="20"/>
  <c r="F129" i="20"/>
  <c r="E129" i="20"/>
  <c r="D129" i="20"/>
  <c r="AG128" i="20"/>
  <c r="AE128" i="20"/>
  <c r="AD128" i="20"/>
  <c r="AC128" i="20"/>
  <c r="AA128" i="20"/>
  <c r="Z128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I128" i="20"/>
  <c r="H128" i="20"/>
  <c r="G128" i="20"/>
  <c r="F128" i="20"/>
  <c r="E128" i="20"/>
  <c r="D128" i="20"/>
  <c r="AG127" i="20"/>
  <c r="AE127" i="20"/>
  <c r="AD127" i="20"/>
  <c r="AC127" i="20"/>
  <c r="AA127" i="20"/>
  <c r="Z127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I127" i="20"/>
  <c r="H127" i="20"/>
  <c r="G127" i="20"/>
  <c r="F127" i="20"/>
  <c r="E127" i="20"/>
  <c r="D127" i="20"/>
  <c r="AG126" i="20"/>
  <c r="AE126" i="20"/>
  <c r="AD126" i="20"/>
  <c r="AC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I126" i="20"/>
  <c r="H126" i="20"/>
  <c r="G126" i="20"/>
  <c r="F126" i="20"/>
  <c r="E126" i="20"/>
  <c r="D126" i="20"/>
  <c r="AG125" i="20"/>
  <c r="AE125" i="20"/>
  <c r="AD125" i="20"/>
  <c r="AC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I125" i="20"/>
  <c r="H125" i="20"/>
  <c r="G125" i="20"/>
  <c r="F125" i="20"/>
  <c r="E125" i="20"/>
  <c r="D125" i="20"/>
  <c r="AG124" i="20"/>
  <c r="AE124" i="20"/>
  <c r="AD124" i="20"/>
  <c r="AC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I124" i="20"/>
  <c r="H124" i="20"/>
  <c r="G124" i="20"/>
  <c r="F124" i="20"/>
  <c r="E124" i="20"/>
  <c r="D124" i="20"/>
  <c r="AG123" i="20"/>
  <c r="AE123" i="20"/>
  <c r="AD123" i="20"/>
  <c r="AC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I123" i="20"/>
  <c r="H123" i="20"/>
  <c r="G123" i="20"/>
  <c r="F123" i="20"/>
  <c r="E123" i="20"/>
  <c r="D123" i="20"/>
  <c r="AG122" i="20"/>
  <c r="AE122" i="20"/>
  <c r="AD122" i="20"/>
  <c r="AC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I122" i="20"/>
  <c r="H122" i="20"/>
  <c r="G122" i="20"/>
  <c r="F122" i="20"/>
  <c r="E122" i="20"/>
  <c r="D122" i="20"/>
  <c r="AG121" i="20"/>
  <c r="AE121" i="20"/>
  <c r="AD121" i="20"/>
  <c r="AC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I121" i="20"/>
  <c r="H121" i="20"/>
  <c r="G121" i="20"/>
  <c r="F121" i="20"/>
  <c r="E121" i="20"/>
  <c r="D121" i="20"/>
  <c r="AG120" i="20"/>
  <c r="AE120" i="20"/>
  <c r="AD120" i="20"/>
  <c r="AC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I120" i="20"/>
  <c r="H120" i="20"/>
  <c r="G120" i="20"/>
  <c r="F120" i="20"/>
  <c r="E120" i="20"/>
  <c r="D120" i="20"/>
  <c r="AG119" i="20"/>
  <c r="AE119" i="20"/>
  <c r="AD119" i="20"/>
  <c r="AC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I119" i="20"/>
  <c r="H119" i="20"/>
  <c r="G119" i="20"/>
  <c r="F119" i="20"/>
  <c r="E119" i="20"/>
  <c r="D119" i="20"/>
  <c r="AG118" i="20"/>
  <c r="AE118" i="20"/>
  <c r="AD118" i="20"/>
  <c r="AC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I118" i="20"/>
  <c r="H118" i="20"/>
  <c r="G118" i="20"/>
  <c r="F118" i="20"/>
  <c r="E118" i="20"/>
  <c r="D118" i="20"/>
  <c r="AG117" i="20"/>
  <c r="AE117" i="20"/>
  <c r="AD117" i="20"/>
  <c r="AC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I117" i="20"/>
  <c r="H117" i="20"/>
  <c r="G117" i="20"/>
  <c r="F117" i="20"/>
  <c r="E117" i="20"/>
  <c r="D117" i="20"/>
  <c r="AG116" i="20"/>
  <c r="AE116" i="20"/>
  <c r="AD116" i="20"/>
  <c r="AC116" i="20"/>
  <c r="AA116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I116" i="20"/>
  <c r="H116" i="20"/>
  <c r="G116" i="20"/>
  <c r="F116" i="20"/>
  <c r="E116" i="20"/>
  <c r="D116" i="20"/>
  <c r="AG115" i="20"/>
  <c r="AE115" i="20"/>
  <c r="AD115" i="20"/>
  <c r="AC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I115" i="20"/>
  <c r="H115" i="20"/>
  <c r="G115" i="20"/>
  <c r="F115" i="20"/>
  <c r="E115" i="20"/>
  <c r="D115" i="20"/>
  <c r="AG114" i="20"/>
  <c r="AE114" i="20"/>
  <c r="AD114" i="20"/>
  <c r="AC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I114" i="20"/>
  <c r="H114" i="20"/>
  <c r="G114" i="20"/>
  <c r="F114" i="20"/>
  <c r="E114" i="20"/>
  <c r="D114" i="20"/>
  <c r="AG113" i="20"/>
  <c r="AE113" i="20"/>
  <c r="AD113" i="20"/>
  <c r="AC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I113" i="20"/>
  <c r="H113" i="20"/>
  <c r="G113" i="20"/>
  <c r="F113" i="20"/>
  <c r="E113" i="20"/>
  <c r="D113" i="20"/>
  <c r="AG112" i="20"/>
  <c r="AE112" i="20"/>
  <c r="AD112" i="20"/>
  <c r="AC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I112" i="20"/>
  <c r="H112" i="20"/>
  <c r="G112" i="20"/>
  <c r="F112" i="20"/>
  <c r="E112" i="20"/>
  <c r="D112" i="20"/>
  <c r="AG111" i="20"/>
  <c r="AE111" i="20"/>
  <c r="AD111" i="20"/>
  <c r="AC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I111" i="20"/>
  <c r="H111" i="20"/>
  <c r="G111" i="20"/>
  <c r="F111" i="20"/>
  <c r="E111" i="20"/>
  <c r="D111" i="20"/>
  <c r="AG110" i="20"/>
  <c r="AE110" i="20"/>
  <c r="AD110" i="20"/>
  <c r="AC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I110" i="20"/>
  <c r="H110" i="20"/>
  <c r="G110" i="20"/>
  <c r="F110" i="20"/>
  <c r="E110" i="20"/>
  <c r="D110" i="20"/>
  <c r="AG109" i="20"/>
  <c r="AE109" i="20"/>
  <c r="AD109" i="20"/>
  <c r="AC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I109" i="20"/>
  <c r="H109" i="20"/>
  <c r="G109" i="20"/>
  <c r="F109" i="20"/>
  <c r="E109" i="20"/>
  <c r="D109" i="20"/>
  <c r="AG108" i="20"/>
  <c r="AE108" i="20"/>
  <c r="AD108" i="20"/>
  <c r="AC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I108" i="20"/>
  <c r="H108" i="20"/>
  <c r="G108" i="20"/>
  <c r="F108" i="20"/>
  <c r="E108" i="20"/>
  <c r="D108" i="20"/>
  <c r="AG107" i="20"/>
  <c r="AE107" i="20"/>
  <c r="AD107" i="20"/>
  <c r="AC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I107" i="20"/>
  <c r="H107" i="20"/>
  <c r="G107" i="20"/>
  <c r="F107" i="20"/>
  <c r="E107" i="20"/>
  <c r="D107" i="20"/>
  <c r="AG106" i="20"/>
  <c r="AE106" i="20"/>
  <c r="AD106" i="20"/>
  <c r="AC106" i="20"/>
  <c r="AA106" i="20"/>
  <c r="Z106" i="20"/>
  <c r="Z144" i="20" s="1"/>
  <c r="AB5" i="50" s="1"/>
  <c r="Y106" i="20"/>
  <c r="X106" i="20"/>
  <c r="X144" i="20" s="1"/>
  <c r="X5" i="50" s="1"/>
  <c r="W106" i="20"/>
  <c r="V106" i="20"/>
  <c r="V144" i="20" s="1"/>
  <c r="V5" i="50" s="1"/>
  <c r="U106" i="20"/>
  <c r="T106" i="20"/>
  <c r="T144" i="20" s="1"/>
  <c r="T5" i="50" s="1"/>
  <c r="S106" i="20"/>
  <c r="R106" i="20"/>
  <c r="R144" i="20" s="1"/>
  <c r="R5" i="50" s="1"/>
  <c r="Q106" i="20"/>
  <c r="P106" i="20"/>
  <c r="P144" i="20" s="1"/>
  <c r="P5" i="50" s="1"/>
  <c r="O106" i="20"/>
  <c r="N106" i="20"/>
  <c r="N144" i="20" s="1"/>
  <c r="N5" i="50" s="1"/>
  <c r="M106" i="20"/>
  <c r="L106" i="20"/>
  <c r="L144" i="20" s="1"/>
  <c r="L5" i="50" s="1"/>
  <c r="K106" i="20"/>
  <c r="I106" i="20"/>
  <c r="H106" i="20"/>
  <c r="G106" i="20"/>
  <c r="F106" i="20"/>
  <c r="E106" i="20"/>
  <c r="D106" i="20"/>
  <c r="X104" i="20"/>
  <c r="V104" i="20"/>
  <c r="T104" i="20"/>
  <c r="R104" i="20"/>
  <c r="P104" i="20"/>
  <c r="N104" i="20"/>
  <c r="L104" i="20"/>
  <c r="H104" i="20"/>
  <c r="D104" i="20"/>
  <c r="AD103" i="20"/>
  <c r="Z103" i="20"/>
  <c r="AG96" i="20"/>
  <c r="AE96" i="20"/>
  <c r="AD96" i="20"/>
  <c r="AC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I96" i="20"/>
  <c r="H96" i="20"/>
  <c r="G96" i="20"/>
  <c r="F96" i="20"/>
  <c r="E96" i="20"/>
  <c r="D96" i="20"/>
  <c r="X56" i="20"/>
  <c r="V56" i="20"/>
  <c r="T56" i="20"/>
  <c r="R56" i="20"/>
  <c r="P56" i="20"/>
  <c r="N56" i="20"/>
  <c r="L56" i="20"/>
  <c r="H56" i="20"/>
  <c r="D56" i="20"/>
  <c r="AD55" i="20"/>
  <c r="Z55" i="20"/>
  <c r="AG48" i="20"/>
  <c r="AE48" i="20"/>
  <c r="AD48" i="20"/>
  <c r="AC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I48" i="20"/>
  <c r="H48" i="20"/>
  <c r="G48" i="20"/>
  <c r="F48" i="20"/>
  <c r="E48" i="20"/>
  <c r="D48" i="20"/>
  <c r="X8" i="20"/>
  <c r="V8" i="20"/>
  <c r="T8" i="20"/>
  <c r="R8" i="20"/>
  <c r="P8" i="20"/>
  <c r="N8" i="20"/>
  <c r="L8" i="20"/>
  <c r="H8" i="20"/>
  <c r="D8" i="20"/>
  <c r="AD7" i="20"/>
  <c r="Z7" i="20"/>
  <c r="D7" i="20"/>
  <c r="D3" i="20"/>
  <c r="E144" i="20" l="1"/>
  <c r="E5" i="50" s="1"/>
  <c r="AC144" i="20"/>
  <c r="AE5" i="50" s="1"/>
  <c r="AN12" i="50"/>
  <c r="I144" i="20"/>
  <c r="I5" i="50" s="1"/>
  <c r="G144" i="20"/>
  <c r="G5" i="50" s="1"/>
  <c r="AE144" i="20"/>
  <c r="AI5" i="50" s="1"/>
  <c r="D102" i="20"/>
  <c r="D54" i="20"/>
  <c r="D6" i="20"/>
  <c r="D144" i="20"/>
  <c r="D5" i="50" s="1"/>
  <c r="F144" i="20"/>
  <c r="F5" i="50" s="1"/>
  <c r="H144" i="20"/>
  <c r="H5" i="50" s="1"/>
  <c r="K144" i="20"/>
  <c r="K5" i="50" s="1"/>
  <c r="M144" i="20"/>
  <c r="M5" i="50" s="1"/>
  <c r="O144" i="20"/>
  <c r="O5" i="50" s="1"/>
  <c r="Q144" i="20"/>
  <c r="Q5" i="50" s="1"/>
  <c r="S144" i="20"/>
  <c r="S5" i="50" s="1"/>
  <c r="U144" i="20"/>
  <c r="U5" i="50" s="1"/>
  <c r="W144" i="20"/>
  <c r="W5" i="50" s="1"/>
  <c r="Y144" i="20"/>
  <c r="Y5" i="50" s="1"/>
  <c r="AA144" i="20"/>
  <c r="AC5" i="50" s="1"/>
  <c r="AD144" i="20"/>
  <c r="AH5" i="50" s="1"/>
  <c r="AG144" i="20"/>
  <c r="AK5" i="50" s="1"/>
  <c r="K146" i="18"/>
  <c r="H146" i="18"/>
  <c r="D146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AG134" i="18"/>
  <c r="AF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AG133" i="18"/>
  <c r="AF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AG106" i="18"/>
  <c r="AG144" i="18" s="1"/>
  <c r="AK69" i="50" s="1"/>
  <c r="AF106" i="18"/>
  <c r="AF144" i="18" s="1"/>
  <c r="AJ69" i="50" s="1"/>
  <c r="AE106" i="18"/>
  <c r="AE144" i="18" s="1"/>
  <c r="AI69" i="50" s="1"/>
  <c r="AD106" i="18"/>
  <c r="AD144" i="18" s="1"/>
  <c r="AH69" i="50" s="1"/>
  <c r="AL69" i="50" s="1"/>
  <c r="AC106" i="18"/>
  <c r="AC144" i="18" s="1"/>
  <c r="AE69" i="50" s="1"/>
  <c r="AB106" i="18"/>
  <c r="AB144" i="18" s="1"/>
  <c r="AD69" i="50" s="1"/>
  <c r="AA106" i="18"/>
  <c r="AA144" i="18" s="1"/>
  <c r="AC69" i="50" s="1"/>
  <c r="Z106" i="18"/>
  <c r="Z144" i="18" s="1"/>
  <c r="AB69" i="50" s="1"/>
  <c r="AF69" i="50" s="1"/>
  <c r="Y106" i="18"/>
  <c r="Y144" i="18" s="1"/>
  <c r="Y69" i="50" s="1"/>
  <c r="X106" i="18"/>
  <c r="X144" i="18" s="1"/>
  <c r="X69" i="50" s="1"/>
  <c r="W106" i="18"/>
  <c r="W144" i="18" s="1"/>
  <c r="W69" i="50" s="1"/>
  <c r="V106" i="18"/>
  <c r="V144" i="18" s="1"/>
  <c r="V69" i="50" s="1"/>
  <c r="U106" i="18"/>
  <c r="U144" i="18" s="1"/>
  <c r="U69" i="50" s="1"/>
  <c r="T106" i="18"/>
  <c r="T144" i="18" s="1"/>
  <c r="T69" i="50" s="1"/>
  <c r="S106" i="18"/>
  <c r="S144" i="18" s="1"/>
  <c r="S69" i="50" s="1"/>
  <c r="R106" i="18"/>
  <c r="R144" i="18" s="1"/>
  <c r="R69" i="50" s="1"/>
  <c r="Q106" i="18"/>
  <c r="Q144" i="18" s="1"/>
  <c r="Q69" i="50" s="1"/>
  <c r="P106" i="18"/>
  <c r="P144" i="18" s="1"/>
  <c r="P69" i="50" s="1"/>
  <c r="O106" i="18"/>
  <c r="O144" i="18" s="1"/>
  <c r="O69" i="50" s="1"/>
  <c r="N106" i="18"/>
  <c r="N144" i="18" s="1"/>
  <c r="N69" i="50" s="1"/>
  <c r="M106" i="18"/>
  <c r="M144" i="18" s="1"/>
  <c r="M69" i="50" s="1"/>
  <c r="L106" i="18"/>
  <c r="L144" i="18" s="1"/>
  <c r="L69" i="50" s="1"/>
  <c r="K106" i="18"/>
  <c r="K144" i="18" s="1"/>
  <c r="K69" i="50" s="1"/>
  <c r="J106" i="18"/>
  <c r="J144" i="18" s="1"/>
  <c r="J69" i="50" s="1"/>
  <c r="I106" i="18"/>
  <c r="I144" i="18" s="1"/>
  <c r="I69" i="50" s="1"/>
  <c r="H106" i="18"/>
  <c r="H144" i="18" s="1"/>
  <c r="H69" i="50" s="1"/>
  <c r="G106" i="18"/>
  <c r="G144" i="18" s="1"/>
  <c r="G69" i="50" s="1"/>
  <c r="F106" i="18"/>
  <c r="F144" i="18" s="1"/>
  <c r="F69" i="50" s="1"/>
  <c r="E106" i="18"/>
  <c r="E144" i="18" s="1"/>
  <c r="E69" i="50" s="1"/>
  <c r="D106" i="18"/>
  <c r="D144" i="18" s="1"/>
  <c r="D69" i="50" s="1"/>
  <c r="X104" i="18"/>
  <c r="V104" i="18"/>
  <c r="T104" i="18"/>
  <c r="R104" i="18"/>
  <c r="P104" i="18"/>
  <c r="N104" i="18"/>
  <c r="L104" i="18"/>
  <c r="H104" i="18"/>
  <c r="D104" i="18"/>
  <c r="AD103" i="18"/>
  <c r="Z103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X56" i="18"/>
  <c r="V56" i="18"/>
  <c r="T56" i="18"/>
  <c r="R56" i="18"/>
  <c r="P56" i="18"/>
  <c r="N56" i="18"/>
  <c r="L56" i="18"/>
  <c r="H56" i="18"/>
  <c r="D56" i="18"/>
  <c r="AD55" i="18"/>
  <c r="Z55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X8" i="18"/>
  <c r="V8" i="18"/>
  <c r="T8" i="18"/>
  <c r="R8" i="18"/>
  <c r="P8" i="18"/>
  <c r="N8" i="18"/>
  <c r="L8" i="18"/>
  <c r="H8" i="18"/>
  <c r="D8" i="18"/>
  <c r="AD7" i="18"/>
  <c r="Z7" i="18"/>
  <c r="D7" i="18"/>
  <c r="D3" i="18"/>
  <c r="Z69" i="50" l="1"/>
  <c r="AG69" i="50"/>
  <c r="AG5" i="50"/>
  <c r="AM69" i="50"/>
  <c r="AM5" i="50"/>
  <c r="AA69" i="50"/>
  <c r="AA5" i="50"/>
  <c r="D102" i="18"/>
  <c r="D54" i="18"/>
  <c r="D6" i="18"/>
  <c r="K146" i="17"/>
  <c r="H146" i="17"/>
  <c r="D146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8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K137" i="17"/>
  <c r="J137" i="17"/>
  <c r="I137" i="17"/>
  <c r="H137" i="17"/>
  <c r="G137" i="17"/>
  <c r="F137" i="17"/>
  <c r="E137" i="17"/>
  <c r="D137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AG135" i="17"/>
  <c r="AF135" i="17"/>
  <c r="AE135" i="17"/>
  <c r="AD135" i="17"/>
  <c r="AC135" i="17"/>
  <c r="AB135" i="17"/>
  <c r="AA135" i="17"/>
  <c r="Z135" i="17"/>
  <c r="Y135" i="17"/>
  <c r="X135" i="17"/>
  <c r="W135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AG134" i="17"/>
  <c r="AF134" i="17"/>
  <c r="AE134" i="17"/>
  <c r="AD134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K131" i="17"/>
  <c r="J131" i="17"/>
  <c r="I131" i="17"/>
  <c r="H131" i="17"/>
  <c r="G131" i="17"/>
  <c r="F131" i="17"/>
  <c r="E131" i="17"/>
  <c r="D131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K130" i="17"/>
  <c r="J130" i="17"/>
  <c r="I130" i="17"/>
  <c r="H130" i="17"/>
  <c r="G130" i="17"/>
  <c r="F130" i="17"/>
  <c r="E130" i="17"/>
  <c r="D130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D129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/>
  <c r="E128" i="17"/>
  <c r="D128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S127" i="17"/>
  <c r="R127" i="17"/>
  <c r="Q127" i="17"/>
  <c r="P127" i="17"/>
  <c r="O127" i="17"/>
  <c r="N127" i="17"/>
  <c r="M127" i="17"/>
  <c r="L127" i="17"/>
  <c r="K127" i="17"/>
  <c r="J127" i="17"/>
  <c r="I127" i="17"/>
  <c r="H127" i="17"/>
  <c r="G127" i="17"/>
  <c r="F127" i="17"/>
  <c r="E127" i="17"/>
  <c r="D127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D126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S125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/>
  <c r="E125" i="17"/>
  <c r="D125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/>
  <c r="E124" i="17"/>
  <c r="D124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S123" i="17"/>
  <c r="R123" i="17"/>
  <c r="Q123" i="17"/>
  <c r="P123" i="17"/>
  <c r="O123" i="17"/>
  <c r="N123" i="17"/>
  <c r="M123" i="17"/>
  <c r="L123" i="17"/>
  <c r="K123" i="17"/>
  <c r="J123" i="17"/>
  <c r="I123" i="17"/>
  <c r="H123" i="17"/>
  <c r="G123" i="17"/>
  <c r="F123" i="17"/>
  <c r="E123" i="17"/>
  <c r="D123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/>
  <c r="E122" i="17"/>
  <c r="D122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/>
  <c r="E121" i="17"/>
  <c r="D121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/>
  <c r="E118" i="17"/>
  <c r="D118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E116" i="17"/>
  <c r="D116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/>
  <c r="E109" i="17"/>
  <c r="D109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8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AG106" i="17"/>
  <c r="AG144" i="17" s="1"/>
  <c r="AK17" i="50" s="1"/>
  <c r="AF106" i="17"/>
  <c r="AF144" i="17" s="1"/>
  <c r="AJ17" i="50" s="1"/>
  <c r="AE106" i="17"/>
  <c r="AE144" i="17" s="1"/>
  <c r="AI17" i="50" s="1"/>
  <c r="AD106" i="17"/>
  <c r="AD144" i="17" s="1"/>
  <c r="AH17" i="50" s="1"/>
  <c r="AL17" i="50" s="1"/>
  <c r="AC106" i="17"/>
  <c r="AC144" i="17" s="1"/>
  <c r="AE17" i="50" s="1"/>
  <c r="AB106" i="17"/>
  <c r="AB144" i="17" s="1"/>
  <c r="AD17" i="50" s="1"/>
  <c r="AA106" i="17"/>
  <c r="AA144" i="17" s="1"/>
  <c r="AC17" i="50" s="1"/>
  <c r="Z106" i="17"/>
  <c r="Z144" i="17" s="1"/>
  <c r="AB17" i="50" s="1"/>
  <c r="AF17" i="50" s="1"/>
  <c r="Y106" i="17"/>
  <c r="Y144" i="17" s="1"/>
  <c r="Y17" i="50" s="1"/>
  <c r="X106" i="17"/>
  <c r="X144" i="17" s="1"/>
  <c r="X17" i="50" s="1"/>
  <c r="W106" i="17"/>
  <c r="W144" i="17" s="1"/>
  <c r="W17" i="50" s="1"/>
  <c r="V106" i="17"/>
  <c r="V144" i="17" s="1"/>
  <c r="V17" i="50" s="1"/>
  <c r="U106" i="17"/>
  <c r="U144" i="17" s="1"/>
  <c r="U17" i="50" s="1"/>
  <c r="T106" i="17"/>
  <c r="T144" i="17" s="1"/>
  <c r="T17" i="50" s="1"/>
  <c r="S106" i="17"/>
  <c r="S144" i="17" s="1"/>
  <c r="S17" i="50" s="1"/>
  <c r="R106" i="17"/>
  <c r="R144" i="17" s="1"/>
  <c r="R17" i="50" s="1"/>
  <c r="Q106" i="17"/>
  <c r="Q144" i="17" s="1"/>
  <c r="Q17" i="50" s="1"/>
  <c r="P106" i="17"/>
  <c r="P144" i="17" s="1"/>
  <c r="P17" i="50" s="1"/>
  <c r="O106" i="17"/>
  <c r="O144" i="17" s="1"/>
  <c r="O17" i="50" s="1"/>
  <c r="N106" i="17"/>
  <c r="N144" i="17" s="1"/>
  <c r="N17" i="50" s="1"/>
  <c r="M106" i="17"/>
  <c r="M144" i="17" s="1"/>
  <c r="M17" i="50" s="1"/>
  <c r="L106" i="17"/>
  <c r="L144" i="17" s="1"/>
  <c r="L17" i="50" s="1"/>
  <c r="K106" i="17"/>
  <c r="K144" i="17" s="1"/>
  <c r="K17" i="50" s="1"/>
  <c r="J106" i="17"/>
  <c r="J144" i="17" s="1"/>
  <c r="J17" i="50" s="1"/>
  <c r="I106" i="17"/>
  <c r="I144" i="17" s="1"/>
  <c r="I17" i="50" s="1"/>
  <c r="H106" i="17"/>
  <c r="H144" i="17" s="1"/>
  <c r="H17" i="50" s="1"/>
  <c r="G106" i="17"/>
  <c r="G144" i="17" s="1"/>
  <c r="G17" i="50" s="1"/>
  <c r="F106" i="17"/>
  <c r="F144" i="17" s="1"/>
  <c r="F17" i="50" s="1"/>
  <c r="E106" i="17"/>
  <c r="E144" i="17" s="1"/>
  <c r="E17" i="50" s="1"/>
  <c r="D106" i="17"/>
  <c r="D144" i="17" s="1"/>
  <c r="D17" i="50" s="1"/>
  <c r="X104" i="17"/>
  <c r="V104" i="17"/>
  <c r="T104" i="17"/>
  <c r="R104" i="17"/>
  <c r="P104" i="17"/>
  <c r="N104" i="17"/>
  <c r="L104" i="17"/>
  <c r="H104" i="17"/>
  <c r="D104" i="17"/>
  <c r="AD103" i="17"/>
  <c r="Z103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X56" i="17"/>
  <c r="V56" i="17"/>
  <c r="T56" i="17"/>
  <c r="R56" i="17"/>
  <c r="P56" i="17"/>
  <c r="N56" i="17"/>
  <c r="L56" i="17"/>
  <c r="H56" i="17"/>
  <c r="D56" i="17"/>
  <c r="AD55" i="17"/>
  <c r="Z55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X8" i="17"/>
  <c r="V8" i="17"/>
  <c r="T8" i="17"/>
  <c r="R8" i="17"/>
  <c r="P8" i="17"/>
  <c r="N8" i="17"/>
  <c r="L8" i="17"/>
  <c r="H8" i="17"/>
  <c r="D8" i="17"/>
  <c r="AD7" i="17"/>
  <c r="Z7" i="17"/>
  <c r="D7" i="17"/>
  <c r="D3" i="17"/>
  <c r="K146" i="16"/>
  <c r="H146" i="16"/>
  <c r="D146" i="16"/>
  <c r="AG143" i="16"/>
  <c r="AF143" i="16"/>
  <c r="AE143" i="16"/>
  <c r="AD143" i="16"/>
  <c r="AC143" i="16"/>
  <c r="AB143" i="16"/>
  <c r="AA143" i="16"/>
  <c r="Z143" i="16"/>
  <c r="Y143" i="16"/>
  <c r="X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G142" i="16"/>
  <c r="AF142" i="16"/>
  <c r="AE142" i="16"/>
  <c r="AD142" i="16"/>
  <c r="AC142" i="16"/>
  <c r="AB142" i="16"/>
  <c r="AA142" i="16"/>
  <c r="Z142" i="16"/>
  <c r="Y142" i="16"/>
  <c r="X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G141" i="16"/>
  <c r="AF141" i="16"/>
  <c r="AE141" i="16"/>
  <c r="AD141" i="16"/>
  <c r="AC141" i="16"/>
  <c r="AB141" i="16"/>
  <c r="AA141" i="16"/>
  <c r="Z141" i="16"/>
  <c r="Y141" i="16"/>
  <c r="X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G140" i="16"/>
  <c r="AF140" i="16"/>
  <c r="AE140" i="16"/>
  <c r="AD140" i="16"/>
  <c r="AC140" i="16"/>
  <c r="AB140" i="16"/>
  <c r="AA140" i="16"/>
  <c r="Z140" i="16"/>
  <c r="Y140" i="16"/>
  <c r="X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G139" i="16"/>
  <c r="AF139" i="16"/>
  <c r="AE139" i="16"/>
  <c r="AD139" i="16"/>
  <c r="AC139" i="16"/>
  <c r="AB139" i="16"/>
  <c r="AA139" i="16"/>
  <c r="Z139" i="16"/>
  <c r="Y139" i="16"/>
  <c r="X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G138" i="16"/>
  <c r="AF138" i="16"/>
  <c r="AE138" i="16"/>
  <c r="AD138" i="16"/>
  <c r="AC138" i="16"/>
  <c r="AB138" i="16"/>
  <c r="AA138" i="16"/>
  <c r="Z138" i="16"/>
  <c r="Y138" i="16"/>
  <c r="X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G137" i="16"/>
  <c r="AF137" i="16"/>
  <c r="AE137" i="16"/>
  <c r="AD137" i="16"/>
  <c r="AC137" i="16"/>
  <c r="AB137" i="16"/>
  <c r="AA137" i="16"/>
  <c r="Z137" i="16"/>
  <c r="Y137" i="16"/>
  <c r="X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G136" i="16"/>
  <c r="AF136" i="16"/>
  <c r="AE136" i="16"/>
  <c r="AD136" i="16"/>
  <c r="AC136" i="16"/>
  <c r="AB136" i="16"/>
  <c r="AA136" i="16"/>
  <c r="Z136" i="16"/>
  <c r="Y136" i="16"/>
  <c r="X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G135" i="16"/>
  <c r="AF135" i="16"/>
  <c r="AE135" i="16"/>
  <c r="AD135" i="16"/>
  <c r="AC135" i="16"/>
  <c r="AB135" i="16"/>
  <c r="AA135" i="16"/>
  <c r="Z135" i="16"/>
  <c r="Y135" i="16"/>
  <c r="X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G134" i="16"/>
  <c r="AF134" i="16"/>
  <c r="AE134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G133" i="16"/>
  <c r="AF133" i="16"/>
  <c r="AE133" i="16"/>
  <c r="AD133" i="16"/>
  <c r="AC133" i="16"/>
  <c r="AB133" i="16"/>
  <c r="AA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G132" i="16"/>
  <c r="AF132" i="16"/>
  <c r="AE132" i="16"/>
  <c r="AD132" i="16"/>
  <c r="AC132" i="16"/>
  <c r="AB132" i="16"/>
  <c r="AA132" i="16"/>
  <c r="Z132" i="16"/>
  <c r="Y132" i="16"/>
  <c r="X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G131" i="16"/>
  <c r="AF131" i="16"/>
  <c r="AE131" i="16"/>
  <c r="AD131" i="16"/>
  <c r="AC131" i="16"/>
  <c r="AB131" i="16"/>
  <c r="AA131" i="16"/>
  <c r="Z131" i="16"/>
  <c r="Y131" i="16"/>
  <c r="X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G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G129" i="16"/>
  <c r="AF129" i="16"/>
  <c r="AE129" i="16"/>
  <c r="AD129" i="16"/>
  <c r="AC129" i="16"/>
  <c r="AB129" i="16"/>
  <c r="AA129" i="16"/>
  <c r="Z129" i="16"/>
  <c r="Y129" i="16"/>
  <c r="X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G128" i="16"/>
  <c r="AF128" i="16"/>
  <c r="AE128" i="16"/>
  <c r="AD128" i="16"/>
  <c r="AC128" i="16"/>
  <c r="AB128" i="16"/>
  <c r="AA128" i="16"/>
  <c r="Z128" i="16"/>
  <c r="Y128" i="16"/>
  <c r="X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G127" i="16"/>
  <c r="AF127" i="16"/>
  <c r="AE127" i="16"/>
  <c r="AD127" i="16"/>
  <c r="AC127" i="16"/>
  <c r="AB127" i="16"/>
  <c r="AA127" i="16"/>
  <c r="Z127" i="16"/>
  <c r="Y127" i="16"/>
  <c r="X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G126" i="16"/>
  <c r="AF126" i="16"/>
  <c r="AE126" i="16"/>
  <c r="AD126" i="16"/>
  <c r="AC126" i="16"/>
  <c r="AB126" i="16"/>
  <c r="AA126" i="16"/>
  <c r="Z126" i="16"/>
  <c r="Y126" i="16"/>
  <c r="X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G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G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G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G117" i="16"/>
  <c r="AF117" i="16"/>
  <c r="AE117" i="16"/>
  <c r="AD117" i="16"/>
  <c r="AC117" i="16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G116" i="16"/>
  <c r="AF116" i="16"/>
  <c r="AE116" i="16"/>
  <c r="AD116" i="16"/>
  <c r="AC116" i="16"/>
  <c r="AB116" i="16"/>
  <c r="AA116" i="16"/>
  <c r="Z116" i="16"/>
  <c r="Y116" i="16"/>
  <c r="X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G115" i="16"/>
  <c r="AF115" i="16"/>
  <c r="AE115" i="16"/>
  <c r="AD115" i="16"/>
  <c r="AC115" i="16"/>
  <c r="AB115" i="16"/>
  <c r="AA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G114" i="16"/>
  <c r="AF114" i="16"/>
  <c r="AE114" i="16"/>
  <c r="AD114" i="16"/>
  <c r="AC114" i="16"/>
  <c r="AB114" i="16"/>
  <c r="AA114" i="16"/>
  <c r="Z114" i="16"/>
  <c r="Y114" i="16"/>
  <c r="X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G111" i="16"/>
  <c r="AF111" i="16"/>
  <c r="AE111" i="16"/>
  <c r="AD111" i="16"/>
  <c r="AC111" i="16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G106" i="16"/>
  <c r="AF106" i="16"/>
  <c r="AF144" i="16" s="1"/>
  <c r="AJ14" i="50" s="1"/>
  <c r="AE106" i="16"/>
  <c r="AE144" i="16" s="1"/>
  <c r="AI14" i="50" s="1"/>
  <c r="AD106" i="16"/>
  <c r="AC106" i="16"/>
  <c r="AC144" i="16" s="1"/>
  <c r="AE14" i="50" s="1"/>
  <c r="AB106" i="16"/>
  <c r="AB144" i="16" s="1"/>
  <c r="AD14" i="50" s="1"/>
  <c r="AA106" i="16"/>
  <c r="AA144" i="16" s="1"/>
  <c r="AC14" i="50" s="1"/>
  <c r="Z106" i="16"/>
  <c r="Z144" i="16" s="1"/>
  <c r="AB14" i="50" s="1"/>
  <c r="AF14" i="50" s="1"/>
  <c r="Y106" i="16"/>
  <c r="Y144" i="16" s="1"/>
  <c r="Y14" i="50" s="1"/>
  <c r="X106" i="16"/>
  <c r="X144" i="16" s="1"/>
  <c r="X14" i="50" s="1"/>
  <c r="W106" i="16"/>
  <c r="V106" i="16"/>
  <c r="U106" i="16"/>
  <c r="T106" i="16"/>
  <c r="T144" i="16" s="1"/>
  <c r="T14" i="50" s="1"/>
  <c r="S106" i="16"/>
  <c r="S144" i="16" s="1"/>
  <c r="S14" i="50" s="1"/>
  <c r="R106" i="16"/>
  <c r="R144" i="16" s="1"/>
  <c r="R14" i="50" s="1"/>
  <c r="Q106" i="16"/>
  <c r="Q144" i="16" s="1"/>
  <c r="Q14" i="50" s="1"/>
  <c r="P106" i="16"/>
  <c r="P144" i="16" s="1"/>
  <c r="P14" i="50" s="1"/>
  <c r="O106" i="16"/>
  <c r="O144" i="16" s="1"/>
  <c r="O14" i="50" s="1"/>
  <c r="N106" i="16"/>
  <c r="N144" i="16" s="1"/>
  <c r="N14" i="50" s="1"/>
  <c r="M106" i="16"/>
  <c r="M144" i="16" s="1"/>
  <c r="M14" i="50" s="1"/>
  <c r="L106" i="16"/>
  <c r="L144" i="16" s="1"/>
  <c r="L14" i="50" s="1"/>
  <c r="K106" i="16"/>
  <c r="K144" i="16" s="1"/>
  <c r="K14" i="50" s="1"/>
  <c r="J106" i="16"/>
  <c r="J144" i="16" s="1"/>
  <c r="J14" i="50" s="1"/>
  <c r="I106" i="16"/>
  <c r="I144" i="16" s="1"/>
  <c r="I14" i="50" s="1"/>
  <c r="H106" i="16"/>
  <c r="H144" i="16" s="1"/>
  <c r="H14" i="50" s="1"/>
  <c r="G106" i="16"/>
  <c r="G144" i="16" s="1"/>
  <c r="G14" i="50" s="1"/>
  <c r="F106" i="16"/>
  <c r="F144" i="16" s="1"/>
  <c r="F14" i="50" s="1"/>
  <c r="E106" i="16"/>
  <c r="E144" i="16" s="1"/>
  <c r="E14" i="50" s="1"/>
  <c r="D106" i="16"/>
  <c r="D144" i="16" s="1"/>
  <c r="D14" i="50" s="1"/>
  <c r="X104" i="16"/>
  <c r="V104" i="16"/>
  <c r="T104" i="16"/>
  <c r="R104" i="16"/>
  <c r="P104" i="16"/>
  <c r="N104" i="16"/>
  <c r="L104" i="16"/>
  <c r="H104" i="16"/>
  <c r="D104" i="16"/>
  <c r="AD103" i="16"/>
  <c r="Z103" i="16"/>
  <c r="X56" i="16"/>
  <c r="V56" i="16"/>
  <c r="T56" i="16"/>
  <c r="R56" i="16"/>
  <c r="P56" i="16"/>
  <c r="N56" i="16"/>
  <c r="L56" i="16"/>
  <c r="H56" i="16"/>
  <c r="D56" i="16"/>
  <c r="AD55" i="16"/>
  <c r="Z55" i="16"/>
  <c r="X8" i="16"/>
  <c r="V8" i="16"/>
  <c r="T8" i="16"/>
  <c r="R8" i="16"/>
  <c r="P8" i="16"/>
  <c r="N8" i="16"/>
  <c r="L8" i="16"/>
  <c r="H8" i="16"/>
  <c r="D8" i="16"/>
  <c r="AD7" i="16"/>
  <c r="Z7" i="16"/>
  <c r="D7" i="16"/>
  <c r="D3" i="16"/>
  <c r="Z17" i="50" l="1"/>
  <c r="AG17" i="50"/>
  <c r="AG14" i="50"/>
  <c r="AN69" i="50"/>
  <c r="AM17" i="50"/>
  <c r="AA17" i="50"/>
  <c r="AN5" i="50"/>
  <c r="U144" i="16"/>
  <c r="U14" i="50" s="1"/>
  <c r="AG144" i="16"/>
  <c r="AK14" i="50" s="1"/>
  <c r="AM14" i="50" s="1"/>
  <c r="AD144" i="16"/>
  <c r="AH14" i="50" s="1"/>
  <c r="AL14" i="50" s="1"/>
  <c r="D102" i="17"/>
  <c r="D54" i="17"/>
  <c r="D6" i="17"/>
  <c r="D102" i="16"/>
  <c r="D54" i="16"/>
  <c r="D6" i="16"/>
  <c r="V144" i="16"/>
  <c r="V14" i="50" s="1"/>
  <c r="Z14" i="50" s="1"/>
  <c r="W144" i="16"/>
  <c r="W14" i="50" s="1"/>
  <c r="AA14" i="50" l="1"/>
  <c r="AN17" i="50"/>
  <c r="AN14" i="50"/>
  <c r="K146" i="15"/>
  <c r="H146" i="15"/>
  <c r="D146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AG142" i="15"/>
  <c r="AF142" i="15"/>
  <c r="AE142" i="15"/>
  <c r="AD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AG141" i="15"/>
  <c r="AF141" i="15"/>
  <c r="AE141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G136" i="15"/>
  <c r="AF136" i="15"/>
  <c r="AE136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AG135" i="15"/>
  <c r="AF135" i="15"/>
  <c r="AE135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AG106" i="15"/>
  <c r="AG144" i="15" s="1"/>
  <c r="AK10" i="50" s="1"/>
  <c r="AF106" i="15"/>
  <c r="AF144" i="15" s="1"/>
  <c r="AJ10" i="50" s="1"/>
  <c r="AE106" i="15"/>
  <c r="AE144" i="15" s="1"/>
  <c r="AI10" i="50" s="1"/>
  <c r="AD106" i="15"/>
  <c r="AD144" i="15" s="1"/>
  <c r="AH10" i="50" s="1"/>
  <c r="AC106" i="15"/>
  <c r="AC144" i="15" s="1"/>
  <c r="AE10" i="50" s="1"/>
  <c r="AB106" i="15"/>
  <c r="AB144" i="15" s="1"/>
  <c r="AD10" i="50" s="1"/>
  <c r="AA106" i="15"/>
  <c r="AA144" i="15" s="1"/>
  <c r="AC10" i="50" s="1"/>
  <c r="Z106" i="15"/>
  <c r="Z144" i="15" s="1"/>
  <c r="AB10" i="50" s="1"/>
  <c r="Y106" i="15"/>
  <c r="X106" i="15"/>
  <c r="X144" i="15" s="1"/>
  <c r="X10" i="50" s="1"/>
  <c r="W106" i="15"/>
  <c r="W144" i="15" s="1"/>
  <c r="W10" i="50" s="1"/>
  <c r="V106" i="15"/>
  <c r="V144" i="15" s="1"/>
  <c r="V10" i="50" s="1"/>
  <c r="U106" i="15"/>
  <c r="U144" i="15" s="1"/>
  <c r="U10" i="50" s="1"/>
  <c r="T106" i="15"/>
  <c r="T144" i="15" s="1"/>
  <c r="T10" i="50" s="1"/>
  <c r="S106" i="15"/>
  <c r="S144" i="15" s="1"/>
  <c r="S10" i="50" s="1"/>
  <c r="R106" i="15"/>
  <c r="R144" i="15" s="1"/>
  <c r="R10" i="50" s="1"/>
  <c r="Q106" i="15"/>
  <c r="Q144" i="15" s="1"/>
  <c r="Q10" i="50" s="1"/>
  <c r="P106" i="15"/>
  <c r="P144" i="15" s="1"/>
  <c r="P10" i="50" s="1"/>
  <c r="O106" i="15"/>
  <c r="O144" i="15" s="1"/>
  <c r="O10" i="50" s="1"/>
  <c r="N106" i="15"/>
  <c r="M106" i="15"/>
  <c r="M144" i="15" s="1"/>
  <c r="M10" i="50" s="1"/>
  <c r="L106" i="15"/>
  <c r="L144" i="15" s="1"/>
  <c r="L10" i="50" s="1"/>
  <c r="K106" i="15"/>
  <c r="K144" i="15" s="1"/>
  <c r="K10" i="50" s="1"/>
  <c r="J106" i="15"/>
  <c r="J144" i="15" s="1"/>
  <c r="J10" i="50" s="1"/>
  <c r="I106" i="15"/>
  <c r="I144" i="15" s="1"/>
  <c r="I10" i="50" s="1"/>
  <c r="H106" i="15"/>
  <c r="H144" i="15" s="1"/>
  <c r="H10" i="50" s="1"/>
  <c r="G106" i="15"/>
  <c r="G144" i="15" s="1"/>
  <c r="G10" i="50" s="1"/>
  <c r="F106" i="15"/>
  <c r="F144" i="15" s="1"/>
  <c r="F10" i="50" s="1"/>
  <c r="E106" i="15"/>
  <c r="E144" i="15" s="1"/>
  <c r="E10" i="50" s="1"/>
  <c r="D106" i="15"/>
  <c r="D144" i="15" s="1"/>
  <c r="D10" i="50" s="1"/>
  <c r="X104" i="15"/>
  <c r="V104" i="15"/>
  <c r="T104" i="15"/>
  <c r="R104" i="15"/>
  <c r="P104" i="15"/>
  <c r="N104" i="15"/>
  <c r="L104" i="15"/>
  <c r="H104" i="15"/>
  <c r="D104" i="15"/>
  <c r="AD103" i="15"/>
  <c r="Z103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X56" i="15"/>
  <c r="V56" i="15"/>
  <c r="T56" i="15"/>
  <c r="R56" i="15"/>
  <c r="P56" i="15"/>
  <c r="N56" i="15"/>
  <c r="L56" i="15"/>
  <c r="H56" i="15"/>
  <c r="D56" i="15"/>
  <c r="AD55" i="15"/>
  <c r="Z55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X8" i="15"/>
  <c r="V8" i="15"/>
  <c r="T8" i="15"/>
  <c r="R8" i="15"/>
  <c r="P8" i="15"/>
  <c r="N8" i="15"/>
  <c r="L8" i="15"/>
  <c r="H8" i="15"/>
  <c r="D8" i="15"/>
  <c r="AD7" i="15"/>
  <c r="Z7" i="15"/>
  <c r="D7" i="15"/>
  <c r="D3" i="15"/>
  <c r="AF10" i="50" l="1"/>
  <c r="AL10" i="50"/>
  <c r="AG10" i="50"/>
  <c r="AM10" i="50"/>
  <c r="N144" i="15"/>
  <c r="N10" i="50" s="1"/>
  <c r="D102" i="15"/>
  <c r="D54" i="15"/>
  <c r="D6" i="15"/>
  <c r="Y144" i="15"/>
  <c r="Y10" i="50" s="1"/>
  <c r="K146" i="14"/>
  <c r="H146" i="14"/>
  <c r="D146" i="14"/>
  <c r="AG143" i="14"/>
  <c r="AF143" i="14"/>
  <c r="AE143" i="14"/>
  <c r="AD143" i="14"/>
  <c r="AC143" i="14"/>
  <c r="AB143" i="14"/>
  <c r="AA143" i="14"/>
  <c r="Z143" i="14"/>
  <c r="Y143" i="14"/>
  <c r="X143" i="14"/>
  <c r="W143" i="14"/>
  <c r="V143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AG142" i="14"/>
  <c r="AF142" i="14"/>
  <c r="AE142" i="14"/>
  <c r="AD142" i="14"/>
  <c r="AC142" i="14"/>
  <c r="AB142" i="14"/>
  <c r="AA142" i="14"/>
  <c r="Z142" i="14"/>
  <c r="Y142" i="14"/>
  <c r="X142" i="14"/>
  <c r="W142" i="14"/>
  <c r="V142" i="14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AG141" i="14"/>
  <c r="AF141" i="14"/>
  <c r="AE141" i="14"/>
  <c r="AD141" i="14"/>
  <c r="AC141" i="14"/>
  <c r="AB141" i="14"/>
  <c r="AA141" i="14"/>
  <c r="Z141" i="14"/>
  <c r="Y141" i="14"/>
  <c r="X141" i="14"/>
  <c r="W141" i="14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AG140" i="14"/>
  <c r="AF140" i="14"/>
  <c r="AE140" i="14"/>
  <c r="AD140" i="14"/>
  <c r="AC140" i="14"/>
  <c r="AB140" i="14"/>
  <c r="AA140" i="14"/>
  <c r="Z140" i="14"/>
  <c r="Y140" i="14"/>
  <c r="X140" i="14"/>
  <c r="W140" i="14"/>
  <c r="V140" i="14"/>
  <c r="U140" i="14"/>
  <c r="T140" i="14"/>
  <c r="S140" i="14"/>
  <c r="R140" i="14"/>
  <c r="Q140" i="14"/>
  <c r="P140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AG139" i="14"/>
  <c r="AF139" i="14"/>
  <c r="AE139" i="14"/>
  <c r="AD139" i="14"/>
  <c r="AC139" i="14"/>
  <c r="AB139" i="14"/>
  <c r="AA139" i="14"/>
  <c r="Z139" i="14"/>
  <c r="Y139" i="14"/>
  <c r="X139" i="14"/>
  <c r="W139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AG138" i="14"/>
  <c r="AF138" i="14"/>
  <c r="AE138" i="14"/>
  <c r="AD138" i="14"/>
  <c r="AC138" i="14"/>
  <c r="AB138" i="14"/>
  <c r="AA138" i="14"/>
  <c r="Z138" i="14"/>
  <c r="Y138" i="14"/>
  <c r="X138" i="14"/>
  <c r="W138" i="14"/>
  <c r="V138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AG137" i="14"/>
  <c r="AF137" i="14"/>
  <c r="AE137" i="14"/>
  <c r="AD137" i="14"/>
  <c r="AC137" i="14"/>
  <c r="AB137" i="14"/>
  <c r="AA137" i="14"/>
  <c r="Z137" i="14"/>
  <c r="Y137" i="14"/>
  <c r="X137" i="14"/>
  <c r="W137" i="14"/>
  <c r="V137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AG136" i="14"/>
  <c r="AF136" i="14"/>
  <c r="AE136" i="14"/>
  <c r="AD136" i="14"/>
  <c r="AC136" i="14"/>
  <c r="AB136" i="14"/>
  <c r="AA136" i="14"/>
  <c r="Z136" i="14"/>
  <c r="Y136" i="14"/>
  <c r="X136" i="14"/>
  <c r="W136" i="14"/>
  <c r="V136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AG135" i="14"/>
  <c r="AF135" i="14"/>
  <c r="AE135" i="14"/>
  <c r="AD135" i="14"/>
  <c r="AC135" i="14"/>
  <c r="AB135" i="14"/>
  <c r="AA135" i="14"/>
  <c r="Z135" i="14"/>
  <c r="Y135" i="14"/>
  <c r="X135" i="14"/>
  <c r="W135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AG133" i="14"/>
  <c r="AF133" i="14"/>
  <c r="AE133" i="14"/>
  <c r="AD133" i="14"/>
  <c r="AC133" i="14"/>
  <c r="AB133" i="14"/>
  <c r="AA133" i="14"/>
  <c r="Z133" i="14"/>
  <c r="Y133" i="14"/>
  <c r="X133" i="14"/>
  <c r="W133" i="14"/>
  <c r="V133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AG132" i="14"/>
  <c r="AF132" i="14"/>
  <c r="AE132" i="14"/>
  <c r="AD132" i="14"/>
  <c r="AC132" i="14"/>
  <c r="AB132" i="14"/>
  <c r="AA132" i="14"/>
  <c r="Z132" i="14"/>
  <c r="Y132" i="14"/>
  <c r="X132" i="14"/>
  <c r="W132" i="14"/>
  <c r="V132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AG131" i="14"/>
  <c r="AF131" i="14"/>
  <c r="AE131" i="14"/>
  <c r="AD131" i="14"/>
  <c r="AC131" i="14"/>
  <c r="AB131" i="14"/>
  <c r="AA131" i="14"/>
  <c r="Z131" i="14"/>
  <c r="Y131" i="14"/>
  <c r="X131" i="14"/>
  <c r="W131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AG128" i="14"/>
  <c r="AF128" i="14"/>
  <c r="AE128" i="14"/>
  <c r="AD128" i="14"/>
  <c r="AC128" i="14"/>
  <c r="AB128" i="14"/>
  <c r="AA128" i="14"/>
  <c r="Z128" i="14"/>
  <c r="Y128" i="14"/>
  <c r="X128" i="14"/>
  <c r="W128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AG127" i="14"/>
  <c r="AF127" i="14"/>
  <c r="AE127" i="14"/>
  <c r="AD127" i="14"/>
  <c r="AC127" i="14"/>
  <c r="AB127" i="14"/>
  <c r="AA127" i="14"/>
  <c r="Z127" i="14"/>
  <c r="Y127" i="14"/>
  <c r="X127" i="14"/>
  <c r="W127" i="14"/>
  <c r="V127" i="14"/>
  <c r="U127" i="14"/>
  <c r="T127" i="14"/>
  <c r="S127" i="14"/>
  <c r="R127" i="14"/>
  <c r="Q127" i="14"/>
  <c r="P127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AG106" i="14"/>
  <c r="AG144" i="14" s="1"/>
  <c r="AK32" i="50" s="1"/>
  <c r="AF106" i="14"/>
  <c r="AF144" i="14" s="1"/>
  <c r="AJ32" i="50" s="1"/>
  <c r="AE106" i="14"/>
  <c r="AD106" i="14"/>
  <c r="AD144" i="14" s="1"/>
  <c r="AH32" i="50" s="1"/>
  <c r="AL32" i="50" s="1"/>
  <c r="AC106" i="14"/>
  <c r="AC144" i="14" s="1"/>
  <c r="AE32" i="50" s="1"/>
  <c r="AB106" i="14"/>
  <c r="AB144" i="14" s="1"/>
  <c r="AD32" i="50" s="1"/>
  <c r="AA106" i="14"/>
  <c r="AA144" i="14" s="1"/>
  <c r="AC32" i="50" s="1"/>
  <c r="Z106" i="14"/>
  <c r="Z144" i="14" s="1"/>
  <c r="AB32" i="50" s="1"/>
  <c r="AF32" i="50" s="1"/>
  <c r="Y106" i="14"/>
  <c r="Y144" i="14" s="1"/>
  <c r="Y32" i="50" s="1"/>
  <c r="X106" i="14"/>
  <c r="X144" i="14" s="1"/>
  <c r="X32" i="50" s="1"/>
  <c r="W106" i="14"/>
  <c r="W144" i="14" s="1"/>
  <c r="W32" i="50" s="1"/>
  <c r="V106" i="14"/>
  <c r="V144" i="14" s="1"/>
  <c r="V32" i="50" s="1"/>
  <c r="U106" i="14"/>
  <c r="U144" i="14" s="1"/>
  <c r="U32" i="50" s="1"/>
  <c r="T106" i="14"/>
  <c r="T144" i="14" s="1"/>
  <c r="T32" i="50" s="1"/>
  <c r="S106" i="14"/>
  <c r="S144" i="14" s="1"/>
  <c r="S32" i="50" s="1"/>
  <c r="R106" i="14"/>
  <c r="R144" i="14" s="1"/>
  <c r="R32" i="50" s="1"/>
  <c r="Q106" i="14"/>
  <c r="Q144" i="14" s="1"/>
  <c r="Q32" i="50" s="1"/>
  <c r="P106" i="14"/>
  <c r="P144" i="14" s="1"/>
  <c r="P32" i="50" s="1"/>
  <c r="O106" i="14"/>
  <c r="O144" i="14" s="1"/>
  <c r="O32" i="50" s="1"/>
  <c r="N106" i="14"/>
  <c r="N144" i="14" s="1"/>
  <c r="N32" i="50" s="1"/>
  <c r="M106" i="14"/>
  <c r="M144" i="14" s="1"/>
  <c r="M32" i="50" s="1"/>
  <c r="L106" i="14"/>
  <c r="L144" i="14" s="1"/>
  <c r="L32" i="50" s="1"/>
  <c r="K106" i="14"/>
  <c r="K144" i="14" s="1"/>
  <c r="K32" i="50" s="1"/>
  <c r="J106" i="14"/>
  <c r="J144" i="14" s="1"/>
  <c r="J32" i="50" s="1"/>
  <c r="I106" i="14"/>
  <c r="I144" i="14" s="1"/>
  <c r="I32" i="50" s="1"/>
  <c r="H106" i="14"/>
  <c r="H144" i="14" s="1"/>
  <c r="H32" i="50" s="1"/>
  <c r="G106" i="14"/>
  <c r="G144" i="14" s="1"/>
  <c r="G32" i="50" s="1"/>
  <c r="F106" i="14"/>
  <c r="F144" i="14" s="1"/>
  <c r="F32" i="50" s="1"/>
  <c r="E106" i="14"/>
  <c r="D106" i="14"/>
  <c r="D144" i="14" s="1"/>
  <c r="D32" i="50" s="1"/>
  <c r="X104" i="14"/>
  <c r="V104" i="14"/>
  <c r="T104" i="14"/>
  <c r="R104" i="14"/>
  <c r="P104" i="14"/>
  <c r="N104" i="14"/>
  <c r="L104" i="14"/>
  <c r="H104" i="14"/>
  <c r="D104" i="14"/>
  <c r="AD103" i="14"/>
  <c r="Z103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X56" i="14"/>
  <c r="V56" i="14"/>
  <c r="T56" i="14"/>
  <c r="R56" i="14"/>
  <c r="P56" i="14"/>
  <c r="N56" i="14"/>
  <c r="L56" i="14"/>
  <c r="H56" i="14"/>
  <c r="D56" i="14"/>
  <c r="AD55" i="14"/>
  <c r="Z55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X8" i="14"/>
  <c r="V8" i="14"/>
  <c r="T8" i="14"/>
  <c r="R8" i="14"/>
  <c r="P8" i="14"/>
  <c r="N8" i="14"/>
  <c r="L8" i="14"/>
  <c r="H8" i="14"/>
  <c r="D8" i="14"/>
  <c r="AD7" i="14"/>
  <c r="Z7" i="14"/>
  <c r="D7" i="14"/>
  <c r="D3" i="14"/>
  <c r="Z32" i="50" l="1"/>
  <c r="Z10" i="50"/>
  <c r="AA10" i="50"/>
  <c r="E144" i="14"/>
  <c r="E32" i="50" s="1"/>
  <c r="AG32" i="50"/>
  <c r="AA32" i="50"/>
  <c r="AN10" i="50"/>
  <c r="AE144" i="14"/>
  <c r="AI32" i="50" s="1"/>
  <c r="AM32" i="50" s="1"/>
  <c r="D102" i="14"/>
  <c r="D54" i="14"/>
  <c r="D6" i="14"/>
  <c r="K146" i="13"/>
  <c r="H146" i="13"/>
  <c r="D146" i="13"/>
  <c r="AG143" i="13"/>
  <c r="AF143" i="13"/>
  <c r="AE143" i="13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AG142" i="13"/>
  <c r="AF142" i="13"/>
  <c r="AE142" i="13"/>
  <c r="AD142" i="13"/>
  <c r="AC142" i="13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AG141" i="13"/>
  <c r="AF141" i="13"/>
  <c r="AE141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AG140" i="13"/>
  <c r="AF140" i="13"/>
  <c r="AE140" i="13"/>
  <c r="AD140" i="13"/>
  <c r="AC140" i="13"/>
  <c r="AB140" i="13"/>
  <c r="AA140" i="13"/>
  <c r="Z140" i="13"/>
  <c r="Y140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AG139" i="13"/>
  <c r="AF139" i="13"/>
  <c r="AE139" i="13"/>
  <c r="AD139" i="13"/>
  <c r="AC139" i="13"/>
  <c r="AB139" i="13"/>
  <c r="AA139" i="13"/>
  <c r="Z139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AG138" i="13"/>
  <c r="AF138" i="13"/>
  <c r="AE138" i="13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AG137" i="13"/>
  <c r="AF137" i="13"/>
  <c r="AE137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AG136" i="13"/>
  <c r="AF136" i="13"/>
  <c r="AE136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AG135" i="13"/>
  <c r="AF135" i="13"/>
  <c r="AE135" i="13"/>
  <c r="AD135" i="13"/>
  <c r="AC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AG134" i="13"/>
  <c r="AF134" i="13"/>
  <c r="AE134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AG133" i="13"/>
  <c r="AF133" i="13"/>
  <c r="AE133" i="13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AG132" i="13"/>
  <c r="AF132" i="13"/>
  <c r="AE132" i="13"/>
  <c r="AD132" i="13"/>
  <c r="AC132" i="13"/>
  <c r="AB132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AG131" i="13"/>
  <c r="AF131" i="13"/>
  <c r="AE131" i="13"/>
  <c r="AD131" i="13"/>
  <c r="AC131" i="13"/>
  <c r="AB131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AG130" i="13"/>
  <c r="AF130" i="13"/>
  <c r="AE130" i="13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AG128" i="13"/>
  <c r="AF128" i="13"/>
  <c r="AE128" i="13"/>
  <c r="AD128" i="13"/>
  <c r="AC128" i="13"/>
  <c r="AB128" i="13"/>
  <c r="AA128" i="13"/>
  <c r="Z128" i="13"/>
  <c r="Y128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AG127" i="13"/>
  <c r="AF127" i="13"/>
  <c r="AE127" i="13"/>
  <c r="AD127" i="13"/>
  <c r="AC127" i="13"/>
  <c r="AB127" i="13"/>
  <c r="AA127" i="13"/>
  <c r="Z127" i="13"/>
  <c r="Y127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AG126" i="13"/>
  <c r="AF126" i="13"/>
  <c r="AE126" i="13"/>
  <c r="AD126" i="13"/>
  <c r="AC126" i="13"/>
  <c r="AB126" i="13"/>
  <c r="AA126" i="13"/>
  <c r="Z126" i="13"/>
  <c r="Y126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AG124" i="13"/>
  <c r="AF124" i="13"/>
  <c r="AE124" i="13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AG122" i="13"/>
  <c r="AF122" i="13"/>
  <c r="AE122" i="13"/>
  <c r="AD122" i="13"/>
  <c r="AC122" i="13"/>
  <c r="AB122" i="13"/>
  <c r="AA122" i="13"/>
  <c r="Z122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AG121" i="13"/>
  <c r="AF121" i="13"/>
  <c r="AE121" i="13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AG118" i="13"/>
  <c r="AF118" i="13"/>
  <c r="AE118" i="13"/>
  <c r="AD118" i="13"/>
  <c r="AC118" i="13"/>
  <c r="AB118" i="13"/>
  <c r="AA118" i="13"/>
  <c r="Z118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AG116" i="13"/>
  <c r="AF116" i="13"/>
  <c r="AE116" i="13"/>
  <c r="AD116" i="13"/>
  <c r="AC116" i="13"/>
  <c r="AB116" i="13"/>
  <c r="AA116" i="13"/>
  <c r="Z116" i="13"/>
  <c r="Y116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AG115" i="13"/>
  <c r="AF115" i="13"/>
  <c r="AE115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AG114" i="13"/>
  <c r="AF114" i="13"/>
  <c r="AE114" i="13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AG106" i="13"/>
  <c r="AG144" i="13" s="1"/>
  <c r="AK79" i="50" s="1"/>
  <c r="AF106" i="13"/>
  <c r="AF144" i="13" s="1"/>
  <c r="AJ79" i="50" s="1"/>
  <c r="AE106" i="13"/>
  <c r="AE144" i="13" s="1"/>
  <c r="AI79" i="50" s="1"/>
  <c r="AD106" i="13"/>
  <c r="AC106" i="13"/>
  <c r="AC144" i="13" s="1"/>
  <c r="AE79" i="50" s="1"/>
  <c r="AB106" i="13"/>
  <c r="AB144" i="13" s="1"/>
  <c r="AD79" i="50" s="1"/>
  <c r="AA106" i="13"/>
  <c r="AA144" i="13" s="1"/>
  <c r="AC79" i="50" s="1"/>
  <c r="Z106" i="13"/>
  <c r="Z144" i="13" s="1"/>
  <c r="AB79" i="50" s="1"/>
  <c r="AF79" i="50" s="1"/>
  <c r="Y106" i="13"/>
  <c r="Y144" i="13" s="1"/>
  <c r="Y79" i="50" s="1"/>
  <c r="X106" i="13"/>
  <c r="X144" i="13" s="1"/>
  <c r="X79" i="50" s="1"/>
  <c r="W106" i="13"/>
  <c r="W144" i="13" s="1"/>
  <c r="W79" i="50" s="1"/>
  <c r="V106" i="13"/>
  <c r="V144" i="13" s="1"/>
  <c r="V79" i="50" s="1"/>
  <c r="U106" i="13"/>
  <c r="U144" i="13" s="1"/>
  <c r="U79" i="50" s="1"/>
  <c r="T106" i="13"/>
  <c r="T144" i="13" s="1"/>
  <c r="T79" i="50" s="1"/>
  <c r="S106" i="13"/>
  <c r="S144" i="13" s="1"/>
  <c r="S79" i="50" s="1"/>
  <c r="R106" i="13"/>
  <c r="R144" i="13" s="1"/>
  <c r="R79" i="50" s="1"/>
  <c r="Q106" i="13"/>
  <c r="Q144" i="13" s="1"/>
  <c r="Q79" i="50" s="1"/>
  <c r="P106" i="13"/>
  <c r="P144" i="13" s="1"/>
  <c r="P79" i="50" s="1"/>
  <c r="O106" i="13"/>
  <c r="O144" i="13" s="1"/>
  <c r="O79" i="50" s="1"/>
  <c r="N106" i="13"/>
  <c r="N144" i="13" s="1"/>
  <c r="N79" i="50" s="1"/>
  <c r="M106" i="13"/>
  <c r="M144" i="13" s="1"/>
  <c r="M79" i="50" s="1"/>
  <c r="L106" i="13"/>
  <c r="L144" i="13" s="1"/>
  <c r="L79" i="50" s="1"/>
  <c r="K106" i="13"/>
  <c r="K144" i="13" s="1"/>
  <c r="K79" i="50" s="1"/>
  <c r="J106" i="13"/>
  <c r="J144" i="13" s="1"/>
  <c r="J79" i="50" s="1"/>
  <c r="I106" i="13"/>
  <c r="I144" i="13" s="1"/>
  <c r="I79" i="50" s="1"/>
  <c r="H106" i="13"/>
  <c r="H144" i="13" s="1"/>
  <c r="H79" i="50" s="1"/>
  <c r="G106" i="13"/>
  <c r="G144" i="13" s="1"/>
  <c r="G79" i="50" s="1"/>
  <c r="F106" i="13"/>
  <c r="F144" i="13" s="1"/>
  <c r="F79" i="50" s="1"/>
  <c r="E106" i="13"/>
  <c r="E144" i="13" s="1"/>
  <c r="E79" i="50" s="1"/>
  <c r="D106" i="13"/>
  <c r="D144" i="13" s="1"/>
  <c r="D79" i="50" s="1"/>
  <c r="X104" i="13"/>
  <c r="V104" i="13"/>
  <c r="T104" i="13"/>
  <c r="R104" i="13"/>
  <c r="P104" i="13"/>
  <c r="N104" i="13"/>
  <c r="L104" i="13"/>
  <c r="H104" i="13"/>
  <c r="D104" i="13"/>
  <c r="AD103" i="13"/>
  <c r="Z103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X56" i="13"/>
  <c r="V56" i="13"/>
  <c r="T56" i="13"/>
  <c r="R56" i="13"/>
  <c r="P56" i="13"/>
  <c r="N56" i="13"/>
  <c r="L56" i="13"/>
  <c r="H56" i="13"/>
  <c r="D56" i="13"/>
  <c r="AD55" i="13"/>
  <c r="Z55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X8" i="13"/>
  <c r="V8" i="13"/>
  <c r="T8" i="13"/>
  <c r="R8" i="13"/>
  <c r="P8" i="13"/>
  <c r="N8" i="13"/>
  <c r="L8" i="13"/>
  <c r="H8" i="13"/>
  <c r="D8" i="13"/>
  <c r="AD7" i="13"/>
  <c r="Z7" i="13"/>
  <c r="D7" i="13"/>
  <c r="D3" i="13"/>
  <c r="Z79" i="50" l="1"/>
  <c r="AG79" i="50"/>
  <c r="AN32" i="50"/>
  <c r="AM79" i="50"/>
  <c r="AA79" i="50"/>
  <c r="D102" i="13"/>
  <c r="D54" i="13"/>
  <c r="D6" i="13"/>
  <c r="AD144" i="13"/>
  <c r="AH79" i="50" s="1"/>
  <c r="AL79" i="50" s="1"/>
  <c r="K146" i="12"/>
  <c r="H146" i="12"/>
  <c r="D146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AG139" i="12"/>
  <c r="AF139" i="12"/>
  <c r="AE139" i="12"/>
  <c r="AD139" i="12"/>
  <c r="AC139" i="12"/>
  <c r="AB139" i="12"/>
  <c r="AA139" i="12"/>
  <c r="Z139" i="12"/>
  <c r="Y139" i="12"/>
  <c r="X139" i="12"/>
  <c r="W139" i="12"/>
  <c r="V139" i="12"/>
  <c r="U139" i="12"/>
  <c r="T139" i="12"/>
  <c r="S139" i="12"/>
  <c r="R139" i="12"/>
  <c r="Q139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G106" i="12"/>
  <c r="AG144" i="12" s="1"/>
  <c r="AK64" i="50" s="1"/>
  <c r="AF106" i="12"/>
  <c r="AF144" i="12" s="1"/>
  <c r="AJ64" i="50" s="1"/>
  <c r="AE106" i="12"/>
  <c r="AE144" i="12" s="1"/>
  <c r="AI64" i="50" s="1"/>
  <c r="AD106" i="12"/>
  <c r="AD144" i="12" s="1"/>
  <c r="AH64" i="50" s="1"/>
  <c r="AL64" i="50" s="1"/>
  <c r="AC106" i="12"/>
  <c r="AC144" i="12" s="1"/>
  <c r="AE64" i="50" s="1"/>
  <c r="AB106" i="12"/>
  <c r="AB144" i="12" s="1"/>
  <c r="AD64" i="50" s="1"/>
  <c r="AA106" i="12"/>
  <c r="AA144" i="12" s="1"/>
  <c r="AC64" i="50" s="1"/>
  <c r="Z106" i="12"/>
  <c r="Z144" i="12" s="1"/>
  <c r="AB64" i="50" s="1"/>
  <c r="AF64" i="50" s="1"/>
  <c r="Y106" i="12"/>
  <c r="Y144" i="12" s="1"/>
  <c r="Y64" i="50" s="1"/>
  <c r="X106" i="12"/>
  <c r="X144" i="12" s="1"/>
  <c r="X64" i="50" s="1"/>
  <c r="W106" i="12"/>
  <c r="W144" i="12" s="1"/>
  <c r="W64" i="50" s="1"/>
  <c r="V106" i="12"/>
  <c r="V144" i="12" s="1"/>
  <c r="V64" i="50" s="1"/>
  <c r="U106" i="12"/>
  <c r="U144" i="12" s="1"/>
  <c r="U64" i="50" s="1"/>
  <c r="T106" i="12"/>
  <c r="T144" i="12" s="1"/>
  <c r="T64" i="50" s="1"/>
  <c r="S106" i="12"/>
  <c r="S144" i="12" s="1"/>
  <c r="S64" i="50" s="1"/>
  <c r="R106" i="12"/>
  <c r="R144" i="12" s="1"/>
  <c r="R64" i="50" s="1"/>
  <c r="Q106" i="12"/>
  <c r="Q144" i="12" s="1"/>
  <c r="Q64" i="50" s="1"/>
  <c r="P106" i="12"/>
  <c r="P144" i="12" s="1"/>
  <c r="P64" i="50" s="1"/>
  <c r="O106" i="12"/>
  <c r="O144" i="12" s="1"/>
  <c r="O64" i="50" s="1"/>
  <c r="N106" i="12"/>
  <c r="N144" i="12" s="1"/>
  <c r="N64" i="50" s="1"/>
  <c r="M106" i="12"/>
  <c r="M144" i="12" s="1"/>
  <c r="M64" i="50" s="1"/>
  <c r="L106" i="12"/>
  <c r="L144" i="12" s="1"/>
  <c r="L64" i="50" s="1"/>
  <c r="K106" i="12"/>
  <c r="K144" i="12" s="1"/>
  <c r="K64" i="50" s="1"/>
  <c r="J106" i="12"/>
  <c r="J144" i="12" s="1"/>
  <c r="J64" i="50" s="1"/>
  <c r="I106" i="12"/>
  <c r="I144" i="12" s="1"/>
  <c r="I64" i="50" s="1"/>
  <c r="H106" i="12"/>
  <c r="H144" i="12" s="1"/>
  <c r="H64" i="50" s="1"/>
  <c r="G106" i="12"/>
  <c r="G144" i="12" s="1"/>
  <c r="G64" i="50" s="1"/>
  <c r="F106" i="12"/>
  <c r="F144" i="12" s="1"/>
  <c r="F64" i="50" s="1"/>
  <c r="E106" i="12"/>
  <c r="E144" i="12" s="1"/>
  <c r="E64" i="50" s="1"/>
  <c r="D106" i="12"/>
  <c r="D144" i="12" s="1"/>
  <c r="D64" i="50" s="1"/>
  <c r="X104" i="12"/>
  <c r="V104" i="12"/>
  <c r="T104" i="12"/>
  <c r="R104" i="12"/>
  <c r="P104" i="12"/>
  <c r="N104" i="12"/>
  <c r="L104" i="12"/>
  <c r="H104" i="12"/>
  <c r="D104" i="12"/>
  <c r="AD103" i="12"/>
  <c r="Z103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X56" i="12"/>
  <c r="V56" i="12"/>
  <c r="T56" i="12"/>
  <c r="R56" i="12"/>
  <c r="P56" i="12"/>
  <c r="N56" i="12"/>
  <c r="L56" i="12"/>
  <c r="H56" i="12"/>
  <c r="D56" i="12"/>
  <c r="AD55" i="12"/>
  <c r="Z55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X8" i="12"/>
  <c r="V8" i="12"/>
  <c r="T8" i="12"/>
  <c r="R8" i="12"/>
  <c r="P8" i="12"/>
  <c r="N8" i="12"/>
  <c r="L8" i="12"/>
  <c r="H8" i="12"/>
  <c r="D8" i="12"/>
  <c r="AD7" i="12"/>
  <c r="Z7" i="12"/>
  <c r="D7" i="12"/>
  <c r="D3" i="12"/>
  <c r="Z64" i="50" l="1"/>
  <c r="AG64" i="50"/>
  <c r="AN79" i="50"/>
  <c r="AM64" i="50"/>
  <c r="AA64" i="50"/>
  <c r="D102" i="12"/>
  <c r="D54" i="12"/>
  <c r="D6" i="12"/>
  <c r="K146" i="11"/>
  <c r="H146" i="11"/>
  <c r="D146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AG127" i="11"/>
  <c r="AF127" i="11"/>
  <c r="AE127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G106" i="11"/>
  <c r="AF106" i="11"/>
  <c r="AF144" i="11" s="1"/>
  <c r="AJ63" i="50" s="1"/>
  <c r="AE106" i="11"/>
  <c r="AE144" i="11" s="1"/>
  <c r="AI63" i="50" s="1"/>
  <c r="AD106" i="11"/>
  <c r="AD144" i="11" s="1"/>
  <c r="AH63" i="50" s="1"/>
  <c r="AL63" i="50" s="1"/>
  <c r="AC106" i="11"/>
  <c r="AC144" i="11" s="1"/>
  <c r="AE63" i="50" s="1"/>
  <c r="AB106" i="11"/>
  <c r="AB144" i="11" s="1"/>
  <c r="AD63" i="50" s="1"/>
  <c r="AA106" i="11"/>
  <c r="AA144" i="11" s="1"/>
  <c r="AC63" i="50" s="1"/>
  <c r="Z106" i="11"/>
  <c r="Z144" i="11" s="1"/>
  <c r="AB63" i="50" s="1"/>
  <c r="AF63" i="50" s="1"/>
  <c r="Y106" i="11"/>
  <c r="Y144" i="11" s="1"/>
  <c r="Y63" i="50" s="1"/>
  <c r="X106" i="11"/>
  <c r="X144" i="11" s="1"/>
  <c r="X63" i="50" s="1"/>
  <c r="W106" i="11"/>
  <c r="W144" i="11" s="1"/>
  <c r="W63" i="50" s="1"/>
  <c r="V106" i="11"/>
  <c r="V144" i="11" s="1"/>
  <c r="V63" i="50" s="1"/>
  <c r="U106" i="11"/>
  <c r="U144" i="11" s="1"/>
  <c r="U63" i="50" s="1"/>
  <c r="T106" i="11"/>
  <c r="T144" i="11" s="1"/>
  <c r="T63" i="50" s="1"/>
  <c r="S106" i="11"/>
  <c r="S144" i="11" s="1"/>
  <c r="S63" i="50" s="1"/>
  <c r="R106" i="11"/>
  <c r="R144" i="11" s="1"/>
  <c r="R63" i="50" s="1"/>
  <c r="Q106" i="11"/>
  <c r="Q144" i="11" s="1"/>
  <c r="Q63" i="50" s="1"/>
  <c r="P106" i="11"/>
  <c r="P144" i="11" s="1"/>
  <c r="P63" i="50" s="1"/>
  <c r="O106" i="11"/>
  <c r="O144" i="11" s="1"/>
  <c r="O63" i="50" s="1"/>
  <c r="N106" i="11"/>
  <c r="N144" i="11" s="1"/>
  <c r="N63" i="50" s="1"/>
  <c r="M106" i="11"/>
  <c r="M144" i="11" s="1"/>
  <c r="M63" i="50" s="1"/>
  <c r="L106" i="11"/>
  <c r="L144" i="11" s="1"/>
  <c r="L63" i="50" s="1"/>
  <c r="K106" i="11"/>
  <c r="K144" i="11" s="1"/>
  <c r="K63" i="50" s="1"/>
  <c r="J106" i="11"/>
  <c r="J144" i="11" s="1"/>
  <c r="J63" i="50" s="1"/>
  <c r="I106" i="11"/>
  <c r="I144" i="11" s="1"/>
  <c r="I63" i="50" s="1"/>
  <c r="H106" i="11"/>
  <c r="H144" i="11" s="1"/>
  <c r="H63" i="50" s="1"/>
  <c r="G106" i="11"/>
  <c r="G144" i="11" s="1"/>
  <c r="G63" i="50" s="1"/>
  <c r="F106" i="11"/>
  <c r="F144" i="11" s="1"/>
  <c r="F63" i="50" s="1"/>
  <c r="E106" i="11"/>
  <c r="E144" i="11" s="1"/>
  <c r="E63" i="50" s="1"/>
  <c r="D106" i="11"/>
  <c r="D144" i="11" s="1"/>
  <c r="D63" i="50" s="1"/>
  <c r="X104" i="11"/>
  <c r="V104" i="11"/>
  <c r="T104" i="11"/>
  <c r="R104" i="11"/>
  <c r="P104" i="11"/>
  <c r="N104" i="11"/>
  <c r="L104" i="11"/>
  <c r="H104" i="11"/>
  <c r="D104" i="11"/>
  <c r="AD103" i="11"/>
  <c r="Z103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X56" i="11"/>
  <c r="V56" i="11"/>
  <c r="T56" i="11"/>
  <c r="R56" i="11"/>
  <c r="P56" i="11"/>
  <c r="N56" i="11"/>
  <c r="L56" i="11"/>
  <c r="H56" i="11"/>
  <c r="D56" i="11"/>
  <c r="AD55" i="11"/>
  <c r="Z55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X8" i="11"/>
  <c r="V8" i="11"/>
  <c r="T8" i="11"/>
  <c r="R8" i="11"/>
  <c r="P8" i="11"/>
  <c r="N8" i="11"/>
  <c r="L8" i="11"/>
  <c r="H8" i="11"/>
  <c r="D8" i="11"/>
  <c r="AD7" i="11"/>
  <c r="Z7" i="11"/>
  <c r="D7" i="11"/>
  <c r="D3" i="11"/>
  <c r="Z63" i="50" l="1"/>
  <c r="AG63" i="50"/>
  <c r="AG144" i="11"/>
  <c r="AK63" i="50" s="1"/>
  <c r="AM63" i="50" s="1"/>
  <c r="AN64" i="50"/>
  <c r="AA63" i="50"/>
  <c r="D102" i="11"/>
  <c r="D54" i="11"/>
  <c r="D6" i="11"/>
  <c r="K146" i="10"/>
  <c r="H146" i="10"/>
  <c r="D146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AG106" i="10"/>
  <c r="AG144" i="10" s="1"/>
  <c r="AK47" i="50" s="1"/>
  <c r="AF106" i="10"/>
  <c r="AF144" i="10" s="1"/>
  <c r="AJ47" i="50" s="1"/>
  <c r="AE106" i="10"/>
  <c r="AD106" i="10"/>
  <c r="AD144" i="10" s="1"/>
  <c r="AH47" i="50" s="1"/>
  <c r="AL47" i="50" s="1"/>
  <c r="AC106" i="10"/>
  <c r="AC144" i="10" s="1"/>
  <c r="AE47" i="50" s="1"/>
  <c r="AB106" i="10"/>
  <c r="AB144" i="10" s="1"/>
  <c r="AD47" i="50" s="1"/>
  <c r="AA106" i="10"/>
  <c r="AA144" i="10" s="1"/>
  <c r="AC47" i="50" s="1"/>
  <c r="Z106" i="10"/>
  <c r="Z144" i="10" s="1"/>
  <c r="AB47" i="50" s="1"/>
  <c r="AF47" i="50" s="1"/>
  <c r="Y106" i="10"/>
  <c r="Y144" i="10" s="1"/>
  <c r="Y47" i="50" s="1"/>
  <c r="X106" i="10"/>
  <c r="X144" i="10" s="1"/>
  <c r="X47" i="50" s="1"/>
  <c r="W106" i="10"/>
  <c r="W144" i="10" s="1"/>
  <c r="W47" i="50" s="1"/>
  <c r="V106" i="10"/>
  <c r="V144" i="10" s="1"/>
  <c r="V47" i="50" s="1"/>
  <c r="U106" i="10"/>
  <c r="U144" i="10" s="1"/>
  <c r="U47" i="50" s="1"/>
  <c r="T106" i="10"/>
  <c r="T144" i="10" s="1"/>
  <c r="T47" i="50" s="1"/>
  <c r="S106" i="10"/>
  <c r="S144" i="10" s="1"/>
  <c r="S47" i="50" s="1"/>
  <c r="R106" i="10"/>
  <c r="R144" i="10" s="1"/>
  <c r="R47" i="50" s="1"/>
  <c r="Q106" i="10"/>
  <c r="Q144" i="10" s="1"/>
  <c r="Q47" i="50" s="1"/>
  <c r="P106" i="10"/>
  <c r="P144" i="10" s="1"/>
  <c r="P47" i="50" s="1"/>
  <c r="O106" i="10"/>
  <c r="O144" i="10" s="1"/>
  <c r="O47" i="50" s="1"/>
  <c r="N106" i="10"/>
  <c r="N144" i="10" s="1"/>
  <c r="N47" i="50" s="1"/>
  <c r="M106" i="10"/>
  <c r="M144" i="10" s="1"/>
  <c r="M47" i="50" s="1"/>
  <c r="L106" i="10"/>
  <c r="L144" i="10" s="1"/>
  <c r="L47" i="50" s="1"/>
  <c r="K106" i="10"/>
  <c r="K144" i="10" s="1"/>
  <c r="K47" i="50" s="1"/>
  <c r="J106" i="10"/>
  <c r="J144" i="10" s="1"/>
  <c r="J47" i="50" s="1"/>
  <c r="I106" i="10"/>
  <c r="I144" i="10" s="1"/>
  <c r="I47" i="50" s="1"/>
  <c r="H106" i="10"/>
  <c r="H144" i="10" s="1"/>
  <c r="H47" i="50" s="1"/>
  <c r="G106" i="10"/>
  <c r="G144" i="10" s="1"/>
  <c r="G47" i="50" s="1"/>
  <c r="F106" i="10"/>
  <c r="F144" i="10" s="1"/>
  <c r="F47" i="50" s="1"/>
  <c r="E106" i="10"/>
  <c r="E144" i="10" s="1"/>
  <c r="E47" i="50" s="1"/>
  <c r="D106" i="10"/>
  <c r="D144" i="10" s="1"/>
  <c r="D47" i="50" s="1"/>
  <c r="X104" i="10"/>
  <c r="V104" i="10"/>
  <c r="T104" i="10"/>
  <c r="R104" i="10"/>
  <c r="P104" i="10"/>
  <c r="N104" i="10"/>
  <c r="L104" i="10"/>
  <c r="H104" i="10"/>
  <c r="D104" i="10"/>
  <c r="AD103" i="10"/>
  <c r="Z103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X56" i="10"/>
  <c r="V56" i="10"/>
  <c r="T56" i="10"/>
  <c r="R56" i="10"/>
  <c r="P56" i="10"/>
  <c r="N56" i="10"/>
  <c r="L56" i="10"/>
  <c r="H56" i="10"/>
  <c r="D56" i="10"/>
  <c r="AD55" i="10"/>
  <c r="Z55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X8" i="10"/>
  <c r="V8" i="10"/>
  <c r="T8" i="10"/>
  <c r="R8" i="10"/>
  <c r="P8" i="10"/>
  <c r="N8" i="10"/>
  <c r="L8" i="10"/>
  <c r="H8" i="10"/>
  <c r="D8" i="10"/>
  <c r="AD7" i="10"/>
  <c r="Z7" i="10"/>
  <c r="D7" i="10"/>
  <c r="D3" i="10"/>
  <c r="Z47" i="50" l="1"/>
  <c r="AG47" i="50"/>
  <c r="AE144" i="10"/>
  <c r="AI47" i="50" s="1"/>
  <c r="AM47" i="50" s="1"/>
  <c r="AN63" i="50"/>
  <c r="AA47" i="50"/>
  <c r="D102" i="10"/>
  <c r="D54" i="10"/>
  <c r="D6" i="10"/>
  <c r="K146" i="9"/>
  <c r="H146" i="9"/>
  <c r="D146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AG106" i="9"/>
  <c r="AG144" i="9" s="1"/>
  <c r="AK19" i="50" s="1"/>
  <c r="AF106" i="9"/>
  <c r="AF144" i="9" s="1"/>
  <c r="AJ19" i="50" s="1"/>
  <c r="AE106" i="9"/>
  <c r="AE144" i="9" s="1"/>
  <c r="AI19" i="50" s="1"/>
  <c r="AD106" i="9"/>
  <c r="AD144" i="9" s="1"/>
  <c r="AH19" i="50" s="1"/>
  <c r="AC106" i="9"/>
  <c r="AC144" i="9" s="1"/>
  <c r="AE19" i="50" s="1"/>
  <c r="AB106" i="9"/>
  <c r="AB144" i="9" s="1"/>
  <c r="AD19" i="50" s="1"/>
  <c r="AA106" i="9"/>
  <c r="AA144" i="9" s="1"/>
  <c r="AC19" i="50" s="1"/>
  <c r="AC83" i="50" s="1"/>
  <c r="Z106" i="9"/>
  <c r="Z144" i="9" s="1"/>
  <c r="AB19" i="50" s="1"/>
  <c r="Y106" i="9"/>
  <c r="Y144" i="9" s="1"/>
  <c r="Y19" i="50" s="1"/>
  <c r="Y83" i="50" s="1"/>
  <c r="X106" i="9"/>
  <c r="X144" i="9" s="1"/>
  <c r="X19" i="50" s="1"/>
  <c r="X83" i="50" s="1"/>
  <c r="W106" i="9"/>
  <c r="W144" i="9" s="1"/>
  <c r="W19" i="50" s="1"/>
  <c r="W83" i="50" s="1"/>
  <c r="V106" i="9"/>
  <c r="V144" i="9" s="1"/>
  <c r="V19" i="50" s="1"/>
  <c r="V83" i="50" s="1"/>
  <c r="U106" i="9"/>
  <c r="U144" i="9" s="1"/>
  <c r="U19" i="50" s="1"/>
  <c r="U83" i="50" s="1"/>
  <c r="T106" i="9"/>
  <c r="T144" i="9" s="1"/>
  <c r="T19" i="50" s="1"/>
  <c r="T83" i="50" s="1"/>
  <c r="S106" i="9"/>
  <c r="S144" i="9" s="1"/>
  <c r="S19" i="50" s="1"/>
  <c r="S83" i="50" s="1"/>
  <c r="R106" i="9"/>
  <c r="R144" i="9" s="1"/>
  <c r="R19" i="50" s="1"/>
  <c r="R83" i="50" s="1"/>
  <c r="Q106" i="9"/>
  <c r="Q144" i="9" s="1"/>
  <c r="Q19" i="50" s="1"/>
  <c r="Q83" i="50" s="1"/>
  <c r="P106" i="9"/>
  <c r="P144" i="9" s="1"/>
  <c r="P19" i="50" s="1"/>
  <c r="P83" i="50" s="1"/>
  <c r="O106" i="9"/>
  <c r="O144" i="9" s="1"/>
  <c r="O19" i="50" s="1"/>
  <c r="O83" i="50" s="1"/>
  <c r="N106" i="9"/>
  <c r="N144" i="9" s="1"/>
  <c r="N19" i="50" s="1"/>
  <c r="N83" i="50" s="1"/>
  <c r="M106" i="9"/>
  <c r="M144" i="9" s="1"/>
  <c r="M19" i="50" s="1"/>
  <c r="M83" i="50" s="1"/>
  <c r="L106" i="9"/>
  <c r="L144" i="9" s="1"/>
  <c r="L19" i="50" s="1"/>
  <c r="L83" i="50" s="1"/>
  <c r="K106" i="9"/>
  <c r="K144" i="9" s="1"/>
  <c r="K19" i="50" s="1"/>
  <c r="J106" i="9"/>
  <c r="J144" i="9" s="1"/>
  <c r="J19" i="50" s="1"/>
  <c r="I106" i="9"/>
  <c r="I144" i="9" s="1"/>
  <c r="I19" i="50" s="1"/>
  <c r="I83" i="50" s="1"/>
  <c r="H106" i="9"/>
  <c r="H144" i="9" s="1"/>
  <c r="H19" i="50" s="1"/>
  <c r="H83" i="50" s="1"/>
  <c r="G106" i="9"/>
  <c r="G144" i="9" s="1"/>
  <c r="G19" i="50" s="1"/>
  <c r="G83" i="50" s="1"/>
  <c r="F106" i="9"/>
  <c r="F144" i="9" s="1"/>
  <c r="F19" i="50" s="1"/>
  <c r="F83" i="50" s="1"/>
  <c r="E106" i="9"/>
  <c r="E144" i="9" s="1"/>
  <c r="E19" i="50" s="1"/>
  <c r="E83" i="50" s="1"/>
  <c r="D106" i="9"/>
  <c r="D144" i="9" s="1"/>
  <c r="D19" i="50" s="1"/>
  <c r="D83" i="50" s="1"/>
  <c r="X104" i="9"/>
  <c r="V104" i="9"/>
  <c r="T104" i="9"/>
  <c r="R104" i="9"/>
  <c r="P104" i="9"/>
  <c r="N104" i="9"/>
  <c r="L104" i="9"/>
  <c r="H104" i="9"/>
  <c r="D104" i="9"/>
  <c r="AD103" i="9"/>
  <c r="Z103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X56" i="9"/>
  <c r="V56" i="9"/>
  <c r="T56" i="9"/>
  <c r="R56" i="9"/>
  <c r="P56" i="9"/>
  <c r="N56" i="9"/>
  <c r="L56" i="9"/>
  <c r="H56" i="9"/>
  <c r="D56" i="9"/>
  <c r="AD55" i="9"/>
  <c r="Z55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X8" i="9"/>
  <c r="V8" i="9"/>
  <c r="T8" i="9"/>
  <c r="R8" i="9"/>
  <c r="P8" i="9"/>
  <c r="N8" i="9"/>
  <c r="L8" i="9"/>
  <c r="H8" i="9"/>
  <c r="D8" i="9"/>
  <c r="AD7" i="9"/>
  <c r="Z7" i="9"/>
  <c r="D7" i="9"/>
  <c r="D3" i="9"/>
  <c r="AF19" i="50" l="1"/>
  <c r="AB83" i="50"/>
  <c r="AL19" i="50"/>
  <c r="AH83" i="50"/>
  <c r="Z19" i="50"/>
  <c r="AG19" i="50"/>
  <c r="AG83" i="50" s="1"/>
  <c r="AE83" i="50"/>
  <c r="AI83" i="50"/>
  <c r="AN47" i="50"/>
  <c r="AM19" i="50"/>
  <c r="AM83" i="50" s="1"/>
  <c r="AK83" i="50"/>
  <c r="AA19" i="50"/>
  <c r="K83" i="50"/>
  <c r="D102" i="9"/>
  <c r="D54" i="9"/>
  <c r="D6" i="9"/>
  <c r="E3" i="1"/>
  <c r="D104" i="1"/>
  <c r="AN19" i="50" l="1"/>
  <c r="AN83" i="50" s="1"/>
  <c r="AA83" i="50"/>
  <c r="D56" i="1"/>
  <c r="D1" i="7" l="1"/>
  <c r="X1" i="7"/>
  <c r="V1" i="7"/>
  <c r="T1" i="7"/>
  <c r="R1" i="7"/>
  <c r="P1" i="7"/>
  <c r="N1" i="7"/>
  <c r="L1" i="7"/>
  <c r="J1" i="7" l="1"/>
  <c r="H1" i="7"/>
  <c r="F1" i="7"/>
  <c r="D3" i="1" l="1"/>
  <c r="X104" i="1" l="1"/>
  <c r="V104" i="1"/>
  <c r="T104" i="1"/>
  <c r="R104" i="1"/>
  <c r="P104" i="1"/>
  <c r="N104" i="1"/>
  <c r="L104" i="1"/>
  <c r="H104" i="1"/>
  <c r="X56" i="1"/>
  <c r="V56" i="1"/>
  <c r="T56" i="1"/>
  <c r="R56" i="1"/>
  <c r="P56" i="1"/>
  <c r="N56" i="1"/>
  <c r="L56" i="1"/>
  <c r="H56" i="1"/>
  <c r="M96" i="1" l="1"/>
  <c r="K146" i="1"/>
  <c r="H146" i="1"/>
  <c r="D146" i="1"/>
  <c r="D107" i="1"/>
  <c r="E107" i="1"/>
  <c r="F107" i="1"/>
  <c r="G107" i="1"/>
  <c r="H107" i="1"/>
  <c r="J107" i="1"/>
  <c r="L107" i="1"/>
  <c r="N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D108" i="1"/>
  <c r="E108" i="1"/>
  <c r="F108" i="1"/>
  <c r="G108" i="1"/>
  <c r="H108" i="1"/>
  <c r="J108" i="1"/>
  <c r="L108" i="1"/>
  <c r="N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D109" i="1"/>
  <c r="E109" i="1"/>
  <c r="F109" i="1"/>
  <c r="G109" i="1"/>
  <c r="H109" i="1"/>
  <c r="J109" i="1"/>
  <c r="L109" i="1"/>
  <c r="N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D110" i="1"/>
  <c r="E110" i="1"/>
  <c r="F110" i="1"/>
  <c r="G110" i="1"/>
  <c r="H110" i="1"/>
  <c r="J110" i="1"/>
  <c r="L110" i="1"/>
  <c r="N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D111" i="1"/>
  <c r="E111" i="1"/>
  <c r="F111" i="1"/>
  <c r="G111" i="1"/>
  <c r="H111" i="1"/>
  <c r="J111" i="1"/>
  <c r="L111" i="1"/>
  <c r="N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D112" i="1"/>
  <c r="E112" i="1"/>
  <c r="F112" i="1"/>
  <c r="G112" i="1"/>
  <c r="H112" i="1"/>
  <c r="J112" i="1"/>
  <c r="L112" i="1"/>
  <c r="N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D113" i="1"/>
  <c r="E113" i="1"/>
  <c r="F113" i="1"/>
  <c r="G113" i="1"/>
  <c r="H113" i="1"/>
  <c r="J113" i="1"/>
  <c r="L113" i="1"/>
  <c r="N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D114" i="1"/>
  <c r="E114" i="1"/>
  <c r="F114" i="1"/>
  <c r="G114" i="1"/>
  <c r="H114" i="1"/>
  <c r="J114" i="1"/>
  <c r="L114" i="1"/>
  <c r="N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D115" i="1"/>
  <c r="E115" i="1"/>
  <c r="F115" i="1"/>
  <c r="G115" i="1"/>
  <c r="H115" i="1"/>
  <c r="J115" i="1"/>
  <c r="L115" i="1"/>
  <c r="N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D116" i="1"/>
  <c r="E116" i="1"/>
  <c r="F116" i="1"/>
  <c r="G116" i="1"/>
  <c r="H116" i="1"/>
  <c r="J116" i="1"/>
  <c r="L116" i="1"/>
  <c r="N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D117" i="1"/>
  <c r="E117" i="1"/>
  <c r="F117" i="1"/>
  <c r="G117" i="1"/>
  <c r="H117" i="1"/>
  <c r="J117" i="1"/>
  <c r="L117" i="1"/>
  <c r="N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D118" i="1"/>
  <c r="E118" i="1"/>
  <c r="F118" i="1"/>
  <c r="G118" i="1"/>
  <c r="H118" i="1"/>
  <c r="J118" i="1"/>
  <c r="L118" i="1"/>
  <c r="N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D119" i="1"/>
  <c r="E119" i="1"/>
  <c r="F119" i="1"/>
  <c r="G119" i="1"/>
  <c r="H119" i="1"/>
  <c r="J119" i="1"/>
  <c r="L119" i="1"/>
  <c r="N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D120" i="1"/>
  <c r="E120" i="1"/>
  <c r="F120" i="1"/>
  <c r="G120" i="1"/>
  <c r="H120" i="1"/>
  <c r="J120" i="1"/>
  <c r="L120" i="1"/>
  <c r="N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D121" i="1"/>
  <c r="E121" i="1"/>
  <c r="F121" i="1"/>
  <c r="G121" i="1"/>
  <c r="H121" i="1"/>
  <c r="J121" i="1"/>
  <c r="L121" i="1"/>
  <c r="N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D122" i="1"/>
  <c r="E122" i="1"/>
  <c r="F122" i="1"/>
  <c r="G122" i="1"/>
  <c r="H122" i="1"/>
  <c r="J122" i="1"/>
  <c r="L122" i="1"/>
  <c r="N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D123" i="1"/>
  <c r="E123" i="1"/>
  <c r="F123" i="1"/>
  <c r="G123" i="1"/>
  <c r="H123" i="1"/>
  <c r="J123" i="1"/>
  <c r="L123" i="1"/>
  <c r="N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D124" i="1"/>
  <c r="E124" i="1"/>
  <c r="F124" i="1"/>
  <c r="G124" i="1"/>
  <c r="H124" i="1"/>
  <c r="J124" i="1"/>
  <c r="L124" i="1"/>
  <c r="N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D125" i="1"/>
  <c r="E125" i="1"/>
  <c r="F125" i="1"/>
  <c r="G125" i="1"/>
  <c r="H125" i="1"/>
  <c r="J125" i="1"/>
  <c r="L125" i="1"/>
  <c r="N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D126" i="1"/>
  <c r="E126" i="1"/>
  <c r="F126" i="1"/>
  <c r="G126" i="1"/>
  <c r="H126" i="1"/>
  <c r="J126" i="1"/>
  <c r="L126" i="1"/>
  <c r="N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D127" i="1"/>
  <c r="E127" i="1"/>
  <c r="F127" i="1"/>
  <c r="G127" i="1"/>
  <c r="H127" i="1"/>
  <c r="J127" i="1"/>
  <c r="L127" i="1"/>
  <c r="N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D128" i="1"/>
  <c r="E128" i="1"/>
  <c r="F128" i="1"/>
  <c r="G128" i="1"/>
  <c r="H128" i="1"/>
  <c r="J128" i="1"/>
  <c r="L128" i="1"/>
  <c r="N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D129" i="1"/>
  <c r="E129" i="1"/>
  <c r="F129" i="1"/>
  <c r="G129" i="1"/>
  <c r="H129" i="1"/>
  <c r="J129" i="1"/>
  <c r="L129" i="1"/>
  <c r="N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D130" i="1"/>
  <c r="E130" i="1"/>
  <c r="F130" i="1"/>
  <c r="G130" i="1"/>
  <c r="H130" i="1"/>
  <c r="J130" i="1"/>
  <c r="L130" i="1"/>
  <c r="N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D131" i="1"/>
  <c r="E131" i="1"/>
  <c r="F131" i="1"/>
  <c r="G131" i="1"/>
  <c r="H131" i="1"/>
  <c r="J131" i="1"/>
  <c r="L131" i="1"/>
  <c r="N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D132" i="1"/>
  <c r="E132" i="1"/>
  <c r="F132" i="1"/>
  <c r="G132" i="1"/>
  <c r="H132" i="1"/>
  <c r="J132" i="1"/>
  <c r="L132" i="1"/>
  <c r="N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D133" i="1"/>
  <c r="E133" i="1"/>
  <c r="F133" i="1"/>
  <c r="G133" i="1"/>
  <c r="H133" i="1"/>
  <c r="J133" i="1"/>
  <c r="L133" i="1"/>
  <c r="N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D134" i="1"/>
  <c r="E134" i="1"/>
  <c r="F134" i="1"/>
  <c r="G134" i="1"/>
  <c r="H134" i="1"/>
  <c r="J134" i="1"/>
  <c r="L134" i="1"/>
  <c r="N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D135" i="1"/>
  <c r="E135" i="1"/>
  <c r="F135" i="1"/>
  <c r="G135" i="1"/>
  <c r="H135" i="1"/>
  <c r="J135" i="1"/>
  <c r="L135" i="1"/>
  <c r="N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D136" i="1"/>
  <c r="E136" i="1"/>
  <c r="F136" i="1"/>
  <c r="G136" i="1"/>
  <c r="H136" i="1"/>
  <c r="J136" i="1"/>
  <c r="L136" i="1"/>
  <c r="N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D137" i="1"/>
  <c r="E137" i="1"/>
  <c r="F137" i="1"/>
  <c r="G137" i="1"/>
  <c r="H137" i="1"/>
  <c r="J137" i="1"/>
  <c r="L137" i="1"/>
  <c r="N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D138" i="1"/>
  <c r="E138" i="1"/>
  <c r="F138" i="1"/>
  <c r="G138" i="1"/>
  <c r="H138" i="1"/>
  <c r="J138" i="1"/>
  <c r="L138" i="1"/>
  <c r="N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D139" i="1"/>
  <c r="E139" i="1"/>
  <c r="F139" i="1"/>
  <c r="G139" i="1"/>
  <c r="H139" i="1"/>
  <c r="J139" i="1"/>
  <c r="L139" i="1"/>
  <c r="N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D140" i="1"/>
  <c r="E140" i="1"/>
  <c r="F140" i="1"/>
  <c r="G140" i="1"/>
  <c r="H140" i="1"/>
  <c r="J140" i="1"/>
  <c r="L140" i="1"/>
  <c r="N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D141" i="1"/>
  <c r="E141" i="1"/>
  <c r="F141" i="1"/>
  <c r="G141" i="1"/>
  <c r="H141" i="1"/>
  <c r="J141" i="1"/>
  <c r="L141" i="1"/>
  <c r="N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D142" i="1"/>
  <c r="E142" i="1"/>
  <c r="F142" i="1"/>
  <c r="G142" i="1"/>
  <c r="H142" i="1"/>
  <c r="J142" i="1"/>
  <c r="L142" i="1"/>
  <c r="N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D143" i="1"/>
  <c r="E143" i="1"/>
  <c r="F143" i="1"/>
  <c r="G143" i="1"/>
  <c r="H143" i="1"/>
  <c r="J143" i="1"/>
  <c r="L143" i="1"/>
  <c r="N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E106" i="1"/>
  <c r="F106" i="1"/>
  <c r="G106" i="1"/>
  <c r="H106" i="1"/>
  <c r="J106" i="1"/>
  <c r="L106" i="1"/>
  <c r="N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D106" i="1"/>
  <c r="E96" i="1"/>
  <c r="F96" i="1"/>
  <c r="G96" i="1"/>
  <c r="H96" i="1"/>
  <c r="I96" i="1"/>
  <c r="J96" i="1"/>
  <c r="K96" i="1"/>
  <c r="L96" i="1"/>
  <c r="N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E48" i="1"/>
  <c r="F48" i="1"/>
  <c r="G48" i="1"/>
  <c r="H48" i="1"/>
  <c r="J48" i="1"/>
  <c r="L48" i="1"/>
  <c r="N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D103" i="1"/>
  <c r="Z103" i="1"/>
  <c r="D96" i="1"/>
  <c r="AD55" i="1"/>
  <c r="Z55" i="1"/>
  <c r="N144" i="1" l="1"/>
  <c r="AD144" i="1"/>
  <c r="Z144" i="1"/>
  <c r="V144" i="1"/>
  <c r="R144" i="1"/>
  <c r="AF144" i="1"/>
  <c r="AB144" i="1"/>
  <c r="J144" i="1"/>
  <c r="F144" i="1"/>
  <c r="D144" i="1"/>
  <c r="X144" i="1"/>
  <c r="T144" i="1"/>
  <c r="P144" i="1"/>
  <c r="L144" i="1"/>
  <c r="H144" i="1"/>
  <c r="AG144" i="1"/>
  <c r="AE144" i="1"/>
  <c r="AC144" i="1"/>
  <c r="AA144" i="1"/>
  <c r="Y144" i="1"/>
  <c r="W144" i="1"/>
  <c r="U144" i="1"/>
  <c r="S144" i="1"/>
  <c r="Q144" i="1"/>
  <c r="G144" i="1"/>
  <c r="E144" i="1"/>
  <c r="M108" i="1" l="1"/>
  <c r="M110" i="1"/>
  <c r="M112" i="1"/>
  <c r="M114" i="1"/>
  <c r="M116" i="1"/>
  <c r="M118" i="1"/>
  <c r="M120" i="1"/>
  <c r="M122" i="1"/>
  <c r="M124" i="1"/>
  <c r="M126" i="1"/>
  <c r="M128" i="1"/>
  <c r="M130" i="1"/>
  <c r="M132" i="1"/>
  <c r="M134" i="1"/>
  <c r="M136" i="1"/>
  <c r="M138" i="1"/>
  <c r="M140" i="1"/>
  <c r="M142" i="1"/>
  <c r="M109" i="1"/>
  <c r="M113" i="1"/>
  <c r="M117" i="1"/>
  <c r="M121" i="1"/>
  <c r="M125" i="1"/>
  <c r="M129" i="1"/>
  <c r="M133" i="1"/>
  <c r="M137" i="1"/>
  <c r="M141" i="1"/>
  <c r="M107" i="1"/>
  <c r="M111" i="1"/>
  <c r="M115" i="1"/>
  <c r="M119" i="1"/>
  <c r="M123" i="1"/>
  <c r="M127" i="1"/>
  <c r="M131" i="1"/>
  <c r="M135" i="1"/>
  <c r="M139" i="1"/>
  <c r="M143" i="1"/>
  <c r="I107" i="1"/>
  <c r="I109" i="1"/>
  <c r="I111" i="1"/>
  <c r="I113" i="1"/>
  <c r="I115" i="1"/>
  <c r="I117" i="1"/>
  <c r="I119" i="1"/>
  <c r="I121" i="1"/>
  <c r="I123" i="1"/>
  <c r="I125" i="1"/>
  <c r="I127" i="1"/>
  <c r="I129" i="1"/>
  <c r="I131" i="1"/>
  <c r="I133" i="1"/>
  <c r="I135" i="1"/>
  <c r="I137" i="1"/>
  <c r="I139" i="1"/>
  <c r="I141" i="1"/>
  <c r="I143" i="1"/>
  <c r="I108" i="1"/>
  <c r="I112" i="1"/>
  <c r="I116" i="1"/>
  <c r="I120" i="1"/>
  <c r="I124" i="1"/>
  <c r="I128" i="1"/>
  <c r="I132" i="1"/>
  <c r="I136" i="1"/>
  <c r="I140" i="1"/>
  <c r="K108" i="1"/>
  <c r="K110" i="1"/>
  <c r="K112" i="1"/>
  <c r="K114" i="1"/>
  <c r="K116" i="1"/>
  <c r="K118" i="1"/>
  <c r="K120" i="1"/>
  <c r="K122" i="1"/>
  <c r="K124" i="1"/>
  <c r="K126" i="1"/>
  <c r="K128" i="1"/>
  <c r="K130" i="1"/>
  <c r="K132" i="1"/>
  <c r="K134" i="1"/>
  <c r="K136" i="1"/>
  <c r="K138" i="1"/>
  <c r="K140" i="1"/>
  <c r="K142" i="1"/>
  <c r="I110" i="1"/>
  <c r="I114" i="1"/>
  <c r="I118" i="1"/>
  <c r="I122" i="1"/>
  <c r="I130" i="1"/>
  <c r="I138" i="1"/>
  <c r="K109" i="1"/>
  <c r="K113" i="1"/>
  <c r="K117" i="1"/>
  <c r="K121" i="1"/>
  <c r="K125" i="1"/>
  <c r="K129" i="1"/>
  <c r="K133" i="1"/>
  <c r="K137" i="1"/>
  <c r="K141" i="1"/>
  <c r="I126" i="1"/>
  <c r="I134" i="1"/>
  <c r="I142" i="1"/>
  <c r="K107" i="1"/>
  <c r="K111" i="1"/>
  <c r="K115" i="1"/>
  <c r="K119" i="1"/>
  <c r="K123" i="1"/>
  <c r="K127" i="1"/>
  <c r="K131" i="1"/>
  <c r="K135" i="1"/>
  <c r="K139" i="1"/>
  <c r="K143" i="1"/>
  <c r="O120" i="1"/>
  <c r="O136" i="1"/>
  <c r="O108" i="1"/>
  <c r="O124" i="1"/>
  <c r="O140" i="1"/>
  <c r="D48" i="1"/>
  <c r="O141" i="1"/>
  <c r="O106" i="1"/>
  <c r="O143" i="1"/>
  <c r="O110" i="1"/>
  <c r="O112" i="1"/>
  <c r="O114" i="1"/>
  <c r="O116" i="1"/>
  <c r="O118" i="1"/>
  <c r="O122" i="1"/>
  <c r="O126" i="1"/>
  <c r="O128" i="1"/>
  <c r="O130" i="1"/>
  <c r="O132" i="1"/>
  <c r="O134" i="1"/>
  <c r="O138" i="1"/>
  <c r="O142" i="1"/>
  <c r="O96" i="1"/>
  <c r="O109" i="1"/>
  <c r="O111" i="1"/>
  <c r="O113" i="1"/>
  <c r="O115" i="1"/>
  <c r="O117" i="1"/>
  <c r="O119" i="1"/>
  <c r="O121" i="1"/>
  <c r="O123" i="1"/>
  <c r="O125" i="1"/>
  <c r="O127" i="1"/>
  <c r="O129" i="1"/>
  <c r="O131" i="1"/>
  <c r="O133" i="1"/>
  <c r="O135" i="1"/>
  <c r="O137" i="1"/>
  <c r="O139" i="1"/>
  <c r="K106" i="1" l="1"/>
  <c r="K144" i="1" s="1"/>
  <c r="K48" i="1"/>
  <c r="O48" i="1"/>
  <c r="I106" i="1"/>
  <c r="I144" i="1" s="1"/>
  <c r="I48" i="1"/>
  <c r="M106" i="1"/>
  <c r="M144" i="1" s="1"/>
  <c r="M48" i="1"/>
  <c r="O107" i="1"/>
  <c r="O144" i="1" s="1"/>
  <c r="J48" i="20"/>
  <c r="AB48" i="20" l="1"/>
  <c r="AF48" i="20" l="1"/>
  <c r="J96" i="20"/>
  <c r="J108" i="20"/>
  <c r="J107" i="20"/>
  <c r="J106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44" i="20" l="1"/>
  <c r="J5" i="50" s="1"/>
  <c r="AB96" i="20"/>
  <c r="AB108" i="20"/>
  <c r="AB107" i="20"/>
  <c r="AB106" i="20"/>
  <c r="AB143" i="20"/>
  <c r="AB142" i="20"/>
  <c r="AB141" i="20"/>
  <c r="AB140" i="20"/>
  <c r="AB139" i="20"/>
  <c r="AB138" i="20"/>
  <c r="AB137" i="20"/>
  <c r="AB136" i="20"/>
  <c r="AB135" i="20"/>
  <c r="AB134" i="20"/>
  <c r="AB133" i="20"/>
  <c r="AB132" i="20"/>
  <c r="AB131" i="20"/>
  <c r="AB130" i="20"/>
  <c r="AB129" i="20"/>
  <c r="AB128" i="20"/>
  <c r="AB127" i="20"/>
  <c r="AB126" i="20"/>
  <c r="AB125" i="20"/>
  <c r="AB124" i="20"/>
  <c r="AB123" i="20"/>
  <c r="AB122" i="20"/>
  <c r="AB121" i="20"/>
  <c r="AB120" i="20"/>
  <c r="AB119" i="20"/>
  <c r="AB118" i="20"/>
  <c r="AB117" i="20"/>
  <c r="AB116" i="20"/>
  <c r="AB115" i="20"/>
  <c r="AB114" i="20"/>
  <c r="AB113" i="20"/>
  <c r="AB112" i="20"/>
  <c r="AB111" i="20"/>
  <c r="AB110" i="20"/>
  <c r="AB109" i="20"/>
  <c r="J83" i="50" l="1"/>
  <c r="Z5" i="50"/>
  <c r="Z83" i="50" s="1"/>
  <c r="AB144" i="20"/>
  <c r="AD5" i="50" s="1"/>
  <c r="AF96" i="20"/>
  <c r="AF116" i="20"/>
  <c r="AF115" i="20"/>
  <c r="AF114" i="20"/>
  <c r="AF113" i="20"/>
  <c r="AF112" i="20"/>
  <c r="AF111" i="20"/>
  <c r="AF110" i="20"/>
  <c r="AF109" i="20"/>
  <c r="AF108" i="20"/>
  <c r="AF107" i="20"/>
  <c r="AF106" i="20"/>
  <c r="AF143" i="20"/>
  <c r="AF142" i="20"/>
  <c r="AF141" i="20"/>
  <c r="AF140" i="20"/>
  <c r="AF139" i="20"/>
  <c r="AF138" i="20"/>
  <c r="AF137" i="20"/>
  <c r="AF136" i="20"/>
  <c r="AF135" i="20"/>
  <c r="AF134" i="20"/>
  <c r="AF133" i="20"/>
  <c r="AF132" i="20"/>
  <c r="AF131" i="20"/>
  <c r="AF130" i="20"/>
  <c r="AF129" i="20"/>
  <c r="AF128" i="20"/>
  <c r="AF127" i="20"/>
  <c r="AF126" i="20"/>
  <c r="AF125" i="20"/>
  <c r="AF124" i="20"/>
  <c r="AF123" i="20"/>
  <c r="AF122" i="20"/>
  <c r="AF121" i="20"/>
  <c r="AF120" i="20"/>
  <c r="AF119" i="20"/>
  <c r="AF118" i="20"/>
  <c r="AF117" i="20"/>
  <c r="AD83" i="50" l="1"/>
  <c r="AF5" i="50"/>
  <c r="AF83" i="50" s="1"/>
  <c r="AF144" i="20"/>
  <c r="AJ5" i="50" s="1"/>
  <c r="AJ83" i="50" l="1"/>
  <c r="AL5" i="50"/>
  <c r="AL83" i="50" s="1"/>
</calcChain>
</file>

<file path=xl/sharedStrings.xml><?xml version="1.0" encoding="utf-8"?>
<sst xmlns="http://schemas.openxmlformats.org/spreadsheetml/2006/main" count="12692" uniqueCount="206">
  <si>
    <t>Акушерское дело</t>
  </si>
  <si>
    <t>Акушерство и гинекология</t>
  </si>
  <si>
    <t>Аллергология и иммунология</t>
  </si>
  <si>
    <t>Гастроэнтерология</t>
  </si>
  <si>
    <t>Гематология</t>
  </si>
  <si>
    <t>Дерматология</t>
  </si>
  <si>
    <t>Детская кардиология</t>
  </si>
  <si>
    <t>Детская онкология</t>
  </si>
  <si>
    <t>Детская урология-андрология</t>
  </si>
  <si>
    <t>Детская хирургия</t>
  </si>
  <si>
    <t>Детская эндокринология</t>
  </si>
  <si>
    <t>Инфекционные болезни</t>
  </si>
  <si>
    <t>Кардиология</t>
  </si>
  <si>
    <t>Колопроктология</t>
  </si>
  <si>
    <t>Неврология</t>
  </si>
  <si>
    <t>Нейрохирургия</t>
  </si>
  <si>
    <t>Неонатология</t>
  </si>
  <si>
    <t>Нефрология (без диализа)</t>
  </si>
  <si>
    <t>Онкология</t>
  </si>
  <si>
    <t>Оториноларингология</t>
  </si>
  <si>
    <t>Офтальмология</t>
  </si>
  <si>
    <t>Педиатрия</t>
  </si>
  <si>
    <t>Пульмонология</t>
  </si>
  <si>
    <t>Ревматология</t>
  </si>
  <si>
    <t>Сердечно-сосудистая хирургия</t>
  </si>
  <si>
    <t>Терапия</t>
  </si>
  <si>
    <t>Торакальная хирургия</t>
  </si>
  <si>
    <t>Травматология и ортопедия</t>
  </si>
  <si>
    <t>Урология</t>
  </si>
  <si>
    <t>Хирургия</t>
  </si>
  <si>
    <t>Хирургия (абдоминальная)</t>
  </si>
  <si>
    <t>Хирургия (комбустиология)</t>
  </si>
  <si>
    <t>Челюстно-лицевая хирургия</t>
  </si>
  <si>
    <t>Эндокринология</t>
  </si>
  <si>
    <t>Медицинская реабилитация</t>
  </si>
  <si>
    <t>002</t>
  </si>
  <si>
    <t>004</t>
  </si>
  <si>
    <t>011</t>
  </si>
  <si>
    <t>012</t>
  </si>
  <si>
    <t>016</t>
  </si>
  <si>
    <t>028</t>
  </si>
  <si>
    <t>029</t>
  </si>
  <si>
    <t>030</t>
  </si>
  <si>
    <t>053</t>
  </si>
  <si>
    <t>054</t>
  </si>
  <si>
    <t>055</t>
  </si>
  <si>
    <t>056</t>
  </si>
  <si>
    <t>060</t>
  </si>
  <si>
    <t>162</t>
  </si>
  <si>
    <t>065</t>
  </si>
  <si>
    <t>068</t>
  </si>
  <si>
    <t>075</t>
  </si>
  <si>
    <t>077</t>
  </si>
  <si>
    <t>081</t>
  </si>
  <si>
    <t>097</t>
  </si>
  <si>
    <t>003</t>
  </si>
  <si>
    <t>017</t>
  </si>
  <si>
    <t>018</t>
  </si>
  <si>
    <t>019</t>
  </si>
  <si>
    <t>020</t>
  </si>
  <si>
    <t>021</t>
  </si>
  <si>
    <t>099</t>
  </si>
  <si>
    <t>100</t>
  </si>
  <si>
    <t>108</t>
  </si>
  <si>
    <t>112</t>
  </si>
  <si>
    <t>001</t>
  </si>
  <si>
    <t>114</t>
  </si>
  <si>
    <t>116</t>
  </si>
  <si>
    <t>122</t>
  </si>
  <si>
    <t>158</t>
  </si>
  <si>
    <t>Пос. центров здоровья</t>
  </si>
  <si>
    <t>Пос. к сред. Мед. Персоналу</t>
  </si>
  <si>
    <t>0</t>
  </si>
  <si>
    <t>Разовые посещения по заболеванию</t>
  </si>
  <si>
    <t>Диспансеризация взр. Населения 1 этап</t>
  </si>
  <si>
    <t>Диспансеризация взр. Населения 2 этап</t>
  </si>
  <si>
    <t>Диспансеризация детей сирот</t>
  </si>
  <si>
    <t>Диспансеризация усыновленных</t>
  </si>
  <si>
    <t>Профосмотры несовершеннолетних</t>
  </si>
  <si>
    <t>Периодические профосмотры несовершеннолетних</t>
  </si>
  <si>
    <t>Предварительные профосмотры несовершеннолетних</t>
  </si>
  <si>
    <t>Профиль МП</t>
  </si>
  <si>
    <t>Итого:</t>
  </si>
  <si>
    <t>из них взрослых:</t>
  </si>
  <si>
    <t>детей:</t>
  </si>
  <si>
    <t>Прикрепленное население, всего:</t>
  </si>
  <si>
    <t>Свод по РГС</t>
  </si>
  <si>
    <t>Свод по ВТБ</t>
  </si>
  <si>
    <t>Общий свод</t>
  </si>
  <si>
    <t>Кол-во посещений взр</t>
  </si>
  <si>
    <t>Сумма по посещениям взр</t>
  </si>
  <si>
    <t>Сумма по обращениям взр</t>
  </si>
  <si>
    <t>Кол-во обращений взр</t>
  </si>
  <si>
    <t>Кол-во посещений дет</t>
  </si>
  <si>
    <t>Сумма по посещениям дет</t>
  </si>
  <si>
    <t>Кол-во обращений дет</t>
  </si>
  <si>
    <t>Сумма по обращениям дет</t>
  </si>
  <si>
    <t>Наименование МО</t>
  </si>
  <si>
    <t>Посещения с профилактической целью (норматив 2,20 МО сельск. местн., 2,15 МО город.  )</t>
  </si>
  <si>
    <t>Планируемые объемы амбулаторной помощи на 2017 год</t>
  </si>
  <si>
    <t>Посещения по оказанию неотложной помощи ( норматив 0,46)</t>
  </si>
  <si>
    <t>Обращения по заболеванию (норматив 1,780 город. насел., 1,874 сельск. нас.)</t>
  </si>
  <si>
    <t>Посещения с профилактической целью(норматив 2,20 МО сельск. местн., 2,15 МО город.  )</t>
  </si>
  <si>
    <t>Код по ТПГГ</t>
  </si>
  <si>
    <t>Код по НСИ</t>
  </si>
  <si>
    <t>Код медицинской организации в системе ОМС</t>
  </si>
  <si>
    <t>Реестр  медицинских организаций, осуществляющих деятельность  в сфере ОМС на 2017 год.</t>
  </si>
  <si>
    <t>ГБУЗ "РКБ"</t>
  </si>
  <si>
    <t>ГБУЗ "РДКБ"</t>
  </si>
  <si>
    <t>ГБУЗ "РОД"</t>
  </si>
  <si>
    <t>ГБУЗ "РКВД"</t>
  </si>
  <si>
    <t>ГБУЗ "РЦВМР"</t>
  </si>
  <si>
    <t>ГБУЗ "Республиканский центр пульмонологической помощи" МЗ РСО-А</t>
  </si>
  <si>
    <t>ГБУЗ "РЭД"</t>
  </si>
  <si>
    <t>ГБУЗ "КБСП"</t>
  </si>
  <si>
    <t>ГБУЗ "Родильный дом №1"</t>
  </si>
  <si>
    <t>ГБУЗ "Родильный дом №2"</t>
  </si>
  <si>
    <t>ГБУЗ "Поликлиника № 1"</t>
  </si>
  <si>
    <t>ГБУЗ  "Поликлиника № 4"</t>
  </si>
  <si>
    <t>ГБУЗ РСО-А "Республиканский клинико-диагностический центр"(  студенческая  пол-ка № 6)</t>
  </si>
  <si>
    <t>ГБУЗ  "Поликлиника № 7"</t>
  </si>
  <si>
    <t>ГБУЗ "Дет. поликлиника №1"</t>
  </si>
  <si>
    <t>ГБУЗ "Дет. поликлиника №2"</t>
  </si>
  <si>
    <t>ГБУЗ "Дет. поликлиника №3"</t>
  </si>
  <si>
    <t>ГБУЗ "Дет. поликлиника №4"</t>
  </si>
  <si>
    <t>ГБУЗ "Станция скорой  мед.  помощи"</t>
  </si>
  <si>
    <t>ГБУЗ "Алагирская ЦРБ"</t>
  </si>
  <si>
    <t>ГБУЗ "Ардонская ЦРБ"</t>
  </si>
  <si>
    <t>ГБУЗ "Дигорская ЦРБ"</t>
  </si>
  <si>
    <t>ГБУЗ "Ирафская ЦРБ"</t>
  </si>
  <si>
    <t>ГБУЗ "Кировская ЦРБ"</t>
  </si>
  <si>
    <t>ГБУЗ "Моздокская ЦРБ"</t>
  </si>
  <si>
    <t>ГБУЗ "Правобережная ЦРКБ"</t>
  </si>
  <si>
    <t>ГБУЗ "Пригородная ЦРБ"</t>
  </si>
  <si>
    <t>ФГБОУ ВО  СОГМА МЗ</t>
  </si>
  <si>
    <t>НУЗ "Узловая больница на ст. Владикавказ ОАО "РЖД"</t>
  </si>
  <si>
    <t>ФКУЗ "МСЧ МВД России по РСО-А"</t>
  </si>
  <si>
    <t xml:space="preserve">ГАУЗ  «Республиканская офтальмологическая больница» </t>
  </si>
  <si>
    <t>ГБУЗ "Республиканский центр охраны здоровья семьи и репродукции"</t>
  </si>
  <si>
    <t>ФГКУ "412 ВГ" Минобороны России"</t>
  </si>
  <si>
    <t>ФГБУ "СКММ центр МЗ РФ" (Беслан)</t>
  </si>
  <si>
    <t>ООО "Северо-Кавказский нефрологический центр"(Беслан)</t>
  </si>
  <si>
    <t>ООО "БМК" осетинский филиал (КБСП)</t>
  </si>
  <si>
    <t>ООО"МедФарн"(пол-ка, дневной стационар)</t>
  </si>
  <si>
    <t>АО «Стоматология»</t>
  </si>
  <si>
    <t>ООО "3-я стоматология"</t>
  </si>
  <si>
    <t>ООО"КБ" стоматология</t>
  </si>
  <si>
    <t>ООО "ЭСТЕТ"(стоматология)</t>
  </si>
  <si>
    <t>ООО Стоматология "Лаки-Дент"</t>
  </si>
  <si>
    <t>ООО "Прима"(стоматология)</t>
  </si>
  <si>
    <t>ООО"Юнидент плюс"(стоматология)</t>
  </si>
  <si>
    <t>ООО "Стар"(стоматология)</t>
  </si>
  <si>
    <t>ООО "Стоматология №1"</t>
  </si>
  <si>
    <t>ООО "Городская стоматологическая пол-ка № 1"</t>
  </si>
  <si>
    <t>ООО "Хэппи дент"(стоматология)</t>
  </si>
  <si>
    <t>ООО "Дентис"(стоматология)</t>
  </si>
  <si>
    <t>ООО "Влад-Стом"(стоматология)</t>
  </si>
  <si>
    <t>ГАУЗ Диагностический центр МЗ РСО-А (Беслан) (МРТ)</t>
  </si>
  <si>
    <t>НК санаторий-профилакторий "Сосновая роща"</t>
  </si>
  <si>
    <t>Филиал  ООО СКО " Курорты Осетии"-Санаторий "Осетия"</t>
  </si>
  <si>
    <t>Филиал ООО СКО "Курорты Осетии"-Санаторий "Тамиск"</t>
  </si>
  <si>
    <t>ООО "Клиника внутренних болезней"(дневной стационар)</t>
  </si>
  <si>
    <t>Стоматологический кабинет "Стоматолог"</t>
  </si>
  <si>
    <t>Медицинский центр ООО "Мега" (МРТ)</t>
  </si>
  <si>
    <t>ООО "ЛОЦ Авиценна"(реабилитация)</t>
  </si>
  <si>
    <t xml:space="preserve"> ИП Калоева Л.М. (сурдология)</t>
  </si>
  <si>
    <t>ООО "Центр коррекции двигательных нарушений"(лечение ДЦП)</t>
  </si>
  <si>
    <t>ООО " Атриум" ( стоматология)</t>
  </si>
  <si>
    <t>ООО "Эко-Содействие" г. Нижний Новгород"(ЭКО)</t>
  </si>
  <si>
    <t>ООО" Медика- Менте" (ЭКО) г. Москва</t>
  </si>
  <si>
    <t xml:space="preserve">ИП Султанбеков Далер Гайратович  (ортопедия) </t>
  </si>
  <si>
    <t>ООО" Дентекс"  (стоматология)</t>
  </si>
  <si>
    <t>ГБУЗ Республиканский врачебно-физкультурный диспансер"</t>
  </si>
  <si>
    <t>ООО "Каспий"   (реабилитация)</t>
  </si>
  <si>
    <t>ООО" Центр Эко"    ( ЭКО) г. Нальчик</t>
  </si>
  <si>
    <t>ООО" КДЛ Дзагуров Г.К."  (лабораторные услуги)</t>
  </si>
  <si>
    <t>ФГБУ Северо-Кавказский федеральный научно-клинический центр ФМБА России  г. Ессентуки(реабилитация)</t>
  </si>
  <si>
    <t>ООО "Центр высоких технологий" (глазные болезни)</t>
  </si>
  <si>
    <t xml:space="preserve"> ООО "ХХI век "  (ортопедия, г. Ардон)</t>
  </si>
  <si>
    <t>ООО" Евромед Клиник"       (ЭКО) г. Санкт-Петербург</t>
  </si>
  <si>
    <t>ООО " Смайл Центр"  (стоматология)</t>
  </si>
  <si>
    <t>ООО " Частная скорая медицинская помощь "Надежда"</t>
  </si>
  <si>
    <t>ООО "ЛДЦ "АС-Медикал"(медицинские осмотры детей)</t>
  </si>
  <si>
    <t>ФГБУ Пятигорский государственный научно-исследовательский институт курортологии ФМБА России (реабилитация)</t>
  </si>
  <si>
    <t>ООО "ДентАрт"(стоматология)</t>
  </si>
  <si>
    <t>ООО "Ивамед" (ЭКО) г. Москва</t>
  </si>
  <si>
    <t>Код МО:</t>
  </si>
  <si>
    <t>Ур.коэффициент</t>
  </si>
  <si>
    <t>Ур. Коэффициент</t>
  </si>
  <si>
    <t>Посещения с профилактической целью</t>
  </si>
  <si>
    <t>Стоматология</t>
  </si>
  <si>
    <t>№</t>
  </si>
  <si>
    <t>Кол-во посещений всего</t>
  </si>
  <si>
    <t>Сумма по посещениям всего</t>
  </si>
  <si>
    <t>Кол-во посещений</t>
  </si>
  <si>
    <t>Сумма по посещениям</t>
  </si>
  <si>
    <t>Всего по песещениям с профилактической целью</t>
  </si>
  <si>
    <t>Всего по посещениям по оказанию неотложной помощи</t>
  </si>
  <si>
    <t>Всего по обращениям по заболеванию</t>
  </si>
  <si>
    <t>Итого по поликлинической помощи</t>
  </si>
  <si>
    <t>Сумма</t>
  </si>
  <si>
    <t>Тариф на посещение</t>
  </si>
  <si>
    <t>Тариф по посещениям дет</t>
  </si>
  <si>
    <t>Тариф по посещениям взр</t>
  </si>
  <si>
    <t>Тариф по обращениям взр</t>
  </si>
  <si>
    <t>Тариф по обращениям дет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</si>
</sst>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b/>
      <sz val="18"/>
      <color theme="1"/>
      <name val="Cambria"/>
      <family val="1"/>
      <charset val="204"/>
    </font>
    <font>
      <b/>
      <sz val="22"/>
      <color theme="1"/>
      <name val="Cambria"/>
      <family val="1"/>
      <charset val="204"/>
    </font>
    <font>
      <b/>
      <sz val="11"/>
      <name val="Cambria"/>
      <family val="1"/>
      <charset val="204"/>
    </font>
    <font>
      <sz val="11"/>
      <name val="Cambria"/>
      <family val="1"/>
      <charset val="204"/>
    </font>
    <font>
      <sz val="11"/>
      <color indexed="8"/>
      <name val="Cambria"/>
      <family val="1"/>
      <charset val="204"/>
    </font>
    <font>
      <u/>
      <sz val="11"/>
      <color theme="1"/>
      <name val="Cambria"/>
      <family val="1"/>
      <charset val="204"/>
    </font>
    <font>
      <b/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u/>
      <sz val="14"/>
      <color theme="1"/>
      <name val="Cambria"/>
      <family val="1"/>
      <charset val="204"/>
    </font>
    <font>
      <sz val="14"/>
      <color rgb="FFFF0000"/>
      <name val="Cambr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5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justify" wrapText="1"/>
    </xf>
    <xf numFmtId="49" fontId="1" fillId="0" borderId="1" xfId="0" applyNumberFormat="1" applyFont="1" applyBorder="1" applyAlignment="1">
      <alignment horizontal="justify" wrapText="1"/>
    </xf>
    <xf numFmtId="0" fontId="1" fillId="0" borderId="1" xfId="0" applyFont="1" applyFill="1" applyBorder="1" applyAlignment="1">
      <alignment horizontal="justify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3" fontId="1" fillId="0" borderId="1" xfId="0" applyNumberFormat="1" applyFont="1" applyFill="1" applyBorder="1" applyAlignment="1">
      <alignment vertical="center"/>
    </xf>
    <xf numFmtId="4" fontId="1" fillId="0" borderId="1" xfId="0" applyNumberFormat="1" applyFont="1" applyFill="1" applyBorder="1"/>
    <xf numFmtId="4" fontId="1" fillId="0" borderId="0" xfId="0" applyNumberFormat="1" applyFont="1" applyFill="1"/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/>
    <xf numFmtId="4" fontId="1" fillId="0" borderId="0" xfId="0" applyNumberFormat="1" applyFont="1" applyFill="1" applyAlignment="1">
      <alignment wrapText="1"/>
    </xf>
    <xf numFmtId="4" fontId="1" fillId="0" borderId="1" xfId="0" applyNumberFormat="1" applyFont="1" applyFill="1" applyBorder="1" applyAlignment="1">
      <alignment vertical="center"/>
    </xf>
    <xf numFmtId="0" fontId="1" fillId="0" borderId="1" xfId="0" applyFont="1" applyBorder="1"/>
    <xf numFmtId="0" fontId="1" fillId="0" borderId="1" xfId="0" applyFont="1" applyBorder="1" applyAlignment="1">
      <alignment horizontal="left" vertical="center"/>
    </xf>
    <xf numFmtId="0" fontId="0" fillId="0" borderId="0" xfId="0" applyAlignment="1"/>
    <xf numFmtId="0" fontId="6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/>
    <xf numFmtId="3" fontId="8" fillId="0" borderId="0" xfId="0" applyNumberFormat="1" applyFont="1" applyFill="1" applyBorder="1" applyAlignment="1">
      <alignment wrapText="1"/>
    </xf>
    <xf numFmtId="3" fontId="1" fillId="0" borderId="0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justify" wrapText="1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/>
    <xf numFmtId="0" fontId="0" fillId="0" borderId="0" xfId="0" applyFill="1" applyAlignment="1"/>
    <xf numFmtId="0" fontId="10" fillId="0" borderId="0" xfId="0" applyFont="1"/>
    <xf numFmtId="4" fontId="10" fillId="0" borderId="0" xfId="0" applyNumberFormat="1" applyFont="1" applyFill="1"/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vertical="center"/>
    </xf>
    <xf numFmtId="4" fontId="10" fillId="0" borderId="1" xfId="0" applyNumberFormat="1" applyFont="1" applyFill="1" applyBorder="1"/>
    <xf numFmtId="0" fontId="10" fillId="0" borderId="1" xfId="0" applyFont="1" applyFill="1" applyBorder="1" applyAlignment="1">
      <alignment horizontal="justify" wrapText="1"/>
    </xf>
    <xf numFmtId="4" fontId="11" fillId="0" borderId="1" xfId="0" applyNumberFormat="1" applyFont="1" applyFill="1" applyBorder="1"/>
    <xf numFmtId="0" fontId="11" fillId="0" borderId="0" xfId="0" applyFont="1"/>
    <xf numFmtId="0" fontId="10" fillId="0" borderId="0" xfId="0" applyFont="1" applyAlignment="1">
      <alignment wrapText="1"/>
    </xf>
    <xf numFmtId="4" fontId="10" fillId="0" borderId="0" xfId="0" applyNumberFormat="1" applyFont="1" applyFill="1" applyAlignment="1">
      <alignment wrapText="1"/>
    </xf>
    <xf numFmtId="4" fontId="10" fillId="0" borderId="1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wrapText="1"/>
    </xf>
    <xf numFmtId="3" fontId="10" fillId="0" borderId="0" xfId="0" applyNumberFormat="1" applyFont="1" applyFill="1" applyBorder="1" applyAlignment="1">
      <alignment wrapText="1"/>
    </xf>
    <xf numFmtId="0" fontId="10" fillId="0" borderId="0" xfId="0" applyFont="1" applyFill="1"/>
    <xf numFmtId="49" fontId="10" fillId="0" borderId="0" xfId="0" applyNumberFormat="1" applyFont="1" applyFill="1"/>
    <xf numFmtId="0" fontId="10" fillId="0" borderId="0" xfId="0" applyFont="1" applyFill="1" applyAlignment="1">
      <alignment wrapText="1"/>
    </xf>
    <xf numFmtId="49" fontId="10" fillId="0" borderId="0" xfId="0" applyNumberFormat="1" applyFont="1" applyFill="1" applyAlignment="1">
      <alignment wrapText="1"/>
    </xf>
    <xf numFmtId="0" fontId="10" fillId="0" borderId="1" xfId="0" applyFont="1" applyFill="1" applyBorder="1" applyAlignment="1">
      <alignment horizontal="left" vertical="center" wrapText="1"/>
    </xf>
    <xf numFmtId="3" fontId="10" fillId="0" borderId="1" xfId="0" applyNumberFormat="1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wrapText="1"/>
    </xf>
    <xf numFmtId="3" fontId="10" fillId="0" borderId="0" xfId="0" applyNumberFormat="1" applyFont="1" applyFill="1" applyAlignment="1">
      <alignment vertical="center" wrapText="1"/>
    </xf>
    <xf numFmtId="3" fontId="10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3" fontId="10" fillId="0" borderId="0" xfId="0" applyNumberFormat="1" applyFont="1" applyFill="1" applyAlignment="1">
      <alignment vertical="center"/>
    </xf>
    <xf numFmtId="0" fontId="11" fillId="0" borderId="1" xfId="0" applyFont="1" applyFill="1" applyBorder="1" applyAlignment="1">
      <alignment wrapText="1"/>
    </xf>
    <xf numFmtId="49" fontId="11" fillId="0" borderId="1" xfId="0" applyNumberFormat="1" applyFont="1" applyFill="1" applyBorder="1" applyAlignment="1">
      <alignment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justify" wrapText="1"/>
    </xf>
    <xf numFmtId="3" fontId="10" fillId="0" borderId="1" xfId="0" applyNumberFormat="1" applyFont="1" applyFill="1" applyBorder="1" applyAlignment="1" applyProtection="1">
      <alignment vertical="center"/>
    </xf>
    <xf numFmtId="3" fontId="11" fillId="0" borderId="1" xfId="0" applyNumberFormat="1" applyFont="1" applyFill="1" applyBorder="1" applyAlignment="1">
      <alignment vertical="center"/>
    </xf>
    <xf numFmtId="0" fontId="11" fillId="0" borderId="0" xfId="0" applyFont="1" applyFill="1"/>
    <xf numFmtId="0" fontId="10" fillId="0" borderId="0" xfId="0" applyFont="1" applyFill="1" applyAlignment="1">
      <alignment horizontal="right" vertical="center" wrapText="1"/>
    </xf>
    <xf numFmtId="3" fontId="10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Alignment="1">
      <alignment horizontal="left" vertical="center" wrapText="1"/>
    </xf>
    <xf numFmtId="0" fontId="1" fillId="0" borderId="0" xfId="0" applyFont="1" applyFill="1"/>
    <xf numFmtId="49" fontId="1" fillId="0" borderId="0" xfId="0" applyNumberFormat="1" applyFont="1" applyFill="1"/>
    <xf numFmtId="0" fontId="1" fillId="0" borderId="1" xfId="0" applyFont="1" applyFill="1" applyBorder="1" applyAlignment="1">
      <alignment horizontal="left" vertical="center" wrapText="1"/>
    </xf>
    <xf numFmtId="3" fontId="1" fillId="0" borderId="0" xfId="0" applyNumberFormat="1" applyFont="1" applyFill="1" applyAlignment="1">
      <alignment vertical="center"/>
    </xf>
    <xf numFmtId="3" fontId="1" fillId="0" borderId="1" xfId="0" applyNumberFormat="1" applyFont="1" applyFill="1" applyBorder="1" applyAlignment="1">
      <alignment horizontal="left" vertical="center" wrapText="1"/>
    </xf>
    <xf numFmtId="3" fontId="1" fillId="0" borderId="1" xfId="0" applyNumberFormat="1" applyFont="1" applyFill="1" applyBorder="1" applyAlignment="1">
      <alignment vertical="center" wrapText="1"/>
    </xf>
    <xf numFmtId="4" fontId="1" fillId="0" borderId="1" xfId="0" applyNumberFormat="1" applyFont="1" applyFill="1" applyBorder="1" applyAlignment="1">
      <alignment wrapText="1"/>
    </xf>
    <xf numFmtId="0" fontId="3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2" fillId="0" borderId="1" xfId="0" applyNumberFormat="1" applyFont="1" applyFill="1" applyBorder="1" applyAlignment="1">
      <alignment vertical="center"/>
    </xf>
    <xf numFmtId="0" fontId="2" fillId="0" borderId="0" xfId="0" applyFont="1" applyFill="1"/>
    <xf numFmtId="0" fontId="1" fillId="0" borderId="0" xfId="0" applyFont="1" applyFill="1" applyAlignment="1">
      <alignment wrapText="1"/>
    </xf>
    <xf numFmtId="49" fontId="1" fillId="0" borderId="0" xfId="0" applyNumberFormat="1" applyFont="1" applyFill="1" applyAlignment="1">
      <alignment wrapText="1"/>
    </xf>
    <xf numFmtId="0" fontId="1" fillId="0" borderId="0" xfId="0" applyFont="1" applyFill="1" applyAlignment="1">
      <alignment horizontal="right" vertical="center" wrapText="1"/>
    </xf>
    <xf numFmtId="3" fontId="1" fillId="0" borderId="0" xfId="0" applyNumberFormat="1" applyFont="1" applyFill="1" applyAlignment="1">
      <alignment horizontal="right" vertical="center" wrapText="1"/>
    </xf>
    <xf numFmtId="3" fontId="1" fillId="0" borderId="0" xfId="0" applyNumberFormat="1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3" fontId="10" fillId="0" borderId="1" xfId="0" applyNumberFormat="1" applyFont="1" applyFill="1" applyBorder="1" applyAlignment="1">
      <alignment wrapText="1"/>
    </xf>
    <xf numFmtId="3" fontId="10" fillId="0" borderId="0" xfId="0" applyNumberFormat="1" applyFont="1" applyFill="1" applyAlignment="1">
      <alignment wrapText="1"/>
    </xf>
    <xf numFmtId="3" fontId="10" fillId="0" borderId="1" xfId="0" applyNumberFormat="1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3" fontId="1" fillId="0" borderId="0" xfId="0" applyNumberFormat="1" applyFont="1" applyFill="1"/>
    <xf numFmtId="3" fontId="10" fillId="0" borderId="0" xfId="0" applyNumberFormat="1" applyFont="1" applyFill="1"/>
    <xf numFmtId="3" fontId="10" fillId="0" borderId="0" xfId="0" applyNumberFormat="1" applyFont="1"/>
    <xf numFmtId="3" fontId="1" fillId="0" borderId="1" xfId="0" applyNumberFormat="1" applyFont="1" applyFill="1" applyBorder="1"/>
    <xf numFmtId="0" fontId="10" fillId="0" borderId="1" xfId="0" applyNumberFormat="1" applyFont="1" applyFill="1" applyBorder="1" applyAlignment="1">
      <alignment vertical="center"/>
    </xf>
    <xf numFmtId="4" fontId="0" fillId="0" borderId="1" xfId="0" applyNumberFormat="1" applyFill="1" applyBorder="1" applyAlignment="1">
      <alignment horizontal="right" vertical="center"/>
    </xf>
    <xf numFmtId="3" fontId="13" fillId="0" borderId="1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>
      <alignment wrapText="1"/>
    </xf>
    <xf numFmtId="4" fontId="12" fillId="0" borderId="0" xfId="0" applyNumberFormat="1" applyFont="1" applyFill="1" applyBorder="1" applyAlignment="1">
      <alignment wrapText="1"/>
    </xf>
    <xf numFmtId="3" fontId="11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vertical="center"/>
    </xf>
    <xf numFmtId="4" fontId="10" fillId="2" borderId="1" xfId="0" applyNumberFormat="1" applyFont="1" applyFill="1" applyBorder="1" applyAlignment="1">
      <alignment vertical="center"/>
    </xf>
    <xf numFmtId="3" fontId="11" fillId="2" borderId="1" xfId="0" applyNumberFormat="1" applyFont="1" applyFill="1" applyBorder="1"/>
    <xf numFmtId="4" fontId="11" fillId="2" borderId="1" xfId="0" applyNumberFormat="1" applyFont="1" applyFill="1" applyBorder="1"/>
    <xf numFmtId="3" fontId="11" fillId="2" borderId="1" xfId="0" applyNumberFormat="1" applyFont="1" applyFill="1" applyBorder="1" applyAlignment="1">
      <alignment vertical="center"/>
    </xf>
    <xf numFmtId="3" fontId="10" fillId="2" borderId="1" xfId="0" applyNumberFormat="1" applyFont="1" applyFill="1" applyBorder="1"/>
    <xf numFmtId="4" fontId="10" fillId="2" borderId="1" xfId="0" applyNumberFormat="1" applyFont="1" applyFill="1" applyBorder="1"/>
    <xf numFmtId="4" fontId="1" fillId="0" borderId="0" xfId="0" applyNumberFormat="1" applyFont="1"/>
    <xf numFmtId="0" fontId="6" fillId="3" borderId="1" xfId="0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/>
    <xf numFmtId="4" fontId="1" fillId="3" borderId="1" xfId="0" applyNumberFormat="1" applyFont="1" applyFill="1" applyBorder="1"/>
    <xf numFmtId="0" fontId="6" fillId="4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/>
    <xf numFmtId="4" fontId="1" fillId="4" borderId="1" xfId="0" applyNumberFormat="1" applyFont="1" applyFill="1" applyBorder="1"/>
    <xf numFmtId="0" fontId="6" fillId="5" borderId="1" xfId="0" applyNumberFormat="1" applyFont="1" applyFill="1" applyBorder="1" applyAlignment="1">
      <alignment horizontal="center" vertical="center" wrapText="1"/>
    </xf>
    <xf numFmtId="3" fontId="1" fillId="5" borderId="1" xfId="0" applyNumberFormat="1" applyFont="1" applyFill="1" applyBorder="1"/>
    <xf numFmtId="4" fontId="1" fillId="5" borderId="1" xfId="0" applyNumberFormat="1" applyFont="1" applyFill="1" applyBorder="1"/>
    <xf numFmtId="0" fontId="7" fillId="4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/>
    </xf>
    <xf numFmtId="3" fontId="2" fillId="0" borderId="15" xfId="0" applyNumberFormat="1" applyFont="1" applyFill="1" applyBorder="1" applyAlignment="1">
      <alignment horizontal="center" vertical="center" wrapText="1"/>
    </xf>
    <xf numFmtId="4" fontId="2" fillId="0" borderId="16" xfId="0" applyNumberFormat="1" applyFont="1" applyFill="1" applyBorder="1" applyAlignment="1">
      <alignment horizontal="center" vertical="center" wrapText="1"/>
    </xf>
    <xf numFmtId="4" fontId="1" fillId="5" borderId="16" xfId="0" applyNumberFormat="1" applyFont="1" applyFill="1" applyBorder="1"/>
    <xf numFmtId="3" fontId="2" fillId="0" borderId="17" xfId="0" applyNumberFormat="1" applyFont="1" applyFill="1" applyBorder="1"/>
    <xf numFmtId="4" fontId="1" fillId="3" borderId="16" xfId="0" applyNumberFormat="1" applyFont="1" applyFill="1" applyBorder="1"/>
    <xf numFmtId="3" fontId="2" fillId="6" borderId="15" xfId="0" applyNumberFormat="1" applyFont="1" applyFill="1" applyBorder="1" applyAlignment="1">
      <alignment horizontal="center" vertical="center" wrapText="1"/>
    </xf>
    <xf numFmtId="4" fontId="2" fillId="6" borderId="16" xfId="0" applyNumberFormat="1" applyFont="1" applyFill="1" applyBorder="1" applyAlignment="1">
      <alignment horizontal="center" vertical="center" wrapText="1"/>
    </xf>
    <xf numFmtId="4" fontId="1" fillId="6" borderId="16" xfId="0" applyNumberFormat="1" applyFont="1" applyFill="1" applyBorder="1"/>
    <xf numFmtId="3" fontId="2" fillId="6" borderId="17" xfId="0" applyNumberFormat="1" applyFont="1" applyFill="1" applyBorder="1"/>
    <xf numFmtId="3" fontId="1" fillId="5" borderId="15" xfId="0" applyNumberFormat="1" applyFont="1" applyFill="1" applyBorder="1"/>
    <xf numFmtId="3" fontId="1" fillId="4" borderId="15" xfId="0" applyNumberFormat="1" applyFont="1" applyFill="1" applyBorder="1"/>
    <xf numFmtId="3" fontId="1" fillId="3" borderId="15" xfId="0" applyNumberFormat="1" applyFont="1" applyFill="1" applyBorder="1"/>
    <xf numFmtId="3" fontId="2" fillId="0" borderId="24" xfId="0" applyNumberFormat="1" applyFont="1" applyFill="1" applyBorder="1"/>
    <xf numFmtId="3" fontId="1" fillId="6" borderId="15" xfId="0" applyNumberFormat="1" applyFont="1" applyFill="1" applyBorder="1"/>
    <xf numFmtId="4" fontId="2" fillId="6" borderId="18" xfId="0" applyNumberFormat="1" applyFont="1" applyFill="1" applyBorder="1"/>
    <xf numFmtId="4" fontId="2" fillId="6" borderId="2" xfId="0" applyNumberFormat="1" applyFont="1" applyFill="1" applyBorder="1" applyAlignment="1">
      <alignment horizontal="center" vertical="center" wrapText="1"/>
    </xf>
    <xf numFmtId="4" fontId="1" fillId="6" borderId="2" xfId="0" applyNumberFormat="1" applyFont="1" applyFill="1" applyBorder="1"/>
    <xf numFmtId="4" fontId="2" fillId="6" borderId="26" xfId="0" applyNumberFormat="1" applyFont="1" applyFill="1" applyBorder="1"/>
    <xf numFmtId="4" fontId="1" fillId="7" borderId="27" xfId="0" applyNumberFormat="1" applyFont="1" applyFill="1" applyBorder="1"/>
    <xf numFmtId="4" fontId="2" fillId="7" borderId="28" xfId="0" applyNumberFormat="1" applyFont="1" applyFill="1" applyBorder="1"/>
    <xf numFmtId="3" fontId="2" fillId="6" borderId="3" xfId="0" applyNumberFormat="1" applyFont="1" applyFill="1" applyBorder="1" applyAlignment="1">
      <alignment horizontal="center" vertical="center" wrapText="1"/>
    </xf>
    <xf numFmtId="3" fontId="2" fillId="6" borderId="30" xfId="0" applyNumberFormat="1" applyFont="1" applyFill="1" applyBorder="1"/>
    <xf numFmtId="0" fontId="1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left" vertical="top" wrapText="1"/>
    </xf>
    <xf numFmtId="0" fontId="1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left" vertical="top" wrapText="1"/>
    </xf>
    <xf numFmtId="0" fontId="1" fillId="4" borderId="15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left" vertical="top" wrapText="1"/>
    </xf>
    <xf numFmtId="0" fontId="6" fillId="0" borderId="16" xfId="0" applyFont="1" applyFill="1" applyBorder="1"/>
    <xf numFmtId="0" fontId="7" fillId="4" borderId="16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left" vertical="top" wrapText="1"/>
    </xf>
    <xf numFmtId="0" fontId="6" fillId="3" borderId="16" xfId="0" applyFont="1" applyFill="1" applyBorder="1" applyAlignment="1">
      <alignment horizontal="left" vertical="top" wrapText="1"/>
    </xf>
    <xf numFmtId="164" fontId="6" fillId="0" borderId="16" xfId="0" applyNumberFormat="1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7" fillId="5" borderId="16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vertical="center" wrapText="1"/>
    </xf>
    <xf numFmtId="0" fontId="6" fillId="5" borderId="16" xfId="0" applyFont="1" applyFill="1" applyBorder="1" applyAlignment="1">
      <alignment wrapText="1"/>
    </xf>
    <xf numFmtId="0" fontId="6" fillId="5" borderId="16" xfId="0" applyFont="1" applyFill="1" applyBorder="1" applyAlignment="1">
      <alignment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6" fillId="5" borderId="16" xfId="0" applyFont="1" applyFill="1" applyBorder="1"/>
    <xf numFmtId="0" fontId="2" fillId="0" borderId="17" xfId="0" applyFont="1" applyFill="1" applyBorder="1" applyAlignment="1">
      <alignment vertical="center"/>
    </xf>
    <xf numFmtId="0" fontId="2" fillId="0" borderId="24" xfId="0" applyFont="1" applyFill="1" applyBorder="1"/>
    <xf numFmtId="0" fontId="2" fillId="0" borderId="18" xfId="0" applyFont="1" applyFill="1" applyBorder="1" applyAlignment="1">
      <alignment horizontal="right" vertical="center"/>
    </xf>
    <xf numFmtId="3" fontId="1" fillId="0" borderId="15" xfId="0" applyNumberFormat="1" applyFont="1" applyFill="1" applyBorder="1"/>
    <xf numFmtId="3" fontId="1" fillId="6" borderId="3" xfId="0" applyNumberFormat="1" applyFont="1" applyFill="1" applyBorder="1"/>
    <xf numFmtId="3" fontId="1" fillId="0" borderId="0" xfId="0" applyNumberFormat="1" applyFont="1"/>
    <xf numFmtId="4" fontId="2" fillId="0" borderId="24" xfId="0" applyNumberFormat="1" applyFont="1" applyFill="1" applyBorder="1"/>
    <xf numFmtId="4" fontId="1" fillId="0" borderId="16" xfId="0" applyNumberFormat="1" applyFont="1" applyFill="1" applyBorder="1"/>
    <xf numFmtId="4" fontId="1" fillId="4" borderId="16" xfId="0" applyNumberFormat="1" applyFont="1" applyFill="1" applyBorder="1"/>
    <xf numFmtId="4" fontId="2" fillId="0" borderId="18" xfId="0" applyNumberFormat="1" applyFont="1" applyFill="1" applyBorder="1"/>
    <xf numFmtId="4" fontId="2" fillId="7" borderId="27" xfId="0" applyNumberFormat="1" applyFont="1" applyFill="1" applyBorder="1" applyAlignment="1">
      <alignment horizontal="center" vertical="center"/>
    </xf>
    <xf numFmtId="164" fontId="6" fillId="5" borderId="16" xfId="0" applyNumberFormat="1" applyFont="1" applyFill="1" applyBorder="1" applyAlignment="1">
      <alignment horizontal="left" vertical="center" wrapText="1"/>
    </xf>
    <xf numFmtId="4" fontId="0" fillId="8" borderId="1" xfId="0" applyNumberFormat="1" applyFill="1" applyBorder="1" applyAlignment="1">
      <alignment horizontal="right" vertical="center"/>
    </xf>
    <xf numFmtId="4" fontId="2" fillId="9" borderId="24" xfId="0" applyNumberFormat="1" applyFont="1" applyFill="1" applyBorder="1"/>
    <xf numFmtId="4" fontId="2" fillId="9" borderId="18" xfId="0" applyNumberFormat="1" applyFont="1" applyFill="1" applyBorder="1"/>
    <xf numFmtId="0" fontId="1" fillId="0" borderId="13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22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4" fontId="2" fillId="7" borderId="25" xfId="0" applyNumberFormat="1" applyFont="1" applyFill="1" applyBorder="1" applyAlignment="1">
      <alignment horizontal="center" vertical="center" wrapText="1"/>
    </xf>
    <xf numFmtId="4" fontId="2" fillId="7" borderId="29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right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2">
    <dxf>
      <fill>
        <patternFill>
          <bgColor theme="0"/>
        </patternFill>
      </fill>
    </dxf>
    <dxf>
      <fill>
        <patternFill>
          <bgColor theme="2" tint="-9.9948118533890809E-2"/>
        </patternFill>
      </fill>
    </dxf>
  </dxfs>
  <tableStyles count="1" defaultTableStyle="TableStyleMedium2" defaultPivotStyle="PivotStyleLight16">
    <tableStyle name="Стиль таблицы 1" pivot="0" count="2">
      <tableStyleElement type="firstColumnStripe" dxfId="1"/>
      <tableStyleElement type="secondColumnStripe" dxfId="0"/>
    </tableStyle>
  </tableStyles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AI80"/>
  <sheetViews>
    <sheetView zoomScale="85" zoomScaleNormal="85" workbookViewId="0">
      <selection activeCell="L148" sqref="L148"/>
    </sheetView>
  </sheetViews>
  <sheetFormatPr defaultRowHeight="14.25" x14ac:dyDescent="0.2"/>
  <cols>
    <col min="1" max="1" width="9.140625" style="109"/>
    <col min="2" max="2" width="19.5703125" style="72" customWidth="1"/>
    <col min="3" max="3" width="72.28515625" style="72" customWidth="1"/>
    <col min="4" max="4" width="18.28515625" style="72" bestFit="1" customWidth="1"/>
    <col min="5" max="5" width="9.140625" style="72" customWidth="1"/>
    <col min="6" max="6" width="9.140625" style="72"/>
    <col min="7" max="7" width="9.140625" style="72" customWidth="1"/>
    <col min="8" max="8" width="9.140625" style="72"/>
    <col min="9" max="9" width="9.140625" style="72" customWidth="1"/>
    <col min="10" max="10" width="9.140625" style="72"/>
    <col min="11" max="11" width="9.140625" style="72" customWidth="1"/>
    <col min="12" max="12" width="9.140625" style="72"/>
    <col min="13" max="13" width="9.140625" style="72" customWidth="1"/>
    <col min="14" max="14" width="9.140625" style="72"/>
    <col min="15" max="15" width="9.140625" style="72" customWidth="1"/>
    <col min="16" max="16" width="9.140625" style="72"/>
    <col min="17" max="17" width="9.140625" style="72" customWidth="1"/>
    <col min="18" max="18" width="9.140625" style="72"/>
    <col min="19" max="19" width="9.140625" style="72" customWidth="1"/>
    <col min="20" max="20" width="9.140625" style="72"/>
    <col min="21" max="21" width="9.140625" style="72" customWidth="1"/>
    <col min="22" max="22" width="9.140625" style="72"/>
    <col min="23" max="23" width="9.140625" style="72" customWidth="1"/>
    <col min="24" max="24" width="9.140625" style="72"/>
    <col min="25" max="25" width="9.140625" style="72" customWidth="1"/>
    <col min="26" max="26" width="9.140625" style="72"/>
    <col min="27" max="27" width="9.140625" style="72" customWidth="1"/>
    <col min="28" max="28" width="9.140625" style="72"/>
    <col min="29" max="29" width="9.140625" style="72" customWidth="1"/>
    <col min="30" max="30" width="9.140625" style="72"/>
    <col min="31" max="31" width="9.140625" style="72" customWidth="1"/>
    <col min="32" max="32" width="9.140625" style="72"/>
    <col min="33" max="33" width="9.140625" style="72" customWidth="1"/>
    <col min="34" max="35" width="9.140625" style="72"/>
    <col min="36" max="16384" width="9.140625" style="1"/>
  </cols>
  <sheetData>
    <row r="1" spans="1:4" ht="57" x14ac:dyDescent="0.2">
      <c r="A1" s="101"/>
      <c r="B1" s="102" t="s">
        <v>105</v>
      </c>
      <c r="C1" s="103" t="s">
        <v>106</v>
      </c>
      <c r="D1" s="103" t="s">
        <v>188</v>
      </c>
    </row>
    <row r="2" spans="1:4" x14ac:dyDescent="0.2">
      <c r="A2" s="101">
        <v>1</v>
      </c>
      <c r="B2" s="104">
        <v>150001</v>
      </c>
      <c r="C2" s="19" t="s">
        <v>107</v>
      </c>
      <c r="D2" s="10">
        <v>1</v>
      </c>
    </row>
    <row r="3" spans="1:4" x14ac:dyDescent="0.2">
      <c r="A3" s="101">
        <v>2</v>
      </c>
      <c r="B3" s="104">
        <v>150002</v>
      </c>
      <c r="C3" s="19" t="s">
        <v>108</v>
      </c>
      <c r="D3" s="10">
        <v>1</v>
      </c>
    </row>
    <row r="4" spans="1:4" x14ac:dyDescent="0.2">
      <c r="A4" s="101">
        <v>3</v>
      </c>
      <c r="B4" s="104">
        <v>150003</v>
      </c>
      <c r="C4" s="19" t="s">
        <v>114</v>
      </c>
      <c r="D4" s="10">
        <v>1</v>
      </c>
    </row>
    <row r="5" spans="1:4" x14ac:dyDescent="0.2">
      <c r="A5" s="101">
        <v>4</v>
      </c>
      <c r="B5" s="104">
        <v>150005</v>
      </c>
      <c r="C5" s="19" t="s">
        <v>111</v>
      </c>
      <c r="D5" s="10">
        <v>1</v>
      </c>
    </row>
    <row r="6" spans="1:4" x14ac:dyDescent="0.2">
      <c r="A6" s="101">
        <v>5</v>
      </c>
      <c r="B6" s="104">
        <v>150007</v>
      </c>
      <c r="C6" s="19" t="s">
        <v>126</v>
      </c>
      <c r="D6" s="10">
        <v>1</v>
      </c>
    </row>
    <row r="7" spans="1:4" ht="15" customHeight="1" x14ac:dyDescent="0.2">
      <c r="A7" s="101">
        <v>6</v>
      </c>
      <c r="B7" s="105">
        <v>150008</v>
      </c>
      <c r="C7" s="24" t="s">
        <v>152</v>
      </c>
      <c r="D7" s="10">
        <v>1</v>
      </c>
    </row>
    <row r="8" spans="1:4" x14ac:dyDescent="0.2">
      <c r="A8" s="101">
        <v>7</v>
      </c>
      <c r="B8" s="104">
        <v>150009</v>
      </c>
      <c r="C8" s="19" t="s">
        <v>127</v>
      </c>
      <c r="D8" s="10">
        <v>1</v>
      </c>
    </row>
    <row r="9" spans="1:4" x14ac:dyDescent="0.2">
      <c r="A9" s="101">
        <v>8</v>
      </c>
      <c r="B9" s="104">
        <v>150010</v>
      </c>
      <c r="C9" s="19" t="s">
        <v>129</v>
      </c>
      <c r="D9" s="10">
        <v>1</v>
      </c>
    </row>
    <row r="10" spans="1:4" x14ac:dyDescent="0.2">
      <c r="A10" s="101">
        <v>9</v>
      </c>
      <c r="B10" s="104">
        <v>150012</v>
      </c>
      <c r="C10" s="19" t="s">
        <v>130</v>
      </c>
      <c r="D10" s="10">
        <v>1</v>
      </c>
    </row>
    <row r="11" spans="1:4" x14ac:dyDescent="0.2">
      <c r="A11" s="101">
        <v>10</v>
      </c>
      <c r="B11" s="106">
        <v>150013</v>
      </c>
      <c r="C11" s="22" t="s">
        <v>135</v>
      </c>
      <c r="D11" s="10">
        <v>1</v>
      </c>
    </row>
    <row r="12" spans="1:4" x14ac:dyDescent="0.2">
      <c r="A12" s="101">
        <v>11</v>
      </c>
      <c r="B12" s="104">
        <v>150014</v>
      </c>
      <c r="C12" s="19" t="s">
        <v>132</v>
      </c>
      <c r="D12" s="10">
        <v>1</v>
      </c>
    </row>
    <row r="13" spans="1:4" x14ac:dyDescent="0.2">
      <c r="A13" s="101">
        <v>12</v>
      </c>
      <c r="B13" s="104">
        <v>150015</v>
      </c>
      <c r="C13" s="21" t="s">
        <v>134</v>
      </c>
      <c r="D13" s="10">
        <v>1</v>
      </c>
    </row>
    <row r="14" spans="1:4" x14ac:dyDescent="0.2">
      <c r="A14" s="101">
        <v>13</v>
      </c>
      <c r="B14" s="104">
        <v>150016</v>
      </c>
      <c r="C14" s="19" t="s">
        <v>133</v>
      </c>
      <c r="D14" s="10">
        <v>1</v>
      </c>
    </row>
    <row r="15" spans="1:4" x14ac:dyDescent="0.2">
      <c r="A15" s="101">
        <v>14</v>
      </c>
      <c r="B15" s="104">
        <v>150017</v>
      </c>
      <c r="C15" s="19" t="s">
        <v>113</v>
      </c>
      <c r="D15" s="10">
        <v>1</v>
      </c>
    </row>
    <row r="16" spans="1:4" x14ac:dyDescent="0.2">
      <c r="A16" s="101">
        <v>15</v>
      </c>
      <c r="B16" s="106">
        <v>150019</v>
      </c>
      <c r="C16" s="20" t="s">
        <v>128</v>
      </c>
      <c r="D16" s="10">
        <v>1</v>
      </c>
    </row>
    <row r="17" spans="1:4" ht="28.5" x14ac:dyDescent="0.2">
      <c r="A17" s="101">
        <v>16</v>
      </c>
      <c r="B17" s="104">
        <v>150020</v>
      </c>
      <c r="C17" s="19" t="s">
        <v>112</v>
      </c>
      <c r="D17" s="10">
        <v>1</v>
      </c>
    </row>
    <row r="18" spans="1:4" x14ac:dyDescent="0.2">
      <c r="A18" s="101">
        <v>17</v>
      </c>
      <c r="B18" s="105">
        <v>150021</v>
      </c>
      <c r="C18" s="24" t="s">
        <v>154</v>
      </c>
      <c r="D18" s="10">
        <v>1</v>
      </c>
    </row>
    <row r="19" spans="1:4" x14ac:dyDescent="0.2">
      <c r="A19" s="101">
        <v>18</v>
      </c>
      <c r="B19" s="105">
        <v>150022</v>
      </c>
      <c r="C19" s="24" t="s">
        <v>153</v>
      </c>
      <c r="D19" s="10">
        <v>1</v>
      </c>
    </row>
    <row r="20" spans="1:4" x14ac:dyDescent="0.2">
      <c r="A20" s="101">
        <v>19</v>
      </c>
      <c r="B20" s="104">
        <v>150023</v>
      </c>
      <c r="C20" s="19" t="s">
        <v>115</v>
      </c>
      <c r="D20" s="10">
        <v>1</v>
      </c>
    </row>
    <row r="21" spans="1:4" x14ac:dyDescent="0.2">
      <c r="A21" s="101">
        <v>20</v>
      </c>
      <c r="B21" s="104">
        <v>150024</v>
      </c>
      <c r="C21" s="19" t="s">
        <v>116</v>
      </c>
      <c r="D21" s="10">
        <v>1</v>
      </c>
    </row>
    <row r="22" spans="1:4" x14ac:dyDescent="0.2">
      <c r="A22" s="101">
        <v>21</v>
      </c>
      <c r="B22" s="104">
        <v>150026</v>
      </c>
      <c r="C22" s="107" t="s">
        <v>141</v>
      </c>
      <c r="D22" s="10">
        <v>1</v>
      </c>
    </row>
    <row r="23" spans="1:4" x14ac:dyDescent="0.2">
      <c r="A23" s="101">
        <v>22</v>
      </c>
      <c r="B23" s="104">
        <v>150030</v>
      </c>
      <c r="C23" s="19" t="s">
        <v>110</v>
      </c>
      <c r="D23" s="10">
        <v>1</v>
      </c>
    </row>
    <row r="24" spans="1:4" x14ac:dyDescent="0.2">
      <c r="A24" s="101">
        <v>23</v>
      </c>
      <c r="B24" s="104">
        <v>150031</v>
      </c>
      <c r="C24" s="19" t="s">
        <v>109</v>
      </c>
      <c r="D24" s="10">
        <v>1</v>
      </c>
    </row>
    <row r="25" spans="1:4" x14ac:dyDescent="0.2">
      <c r="A25" s="101">
        <v>24</v>
      </c>
      <c r="B25" s="104">
        <v>150032</v>
      </c>
      <c r="C25" s="21" t="s">
        <v>144</v>
      </c>
      <c r="D25" s="10">
        <v>1</v>
      </c>
    </row>
    <row r="26" spans="1:4" ht="28.5" x14ac:dyDescent="0.2">
      <c r="A26" s="101">
        <v>25</v>
      </c>
      <c r="B26" s="104">
        <v>150034</v>
      </c>
      <c r="C26" s="19" t="s">
        <v>119</v>
      </c>
      <c r="D26" s="10">
        <v>1</v>
      </c>
    </row>
    <row r="27" spans="1:4" x14ac:dyDescent="0.2">
      <c r="A27" s="101">
        <v>26</v>
      </c>
      <c r="B27" s="104">
        <v>150035</v>
      </c>
      <c r="C27" s="19" t="s">
        <v>117</v>
      </c>
      <c r="D27" s="10">
        <v>1</v>
      </c>
    </row>
    <row r="28" spans="1:4" x14ac:dyDescent="0.2">
      <c r="A28" s="101">
        <v>27</v>
      </c>
      <c r="B28" s="104">
        <v>150036</v>
      </c>
      <c r="C28" s="19" t="s">
        <v>118</v>
      </c>
      <c r="D28" s="10">
        <v>1</v>
      </c>
    </row>
    <row r="29" spans="1:4" x14ac:dyDescent="0.2">
      <c r="A29" s="101">
        <v>28</v>
      </c>
      <c r="B29" s="104">
        <v>150041</v>
      </c>
      <c r="C29" s="19" t="s">
        <v>120</v>
      </c>
      <c r="D29" s="10">
        <v>1</v>
      </c>
    </row>
    <row r="30" spans="1:4" x14ac:dyDescent="0.2">
      <c r="A30" s="101">
        <v>29</v>
      </c>
      <c r="B30" s="104">
        <v>150042</v>
      </c>
      <c r="C30" s="19" t="s">
        <v>121</v>
      </c>
      <c r="D30" s="10">
        <v>1</v>
      </c>
    </row>
    <row r="31" spans="1:4" x14ac:dyDescent="0.2">
      <c r="A31" s="101">
        <v>30</v>
      </c>
      <c r="B31" s="104">
        <v>150043</v>
      </c>
      <c r="C31" s="19" t="s">
        <v>122</v>
      </c>
      <c r="D31" s="10">
        <v>1</v>
      </c>
    </row>
    <row r="32" spans="1:4" x14ac:dyDescent="0.2">
      <c r="A32" s="101">
        <v>31</v>
      </c>
      <c r="B32" s="104">
        <v>150044</v>
      </c>
      <c r="C32" s="19" t="s">
        <v>123</v>
      </c>
      <c r="D32" s="10">
        <v>1</v>
      </c>
    </row>
    <row r="33" spans="1:4" ht="14.25" customHeight="1" x14ac:dyDescent="0.2">
      <c r="A33" s="101">
        <v>32</v>
      </c>
      <c r="B33" s="104">
        <v>150045</v>
      </c>
      <c r="C33" s="19" t="s">
        <v>124</v>
      </c>
      <c r="D33" s="10">
        <v>1</v>
      </c>
    </row>
    <row r="34" spans="1:4" x14ac:dyDescent="0.2">
      <c r="A34" s="101">
        <v>33</v>
      </c>
      <c r="B34" s="104">
        <v>150048</v>
      </c>
      <c r="C34" s="21" t="s">
        <v>136</v>
      </c>
      <c r="D34" s="10">
        <v>1</v>
      </c>
    </row>
    <row r="35" spans="1:4" x14ac:dyDescent="0.2">
      <c r="A35" s="101">
        <v>34</v>
      </c>
      <c r="B35" s="106">
        <v>150061</v>
      </c>
      <c r="C35" s="22" t="s">
        <v>143</v>
      </c>
      <c r="D35" s="10">
        <v>1</v>
      </c>
    </row>
    <row r="36" spans="1:4" x14ac:dyDescent="0.2">
      <c r="A36" s="101">
        <v>35</v>
      </c>
      <c r="B36" s="104">
        <v>150070</v>
      </c>
      <c r="C36" s="21" t="s">
        <v>145</v>
      </c>
      <c r="D36" s="10">
        <v>1</v>
      </c>
    </row>
    <row r="37" spans="1:4" x14ac:dyDescent="0.2">
      <c r="A37" s="101">
        <v>36</v>
      </c>
      <c r="B37" s="105">
        <v>150071</v>
      </c>
      <c r="C37" s="24" t="s">
        <v>158</v>
      </c>
      <c r="D37" s="10">
        <v>1</v>
      </c>
    </row>
    <row r="38" spans="1:4" x14ac:dyDescent="0.2">
      <c r="A38" s="101">
        <v>37</v>
      </c>
      <c r="B38" s="104">
        <v>150072</v>
      </c>
      <c r="C38" s="107" t="s">
        <v>140</v>
      </c>
      <c r="D38" s="10">
        <v>1</v>
      </c>
    </row>
    <row r="39" spans="1:4" x14ac:dyDescent="0.2">
      <c r="A39" s="101">
        <v>38</v>
      </c>
      <c r="B39" s="105">
        <v>150073</v>
      </c>
      <c r="C39" s="108" t="s">
        <v>178</v>
      </c>
      <c r="D39" s="10">
        <v>1</v>
      </c>
    </row>
    <row r="40" spans="1:4" x14ac:dyDescent="0.2">
      <c r="A40" s="101">
        <v>39</v>
      </c>
      <c r="B40" s="105">
        <v>150077</v>
      </c>
      <c r="C40" s="24" t="s">
        <v>160</v>
      </c>
      <c r="D40" s="10">
        <v>1</v>
      </c>
    </row>
    <row r="41" spans="1:4" x14ac:dyDescent="0.2">
      <c r="A41" s="101">
        <v>40</v>
      </c>
      <c r="B41" s="104">
        <v>150078</v>
      </c>
      <c r="C41" s="21" t="s">
        <v>146</v>
      </c>
      <c r="D41" s="10">
        <v>1</v>
      </c>
    </row>
    <row r="42" spans="1:4" x14ac:dyDescent="0.2">
      <c r="A42" s="101">
        <v>41</v>
      </c>
      <c r="B42" s="104">
        <v>150079</v>
      </c>
      <c r="C42" s="21" t="s">
        <v>147</v>
      </c>
      <c r="D42" s="10">
        <v>1</v>
      </c>
    </row>
    <row r="43" spans="1:4" x14ac:dyDescent="0.2">
      <c r="A43" s="101">
        <v>42</v>
      </c>
      <c r="B43" s="105">
        <v>150080</v>
      </c>
      <c r="C43" s="24" t="s">
        <v>159</v>
      </c>
      <c r="D43" s="10">
        <v>1</v>
      </c>
    </row>
    <row r="44" spans="1:4" x14ac:dyDescent="0.2">
      <c r="A44" s="101">
        <v>43</v>
      </c>
      <c r="B44" s="104">
        <v>150081</v>
      </c>
      <c r="C44" s="23" t="s">
        <v>137</v>
      </c>
      <c r="D44" s="10">
        <v>1</v>
      </c>
    </row>
    <row r="45" spans="1:4" x14ac:dyDescent="0.2">
      <c r="A45" s="101">
        <v>44</v>
      </c>
      <c r="B45" s="105">
        <v>150085</v>
      </c>
      <c r="C45" s="108" t="s">
        <v>177</v>
      </c>
      <c r="D45" s="10">
        <v>1</v>
      </c>
    </row>
    <row r="46" spans="1:4" x14ac:dyDescent="0.2">
      <c r="A46" s="101">
        <v>45</v>
      </c>
      <c r="B46" s="106">
        <v>150086</v>
      </c>
      <c r="C46" s="22" t="s">
        <v>151</v>
      </c>
      <c r="D46" s="10">
        <v>1</v>
      </c>
    </row>
    <row r="47" spans="1:4" x14ac:dyDescent="0.2">
      <c r="A47" s="101">
        <v>46</v>
      </c>
      <c r="B47" s="106">
        <v>150087</v>
      </c>
      <c r="C47" s="22" t="s">
        <v>148</v>
      </c>
      <c r="D47" s="10">
        <v>1</v>
      </c>
    </row>
    <row r="48" spans="1:4" x14ac:dyDescent="0.2">
      <c r="A48" s="101">
        <v>47</v>
      </c>
      <c r="B48" s="106">
        <v>150088</v>
      </c>
      <c r="C48" s="22" t="s">
        <v>150</v>
      </c>
      <c r="D48" s="10">
        <v>1</v>
      </c>
    </row>
    <row r="49" spans="1:4" x14ac:dyDescent="0.2">
      <c r="A49" s="101">
        <v>48</v>
      </c>
      <c r="B49" s="106">
        <v>150089</v>
      </c>
      <c r="C49" s="22" t="s">
        <v>149</v>
      </c>
      <c r="D49" s="10">
        <v>1</v>
      </c>
    </row>
    <row r="50" spans="1:4" x14ac:dyDescent="0.2">
      <c r="A50" s="101">
        <v>49</v>
      </c>
      <c r="B50" s="104">
        <v>150097</v>
      </c>
      <c r="C50" s="19" t="s">
        <v>125</v>
      </c>
      <c r="D50" s="10">
        <v>1</v>
      </c>
    </row>
    <row r="51" spans="1:4" ht="28.5" x14ac:dyDescent="0.2">
      <c r="A51" s="101">
        <v>50</v>
      </c>
      <c r="B51" s="104">
        <v>150098</v>
      </c>
      <c r="C51" s="21" t="s">
        <v>138</v>
      </c>
      <c r="D51" s="10">
        <v>1</v>
      </c>
    </row>
    <row r="52" spans="1:4" x14ac:dyDescent="0.2">
      <c r="A52" s="101">
        <v>51</v>
      </c>
      <c r="B52" s="105">
        <v>150100</v>
      </c>
      <c r="C52" s="24" t="s">
        <v>161</v>
      </c>
      <c r="D52" s="10">
        <v>1</v>
      </c>
    </row>
    <row r="53" spans="1:4" x14ac:dyDescent="0.2">
      <c r="A53" s="101">
        <v>52</v>
      </c>
      <c r="B53" s="105">
        <v>150101</v>
      </c>
      <c r="C53" s="24" t="s">
        <v>155</v>
      </c>
      <c r="D53" s="10">
        <v>1</v>
      </c>
    </row>
    <row r="54" spans="1:4" x14ac:dyDescent="0.2">
      <c r="A54" s="101">
        <v>53</v>
      </c>
      <c r="B54" s="105">
        <v>150102</v>
      </c>
      <c r="C54" s="24" t="s">
        <v>156</v>
      </c>
      <c r="D54" s="10">
        <v>1</v>
      </c>
    </row>
    <row r="55" spans="1:4" x14ac:dyDescent="0.2">
      <c r="A55" s="101">
        <v>54</v>
      </c>
      <c r="B55" s="105">
        <v>150103</v>
      </c>
      <c r="C55" s="24" t="s">
        <v>142</v>
      </c>
      <c r="D55" s="10">
        <v>1</v>
      </c>
    </row>
    <row r="56" spans="1:4" x14ac:dyDescent="0.2">
      <c r="A56" s="101">
        <v>55</v>
      </c>
      <c r="B56" s="105">
        <v>150105</v>
      </c>
      <c r="C56" s="24" t="s">
        <v>157</v>
      </c>
      <c r="D56" s="10">
        <v>1</v>
      </c>
    </row>
    <row r="57" spans="1:4" x14ac:dyDescent="0.2">
      <c r="A57" s="101">
        <v>56</v>
      </c>
      <c r="B57" s="104">
        <v>150112</v>
      </c>
      <c r="C57" s="19" t="s">
        <v>131</v>
      </c>
      <c r="D57" s="10">
        <v>1</v>
      </c>
    </row>
    <row r="58" spans="1:4" x14ac:dyDescent="0.2">
      <c r="A58" s="101">
        <v>57</v>
      </c>
      <c r="B58" s="104">
        <v>150113</v>
      </c>
      <c r="C58" s="21" t="s">
        <v>139</v>
      </c>
      <c r="D58" s="10">
        <v>1</v>
      </c>
    </row>
    <row r="59" spans="1:4" x14ac:dyDescent="0.2">
      <c r="A59" s="101">
        <v>58</v>
      </c>
      <c r="B59" s="105">
        <v>150116</v>
      </c>
      <c r="C59" s="24" t="s">
        <v>162</v>
      </c>
      <c r="D59" s="10">
        <v>1</v>
      </c>
    </row>
    <row r="60" spans="1:4" x14ac:dyDescent="0.2">
      <c r="A60" s="101">
        <v>59</v>
      </c>
      <c r="B60" s="105">
        <v>150117</v>
      </c>
      <c r="C60" s="24" t="s">
        <v>163</v>
      </c>
      <c r="D60" s="10">
        <v>1</v>
      </c>
    </row>
    <row r="61" spans="1:4" x14ac:dyDescent="0.2">
      <c r="A61" s="101">
        <v>60</v>
      </c>
      <c r="B61" s="105">
        <v>150118</v>
      </c>
      <c r="C61" s="24" t="s">
        <v>164</v>
      </c>
      <c r="D61" s="10">
        <v>1</v>
      </c>
    </row>
    <row r="62" spans="1:4" x14ac:dyDescent="0.2">
      <c r="A62" s="101">
        <v>61</v>
      </c>
      <c r="B62" s="105">
        <v>150119</v>
      </c>
      <c r="C62" s="24" t="s">
        <v>165</v>
      </c>
      <c r="D62" s="10">
        <v>1</v>
      </c>
    </row>
    <row r="63" spans="1:4" x14ac:dyDescent="0.2">
      <c r="A63" s="101">
        <v>62</v>
      </c>
      <c r="B63" s="105">
        <v>150120</v>
      </c>
      <c r="C63" s="24" t="s">
        <v>166</v>
      </c>
      <c r="D63" s="10">
        <v>1</v>
      </c>
    </row>
    <row r="64" spans="1:4" x14ac:dyDescent="0.2">
      <c r="A64" s="101">
        <v>63</v>
      </c>
      <c r="B64" s="105">
        <v>150121</v>
      </c>
      <c r="C64" s="24" t="s">
        <v>167</v>
      </c>
      <c r="D64" s="10">
        <v>1</v>
      </c>
    </row>
    <row r="65" spans="1:4" x14ac:dyDescent="0.2">
      <c r="A65" s="101">
        <v>64</v>
      </c>
      <c r="B65" s="105">
        <v>150122</v>
      </c>
      <c r="C65" s="24" t="s">
        <v>168</v>
      </c>
      <c r="D65" s="10">
        <v>1</v>
      </c>
    </row>
    <row r="66" spans="1:4" x14ac:dyDescent="0.2">
      <c r="A66" s="101">
        <v>65</v>
      </c>
      <c r="B66" s="105">
        <v>150123</v>
      </c>
      <c r="C66" s="108" t="s">
        <v>169</v>
      </c>
      <c r="D66" s="10">
        <v>1</v>
      </c>
    </row>
    <row r="67" spans="1:4" x14ac:dyDescent="0.2">
      <c r="A67" s="101">
        <v>66</v>
      </c>
      <c r="B67" s="105">
        <v>150124</v>
      </c>
      <c r="C67" s="108" t="s">
        <v>170</v>
      </c>
      <c r="D67" s="10">
        <v>1</v>
      </c>
    </row>
    <row r="68" spans="1:4" x14ac:dyDescent="0.2">
      <c r="A68" s="101">
        <v>67</v>
      </c>
      <c r="B68" s="105">
        <v>150125</v>
      </c>
      <c r="C68" s="108" t="s">
        <v>171</v>
      </c>
      <c r="D68" s="10">
        <v>1</v>
      </c>
    </row>
    <row r="69" spans="1:4" x14ac:dyDescent="0.2">
      <c r="A69" s="101">
        <v>68</v>
      </c>
      <c r="B69" s="105">
        <v>150126</v>
      </c>
      <c r="C69" s="108" t="s">
        <v>172</v>
      </c>
      <c r="D69" s="10">
        <v>1</v>
      </c>
    </row>
    <row r="70" spans="1:4" x14ac:dyDescent="0.2">
      <c r="A70" s="101">
        <v>69</v>
      </c>
      <c r="B70" s="105">
        <v>150127</v>
      </c>
      <c r="C70" s="108" t="s">
        <v>173</v>
      </c>
      <c r="D70" s="10">
        <v>1</v>
      </c>
    </row>
    <row r="71" spans="1:4" x14ac:dyDescent="0.2">
      <c r="A71" s="101">
        <v>70</v>
      </c>
      <c r="B71" s="105">
        <v>150128</v>
      </c>
      <c r="C71" s="108" t="s">
        <v>174</v>
      </c>
      <c r="D71" s="10">
        <v>1</v>
      </c>
    </row>
    <row r="72" spans="1:4" x14ac:dyDescent="0.2">
      <c r="A72" s="101">
        <v>71</v>
      </c>
      <c r="B72" s="105">
        <v>150129</v>
      </c>
      <c r="C72" s="108" t="s">
        <v>175</v>
      </c>
      <c r="D72" s="10">
        <v>1</v>
      </c>
    </row>
    <row r="73" spans="1:4" ht="28.5" x14ac:dyDescent="0.2">
      <c r="A73" s="101">
        <v>72</v>
      </c>
      <c r="B73" s="105">
        <v>150130</v>
      </c>
      <c r="C73" s="108" t="s">
        <v>176</v>
      </c>
      <c r="D73" s="10">
        <v>1</v>
      </c>
    </row>
    <row r="74" spans="1:4" x14ac:dyDescent="0.2">
      <c r="A74" s="101">
        <v>73</v>
      </c>
      <c r="B74" s="105">
        <v>150131</v>
      </c>
      <c r="C74" s="108" t="s">
        <v>179</v>
      </c>
      <c r="D74" s="10">
        <v>1</v>
      </c>
    </row>
    <row r="75" spans="1:4" x14ac:dyDescent="0.2">
      <c r="A75" s="101">
        <v>74</v>
      </c>
      <c r="B75" s="105">
        <v>150132</v>
      </c>
      <c r="C75" s="108" t="s">
        <v>180</v>
      </c>
      <c r="D75" s="10">
        <v>1</v>
      </c>
    </row>
    <row r="76" spans="1:4" x14ac:dyDescent="0.2">
      <c r="A76" s="101">
        <v>75</v>
      </c>
      <c r="B76" s="105">
        <v>150133</v>
      </c>
      <c r="C76" s="108" t="s">
        <v>181</v>
      </c>
      <c r="D76" s="10">
        <v>1</v>
      </c>
    </row>
    <row r="77" spans="1:4" x14ac:dyDescent="0.2">
      <c r="A77" s="101">
        <v>76</v>
      </c>
      <c r="B77" s="105">
        <v>150134</v>
      </c>
      <c r="C77" s="108" t="s">
        <v>182</v>
      </c>
      <c r="D77" s="10">
        <v>1</v>
      </c>
    </row>
    <row r="78" spans="1:4" ht="28.5" x14ac:dyDescent="0.2">
      <c r="A78" s="101">
        <v>77</v>
      </c>
      <c r="B78" s="105">
        <v>150135</v>
      </c>
      <c r="C78" s="108" t="s">
        <v>183</v>
      </c>
      <c r="D78" s="10">
        <v>1</v>
      </c>
    </row>
    <row r="79" spans="1:4" x14ac:dyDescent="0.2">
      <c r="A79" s="101">
        <v>78</v>
      </c>
      <c r="B79" s="105">
        <v>150136</v>
      </c>
      <c r="C79" s="108" t="s">
        <v>184</v>
      </c>
      <c r="D79" s="10">
        <v>1</v>
      </c>
    </row>
    <row r="80" spans="1:4" x14ac:dyDescent="0.2">
      <c r="A80" s="101">
        <v>79</v>
      </c>
      <c r="B80" s="105">
        <v>150137</v>
      </c>
      <c r="C80" s="108" t="s">
        <v>185</v>
      </c>
      <c r="D80" s="10">
        <v>1</v>
      </c>
    </row>
  </sheetData>
  <sortState ref="A2:F80">
    <sortCondition ref="B2"/>
  </sortState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C3" sqref="C3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ht="54" x14ac:dyDescent="0.25">
      <c r="C3" s="54">
        <v>150009</v>
      </c>
      <c r="D3" s="51" t="str">
        <f>VLOOKUP(C3,'Список МО'!B2:C80,2,0)</f>
        <v>ГБУЗ "Ардонская ЦРБ"</v>
      </c>
      <c r="E3" s="52"/>
    </row>
    <row r="6" spans="1:35" x14ac:dyDescent="0.25">
      <c r="C6" s="55" t="s">
        <v>86</v>
      </c>
      <c r="D6" s="56" t="str">
        <f>D3</f>
        <v>ГБУЗ "Ардонская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6382</v>
      </c>
      <c r="E11" s="37">
        <f>D11*Тарифы!D4</f>
        <v>1386425.6800000002</v>
      </c>
      <c r="F11" s="36">
        <v>0</v>
      </c>
      <c r="G11" s="37">
        <f>F11*Тарифы!E4</f>
        <v>0</v>
      </c>
      <c r="H11" s="66">
        <v>1423</v>
      </c>
      <c r="I11" s="37">
        <f>H11*Тарифы!F4</f>
        <v>370961.87</v>
      </c>
      <c r="J11" s="36">
        <v>79</v>
      </c>
      <c r="K11" s="37">
        <f>J11*Тарифы!G4</f>
        <v>16433.580000000002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199</v>
      </c>
      <c r="AA11" s="37">
        <f>Z11*Тарифы!V4</f>
        <v>85086.43</v>
      </c>
      <c r="AB11" s="36">
        <v>23</v>
      </c>
      <c r="AC11" s="37">
        <f>AB11*Тарифы!W4</f>
        <v>7847.5999999999995</v>
      </c>
      <c r="AD11" s="36">
        <v>2673</v>
      </c>
      <c r="AE11" s="37">
        <f>AD11*Тарифы!X4</f>
        <v>3839657.58</v>
      </c>
      <c r="AF11" s="36">
        <v>95</v>
      </c>
      <c r="AG11" s="37">
        <f>AF11*Тарифы!Y4</f>
        <v>108471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218</v>
      </c>
      <c r="E15" s="37">
        <f>D15*Тарифы!D8</f>
        <v>26796.560000000001</v>
      </c>
      <c r="F15" s="36">
        <v>50</v>
      </c>
      <c r="G15" s="37">
        <f>F15*Тарифы!E8</f>
        <v>8070.5</v>
      </c>
      <c r="H15" s="66">
        <v>1426</v>
      </c>
      <c r="I15" s="37">
        <f>H15*Тарифы!F8</f>
        <v>210335</v>
      </c>
      <c r="J15" s="36">
        <v>51</v>
      </c>
      <c r="K15" s="37">
        <f>J15*Тарифы!G8</f>
        <v>9878.19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42</v>
      </c>
      <c r="AA15" s="37">
        <f>Z15*Тарифы!V8</f>
        <v>10161.06</v>
      </c>
      <c r="AB15" s="36">
        <v>0</v>
      </c>
      <c r="AC15" s="37">
        <f>AB15*Тарифы!W8</f>
        <v>0</v>
      </c>
      <c r="AD15" s="36">
        <v>2295</v>
      </c>
      <c r="AE15" s="37">
        <f>AD15*Тарифы!X8</f>
        <v>2070985.05</v>
      </c>
      <c r="AF15" s="36">
        <v>187</v>
      </c>
      <c r="AG15" s="37">
        <f>AF15*Тарифы!Y8</f>
        <v>220405.68000000002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208</v>
      </c>
      <c r="E21" s="37">
        <f>D21*Тарифы!D14</f>
        <v>48220.639999999999</v>
      </c>
      <c r="F21" s="36">
        <v>0</v>
      </c>
      <c r="G21" s="37">
        <f>F21*Тарифы!E14</f>
        <v>0</v>
      </c>
      <c r="H21" s="66">
        <v>142</v>
      </c>
      <c r="I21" s="37">
        <f>H21*Тарифы!F14</f>
        <v>39504.400000000001</v>
      </c>
      <c r="J21" s="36">
        <v>26</v>
      </c>
      <c r="K21" s="37">
        <f>J21*Тарифы!G14</f>
        <v>7348.12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273</v>
      </c>
      <c r="AE21" s="37">
        <f>AD21*Тарифы!X14</f>
        <v>263950.05</v>
      </c>
      <c r="AF21" s="36">
        <v>124</v>
      </c>
      <c r="AG21" s="37">
        <f>AF21*Тарифы!Y14</f>
        <v>122173.48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158</v>
      </c>
      <c r="E22" s="37">
        <f>D22*Тарифы!D15</f>
        <v>27673.7</v>
      </c>
      <c r="F22" s="36">
        <v>0</v>
      </c>
      <c r="G22" s="37">
        <f>F22*Тарифы!E15</f>
        <v>0</v>
      </c>
      <c r="H22" s="36">
        <v>632</v>
      </c>
      <c r="I22" s="37">
        <f>H22*Тарифы!F15</f>
        <v>132833.76</v>
      </c>
      <c r="J22" s="36">
        <v>67</v>
      </c>
      <c r="K22" s="37">
        <f>J22*Тарифы!G15</f>
        <v>15034.800000000001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73</v>
      </c>
      <c r="AA22" s="37">
        <f>Z22*Тарифы!V15</f>
        <v>25165.29</v>
      </c>
      <c r="AB22" s="36">
        <v>0</v>
      </c>
      <c r="AC22" s="37">
        <f>AB22*Тарифы!W15</f>
        <v>0</v>
      </c>
      <c r="AD22" s="36">
        <v>1325</v>
      </c>
      <c r="AE22" s="37">
        <f>AD22*Тарифы!X15</f>
        <v>1268873</v>
      </c>
      <c r="AF22" s="36">
        <v>251</v>
      </c>
      <c r="AG22" s="37">
        <f>AF22*Тарифы!Y15</f>
        <v>256547.1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819</v>
      </c>
      <c r="E24" s="37">
        <f>D24*Тарифы!D17</f>
        <v>148042.44</v>
      </c>
      <c r="F24" s="36">
        <v>323</v>
      </c>
      <c r="G24" s="37">
        <f>F24*Тарифы!E17</f>
        <v>62707.219999999994</v>
      </c>
      <c r="H24" s="66">
        <v>1645</v>
      </c>
      <c r="I24" s="37">
        <f>H24*Тарифы!F17</f>
        <v>356816.95</v>
      </c>
      <c r="J24" s="36">
        <v>171</v>
      </c>
      <c r="K24" s="37">
        <f>J24*Тарифы!G17</f>
        <v>39837.870000000003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411</v>
      </c>
      <c r="AA24" s="37">
        <f>Z24*Тарифы!V17</f>
        <v>146225.57999999999</v>
      </c>
      <c r="AB24" s="36">
        <v>77</v>
      </c>
      <c r="AC24" s="37">
        <f>AB24*Тарифы!W17</f>
        <v>29422.47</v>
      </c>
      <c r="AD24" s="36">
        <v>2466</v>
      </c>
      <c r="AE24" s="37">
        <f>AD24*Тарифы!X17</f>
        <v>2293429.3199999998</v>
      </c>
      <c r="AF24" s="36">
        <v>590</v>
      </c>
      <c r="AG24" s="37">
        <f>AF24*Тарифы!Y17</f>
        <v>586737.30000000005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472</v>
      </c>
      <c r="E28" s="37">
        <f>D28*Тарифы!D21</f>
        <v>77813.920000000013</v>
      </c>
      <c r="F28" s="36">
        <v>11</v>
      </c>
      <c r="G28" s="37">
        <f>F28*Тарифы!E21</f>
        <v>1820.83</v>
      </c>
      <c r="H28" s="36">
        <v>988</v>
      </c>
      <c r="I28" s="37">
        <f>H28*Тарифы!F21</f>
        <v>195456.04</v>
      </c>
      <c r="J28" s="36">
        <v>85</v>
      </c>
      <c r="K28" s="37">
        <f>J28*Тарифы!G21</f>
        <v>16884.399999999998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116</v>
      </c>
      <c r="AA28" s="37">
        <f>Z28*Тарифы!V21</f>
        <v>37640.840000000004</v>
      </c>
      <c r="AB28" s="36">
        <v>18</v>
      </c>
      <c r="AC28" s="37">
        <f>AB28*Тарифы!W21</f>
        <v>5864.58</v>
      </c>
      <c r="AD28" s="36">
        <v>453</v>
      </c>
      <c r="AE28" s="37">
        <f>AD28*Тарифы!X21</f>
        <v>396270.81</v>
      </c>
      <c r="AF28" s="36">
        <v>86</v>
      </c>
      <c r="AG28" s="37">
        <f>AF28*Тарифы!Y21</f>
        <v>75230.22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412</v>
      </c>
      <c r="E29" s="37">
        <f>D29*Тарифы!D22</f>
        <v>52418.76</v>
      </c>
      <c r="F29" s="36">
        <v>93</v>
      </c>
      <c r="G29" s="37">
        <f>F29*Тарифы!E22</f>
        <v>12234.150000000001</v>
      </c>
      <c r="H29" s="66">
        <v>1419</v>
      </c>
      <c r="I29" s="37">
        <f>H29*Тарифы!F22</f>
        <v>216652.92</v>
      </c>
      <c r="J29" s="36">
        <v>181</v>
      </c>
      <c r="K29" s="37">
        <f>J29*Тарифы!G22</f>
        <v>28572.660000000003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79</v>
      </c>
      <c r="AA29" s="37">
        <f>Z29*Тарифы!V22</f>
        <v>19782.39</v>
      </c>
      <c r="AB29" s="36">
        <v>38</v>
      </c>
      <c r="AC29" s="37">
        <f>AB29*Тарифы!W22</f>
        <v>9839.34</v>
      </c>
      <c r="AD29" s="36">
        <v>2523</v>
      </c>
      <c r="AE29" s="37">
        <f>AD29*Тарифы!X22</f>
        <v>2299966.8000000003</v>
      </c>
      <c r="AF29" s="36">
        <v>615</v>
      </c>
      <c r="AG29" s="37">
        <f>AF29*Тарифы!Y22</f>
        <v>577626.44999999995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843</v>
      </c>
      <c r="E30" s="37">
        <f>D30*Тарифы!D23</f>
        <v>85564.5</v>
      </c>
      <c r="F30" s="36">
        <v>83</v>
      </c>
      <c r="G30" s="37">
        <f>F30*Тарифы!E23</f>
        <v>11772.720000000001</v>
      </c>
      <c r="H30" s="66">
        <v>1369</v>
      </c>
      <c r="I30" s="37">
        <f>H30*Тарифы!F23</f>
        <v>166744.19999999998</v>
      </c>
      <c r="J30" s="36">
        <v>225</v>
      </c>
      <c r="K30" s="37">
        <f>J30*Тарифы!G23</f>
        <v>38297.25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116</v>
      </c>
      <c r="AA30" s="37">
        <f>Z30*Тарифы!V23</f>
        <v>23174.48</v>
      </c>
      <c r="AB30" s="36">
        <v>38</v>
      </c>
      <c r="AC30" s="37">
        <f>AB30*Тарифы!W23</f>
        <v>10608.460000000001</v>
      </c>
      <c r="AD30" s="36">
        <v>2096</v>
      </c>
      <c r="AE30" s="37">
        <f>AD30*Тарифы!X23</f>
        <v>1408910.2400000002</v>
      </c>
      <c r="AF30" s="36">
        <v>614</v>
      </c>
      <c r="AG30" s="37">
        <f>AF30*Тарифы!Y23</f>
        <v>576687.22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881</v>
      </c>
      <c r="G31" s="37">
        <f>F31*Тарифы!E24</f>
        <v>205739.93</v>
      </c>
      <c r="H31" s="36">
        <v>0</v>
      </c>
      <c r="I31" s="37">
        <f>H31*Тарифы!F24</f>
        <v>0</v>
      </c>
      <c r="J31" s="36">
        <v>1930</v>
      </c>
      <c r="K31" s="37">
        <f>J31*Тарифы!G24</f>
        <v>540863.20000000007</v>
      </c>
      <c r="L31" s="36">
        <v>0</v>
      </c>
      <c r="M31" s="37">
        <v>0</v>
      </c>
      <c r="N31" s="36">
        <v>0</v>
      </c>
      <c r="O31" s="37">
        <v>0</v>
      </c>
      <c r="P31" s="36">
        <v>59</v>
      </c>
      <c r="Q31" s="37">
        <v>234147.4</v>
      </c>
      <c r="R31" s="36">
        <v>0</v>
      </c>
      <c r="S31" s="37">
        <v>0</v>
      </c>
      <c r="T31" s="36">
        <v>6138</v>
      </c>
      <c r="U31" s="37">
        <v>6418841.96</v>
      </c>
      <c r="V31" s="36">
        <v>985</v>
      </c>
      <c r="W31" s="37">
        <v>230734</v>
      </c>
      <c r="X31" s="36">
        <v>450</v>
      </c>
      <c r="Y31" s="37">
        <v>781617.5</v>
      </c>
      <c r="Z31" s="36">
        <v>0</v>
      </c>
      <c r="AA31" s="37">
        <f>Z31*Тарифы!V24</f>
        <v>0</v>
      </c>
      <c r="AB31" s="36">
        <v>2281</v>
      </c>
      <c r="AC31" s="37">
        <f>AB31*Тарифы!W24</f>
        <v>1048438.84</v>
      </c>
      <c r="AD31" s="36">
        <v>0</v>
      </c>
      <c r="AE31" s="37">
        <f>AD31*Тарифы!X24</f>
        <v>0</v>
      </c>
      <c r="AF31" s="36">
        <v>7826</v>
      </c>
      <c r="AG31" s="37">
        <f>AF31*Тарифы!Y24</f>
        <v>9007804.2599999998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4726</v>
      </c>
      <c r="E35" s="37">
        <f>D35*Тарифы!D28</f>
        <v>731821.1</v>
      </c>
      <c r="F35" s="36">
        <v>995</v>
      </c>
      <c r="G35" s="37">
        <f>F35*Тарифы!E28</f>
        <v>0</v>
      </c>
      <c r="H35" s="66">
        <v>5825</v>
      </c>
      <c r="I35" s="37">
        <f>H35*Тарифы!F28</f>
        <v>1082401.5</v>
      </c>
      <c r="J35" s="36">
        <v>127</v>
      </c>
      <c r="K35" s="37">
        <f>J35*Тарифы!G28</f>
        <v>0</v>
      </c>
      <c r="L35" s="36">
        <v>5503</v>
      </c>
      <c r="M35" s="37">
        <v>8587926.4100000001</v>
      </c>
      <c r="N35" s="36">
        <v>826</v>
      </c>
      <c r="O35" s="37">
        <v>136696.22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7628</v>
      </c>
      <c r="AA35" s="37">
        <f>Z35*Тарифы!V28</f>
        <v>2324938.12</v>
      </c>
      <c r="AB35" s="36">
        <v>0</v>
      </c>
      <c r="AC35" s="37">
        <f>AB35*Тарифы!W28</f>
        <v>0</v>
      </c>
      <c r="AD35" s="36">
        <v>15416</v>
      </c>
      <c r="AE35" s="37">
        <f>AD35*Тарифы!X28</f>
        <v>11498177.76</v>
      </c>
      <c r="AF35" s="36">
        <v>466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563</v>
      </c>
      <c r="E37" s="37">
        <f>D37*Тарифы!D30</f>
        <v>92816.180000000008</v>
      </c>
      <c r="F37" s="36">
        <v>151</v>
      </c>
      <c r="G37" s="37">
        <f>F37*Тарифы!E30</f>
        <v>24995.03</v>
      </c>
      <c r="H37" s="36">
        <v>826</v>
      </c>
      <c r="I37" s="37">
        <f>H37*Тарифы!F30</f>
        <v>163407.58000000002</v>
      </c>
      <c r="J37" s="36">
        <v>129</v>
      </c>
      <c r="K37" s="37">
        <f>J37*Тарифы!G30</f>
        <v>25624.559999999998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273</v>
      </c>
      <c r="AA37" s="37">
        <f>Z37*Тарифы!V30</f>
        <v>88585.77</v>
      </c>
      <c r="AB37" s="36">
        <v>58</v>
      </c>
      <c r="AC37" s="37">
        <f>AB37*Тарифы!W30</f>
        <v>18896.98</v>
      </c>
      <c r="AD37" s="36">
        <v>1167</v>
      </c>
      <c r="AE37" s="37">
        <f>AD37*Тарифы!X30</f>
        <v>1020856.59</v>
      </c>
      <c r="AF37" s="36">
        <v>301</v>
      </c>
      <c r="AG37" s="37">
        <f>AF37*Тарифы!Y30</f>
        <v>263305.77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341</v>
      </c>
      <c r="E38" s="37">
        <f>D38*Тарифы!D31</f>
        <v>45069.969999999994</v>
      </c>
      <c r="F38" s="36">
        <v>9</v>
      </c>
      <c r="G38" s="37">
        <f>F38*Тарифы!E31</f>
        <v>1497.1499999999999</v>
      </c>
      <c r="H38" s="66">
        <v>437</v>
      </c>
      <c r="I38" s="37">
        <f>H38*Тарифы!F31</f>
        <v>69308.2</v>
      </c>
      <c r="J38" s="36">
        <v>84</v>
      </c>
      <c r="K38" s="37">
        <f>J38*Тарифы!G31</f>
        <v>16768.080000000002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119</v>
      </c>
      <c r="AA38" s="37">
        <f>Z38*Тарифы!V31</f>
        <v>30956.66</v>
      </c>
      <c r="AB38" s="36">
        <v>18</v>
      </c>
      <c r="AC38" s="37">
        <f>AB38*Тарифы!W31</f>
        <v>5893.38</v>
      </c>
      <c r="AD38" s="36">
        <v>633</v>
      </c>
      <c r="AE38" s="37">
        <f>AD38*Тарифы!X31</f>
        <v>384693.09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832</v>
      </c>
      <c r="E39" s="37">
        <f>D39*Тарифы!D32</f>
        <v>137163.52000000002</v>
      </c>
      <c r="F39" s="36">
        <v>164</v>
      </c>
      <c r="G39" s="37">
        <f>F39*Тарифы!E32</f>
        <v>27146.920000000002</v>
      </c>
      <c r="H39" s="66">
        <v>663</v>
      </c>
      <c r="I39" s="37">
        <f>H39*Тарифы!F32</f>
        <v>131161.29</v>
      </c>
      <c r="J39" s="36">
        <v>73</v>
      </c>
      <c r="K39" s="37">
        <f>J39*Тарифы!G32</f>
        <v>14500.72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291</v>
      </c>
      <c r="AA39" s="37">
        <f>Z39*Тарифы!V32</f>
        <v>94426.59</v>
      </c>
      <c r="AB39" s="36">
        <v>60</v>
      </c>
      <c r="AC39" s="37">
        <f>AB39*Тарифы!W32</f>
        <v>19548.599999999999</v>
      </c>
      <c r="AD39" s="36">
        <v>2765</v>
      </c>
      <c r="AE39" s="37">
        <f>AD39*Тарифы!X32</f>
        <v>2418739.0499999998</v>
      </c>
      <c r="AF39" s="36">
        <v>349</v>
      </c>
      <c r="AG39" s="37">
        <f>AF39*Тарифы!Y32</f>
        <v>305294.73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555</v>
      </c>
      <c r="E43" s="37">
        <f>D43*Тарифы!D36</f>
        <v>164540.85</v>
      </c>
      <c r="F43" s="36">
        <v>46</v>
      </c>
      <c r="G43" s="37">
        <f>F43*Тарифы!E36</f>
        <v>18704.060000000001</v>
      </c>
      <c r="H43" s="36">
        <v>268</v>
      </c>
      <c r="I43" s="37">
        <f>H43*Тарифы!F36</f>
        <v>95343.679999999993</v>
      </c>
      <c r="J43" s="36">
        <v>63</v>
      </c>
      <c r="K43" s="37">
        <f>J43*Тарифы!G36</f>
        <v>30739.59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76</v>
      </c>
      <c r="AA43" s="37">
        <f>Z43*Тарифы!V36</f>
        <v>44500.28</v>
      </c>
      <c r="AB43" s="36">
        <v>19</v>
      </c>
      <c r="AC43" s="37">
        <f>AB43*Тарифы!W36</f>
        <v>15205.89</v>
      </c>
      <c r="AD43" s="36">
        <v>509</v>
      </c>
      <c r="AE43" s="37">
        <f>AD43*Тарифы!X36</f>
        <v>660855.05999999994</v>
      </c>
      <c r="AF43" s="36">
        <v>52</v>
      </c>
      <c r="AG43" s="37">
        <f>AF43*Тарифы!Y36</f>
        <v>92412.32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380</v>
      </c>
      <c r="E44" s="37">
        <f>D44*Тарифы!D37</f>
        <v>115075.4</v>
      </c>
      <c r="F44" s="36">
        <v>50</v>
      </c>
      <c r="G44" s="37">
        <f>F44*Тарифы!E37</f>
        <v>18637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3765</v>
      </c>
      <c r="AE44" s="37">
        <f>AD44*Тарифы!X37</f>
        <v>4814041.95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1710</v>
      </c>
      <c r="E47" s="37">
        <f>D47*Тарифы!D40</f>
        <v>198582.3</v>
      </c>
      <c r="F47" s="36">
        <v>180</v>
      </c>
      <c r="G47" s="37">
        <f>F47*Тарифы!E40</f>
        <v>20903.399999999998</v>
      </c>
      <c r="H47" s="66">
        <v>2257</v>
      </c>
      <c r="I47" s="37">
        <f>H47*Тарифы!F40</f>
        <v>0</v>
      </c>
      <c r="J47" s="36">
        <v>139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318</v>
      </c>
      <c r="AA47" s="37">
        <f>Z47*Тарифы!V40</f>
        <v>72685.259999999995</v>
      </c>
      <c r="AB47" s="36">
        <v>38</v>
      </c>
      <c r="AC47" s="37">
        <f>AB47*Тарифы!W40</f>
        <v>8685.66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18619</v>
      </c>
      <c r="E48" s="39">
        <f t="shared" ref="E48:AG48" si="0">SUM(E10:E47)</f>
        <v>3338025.52</v>
      </c>
      <c r="F48" s="67">
        <f t="shared" si="0"/>
        <v>3036</v>
      </c>
      <c r="G48" s="39">
        <f t="shared" si="0"/>
        <v>414228.91000000003</v>
      </c>
      <c r="H48" s="67">
        <f t="shared" si="0"/>
        <v>19320</v>
      </c>
      <c r="I48" s="39">
        <f t="shared" si="0"/>
        <v>3230927.39</v>
      </c>
      <c r="J48" s="67">
        <f t="shared" si="0"/>
        <v>3430</v>
      </c>
      <c r="K48" s="39">
        <f t="shared" si="0"/>
        <v>800783.02</v>
      </c>
      <c r="L48" s="67">
        <f t="shared" si="0"/>
        <v>5503</v>
      </c>
      <c r="M48" s="39">
        <f t="shared" si="0"/>
        <v>8587926.4100000001</v>
      </c>
      <c r="N48" s="67">
        <f t="shared" si="0"/>
        <v>826</v>
      </c>
      <c r="O48" s="39">
        <f t="shared" si="0"/>
        <v>136696.22</v>
      </c>
      <c r="P48" s="67">
        <f t="shared" si="0"/>
        <v>59</v>
      </c>
      <c r="Q48" s="39">
        <f t="shared" si="0"/>
        <v>234147.4</v>
      </c>
      <c r="R48" s="67">
        <f t="shared" si="0"/>
        <v>0</v>
      </c>
      <c r="S48" s="39">
        <f t="shared" si="0"/>
        <v>0</v>
      </c>
      <c r="T48" s="67">
        <f t="shared" si="0"/>
        <v>6138</v>
      </c>
      <c r="U48" s="39">
        <f t="shared" si="0"/>
        <v>6418841.96</v>
      </c>
      <c r="V48" s="67">
        <f t="shared" si="0"/>
        <v>985</v>
      </c>
      <c r="W48" s="39">
        <f t="shared" si="0"/>
        <v>230734</v>
      </c>
      <c r="X48" s="67">
        <f t="shared" si="0"/>
        <v>450</v>
      </c>
      <c r="Y48" s="39">
        <f t="shared" si="0"/>
        <v>781617.5</v>
      </c>
      <c r="Z48" s="67">
        <f t="shared" si="0"/>
        <v>9741</v>
      </c>
      <c r="AA48" s="39">
        <f t="shared" si="0"/>
        <v>3003328.7499999995</v>
      </c>
      <c r="AB48" s="67">
        <f t="shared" si="0"/>
        <v>2668</v>
      </c>
      <c r="AC48" s="39">
        <f t="shared" si="0"/>
        <v>1180251.7999999998</v>
      </c>
      <c r="AD48" s="67">
        <f t="shared" si="0"/>
        <v>38359</v>
      </c>
      <c r="AE48" s="39">
        <f t="shared" si="0"/>
        <v>34639406.350000001</v>
      </c>
      <c r="AF48" s="67">
        <f t="shared" si="0"/>
        <v>11556</v>
      </c>
      <c r="AG48" s="39">
        <f t="shared" si="0"/>
        <v>12192695.530000001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26600</v>
      </c>
      <c r="E50" s="45"/>
      <c r="F50" s="223" t="s">
        <v>83</v>
      </c>
      <c r="G50" s="223"/>
      <c r="H50" s="44">
        <v>20466</v>
      </c>
      <c r="I50" s="45"/>
      <c r="J50" s="70" t="s">
        <v>84</v>
      </c>
      <c r="K50" s="44">
        <v>6134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"Ардонская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154</v>
      </c>
      <c r="E59" s="37">
        <f>D59*Тарифы!D4</f>
        <v>33454.959999999999</v>
      </c>
      <c r="F59" s="36">
        <v>0</v>
      </c>
      <c r="G59" s="37">
        <f>F59*Тарифы!E4</f>
        <v>0</v>
      </c>
      <c r="H59" s="66">
        <v>18</v>
      </c>
      <c r="I59" s="37">
        <f>H59*Тарифы!F4</f>
        <v>4692.42</v>
      </c>
      <c r="J59" s="6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27</v>
      </c>
      <c r="AE59" s="37">
        <f>AD59*Тарифы!X4</f>
        <v>38784.42</v>
      </c>
      <c r="AF59" s="36">
        <v>8</v>
      </c>
      <c r="AG59" s="37">
        <f>AF59*Тарифы!Y4</f>
        <v>9134.4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66">
        <v>0</v>
      </c>
      <c r="I60" s="37">
        <f>H60*Тарифы!F5</f>
        <v>0</v>
      </c>
      <c r="J60" s="6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66">
        <v>0</v>
      </c>
      <c r="I61" s="37">
        <f>H61*Тарифы!F6</f>
        <v>0</v>
      </c>
      <c r="J61" s="6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66">
        <v>0</v>
      </c>
      <c r="I62" s="37">
        <f>H62*Тарифы!F7</f>
        <v>0</v>
      </c>
      <c r="J62" s="6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10</v>
      </c>
      <c r="G63" s="37">
        <f>F63*Тарифы!E8</f>
        <v>1614.1</v>
      </c>
      <c r="H63" s="66">
        <v>10</v>
      </c>
      <c r="I63" s="37">
        <f>H63*Тарифы!F8</f>
        <v>1475</v>
      </c>
      <c r="J63" s="6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8</v>
      </c>
      <c r="AE63" s="37">
        <f>AD63*Тарифы!X8</f>
        <v>7219.12</v>
      </c>
      <c r="AF63" s="36">
        <v>5</v>
      </c>
      <c r="AG63" s="37">
        <f>AF63*Тарифы!Y8</f>
        <v>5893.2000000000007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66">
        <v>0</v>
      </c>
      <c r="I64" s="37">
        <f>H64*Тарифы!F9</f>
        <v>0</v>
      </c>
      <c r="J64" s="6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66">
        <v>0</v>
      </c>
      <c r="I65" s="37">
        <f>H65*Тарифы!F10</f>
        <v>0</v>
      </c>
      <c r="J65" s="6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66">
        <v>0</v>
      </c>
      <c r="I66" s="37">
        <f>H66*Тарифы!F11</f>
        <v>0</v>
      </c>
      <c r="J66" s="6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66">
        <v>0</v>
      </c>
      <c r="I67" s="37">
        <f>H67*Тарифы!F12</f>
        <v>0</v>
      </c>
      <c r="J67" s="6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66">
        <v>0</v>
      </c>
      <c r="I68" s="37">
        <f>H68*Тарифы!F13</f>
        <v>0</v>
      </c>
      <c r="J68" s="6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66">
        <v>0</v>
      </c>
      <c r="I69" s="37">
        <f>H69*Тарифы!F14</f>
        <v>0</v>
      </c>
      <c r="J69" s="6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66">
        <v>8</v>
      </c>
      <c r="I70" s="37">
        <f>H70*Тарифы!F15</f>
        <v>1681.44</v>
      </c>
      <c r="J70" s="6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6</v>
      </c>
      <c r="AA70" s="37">
        <f>Z70*Тарифы!V15</f>
        <v>2068.38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66">
        <v>0</v>
      </c>
      <c r="I71" s="37">
        <f>H71*Тарифы!F16</f>
        <v>0</v>
      </c>
      <c r="J71" s="6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20</v>
      </c>
      <c r="E72" s="37">
        <f>D72*Тарифы!D17</f>
        <v>3615.2</v>
      </c>
      <c r="F72" s="36">
        <v>10</v>
      </c>
      <c r="G72" s="37">
        <f>F72*Тарифы!E17</f>
        <v>1941.3999999999999</v>
      </c>
      <c r="H72" s="66">
        <v>37</v>
      </c>
      <c r="I72" s="37">
        <f>H72*Тарифы!F17</f>
        <v>8025.67</v>
      </c>
      <c r="J72" s="66">
        <v>10</v>
      </c>
      <c r="K72" s="37">
        <f>J72*Тарифы!G17</f>
        <v>2329.6999999999998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6</v>
      </c>
      <c r="AA72" s="37">
        <f>Z72*Тарифы!V17</f>
        <v>2134.6799999999998</v>
      </c>
      <c r="AB72" s="36">
        <v>0</v>
      </c>
      <c r="AC72" s="37">
        <f>AB72*Тарифы!W17</f>
        <v>0</v>
      </c>
      <c r="AD72" s="36">
        <v>35</v>
      </c>
      <c r="AE72" s="37">
        <f>AD72*Тарифы!X17</f>
        <v>32550.7</v>
      </c>
      <c r="AF72" s="36">
        <v>8</v>
      </c>
      <c r="AG72" s="37">
        <f>AF72*Тарифы!Y17</f>
        <v>7955.76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66">
        <v>0</v>
      </c>
      <c r="I73" s="37">
        <f>H73*Тарифы!F18</f>
        <v>0</v>
      </c>
      <c r="J73" s="6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66">
        <v>0</v>
      </c>
      <c r="I74" s="37">
        <f>H74*Тарифы!F19</f>
        <v>0</v>
      </c>
      <c r="J74" s="6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66">
        <v>0</v>
      </c>
      <c r="I75" s="37">
        <f>H75*Тарифы!F20</f>
        <v>0</v>
      </c>
      <c r="J75" s="6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66">
        <v>10</v>
      </c>
      <c r="I76" s="37">
        <f>H76*Тарифы!F21</f>
        <v>1978.3000000000002</v>
      </c>
      <c r="J76" s="6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4</v>
      </c>
      <c r="AA76" s="37">
        <f>Z76*Тарифы!V21</f>
        <v>1297.96</v>
      </c>
      <c r="AB76" s="36">
        <v>0</v>
      </c>
      <c r="AC76" s="37">
        <f>AB76*Тарифы!W21</f>
        <v>0</v>
      </c>
      <c r="AD76" s="36">
        <v>5</v>
      </c>
      <c r="AE76" s="37">
        <f>AD76*Тарифы!X21</f>
        <v>4373.8500000000004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10</v>
      </c>
      <c r="E77" s="37">
        <f>D77*Тарифы!D22</f>
        <v>1272.3</v>
      </c>
      <c r="F77" s="36">
        <v>10</v>
      </c>
      <c r="G77" s="37">
        <f>F77*Тарифы!E22</f>
        <v>1315.5</v>
      </c>
      <c r="H77" s="66">
        <v>39</v>
      </c>
      <c r="I77" s="37">
        <f>H77*Тарифы!F22</f>
        <v>5954.52</v>
      </c>
      <c r="J77" s="66">
        <v>11</v>
      </c>
      <c r="K77" s="37">
        <f>J77*Тарифы!G22</f>
        <v>1736.46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16</v>
      </c>
      <c r="AE77" s="37">
        <f>AD77*Тарифы!X22</f>
        <v>14585.6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15</v>
      </c>
      <c r="E78" s="37">
        <f>D78*Тарифы!D23</f>
        <v>1522.5</v>
      </c>
      <c r="F78" s="36">
        <v>20</v>
      </c>
      <c r="G78" s="37">
        <f>F78*Тарифы!E23</f>
        <v>2836.8</v>
      </c>
      <c r="H78" s="66">
        <v>69</v>
      </c>
      <c r="I78" s="37">
        <f>H78*Тарифы!F23</f>
        <v>8404.1999999999989</v>
      </c>
      <c r="J78" s="66">
        <v>5</v>
      </c>
      <c r="K78" s="37">
        <f>J78*Тарифы!G23</f>
        <v>851.05000000000007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4</v>
      </c>
      <c r="AA78" s="37">
        <f>Z78*Тарифы!V23</f>
        <v>799.12</v>
      </c>
      <c r="AB78" s="36">
        <v>0</v>
      </c>
      <c r="AC78" s="37">
        <f>AB78*Тарифы!W23</f>
        <v>0</v>
      </c>
      <c r="AD78" s="36">
        <v>11</v>
      </c>
      <c r="AE78" s="37">
        <f>AD78*Тарифы!X23</f>
        <v>7394.09</v>
      </c>
      <c r="AF78" s="36">
        <v>5</v>
      </c>
      <c r="AG78" s="37">
        <f>AF78*Тарифы!Y23</f>
        <v>4696.1499999999996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3</v>
      </c>
      <c r="G79" s="37">
        <f>F79*Тарифы!E24</f>
        <v>700.59</v>
      </c>
      <c r="H79" s="66">
        <v>0</v>
      </c>
      <c r="I79" s="37">
        <f>H79*Тарифы!F24</f>
        <v>0</v>
      </c>
      <c r="J79" s="66">
        <v>19</v>
      </c>
      <c r="K79" s="37">
        <f>J79*Тарифы!G24</f>
        <v>5324.56</v>
      </c>
      <c r="L79" s="36">
        <v>0</v>
      </c>
      <c r="M79" s="37">
        <v>0</v>
      </c>
      <c r="N79" s="36">
        <v>0</v>
      </c>
      <c r="O79" s="37">
        <v>0</v>
      </c>
      <c r="P79" s="36">
        <v>1</v>
      </c>
      <c r="Q79" s="37">
        <v>3968.6</v>
      </c>
      <c r="R79" s="36">
        <v>0</v>
      </c>
      <c r="S79" s="37">
        <v>0</v>
      </c>
      <c r="T79" s="36">
        <v>71</v>
      </c>
      <c r="U79" s="37">
        <v>76505.17</v>
      </c>
      <c r="V79" s="36">
        <v>0</v>
      </c>
      <c r="W79" s="37">
        <v>0</v>
      </c>
      <c r="X79" s="36">
        <v>15</v>
      </c>
      <c r="Y79" s="37">
        <v>25978.85</v>
      </c>
      <c r="Z79" s="36">
        <v>0</v>
      </c>
      <c r="AA79" s="37">
        <f>Z79*Тарифы!V24</f>
        <v>0</v>
      </c>
      <c r="AB79" s="36">
        <v>9</v>
      </c>
      <c r="AC79" s="37">
        <f>AB79*Тарифы!W24</f>
        <v>4136.76</v>
      </c>
      <c r="AD79" s="36">
        <v>0</v>
      </c>
      <c r="AE79" s="37">
        <f>AD79*Тарифы!X24</f>
        <v>0</v>
      </c>
      <c r="AF79" s="36">
        <v>78</v>
      </c>
      <c r="AG79" s="37">
        <f>AF79*Тарифы!Y24</f>
        <v>89778.78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66">
        <v>0</v>
      </c>
      <c r="I80" s="37">
        <f>H80*Тарифы!F25</f>
        <v>0</v>
      </c>
      <c r="J80" s="6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66">
        <v>0</v>
      </c>
      <c r="I81" s="37">
        <f>H81*Тарифы!F26</f>
        <v>0</v>
      </c>
      <c r="J81" s="6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66">
        <v>0</v>
      </c>
      <c r="I82" s="37">
        <f>H82*Тарифы!F27</f>
        <v>0</v>
      </c>
      <c r="J82" s="6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52</v>
      </c>
      <c r="E83" s="37">
        <f>D83*Тарифы!D28</f>
        <v>8052.2</v>
      </c>
      <c r="F83" s="36">
        <v>88</v>
      </c>
      <c r="G83" s="37">
        <f>F83*Тарифы!E28</f>
        <v>0</v>
      </c>
      <c r="H83" s="66">
        <v>216</v>
      </c>
      <c r="I83" s="37">
        <f>H83*Тарифы!F28</f>
        <v>40137.119999999995</v>
      </c>
      <c r="J83" s="66">
        <v>21</v>
      </c>
      <c r="K83" s="37">
        <f>J83*Тарифы!G28</f>
        <v>0</v>
      </c>
      <c r="L83" s="36">
        <v>77</v>
      </c>
      <c r="M83" s="37">
        <v>120377.26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16</v>
      </c>
      <c r="AA83" s="37">
        <f>Z83*Тарифы!V28</f>
        <v>4876.6400000000003</v>
      </c>
      <c r="AB83" s="36">
        <v>0</v>
      </c>
      <c r="AC83" s="37">
        <f>AB83*Тарифы!W28</f>
        <v>0</v>
      </c>
      <c r="AD83" s="36">
        <v>330</v>
      </c>
      <c r="AE83" s="37">
        <f>AD83*Тарифы!X28</f>
        <v>246133.80000000002</v>
      </c>
      <c r="AF83" s="36">
        <v>24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66">
        <v>0</v>
      </c>
      <c r="I84" s="37">
        <f>H84*Тарифы!F29</f>
        <v>0</v>
      </c>
      <c r="J84" s="6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10</v>
      </c>
      <c r="E85" s="37">
        <f>D85*Тарифы!D30</f>
        <v>1648.6000000000001</v>
      </c>
      <c r="F85" s="36">
        <v>4</v>
      </c>
      <c r="G85" s="37">
        <f>F85*Тарифы!E30</f>
        <v>662.12</v>
      </c>
      <c r="H85" s="66">
        <v>29</v>
      </c>
      <c r="I85" s="37">
        <f>H85*Тарифы!F30</f>
        <v>5737.0700000000006</v>
      </c>
      <c r="J85" s="66">
        <v>6</v>
      </c>
      <c r="K85" s="37">
        <f>J85*Тарифы!G30</f>
        <v>1191.8399999999999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6</v>
      </c>
      <c r="AA85" s="37">
        <f>Z85*Тарифы!V30</f>
        <v>1946.94</v>
      </c>
      <c r="AB85" s="36">
        <v>2</v>
      </c>
      <c r="AC85" s="37">
        <f>AB85*Тарифы!W30</f>
        <v>651.62</v>
      </c>
      <c r="AD85" s="36">
        <v>19</v>
      </c>
      <c r="AE85" s="37">
        <f>AD85*Тарифы!X30</f>
        <v>16620.63</v>
      </c>
      <c r="AF85" s="36">
        <v>5</v>
      </c>
      <c r="AG85" s="37">
        <f>AF85*Тарифы!Y30</f>
        <v>4373.8500000000004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3</v>
      </c>
      <c r="E86" s="37">
        <f>D86*Тарифы!D31</f>
        <v>396.51</v>
      </c>
      <c r="F86" s="36">
        <v>0</v>
      </c>
      <c r="G86" s="37">
        <f>F86*Тарифы!E31</f>
        <v>0</v>
      </c>
      <c r="H86" s="66">
        <v>9</v>
      </c>
      <c r="I86" s="37">
        <f>H86*Тарифы!F31</f>
        <v>1427.3999999999999</v>
      </c>
      <c r="J86" s="6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8</v>
      </c>
      <c r="AE86" s="37">
        <f>AD86*Тарифы!X31</f>
        <v>4861.84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4</v>
      </c>
      <c r="G87" s="37">
        <f>F87*Тарифы!E32</f>
        <v>662.12</v>
      </c>
      <c r="H87" s="66">
        <v>7</v>
      </c>
      <c r="I87" s="37">
        <f>H87*Тарифы!F32</f>
        <v>1384.8100000000002</v>
      </c>
      <c r="J87" s="66">
        <v>6</v>
      </c>
      <c r="K87" s="37">
        <f>J87*Тарифы!G32</f>
        <v>1191.8399999999999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4</v>
      </c>
      <c r="AA87" s="37">
        <f>Z87*Тарифы!V32</f>
        <v>1297.96</v>
      </c>
      <c r="AB87" s="36">
        <v>0</v>
      </c>
      <c r="AC87" s="37">
        <f>AB87*Тарифы!W32</f>
        <v>0</v>
      </c>
      <c r="AD87" s="36">
        <v>24</v>
      </c>
      <c r="AE87" s="37">
        <f>AD87*Тарифы!X32</f>
        <v>20994.48</v>
      </c>
      <c r="AF87" s="36">
        <v>5</v>
      </c>
      <c r="AG87" s="37">
        <f>AF87*Тарифы!Y32</f>
        <v>4373.8500000000004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66">
        <v>0</v>
      </c>
      <c r="I88" s="37">
        <f>H88*Тарифы!F33</f>
        <v>0</v>
      </c>
      <c r="J88" s="6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66">
        <v>0</v>
      </c>
      <c r="I89" s="37">
        <f>H89*Тарифы!F34</f>
        <v>0</v>
      </c>
      <c r="J89" s="6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66">
        <v>0</v>
      </c>
      <c r="I90" s="37">
        <f>H90*Тарифы!F35</f>
        <v>0</v>
      </c>
      <c r="J90" s="6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10</v>
      </c>
      <c r="E91" s="37">
        <f>D91*Тарифы!D36</f>
        <v>2964.7000000000003</v>
      </c>
      <c r="F91" s="36">
        <v>0</v>
      </c>
      <c r="G91" s="37">
        <f>F91*Тарифы!E36</f>
        <v>0</v>
      </c>
      <c r="H91" s="66">
        <v>10</v>
      </c>
      <c r="I91" s="37">
        <f>H91*Тарифы!F36</f>
        <v>3557.6</v>
      </c>
      <c r="J91" s="6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4</v>
      </c>
      <c r="AA91" s="37">
        <f>Z91*Тарифы!V36</f>
        <v>2342.12</v>
      </c>
      <c r="AB91" s="36">
        <v>0</v>
      </c>
      <c r="AC91" s="37">
        <f>AB91*Тарифы!W36</f>
        <v>0</v>
      </c>
      <c r="AD91" s="36">
        <v>9</v>
      </c>
      <c r="AE91" s="37">
        <f>AD91*Тарифы!X36</f>
        <v>11685.06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50</v>
      </c>
      <c r="E92" s="37">
        <f>D92*Тарифы!D37</f>
        <v>15141.5</v>
      </c>
      <c r="F92" s="36">
        <v>20</v>
      </c>
      <c r="G92" s="37">
        <f>F92*Тарифы!E37</f>
        <v>7454.8</v>
      </c>
      <c r="H92" s="66">
        <v>0</v>
      </c>
      <c r="I92" s="37">
        <f>H92*Тарифы!F37</f>
        <v>0</v>
      </c>
      <c r="J92" s="6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285</v>
      </c>
      <c r="AE92" s="37">
        <f>AD92*Тарифы!X37</f>
        <v>364409.55000000005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66">
        <v>0</v>
      </c>
      <c r="I93" s="37">
        <f>H93*Тарифы!F38</f>
        <v>0</v>
      </c>
      <c r="J93" s="6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66">
        <v>0</v>
      </c>
      <c r="I94" s="37">
        <f>H94*Тарифы!F39</f>
        <v>0</v>
      </c>
      <c r="J94" s="6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20</v>
      </c>
      <c r="E95" s="37">
        <f>D95*Тарифы!D40</f>
        <v>2322.6</v>
      </c>
      <c r="F95" s="36">
        <v>10</v>
      </c>
      <c r="G95" s="37">
        <f>F95*Тарифы!E40</f>
        <v>1161.3</v>
      </c>
      <c r="H95" s="66">
        <v>0</v>
      </c>
      <c r="I95" s="37">
        <f>H95*Тарифы!F40</f>
        <v>0</v>
      </c>
      <c r="J95" s="6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344</v>
      </c>
      <c r="E96" s="39">
        <f t="shared" ref="E96:AG96" si="1">SUM(E58:E95)</f>
        <v>70391.070000000007</v>
      </c>
      <c r="F96" s="67">
        <f t="shared" si="1"/>
        <v>179</v>
      </c>
      <c r="G96" s="39">
        <f t="shared" si="1"/>
        <v>18348.73</v>
      </c>
      <c r="H96" s="67">
        <f t="shared" si="1"/>
        <v>462</v>
      </c>
      <c r="I96" s="39">
        <f t="shared" si="1"/>
        <v>84455.55</v>
      </c>
      <c r="J96" s="67">
        <f t="shared" si="1"/>
        <v>78</v>
      </c>
      <c r="K96" s="39">
        <f t="shared" si="1"/>
        <v>12625.45</v>
      </c>
      <c r="L96" s="67">
        <f t="shared" si="1"/>
        <v>77</v>
      </c>
      <c r="M96" s="39">
        <f t="shared" si="1"/>
        <v>120377.26</v>
      </c>
      <c r="N96" s="67">
        <f t="shared" si="1"/>
        <v>0</v>
      </c>
      <c r="O96" s="39">
        <f>SUM(O58:O95)</f>
        <v>0</v>
      </c>
      <c r="P96" s="67">
        <f t="shared" si="1"/>
        <v>1</v>
      </c>
      <c r="Q96" s="39">
        <f t="shared" si="1"/>
        <v>3968.6</v>
      </c>
      <c r="R96" s="67">
        <f t="shared" si="1"/>
        <v>0</v>
      </c>
      <c r="S96" s="39">
        <f t="shared" si="1"/>
        <v>0</v>
      </c>
      <c r="T96" s="67">
        <f t="shared" si="1"/>
        <v>71</v>
      </c>
      <c r="U96" s="39">
        <f t="shared" si="1"/>
        <v>76505.17</v>
      </c>
      <c r="V96" s="67">
        <f t="shared" si="1"/>
        <v>0</v>
      </c>
      <c r="W96" s="39">
        <f t="shared" si="1"/>
        <v>0</v>
      </c>
      <c r="X96" s="67">
        <f t="shared" si="1"/>
        <v>15</v>
      </c>
      <c r="Y96" s="39">
        <f t="shared" si="1"/>
        <v>25978.85</v>
      </c>
      <c r="Z96" s="67">
        <f t="shared" si="1"/>
        <v>50</v>
      </c>
      <c r="AA96" s="39">
        <f t="shared" si="1"/>
        <v>16763.8</v>
      </c>
      <c r="AB96" s="67">
        <f t="shared" si="1"/>
        <v>11</v>
      </c>
      <c r="AC96" s="39">
        <f t="shared" si="1"/>
        <v>4788.38</v>
      </c>
      <c r="AD96" s="67">
        <f t="shared" si="1"/>
        <v>777</v>
      </c>
      <c r="AE96" s="39">
        <f t="shared" si="1"/>
        <v>769613.14000000013</v>
      </c>
      <c r="AF96" s="67">
        <f t="shared" si="1"/>
        <v>138</v>
      </c>
      <c r="AG96" s="39">
        <f t="shared" si="1"/>
        <v>126205.99000000002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531</v>
      </c>
      <c r="E98" s="45"/>
      <c r="F98" s="223" t="s">
        <v>83</v>
      </c>
      <c r="G98" s="223"/>
      <c r="H98" s="44">
        <v>467</v>
      </c>
      <c r="I98" s="45"/>
      <c r="J98" s="70" t="s">
        <v>84</v>
      </c>
      <c r="K98" s="44">
        <v>64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"Ардонская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6536</v>
      </c>
      <c r="E107" s="43">
        <f t="shared" si="2"/>
        <v>1419880.6400000001</v>
      </c>
      <c r="F107" s="36">
        <f t="shared" si="2"/>
        <v>0</v>
      </c>
      <c r="G107" s="43">
        <f t="shared" si="2"/>
        <v>0</v>
      </c>
      <c r="H107" s="36">
        <f t="shared" si="2"/>
        <v>1441</v>
      </c>
      <c r="I107" s="43">
        <f t="shared" si="2"/>
        <v>375654.29</v>
      </c>
      <c r="J107" s="36">
        <f t="shared" si="2"/>
        <v>79</v>
      </c>
      <c r="K107" s="43">
        <f t="shared" si="2"/>
        <v>16433.580000000002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199</v>
      </c>
      <c r="AA107" s="43">
        <f t="shared" si="2"/>
        <v>85086.43</v>
      </c>
      <c r="AB107" s="36">
        <f t="shared" si="2"/>
        <v>23</v>
      </c>
      <c r="AC107" s="43">
        <f t="shared" si="2"/>
        <v>7847.5999999999995</v>
      </c>
      <c r="AD107" s="36">
        <f t="shared" si="2"/>
        <v>2700</v>
      </c>
      <c r="AE107" s="43">
        <f t="shared" si="2"/>
        <v>3878442</v>
      </c>
      <c r="AF107" s="36">
        <f t="shared" si="2"/>
        <v>103</v>
      </c>
      <c r="AG107" s="43">
        <f t="shared" si="2"/>
        <v>117605.4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218</v>
      </c>
      <c r="E111" s="43">
        <f t="shared" si="2"/>
        <v>26796.560000000001</v>
      </c>
      <c r="F111" s="36">
        <f t="shared" si="2"/>
        <v>60</v>
      </c>
      <c r="G111" s="43">
        <f t="shared" si="2"/>
        <v>9684.6</v>
      </c>
      <c r="H111" s="36">
        <f t="shared" si="2"/>
        <v>1436</v>
      </c>
      <c r="I111" s="43">
        <f t="shared" si="2"/>
        <v>211810</v>
      </c>
      <c r="J111" s="36">
        <f t="shared" si="2"/>
        <v>51</v>
      </c>
      <c r="K111" s="43">
        <f t="shared" si="2"/>
        <v>9878.19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42</v>
      </c>
      <c r="AA111" s="43">
        <f t="shared" si="2"/>
        <v>10161.06</v>
      </c>
      <c r="AB111" s="36">
        <f t="shared" si="2"/>
        <v>0</v>
      </c>
      <c r="AC111" s="43">
        <f t="shared" si="2"/>
        <v>0</v>
      </c>
      <c r="AD111" s="36">
        <f t="shared" si="2"/>
        <v>2303</v>
      </c>
      <c r="AE111" s="43">
        <f t="shared" si="2"/>
        <v>2078204.1700000002</v>
      </c>
      <c r="AF111" s="36">
        <f t="shared" si="2"/>
        <v>192</v>
      </c>
      <c r="AG111" s="43">
        <f t="shared" si="2"/>
        <v>226298.88000000003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208</v>
      </c>
      <c r="E117" s="43">
        <f t="shared" si="4"/>
        <v>48220.639999999999</v>
      </c>
      <c r="F117" s="36">
        <f t="shared" si="4"/>
        <v>0</v>
      </c>
      <c r="G117" s="43">
        <f t="shared" si="4"/>
        <v>0</v>
      </c>
      <c r="H117" s="36">
        <f t="shared" si="4"/>
        <v>142</v>
      </c>
      <c r="I117" s="43">
        <f t="shared" si="4"/>
        <v>39504.400000000001</v>
      </c>
      <c r="J117" s="36">
        <f t="shared" si="4"/>
        <v>26</v>
      </c>
      <c r="K117" s="43">
        <f t="shared" si="4"/>
        <v>7348.12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273</v>
      </c>
      <c r="AE117" s="43">
        <f t="shared" si="4"/>
        <v>263950.05</v>
      </c>
      <c r="AF117" s="36">
        <f t="shared" si="4"/>
        <v>124</v>
      </c>
      <c r="AG117" s="43">
        <f t="shared" si="4"/>
        <v>122173.48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158</v>
      </c>
      <c r="E118" s="43">
        <f t="shared" si="4"/>
        <v>27673.7</v>
      </c>
      <c r="F118" s="36">
        <f t="shared" si="4"/>
        <v>0</v>
      </c>
      <c r="G118" s="43">
        <f t="shared" si="4"/>
        <v>0</v>
      </c>
      <c r="H118" s="36">
        <f t="shared" si="4"/>
        <v>640</v>
      </c>
      <c r="I118" s="43">
        <f t="shared" si="4"/>
        <v>134515.20000000001</v>
      </c>
      <c r="J118" s="36">
        <f t="shared" si="4"/>
        <v>67</v>
      </c>
      <c r="K118" s="43">
        <f t="shared" si="4"/>
        <v>15034.800000000001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79</v>
      </c>
      <c r="AA118" s="43">
        <f t="shared" si="4"/>
        <v>27233.670000000002</v>
      </c>
      <c r="AB118" s="36">
        <f t="shared" si="4"/>
        <v>0</v>
      </c>
      <c r="AC118" s="43">
        <f t="shared" si="4"/>
        <v>0</v>
      </c>
      <c r="AD118" s="36">
        <f t="shared" si="4"/>
        <v>1325</v>
      </c>
      <c r="AE118" s="43">
        <f t="shared" si="4"/>
        <v>1268873</v>
      </c>
      <c r="AF118" s="36">
        <f t="shared" si="4"/>
        <v>251</v>
      </c>
      <c r="AG118" s="43">
        <f t="shared" si="4"/>
        <v>256547.1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839</v>
      </c>
      <c r="E120" s="43">
        <f t="shared" si="4"/>
        <v>151657.64000000001</v>
      </c>
      <c r="F120" s="36">
        <f t="shared" si="4"/>
        <v>333</v>
      </c>
      <c r="G120" s="43">
        <f t="shared" si="4"/>
        <v>64648.619999999995</v>
      </c>
      <c r="H120" s="36">
        <f t="shared" si="4"/>
        <v>1682</v>
      </c>
      <c r="I120" s="43">
        <f t="shared" si="4"/>
        <v>364842.62</v>
      </c>
      <c r="J120" s="36">
        <f t="shared" si="4"/>
        <v>181</v>
      </c>
      <c r="K120" s="43">
        <f t="shared" si="4"/>
        <v>42167.57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417</v>
      </c>
      <c r="AA120" s="43">
        <f t="shared" si="4"/>
        <v>148360.25999999998</v>
      </c>
      <c r="AB120" s="36">
        <f t="shared" si="4"/>
        <v>77</v>
      </c>
      <c r="AC120" s="43">
        <f t="shared" si="4"/>
        <v>29422.47</v>
      </c>
      <c r="AD120" s="36">
        <f t="shared" si="4"/>
        <v>2501</v>
      </c>
      <c r="AE120" s="43">
        <f t="shared" si="4"/>
        <v>2325980.02</v>
      </c>
      <c r="AF120" s="36">
        <f t="shared" si="4"/>
        <v>598</v>
      </c>
      <c r="AG120" s="43">
        <f t="shared" si="4"/>
        <v>594693.06000000006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472</v>
      </c>
      <c r="E124" s="43">
        <f t="shared" si="6"/>
        <v>77813.920000000013</v>
      </c>
      <c r="F124" s="36">
        <f t="shared" si="6"/>
        <v>11</v>
      </c>
      <c r="G124" s="43">
        <f t="shared" si="6"/>
        <v>1820.83</v>
      </c>
      <c r="H124" s="36">
        <f t="shared" si="6"/>
        <v>998</v>
      </c>
      <c r="I124" s="43">
        <f t="shared" si="6"/>
        <v>197434.34</v>
      </c>
      <c r="J124" s="36">
        <f t="shared" si="6"/>
        <v>85</v>
      </c>
      <c r="K124" s="43">
        <f t="shared" si="6"/>
        <v>16884.399999999998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120</v>
      </c>
      <c r="AA124" s="43">
        <f t="shared" si="6"/>
        <v>38938.800000000003</v>
      </c>
      <c r="AB124" s="36">
        <f t="shared" si="6"/>
        <v>18</v>
      </c>
      <c r="AC124" s="43">
        <f t="shared" si="6"/>
        <v>5864.58</v>
      </c>
      <c r="AD124" s="36">
        <f t="shared" si="6"/>
        <v>458</v>
      </c>
      <c r="AE124" s="43">
        <f t="shared" si="6"/>
        <v>400644.66</v>
      </c>
      <c r="AF124" s="36">
        <f t="shared" si="6"/>
        <v>86</v>
      </c>
      <c r="AG124" s="43">
        <f t="shared" si="6"/>
        <v>75230.22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422</v>
      </c>
      <c r="E125" s="43">
        <f t="shared" si="6"/>
        <v>53691.060000000005</v>
      </c>
      <c r="F125" s="36">
        <f t="shared" si="6"/>
        <v>103</v>
      </c>
      <c r="G125" s="43">
        <f t="shared" si="6"/>
        <v>13549.650000000001</v>
      </c>
      <c r="H125" s="36">
        <f t="shared" si="6"/>
        <v>1458</v>
      </c>
      <c r="I125" s="43">
        <f t="shared" si="6"/>
        <v>222607.44</v>
      </c>
      <c r="J125" s="36">
        <f t="shared" si="6"/>
        <v>192</v>
      </c>
      <c r="K125" s="43">
        <f t="shared" si="6"/>
        <v>30309.120000000003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79</v>
      </c>
      <c r="AA125" s="43">
        <f t="shared" si="6"/>
        <v>19782.39</v>
      </c>
      <c r="AB125" s="36">
        <f t="shared" si="6"/>
        <v>38</v>
      </c>
      <c r="AC125" s="43">
        <f t="shared" si="6"/>
        <v>9839.34</v>
      </c>
      <c r="AD125" s="36">
        <f t="shared" si="6"/>
        <v>2539</v>
      </c>
      <c r="AE125" s="43">
        <f t="shared" si="6"/>
        <v>2314552.4000000004</v>
      </c>
      <c r="AF125" s="36">
        <f t="shared" si="6"/>
        <v>615</v>
      </c>
      <c r="AG125" s="43">
        <f t="shared" si="6"/>
        <v>577626.44999999995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858</v>
      </c>
      <c r="E126" s="43">
        <f t="shared" si="6"/>
        <v>87087</v>
      </c>
      <c r="F126" s="36">
        <f t="shared" si="6"/>
        <v>103</v>
      </c>
      <c r="G126" s="43">
        <f t="shared" si="6"/>
        <v>14609.52</v>
      </c>
      <c r="H126" s="36">
        <f t="shared" si="6"/>
        <v>1438</v>
      </c>
      <c r="I126" s="43">
        <f t="shared" si="6"/>
        <v>175148.4</v>
      </c>
      <c r="J126" s="36">
        <f t="shared" si="6"/>
        <v>230</v>
      </c>
      <c r="K126" s="43">
        <f t="shared" si="6"/>
        <v>39148.300000000003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120</v>
      </c>
      <c r="AA126" s="43">
        <f t="shared" si="6"/>
        <v>23973.599999999999</v>
      </c>
      <c r="AB126" s="36">
        <f t="shared" si="6"/>
        <v>38</v>
      </c>
      <c r="AC126" s="43">
        <f t="shared" si="6"/>
        <v>10608.460000000001</v>
      </c>
      <c r="AD126" s="36">
        <f t="shared" si="6"/>
        <v>2107</v>
      </c>
      <c r="AE126" s="43">
        <f t="shared" si="6"/>
        <v>1416304.3300000003</v>
      </c>
      <c r="AF126" s="36">
        <f t="shared" si="6"/>
        <v>619</v>
      </c>
      <c r="AG126" s="43">
        <f t="shared" si="6"/>
        <v>581383.37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884</v>
      </c>
      <c r="G127" s="43">
        <f t="shared" si="6"/>
        <v>206440.52</v>
      </c>
      <c r="H127" s="36">
        <f t="shared" si="6"/>
        <v>0</v>
      </c>
      <c r="I127" s="43">
        <f t="shared" si="6"/>
        <v>0</v>
      </c>
      <c r="J127" s="36">
        <f t="shared" si="6"/>
        <v>1949</v>
      </c>
      <c r="K127" s="43">
        <f t="shared" si="6"/>
        <v>546187.76000000013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60</v>
      </c>
      <c r="Q127" s="43">
        <f t="shared" si="6"/>
        <v>238116</v>
      </c>
      <c r="R127" s="36">
        <f t="shared" si="6"/>
        <v>0</v>
      </c>
      <c r="S127" s="43">
        <f t="shared" si="6"/>
        <v>0</v>
      </c>
      <c r="T127" s="36">
        <f t="shared" si="6"/>
        <v>6209</v>
      </c>
      <c r="U127" s="43">
        <f t="shared" si="6"/>
        <v>6495347.1299999999</v>
      </c>
      <c r="V127" s="36">
        <f t="shared" si="6"/>
        <v>985</v>
      </c>
      <c r="W127" s="43">
        <f t="shared" si="6"/>
        <v>230734</v>
      </c>
      <c r="X127" s="36">
        <f t="shared" si="6"/>
        <v>465</v>
      </c>
      <c r="Y127" s="43">
        <f t="shared" si="6"/>
        <v>807596.35</v>
      </c>
      <c r="Z127" s="36">
        <f t="shared" si="6"/>
        <v>0</v>
      </c>
      <c r="AA127" s="43">
        <f t="shared" si="6"/>
        <v>0</v>
      </c>
      <c r="AB127" s="36">
        <f t="shared" si="6"/>
        <v>2290</v>
      </c>
      <c r="AC127" s="43">
        <f t="shared" si="6"/>
        <v>1052575.5999999999</v>
      </c>
      <c r="AD127" s="36">
        <f t="shared" si="6"/>
        <v>0</v>
      </c>
      <c r="AE127" s="43">
        <f t="shared" si="6"/>
        <v>0</v>
      </c>
      <c r="AF127" s="36">
        <f t="shared" si="6"/>
        <v>7904</v>
      </c>
      <c r="AG127" s="43">
        <f t="shared" si="6"/>
        <v>9097583.0399999991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4778</v>
      </c>
      <c r="E131" s="43">
        <f t="shared" si="6"/>
        <v>739873.29999999993</v>
      </c>
      <c r="F131" s="36">
        <f t="shared" si="6"/>
        <v>1083</v>
      </c>
      <c r="G131" s="43">
        <f t="shared" si="6"/>
        <v>0</v>
      </c>
      <c r="H131" s="36">
        <f t="shared" si="6"/>
        <v>6041</v>
      </c>
      <c r="I131" s="43">
        <f t="shared" si="6"/>
        <v>1122538.6200000001</v>
      </c>
      <c r="J131" s="36">
        <f t="shared" si="6"/>
        <v>148</v>
      </c>
      <c r="K131" s="43">
        <f t="shared" si="6"/>
        <v>0</v>
      </c>
      <c r="L131" s="36">
        <f t="shared" si="6"/>
        <v>5580</v>
      </c>
      <c r="M131" s="43">
        <f t="shared" si="6"/>
        <v>8708303.6699999999</v>
      </c>
      <c r="N131" s="36">
        <f t="shared" si="6"/>
        <v>826</v>
      </c>
      <c r="O131" s="43">
        <f t="shared" si="6"/>
        <v>136696.22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7644</v>
      </c>
      <c r="AA131" s="43">
        <f t="shared" si="6"/>
        <v>2329814.7600000002</v>
      </c>
      <c r="AB131" s="36">
        <f t="shared" si="6"/>
        <v>0</v>
      </c>
      <c r="AC131" s="43">
        <f t="shared" si="6"/>
        <v>0</v>
      </c>
      <c r="AD131" s="36">
        <f t="shared" si="6"/>
        <v>15746</v>
      </c>
      <c r="AE131" s="43">
        <f t="shared" si="6"/>
        <v>11744311.560000001</v>
      </c>
      <c r="AF131" s="36">
        <f t="shared" si="6"/>
        <v>490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573</v>
      </c>
      <c r="E133" s="43">
        <f t="shared" si="8"/>
        <v>94464.780000000013</v>
      </c>
      <c r="F133" s="36">
        <f t="shared" si="8"/>
        <v>155</v>
      </c>
      <c r="G133" s="43">
        <f t="shared" si="8"/>
        <v>25657.149999999998</v>
      </c>
      <c r="H133" s="36">
        <f t="shared" si="8"/>
        <v>855</v>
      </c>
      <c r="I133" s="43">
        <f t="shared" si="8"/>
        <v>169144.65000000002</v>
      </c>
      <c r="J133" s="36">
        <f t="shared" si="8"/>
        <v>135</v>
      </c>
      <c r="K133" s="43">
        <f t="shared" si="8"/>
        <v>26816.399999999998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279</v>
      </c>
      <c r="AA133" s="43">
        <f t="shared" si="8"/>
        <v>90532.71</v>
      </c>
      <c r="AB133" s="36">
        <f t="shared" si="8"/>
        <v>60</v>
      </c>
      <c r="AC133" s="43">
        <f t="shared" si="8"/>
        <v>19548.599999999999</v>
      </c>
      <c r="AD133" s="36">
        <f t="shared" si="8"/>
        <v>1186</v>
      </c>
      <c r="AE133" s="43">
        <f t="shared" si="8"/>
        <v>1037477.22</v>
      </c>
      <c r="AF133" s="36">
        <f t="shared" si="8"/>
        <v>306</v>
      </c>
      <c r="AG133" s="43">
        <f t="shared" si="8"/>
        <v>267679.62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344</v>
      </c>
      <c r="E134" s="43">
        <f t="shared" si="8"/>
        <v>45466.479999999996</v>
      </c>
      <c r="F134" s="36">
        <f t="shared" si="8"/>
        <v>9</v>
      </c>
      <c r="G134" s="43">
        <f t="shared" si="8"/>
        <v>1497.1499999999999</v>
      </c>
      <c r="H134" s="36">
        <f t="shared" si="8"/>
        <v>446</v>
      </c>
      <c r="I134" s="43">
        <f t="shared" si="8"/>
        <v>70735.599999999991</v>
      </c>
      <c r="J134" s="36">
        <f t="shared" si="8"/>
        <v>84</v>
      </c>
      <c r="K134" s="43">
        <f t="shared" si="8"/>
        <v>16768.080000000002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119</v>
      </c>
      <c r="AA134" s="43">
        <f t="shared" si="8"/>
        <v>30956.66</v>
      </c>
      <c r="AB134" s="36">
        <f t="shared" si="8"/>
        <v>18</v>
      </c>
      <c r="AC134" s="43">
        <f t="shared" si="8"/>
        <v>5893.38</v>
      </c>
      <c r="AD134" s="36">
        <f t="shared" si="8"/>
        <v>641</v>
      </c>
      <c r="AE134" s="43">
        <f t="shared" si="8"/>
        <v>389554.93000000005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832</v>
      </c>
      <c r="E135" s="43">
        <f t="shared" si="8"/>
        <v>137163.52000000002</v>
      </c>
      <c r="F135" s="36">
        <f t="shared" si="8"/>
        <v>168</v>
      </c>
      <c r="G135" s="43">
        <f t="shared" si="8"/>
        <v>27809.040000000001</v>
      </c>
      <c r="H135" s="36">
        <f t="shared" si="8"/>
        <v>670</v>
      </c>
      <c r="I135" s="43">
        <f t="shared" si="8"/>
        <v>132546.1</v>
      </c>
      <c r="J135" s="36">
        <f t="shared" si="8"/>
        <v>79</v>
      </c>
      <c r="K135" s="43">
        <f t="shared" si="8"/>
        <v>15692.56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295</v>
      </c>
      <c r="AA135" s="43">
        <f t="shared" si="8"/>
        <v>95724.55</v>
      </c>
      <c r="AB135" s="36">
        <f t="shared" si="8"/>
        <v>60</v>
      </c>
      <c r="AC135" s="43">
        <f t="shared" si="8"/>
        <v>19548.599999999999</v>
      </c>
      <c r="AD135" s="36">
        <f t="shared" si="8"/>
        <v>2789</v>
      </c>
      <c r="AE135" s="43">
        <f t="shared" si="8"/>
        <v>2439733.5299999998</v>
      </c>
      <c r="AF135" s="36">
        <f t="shared" si="8"/>
        <v>354</v>
      </c>
      <c r="AG135" s="43">
        <f t="shared" si="8"/>
        <v>309668.57999999996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565</v>
      </c>
      <c r="E139" s="43">
        <f t="shared" si="8"/>
        <v>167505.55000000002</v>
      </c>
      <c r="F139" s="36">
        <f t="shared" si="8"/>
        <v>46</v>
      </c>
      <c r="G139" s="43">
        <f t="shared" si="8"/>
        <v>18704.060000000001</v>
      </c>
      <c r="H139" s="36">
        <f t="shared" si="8"/>
        <v>278</v>
      </c>
      <c r="I139" s="43">
        <f t="shared" si="8"/>
        <v>98901.28</v>
      </c>
      <c r="J139" s="36">
        <f t="shared" si="8"/>
        <v>63</v>
      </c>
      <c r="K139" s="43">
        <f t="shared" si="8"/>
        <v>30739.59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80</v>
      </c>
      <c r="AA139" s="43">
        <f t="shared" si="8"/>
        <v>46842.400000000001</v>
      </c>
      <c r="AB139" s="36">
        <f t="shared" si="8"/>
        <v>19</v>
      </c>
      <c r="AC139" s="43">
        <f t="shared" si="8"/>
        <v>15205.89</v>
      </c>
      <c r="AD139" s="36">
        <f t="shared" si="8"/>
        <v>518</v>
      </c>
      <c r="AE139" s="43">
        <f t="shared" si="8"/>
        <v>672540.12</v>
      </c>
      <c r="AF139" s="36">
        <f t="shared" si="8"/>
        <v>52</v>
      </c>
      <c r="AG139" s="43">
        <f t="shared" si="8"/>
        <v>92412.32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430</v>
      </c>
      <c r="E140" s="43">
        <f t="shared" si="8"/>
        <v>130216.9</v>
      </c>
      <c r="F140" s="36">
        <f t="shared" si="8"/>
        <v>70</v>
      </c>
      <c r="G140" s="43">
        <f t="shared" si="8"/>
        <v>26091.8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4050</v>
      </c>
      <c r="AE140" s="43">
        <f t="shared" si="8"/>
        <v>5178451.5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1730</v>
      </c>
      <c r="E143" s="43">
        <f t="shared" si="10"/>
        <v>200904.9</v>
      </c>
      <c r="F143" s="36">
        <f t="shared" si="10"/>
        <v>190</v>
      </c>
      <c r="G143" s="43">
        <f t="shared" si="10"/>
        <v>22064.699999999997</v>
      </c>
      <c r="H143" s="36">
        <f t="shared" si="10"/>
        <v>2257</v>
      </c>
      <c r="I143" s="43">
        <f t="shared" si="10"/>
        <v>0</v>
      </c>
      <c r="J143" s="36">
        <f t="shared" si="10"/>
        <v>139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318</v>
      </c>
      <c r="AA143" s="43">
        <f t="shared" si="10"/>
        <v>72685.259999999995</v>
      </c>
      <c r="AB143" s="36">
        <f t="shared" si="10"/>
        <v>38</v>
      </c>
      <c r="AC143" s="43">
        <f t="shared" si="10"/>
        <v>8685.66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18963</v>
      </c>
      <c r="E144" s="39">
        <f t="shared" ref="E144:AG144" si="11">SUM(E106:E143)</f>
        <v>3408416.5899999994</v>
      </c>
      <c r="F144" s="67">
        <f t="shared" si="11"/>
        <v>3215</v>
      </c>
      <c r="G144" s="39">
        <f t="shared" si="11"/>
        <v>432577.64</v>
      </c>
      <c r="H144" s="67">
        <f t="shared" si="11"/>
        <v>19782</v>
      </c>
      <c r="I144" s="39">
        <f t="shared" si="11"/>
        <v>3315382.9400000004</v>
      </c>
      <c r="J144" s="67">
        <f t="shared" si="11"/>
        <v>3508</v>
      </c>
      <c r="K144" s="39">
        <f t="shared" si="11"/>
        <v>813408.47000000009</v>
      </c>
      <c r="L144" s="67">
        <f t="shared" si="11"/>
        <v>5580</v>
      </c>
      <c r="M144" s="39">
        <f t="shared" si="11"/>
        <v>8708303.6699999999</v>
      </c>
      <c r="N144" s="67">
        <f t="shared" si="11"/>
        <v>826</v>
      </c>
      <c r="O144" s="39">
        <f t="shared" si="11"/>
        <v>136696.22</v>
      </c>
      <c r="P144" s="67">
        <f t="shared" si="11"/>
        <v>60</v>
      </c>
      <c r="Q144" s="39">
        <f t="shared" si="11"/>
        <v>238116</v>
      </c>
      <c r="R144" s="67">
        <f t="shared" si="11"/>
        <v>0</v>
      </c>
      <c r="S144" s="39">
        <f t="shared" si="11"/>
        <v>0</v>
      </c>
      <c r="T144" s="67">
        <f t="shared" si="11"/>
        <v>6209</v>
      </c>
      <c r="U144" s="39">
        <f t="shared" si="11"/>
        <v>6495347.1299999999</v>
      </c>
      <c r="V144" s="67">
        <f t="shared" si="11"/>
        <v>985</v>
      </c>
      <c r="W144" s="39">
        <f t="shared" si="11"/>
        <v>230734</v>
      </c>
      <c r="X144" s="67">
        <f t="shared" si="11"/>
        <v>465</v>
      </c>
      <c r="Y144" s="39">
        <f t="shared" si="11"/>
        <v>807596.35</v>
      </c>
      <c r="Z144" s="67">
        <f t="shared" si="11"/>
        <v>9791</v>
      </c>
      <c r="AA144" s="39">
        <f t="shared" si="11"/>
        <v>3020092.55</v>
      </c>
      <c r="AB144" s="67">
        <f t="shared" si="11"/>
        <v>2679</v>
      </c>
      <c r="AC144" s="39">
        <f t="shared" si="11"/>
        <v>1185040.1799999997</v>
      </c>
      <c r="AD144" s="67">
        <f t="shared" si="11"/>
        <v>39136</v>
      </c>
      <c r="AE144" s="39">
        <f t="shared" si="11"/>
        <v>35409019.490000002</v>
      </c>
      <c r="AF144" s="67">
        <f t="shared" si="11"/>
        <v>11694</v>
      </c>
      <c r="AG144" s="39">
        <f t="shared" si="11"/>
        <v>12318901.52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27131</v>
      </c>
      <c r="E146" s="45"/>
      <c r="F146" s="223" t="s">
        <v>83</v>
      </c>
      <c r="G146" s="223"/>
      <c r="H146" s="44">
        <f>H50+H98</f>
        <v>20933</v>
      </c>
      <c r="I146" s="45"/>
      <c r="J146" s="70" t="s">
        <v>84</v>
      </c>
      <c r="K146" s="44">
        <f>K50+K98</f>
        <v>6198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+4KfZY8zrxquuIOw7ozo95zFXdIP9gHRw6Elm08byYlMYUnuNu3yyD5WdmJQvw97yrhHRCQVjC16sKXnz0FOYA==" saltValue="0zk3Wyn1GEOE93JVYDqbJ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D58:D95 F58:F95" name="Диапазон4"/>
    <protectedRange sqref="H58:H95 J58:J95 L58:L95 N58:N95 P58:P95 R58:R95 T58:T95 V58:V95 X58:X95 Z58:Z95 AB58:AB95 AD58:AD95 AF58:AF95" name="Диапазон4_1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C3" sqref="C3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150010</v>
      </c>
      <c r="D3" s="51" t="str">
        <f>VLOOKUP(C3,'Список МО'!B2:C80,2,0)</f>
        <v>ГБУЗ "Ирафская ЦРБ"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"Ирафская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4000</v>
      </c>
      <c r="E11" s="37">
        <f>D11*Тарифы!D4</f>
        <v>868960</v>
      </c>
      <c r="F11" s="36">
        <v>0</v>
      </c>
      <c r="G11" s="37">
        <f>F11*Тарифы!E4</f>
        <v>0</v>
      </c>
      <c r="H11" s="66">
        <v>1500</v>
      </c>
      <c r="I11" s="37">
        <f>H11*Тарифы!F4</f>
        <v>391035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45</v>
      </c>
      <c r="AA11" s="37">
        <f>Z11*Тарифы!V4</f>
        <v>19240.650000000001</v>
      </c>
      <c r="AB11" s="36">
        <v>0</v>
      </c>
      <c r="AC11" s="37">
        <f>AB11*Тарифы!W4</f>
        <v>0</v>
      </c>
      <c r="AD11" s="36">
        <v>1300</v>
      </c>
      <c r="AE11" s="37">
        <f>AD11*Тарифы!X4</f>
        <v>1867398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190</v>
      </c>
      <c r="E15" s="37">
        <f>D15*Тарифы!D8</f>
        <v>23354.799999999999</v>
      </c>
      <c r="F15" s="36">
        <v>0</v>
      </c>
      <c r="G15" s="37">
        <f>F15*Тарифы!E8</f>
        <v>0</v>
      </c>
      <c r="H15" s="66">
        <v>748</v>
      </c>
      <c r="I15" s="37">
        <f>H15*Тарифы!F8</f>
        <v>110330</v>
      </c>
      <c r="J15" s="36">
        <v>104</v>
      </c>
      <c r="K15" s="37">
        <f>J15*Тарифы!G8</f>
        <v>20143.759999999998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1016</v>
      </c>
      <c r="AE15" s="37">
        <f>AD15*Тарифы!X8</f>
        <v>916828.24</v>
      </c>
      <c r="AF15" s="36">
        <v>200</v>
      </c>
      <c r="AG15" s="37">
        <f>AF15*Тарифы!Y8</f>
        <v>235728.00000000003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67</v>
      </c>
      <c r="E24" s="37">
        <f>D24*Тарифы!D17</f>
        <v>12110.92</v>
      </c>
      <c r="F24" s="36">
        <v>0</v>
      </c>
      <c r="G24" s="37">
        <f>F24*Тарифы!E17</f>
        <v>0</v>
      </c>
      <c r="H24" s="66">
        <v>329</v>
      </c>
      <c r="I24" s="37">
        <f>H24*Тарифы!F17</f>
        <v>71363.39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270</v>
      </c>
      <c r="AA24" s="37">
        <f>Z24*Тарифы!V17</f>
        <v>96060.599999999991</v>
      </c>
      <c r="AB24" s="36">
        <v>0</v>
      </c>
      <c r="AC24" s="37">
        <f>AB24*Тарифы!W17</f>
        <v>0</v>
      </c>
      <c r="AD24" s="36">
        <v>2015</v>
      </c>
      <c r="AE24" s="37">
        <f>AD24*Тарифы!X17</f>
        <v>1873990.3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190</v>
      </c>
      <c r="E28" s="37">
        <f>D28*Тарифы!D21</f>
        <v>31323.4</v>
      </c>
      <c r="F28" s="36">
        <v>0</v>
      </c>
      <c r="G28" s="37">
        <f>F28*Тарифы!E21</f>
        <v>0</v>
      </c>
      <c r="H28" s="36">
        <v>704</v>
      </c>
      <c r="I28" s="37">
        <f>H28*Тарифы!F21</f>
        <v>139272.32000000001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37</v>
      </c>
      <c r="AA28" s="37">
        <f>Z28*Тарифы!V21</f>
        <v>12006.130000000001</v>
      </c>
      <c r="AB28" s="36">
        <v>0</v>
      </c>
      <c r="AC28" s="37">
        <f>AB28*Тарифы!W21</f>
        <v>0</v>
      </c>
      <c r="AD28" s="36">
        <v>587</v>
      </c>
      <c r="AE28" s="37">
        <f>AD28*Тарифы!X21</f>
        <v>513489.99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293</v>
      </c>
      <c r="E29" s="37">
        <f>D29*Тарифы!D22</f>
        <v>37278.39</v>
      </c>
      <c r="F29" s="36">
        <v>50</v>
      </c>
      <c r="G29" s="37">
        <f>F29*Тарифы!E22</f>
        <v>6577.5000000000009</v>
      </c>
      <c r="H29" s="66">
        <v>630</v>
      </c>
      <c r="I29" s="37">
        <f>H29*Тарифы!F22</f>
        <v>96188.400000000009</v>
      </c>
      <c r="J29" s="36">
        <v>88</v>
      </c>
      <c r="K29" s="37">
        <f>J29*Тарифы!G22</f>
        <v>13891.68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46</v>
      </c>
      <c r="AA29" s="37">
        <f>Z29*Тарифы!V22</f>
        <v>11518.86</v>
      </c>
      <c r="AB29" s="36">
        <v>10</v>
      </c>
      <c r="AC29" s="37">
        <f>AB29*Тарифы!W22</f>
        <v>2589.3000000000002</v>
      </c>
      <c r="AD29" s="36">
        <v>1560</v>
      </c>
      <c r="AE29" s="37">
        <f>AD29*Тарифы!X22</f>
        <v>1422096</v>
      </c>
      <c r="AF29" s="36">
        <v>350</v>
      </c>
      <c r="AG29" s="37">
        <f>AF29*Тарифы!Y22</f>
        <v>328730.5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240</v>
      </c>
      <c r="E30" s="37">
        <f>D30*Тарифы!D23</f>
        <v>24360</v>
      </c>
      <c r="F30" s="36">
        <v>348</v>
      </c>
      <c r="G30" s="37">
        <f>F30*Тарифы!E23</f>
        <v>49360.32</v>
      </c>
      <c r="H30" s="66">
        <v>840</v>
      </c>
      <c r="I30" s="37">
        <f>H30*Тарифы!F23</f>
        <v>102312</v>
      </c>
      <c r="J30" s="36">
        <v>90</v>
      </c>
      <c r="K30" s="37">
        <f>J30*Тарифы!G23</f>
        <v>15318.900000000001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56</v>
      </c>
      <c r="AA30" s="37">
        <f>Z30*Тарифы!V23</f>
        <v>11187.68</v>
      </c>
      <c r="AB30" s="36">
        <v>10</v>
      </c>
      <c r="AC30" s="37">
        <f>AB30*Тарифы!W23</f>
        <v>2791.7000000000003</v>
      </c>
      <c r="AD30" s="36">
        <v>1460</v>
      </c>
      <c r="AE30" s="37">
        <f>AD30*Тарифы!X23</f>
        <v>981397.4</v>
      </c>
      <c r="AF30" s="36">
        <v>350</v>
      </c>
      <c r="AG30" s="37">
        <f>AF30*Тарифы!Y23</f>
        <v>328730.5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4432</v>
      </c>
      <c r="K31" s="37">
        <f>J31*Тарифы!G24</f>
        <v>1242023.68</v>
      </c>
      <c r="L31" s="36">
        <v>0</v>
      </c>
      <c r="M31" s="37">
        <v>0</v>
      </c>
      <c r="N31" s="36">
        <v>0</v>
      </c>
      <c r="O31" s="37">
        <v>0</v>
      </c>
      <c r="P31" s="36">
        <v>25</v>
      </c>
      <c r="Q31" s="37">
        <v>99215</v>
      </c>
      <c r="R31" s="36">
        <v>26</v>
      </c>
      <c r="S31" s="37">
        <v>103183.6</v>
      </c>
      <c r="T31" s="36">
        <v>3292</v>
      </c>
      <c r="U31" s="37">
        <v>3506124.87</v>
      </c>
      <c r="V31" s="36">
        <v>864</v>
      </c>
      <c r="W31" s="37">
        <v>203041.6</v>
      </c>
      <c r="X31" s="36">
        <v>493</v>
      </c>
      <c r="Y31" s="37">
        <v>950164.87</v>
      </c>
      <c r="Z31" s="36">
        <v>0</v>
      </c>
      <c r="AA31" s="37">
        <f>Z31*Тарифы!V24</f>
        <v>0</v>
      </c>
      <c r="AB31" s="36">
        <v>1394</v>
      </c>
      <c r="AC31" s="37">
        <f>AB31*Тарифы!W24</f>
        <v>640738.16</v>
      </c>
      <c r="AD31" s="36">
        <v>0</v>
      </c>
      <c r="AE31" s="37">
        <f>AD31*Тарифы!X24</f>
        <v>0</v>
      </c>
      <c r="AF31" s="36">
        <v>5120</v>
      </c>
      <c r="AG31" s="37">
        <f>AF31*Тарифы!Y24</f>
        <v>5893171.2000000002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4335</v>
      </c>
      <c r="I35" s="37">
        <f>H35*Тарифы!F28</f>
        <v>805529.7</v>
      </c>
      <c r="J35" s="36">
        <v>0</v>
      </c>
      <c r="K35" s="37">
        <f>J35*Тарифы!G28</f>
        <v>0</v>
      </c>
      <c r="L35" s="36">
        <v>2353</v>
      </c>
      <c r="M35" s="37">
        <v>3641599.53</v>
      </c>
      <c r="N35" s="36">
        <v>354</v>
      </c>
      <c r="O35" s="37">
        <v>58333.41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5672</v>
      </c>
      <c r="AA35" s="37">
        <f>Z35*Тарифы!V28</f>
        <v>1728768.8800000001</v>
      </c>
      <c r="AB35" s="36">
        <v>0</v>
      </c>
      <c r="AC35" s="37">
        <f>AB35*Тарифы!W28</f>
        <v>0</v>
      </c>
      <c r="AD35" s="36">
        <v>7597</v>
      </c>
      <c r="AE35" s="37">
        <f>AD35*Тарифы!X28</f>
        <v>5666298.4199999999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60</v>
      </c>
      <c r="E38" s="37">
        <f>D38*Тарифы!D31</f>
        <v>7930.1999999999989</v>
      </c>
      <c r="F38" s="36">
        <v>0</v>
      </c>
      <c r="G38" s="37">
        <f>F38*Тарифы!E31</f>
        <v>0</v>
      </c>
      <c r="H38" s="66">
        <v>300</v>
      </c>
      <c r="I38" s="37">
        <f>H38*Тарифы!F31</f>
        <v>47580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111</v>
      </c>
      <c r="E39" s="37">
        <f>D39*Тарифы!D32</f>
        <v>18299.460000000003</v>
      </c>
      <c r="F39" s="36">
        <v>0</v>
      </c>
      <c r="G39" s="37">
        <f>F39*Тарифы!E32</f>
        <v>0</v>
      </c>
      <c r="H39" s="66">
        <v>779</v>
      </c>
      <c r="I39" s="37">
        <f>H39*Тарифы!F32</f>
        <v>154109.57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650</v>
      </c>
      <c r="AA39" s="37">
        <f>Z39*Тарифы!V32</f>
        <v>210918.5</v>
      </c>
      <c r="AB39" s="36">
        <v>0</v>
      </c>
      <c r="AC39" s="37">
        <f>AB39*Тарифы!W32</f>
        <v>0</v>
      </c>
      <c r="AD39" s="36">
        <v>2130</v>
      </c>
      <c r="AE39" s="37">
        <f>AD39*Тарифы!X32</f>
        <v>1863260.0999999999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44</v>
      </c>
      <c r="E43" s="37">
        <f>D43*Тарифы!D36</f>
        <v>13044.68</v>
      </c>
      <c r="F43" s="36">
        <v>0</v>
      </c>
      <c r="G43" s="37">
        <f>F43*Тарифы!E36</f>
        <v>0</v>
      </c>
      <c r="H43" s="36">
        <v>280</v>
      </c>
      <c r="I43" s="37">
        <f>H43*Тарифы!F36</f>
        <v>99612.800000000003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28</v>
      </c>
      <c r="AA43" s="37">
        <f>Z43*Тарифы!V36</f>
        <v>16394.84</v>
      </c>
      <c r="AB43" s="36">
        <v>0</v>
      </c>
      <c r="AC43" s="37">
        <f>AB43*Тарифы!W36</f>
        <v>0</v>
      </c>
      <c r="AD43" s="36">
        <v>1190</v>
      </c>
      <c r="AE43" s="37">
        <f>AD43*Тарифы!X36</f>
        <v>1545024.5999999999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827</v>
      </c>
      <c r="E44" s="37">
        <f>D44*Тарифы!D37</f>
        <v>250440.40999999997</v>
      </c>
      <c r="F44" s="36">
        <v>0</v>
      </c>
      <c r="G44" s="37">
        <f>F44*Тарифы!E37</f>
        <v>0</v>
      </c>
      <c r="H44" s="66">
        <v>1855</v>
      </c>
      <c r="I44" s="37">
        <f>H44*Тарифы!F37</f>
        <v>790619.54999999993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1880</v>
      </c>
      <c r="AE44" s="37">
        <f>AD44*Тарифы!X37</f>
        <v>2403824.4000000004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60</v>
      </c>
      <c r="E47" s="37">
        <f>D47*Тарифы!D40</f>
        <v>6967.7999999999993</v>
      </c>
      <c r="F47" s="36">
        <v>34</v>
      </c>
      <c r="G47" s="37">
        <f>F47*Тарифы!E40</f>
        <v>3948.42</v>
      </c>
      <c r="H47" s="66">
        <v>370</v>
      </c>
      <c r="I47" s="37">
        <f>H47*Тарифы!F40</f>
        <v>0</v>
      </c>
      <c r="J47" s="36">
        <v>68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138</v>
      </c>
      <c r="AA47" s="37">
        <f>Z47*Тарифы!V40</f>
        <v>31542.66</v>
      </c>
      <c r="AB47" s="36">
        <v>100</v>
      </c>
      <c r="AC47" s="37">
        <f>AB47*Тарифы!W40</f>
        <v>22857</v>
      </c>
      <c r="AD47" s="36">
        <v>545</v>
      </c>
      <c r="AE47" s="37">
        <f>AD47*Тарифы!X40</f>
        <v>306121.05000000005</v>
      </c>
      <c r="AF47" s="36">
        <v>150</v>
      </c>
      <c r="AG47" s="37">
        <f>AF47*Тарифы!Y40</f>
        <v>85635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6082</v>
      </c>
      <c r="E48" s="39">
        <f t="shared" ref="E48:AG48" si="0">SUM(E10:E47)</f>
        <v>1294070.06</v>
      </c>
      <c r="F48" s="67">
        <f t="shared" si="0"/>
        <v>432</v>
      </c>
      <c r="G48" s="39">
        <f t="shared" si="0"/>
        <v>59886.239999999998</v>
      </c>
      <c r="H48" s="67">
        <f t="shared" si="0"/>
        <v>12670</v>
      </c>
      <c r="I48" s="39">
        <f t="shared" si="0"/>
        <v>2807952.73</v>
      </c>
      <c r="J48" s="67">
        <f t="shared" si="0"/>
        <v>4782</v>
      </c>
      <c r="K48" s="39">
        <f t="shared" si="0"/>
        <v>1291378.02</v>
      </c>
      <c r="L48" s="67">
        <f t="shared" si="0"/>
        <v>2353</v>
      </c>
      <c r="M48" s="39">
        <f t="shared" si="0"/>
        <v>3641599.53</v>
      </c>
      <c r="N48" s="67">
        <f t="shared" si="0"/>
        <v>354</v>
      </c>
      <c r="O48" s="39">
        <f t="shared" si="0"/>
        <v>58333.41</v>
      </c>
      <c r="P48" s="67">
        <f t="shared" si="0"/>
        <v>25</v>
      </c>
      <c r="Q48" s="39">
        <f t="shared" si="0"/>
        <v>99215</v>
      </c>
      <c r="R48" s="67">
        <f t="shared" si="0"/>
        <v>26</v>
      </c>
      <c r="S48" s="39">
        <f t="shared" si="0"/>
        <v>103183.6</v>
      </c>
      <c r="T48" s="67">
        <f t="shared" si="0"/>
        <v>3292</v>
      </c>
      <c r="U48" s="39">
        <f t="shared" si="0"/>
        <v>3506124.87</v>
      </c>
      <c r="V48" s="67">
        <f t="shared" si="0"/>
        <v>864</v>
      </c>
      <c r="W48" s="39">
        <f t="shared" si="0"/>
        <v>203041.6</v>
      </c>
      <c r="X48" s="67">
        <f t="shared" si="0"/>
        <v>493</v>
      </c>
      <c r="Y48" s="39">
        <f t="shared" si="0"/>
        <v>950164.87</v>
      </c>
      <c r="Z48" s="67">
        <f t="shared" si="0"/>
        <v>6942</v>
      </c>
      <c r="AA48" s="39">
        <f t="shared" si="0"/>
        <v>2137638.8000000003</v>
      </c>
      <c r="AB48" s="67">
        <f t="shared" si="0"/>
        <v>1514</v>
      </c>
      <c r="AC48" s="39">
        <f t="shared" si="0"/>
        <v>668976.16</v>
      </c>
      <c r="AD48" s="67">
        <f t="shared" si="0"/>
        <v>21280</v>
      </c>
      <c r="AE48" s="39">
        <f t="shared" si="0"/>
        <v>19359728.500000004</v>
      </c>
      <c r="AF48" s="67">
        <f t="shared" si="0"/>
        <v>6170</v>
      </c>
      <c r="AG48" s="39">
        <f t="shared" si="0"/>
        <v>6871995.2000000002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13621</v>
      </c>
      <c r="E50" s="45"/>
      <c r="F50" s="223" t="s">
        <v>83</v>
      </c>
      <c r="G50" s="223"/>
      <c r="H50" s="44">
        <v>10322</v>
      </c>
      <c r="I50" s="45"/>
      <c r="J50" s="70" t="s">
        <v>84</v>
      </c>
      <c r="K50" s="44">
        <v>3299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"Ирафская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12</v>
      </c>
      <c r="I63" s="37">
        <f>H63*Тарифы!F8</f>
        <v>1770</v>
      </c>
      <c r="J63" s="36">
        <v>6</v>
      </c>
      <c r="K63" s="37">
        <f>J63*Тарифы!G8</f>
        <v>1162.1399999999999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35</v>
      </c>
      <c r="AE63" s="37">
        <f>AD63*Тарифы!X8</f>
        <v>31583.649999999998</v>
      </c>
      <c r="AF63" s="36">
        <v>16</v>
      </c>
      <c r="AG63" s="37">
        <f>AF63*Тарифы!Y8</f>
        <v>18858.240000000002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9</v>
      </c>
      <c r="E72" s="37">
        <f>D72*Тарифы!D17</f>
        <v>1626.84</v>
      </c>
      <c r="F72" s="36">
        <v>0</v>
      </c>
      <c r="G72" s="37">
        <f>F72*Тарифы!E17</f>
        <v>0</v>
      </c>
      <c r="H72" s="36">
        <v>21</v>
      </c>
      <c r="I72" s="37">
        <f>H72*Тарифы!F17</f>
        <v>4555.1099999999997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20</v>
      </c>
      <c r="AA72" s="37">
        <f>Z72*Тарифы!V17</f>
        <v>7115.5999999999995</v>
      </c>
      <c r="AB72" s="36">
        <v>0</v>
      </c>
      <c r="AC72" s="37">
        <f>AB72*Тарифы!W17</f>
        <v>0</v>
      </c>
      <c r="AD72" s="36">
        <v>85</v>
      </c>
      <c r="AE72" s="37">
        <f>AD72*Тарифы!X17</f>
        <v>79051.7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12</v>
      </c>
      <c r="I76" s="37">
        <f>H76*Тарифы!F21</f>
        <v>2373.96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40</v>
      </c>
      <c r="AE76" s="37">
        <f>AD76*Тарифы!X21</f>
        <v>34990.800000000003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2</v>
      </c>
      <c r="E77" s="37">
        <f>D77*Тарифы!D22</f>
        <v>254.46</v>
      </c>
      <c r="F77" s="36">
        <v>0</v>
      </c>
      <c r="G77" s="37">
        <f>F77*Тарифы!E22</f>
        <v>0</v>
      </c>
      <c r="H77" s="36">
        <v>10</v>
      </c>
      <c r="I77" s="37">
        <f>H77*Тарифы!F22</f>
        <v>1526.8000000000002</v>
      </c>
      <c r="J77" s="36">
        <v>12</v>
      </c>
      <c r="K77" s="37">
        <f>J77*Тарифы!G22</f>
        <v>1894.3200000000002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5</v>
      </c>
      <c r="AC77" s="37">
        <f>AB77*Тарифы!W22</f>
        <v>1294.6500000000001</v>
      </c>
      <c r="AD77" s="36">
        <v>40</v>
      </c>
      <c r="AE77" s="37">
        <f>AD77*Тарифы!X22</f>
        <v>36464</v>
      </c>
      <c r="AF77" s="36">
        <v>5</v>
      </c>
      <c r="AG77" s="37">
        <f>AF77*Тарифы!Y22</f>
        <v>4696.1499999999996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10</v>
      </c>
      <c r="E78" s="37">
        <f>D78*Тарифы!D23</f>
        <v>1015</v>
      </c>
      <c r="F78" s="36">
        <v>2</v>
      </c>
      <c r="G78" s="37">
        <f>F78*Тарифы!E23</f>
        <v>283.68</v>
      </c>
      <c r="H78" s="36">
        <v>10</v>
      </c>
      <c r="I78" s="37">
        <f>H78*Тарифы!F23</f>
        <v>1218</v>
      </c>
      <c r="J78" s="36">
        <v>10</v>
      </c>
      <c r="K78" s="37">
        <f>J78*Тарифы!G23</f>
        <v>1702.1000000000001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20</v>
      </c>
      <c r="AA78" s="37">
        <f>Z78*Тарифы!V23</f>
        <v>3995.6</v>
      </c>
      <c r="AB78" s="36">
        <v>5</v>
      </c>
      <c r="AC78" s="37">
        <f>AB78*Тарифы!W23</f>
        <v>1395.8500000000001</v>
      </c>
      <c r="AD78" s="36">
        <v>40</v>
      </c>
      <c r="AE78" s="37">
        <f>AD78*Тарифы!X23</f>
        <v>26887.600000000002</v>
      </c>
      <c r="AF78" s="36">
        <v>5</v>
      </c>
      <c r="AG78" s="37">
        <f>AF78*Тарифы!Y23</f>
        <v>4696.1499999999996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34</v>
      </c>
      <c r="K79" s="37">
        <f>J79*Тарифы!G24</f>
        <v>9528.16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57</v>
      </c>
      <c r="U79" s="37">
        <v>57941.17</v>
      </c>
      <c r="V79" s="36">
        <v>36</v>
      </c>
      <c r="W79" s="37">
        <v>8498.4</v>
      </c>
      <c r="X79" s="36">
        <v>7</v>
      </c>
      <c r="Y79" s="37">
        <v>13549.04</v>
      </c>
      <c r="Z79" s="36">
        <v>0</v>
      </c>
      <c r="AA79" s="37">
        <f>Z79*Тарифы!V24</f>
        <v>0</v>
      </c>
      <c r="AB79" s="36">
        <v>10</v>
      </c>
      <c r="AC79" s="37">
        <f>AB79*Тарифы!W24</f>
        <v>4596.3999999999996</v>
      </c>
      <c r="AD79" s="36">
        <v>0</v>
      </c>
      <c r="AE79" s="37">
        <f>AD79*Тарифы!X24</f>
        <v>0</v>
      </c>
      <c r="AF79" s="36">
        <v>76</v>
      </c>
      <c r="AG79" s="37">
        <f>AF79*Тарифы!Y24</f>
        <v>87476.76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653</v>
      </c>
      <c r="I83" s="37">
        <f>H83*Тарифы!F28</f>
        <v>121340.45999999999</v>
      </c>
      <c r="J83" s="36">
        <v>0</v>
      </c>
      <c r="K83" s="37">
        <f>J83*Тарифы!G28</f>
        <v>0</v>
      </c>
      <c r="L83" s="36">
        <v>117</v>
      </c>
      <c r="M83" s="37">
        <v>177051.31</v>
      </c>
      <c r="N83" s="36">
        <v>9</v>
      </c>
      <c r="O83" s="37">
        <v>1361.52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142</v>
      </c>
      <c r="AA83" s="37">
        <f>Z83*Тарифы!V28</f>
        <v>43280.18</v>
      </c>
      <c r="AB83" s="36">
        <v>0</v>
      </c>
      <c r="AC83" s="37">
        <f>AB83*Тарифы!W28</f>
        <v>0</v>
      </c>
      <c r="AD83" s="36">
        <v>508</v>
      </c>
      <c r="AE83" s="37">
        <f>AD83*Тарифы!X28</f>
        <v>378896.88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27</v>
      </c>
      <c r="E87" s="37">
        <f>D87*Тарифы!D32</f>
        <v>4451.22</v>
      </c>
      <c r="F87" s="36">
        <v>0</v>
      </c>
      <c r="G87" s="37">
        <f>F87*Тарифы!E32</f>
        <v>0</v>
      </c>
      <c r="H87" s="36">
        <v>31</v>
      </c>
      <c r="I87" s="37">
        <f>H87*Тарифы!F32</f>
        <v>6132.7300000000005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10</v>
      </c>
      <c r="AA87" s="37">
        <f>Z87*Тарифы!V32</f>
        <v>3244.9</v>
      </c>
      <c r="AB87" s="36">
        <v>0</v>
      </c>
      <c r="AC87" s="37">
        <f>AB87*Тарифы!W32</f>
        <v>0</v>
      </c>
      <c r="AD87" s="36">
        <v>70</v>
      </c>
      <c r="AE87" s="37">
        <f>AD87*Тарифы!X32</f>
        <v>61233.9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9</v>
      </c>
      <c r="E91" s="37">
        <f>D91*Тарифы!D36</f>
        <v>2668.2300000000005</v>
      </c>
      <c r="F91" s="36">
        <v>0</v>
      </c>
      <c r="G91" s="37">
        <f>F91*Тарифы!E36</f>
        <v>0</v>
      </c>
      <c r="H91" s="36">
        <v>36</v>
      </c>
      <c r="I91" s="37">
        <f>H91*Тарифы!F36</f>
        <v>12807.36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5</v>
      </c>
      <c r="AA91" s="37">
        <f>Z91*Тарифы!V36</f>
        <v>2927.6499999999996</v>
      </c>
      <c r="AB91" s="36">
        <v>0</v>
      </c>
      <c r="AC91" s="37">
        <f>AB91*Тарифы!W36</f>
        <v>0</v>
      </c>
      <c r="AD91" s="36">
        <v>30</v>
      </c>
      <c r="AE91" s="37">
        <f>AD91*Тарифы!X36</f>
        <v>38950.199999999997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6</v>
      </c>
      <c r="G95" s="37">
        <f>F95*Тарифы!E40</f>
        <v>696.78</v>
      </c>
      <c r="H95" s="36">
        <v>10</v>
      </c>
      <c r="I95" s="37">
        <f>H95*Тарифы!F40</f>
        <v>0</v>
      </c>
      <c r="J95" s="36">
        <v>2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12</v>
      </c>
      <c r="AA95" s="37">
        <f>Z95*Тарифы!V40</f>
        <v>2742.84</v>
      </c>
      <c r="AB95" s="36">
        <v>6</v>
      </c>
      <c r="AC95" s="37">
        <f>AB95*Тарифы!W40</f>
        <v>1371.42</v>
      </c>
      <c r="AD95" s="36">
        <v>5</v>
      </c>
      <c r="AE95" s="37">
        <f>AD95*Тарифы!X40</f>
        <v>2808.4500000000003</v>
      </c>
      <c r="AF95" s="36">
        <v>5</v>
      </c>
      <c r="AG95" s="37">
        <f>AF95*Тарифы!Y40</f>
        <v>2854.5</v>
      </c>
    </row>
    <row r="96" spans="1:33" x14ac:dyDescent="0.25">
      <c r="A96" s="227" t="s">
        <v>82</v>
      </c>
      <c r="B96" s="228"/>
      <c r="C96" s="229"/>
      <c r="D96" s="67">
        <f>SUM(D58:D95)</f>
        <v>57</v>
      </c>
      <c r="E96" s="39">
        <f t="shared" ref="E96:AG96" si="1">SUM(E58:E95)</f>
        <v>10015.75</v>
      </c>
      <c r="F96" s="67">
        <f t="shared" si="1"/>
        <v>8</v>
      </c>
      <c r="G96" s="39">
        <f t="shared" si="1"/>
        <v>980.46</v>
      </c>
      <c r="H96" s="67">
        <f t="shared" si="1"/>
        <v>795</v>
      </c>
      <c r="I96" s="39">
        <f t="shared" si="1"/>
        <v>151724.41999999998</v>
      </c>
      <c r="J96" s="67">
        <f t="shared" si="1"/>
        <v>64</v>
      </c>
      <c r="K96" s="39">
        <f t="shared" si="1"/>
        <v>14286.720000000001</v>
      </c>
      <c r="L96" s="67">
        <f t="shared" si="1"/>
        <v>117</v>
      </c>
      <c r="M96" s="39">
        <f t="shared" si="1"/>
        <v>177051.31</v>
      </c>
      <c r="N96" s="67">
        <f t="shared" si="1"/>
        <v>9</v>
      </c>
      <c r="O96" s="39">
        <f>SUM(O58:O95)</f>
        <v>1361.52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57</v>
      </c>
      <c r="U96" s="39">
        <f t="shared" si="1"/>
        <v>57941.17</v>
      </c>
      <c r="V96" s="67">
        <f t="shared" si="1"/>
        <v>36</v>
      </c>
      <c r="W96" s="39">
        <f t="shared" si="1"/>
        <v>8498.4</v>
      </c>
      <c r="X96" s="67">
        <f t="shared" si="1"/>
        <v>7</v>
      </c>
      <c r="Y96" s="39">
        <f t="shared" si="1"/>
        <v>13549.04</v>
      </c>
      <c r="Z96" s="67">
        <f t="shared" si="1"/>
        <v>209</v>
      </c>
      <c r="AA96" s="39">
        <f t="shared" si="1"/>
        <v>63306.770000000004</v>
      </c>
      <c r="AB96" s="67">
        <f t="shared" si="1"/>
        <v>26</v>
      </c>
      <c r="AC96" s="39">
        <f t="shared" si="1"/>
        <v>8658.32</v>
      </c>
      <c r="AD96" s="67">
        <f t="shared" si="1"/>
        <v>853</v>
      </c>
      <c r="AE96" s="39">
        <f t="shared" si="1"/>
        <v>690867.17999999993</v>
      </c>
      <c r="AF96" s="67">
        <f t="shared" si="1"/>
        <v>107</v>
      </c>
      <c r="AG96" s="39">
        <f t="shared" si="1"/>
        <v>118581.79999999999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518</v>
      </c>
      <c r="E98" s="45"/>
      <c r="F98" s="223" t="s">
        <v>83</v>
      </c>
      <c r="G98" s="223"/>
      <c r="H98" s="44">
        <v>461</v>
      </c>
      <c r="I98" s="45"/>
      <c r="J98" s="70" t="s">
        <v>84</v>
      </c>
      <c r="K98" s="44">
        <v>57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"Ирафская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4000</v>
      </c>
      <c r="E107" s="43">
        <f t="shared" si="2"/>
        <v>868960</v>
      </c>
      <c r="F107" s="36">
        <f t="shared" si="2"/>
        <v>0</v>
      </c>
      <c r="G107" s="43">
        <f t="shared" si="2"/>
        <v>0</v>
      </c>
      <c r="H107" s="36">
        <f t="shared" si="2"/>
        <v>1500</v>
      </c>
      <c r="I107" s="43">
        <f t="shared" si="2"/>
        <v>391035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45</v>
      </c>
      <c r="AA107" s="43">
        <f t="shared" si="2"/>
        <v>19240.650000000001</v>
      </c>
      <c r="AB107" s="36">
        <f t="shared" si="2"/>
        <v>0</v>
      </c>
      <c r="AC107" s="43">
        <f t="shared" si="2"/>
        <v>0</v>
      </c>
      <c r="AD107" s="36">
        <f t="shared" si="2"/>
        <v>1300</v>
      </c>
      <c r="AE107" s="43">
        <f t="shared" si="2"/>
        <v>1867398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190</v>
      </c>
      <c r="E111" s="43">
        <f t="shared" si="2"/>
        <v>23354.799999999999</v>
      </c>
      <c r="F111" s="36">
        <f t="shared" si="2"/>
        <v>0</v>
      </c>
      <c r="G111" s="43">
        <f t="shared" si="2"/>
        <v>0</v>
      </c>
      <c r="H111" s="36">
        <f t="shared" si="2"/>
        <v>760</v>
      </c>
      <c r="I111" s="43">
        <f t="shared" si="2"/>
        <v>112100</v>
      </c>
      <c r="J111" s="36">
        <f t="shared" si="2"/>
        <v>110</v>
      </c>
      <c r="K111" s="43">
        <f t="shared" si="2"/>
        <v>21305.899999999998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1051</v>
      </c>
      <c r="AE111" s="43">
        <f t="shared" si="2"/>
        <v>948411.89</v>
      </c>
      <c r="AF111" s="36">
        <f t="shared" si="2"/>
        <v>216</v>
      </c>
      <c r="AG111" s="43">
        <f t="shared" si="2"/>
        <v>254586.24000000002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76</v>
      </c>
      <c r="E120" s="43">
        <f t="shared" si="4"/>
        <v>13737.76</v>
      </c>
      <c r="F120" s="36">
        <f t="shared" si="4"/>
        <v>0</v>
      </c>
      <c r="G120" s="43">
        <f t="shared" si="4"/>
        <v>0</v>
      </c>
      <c r="H120" s="36">
        <f t="shared" si="4"/>
        <v>350</v>
      </c>
      <c r="I120" s="43">
        <f t="shared" si="4"/>
        <v>75918.5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290</v>
      </c>
      <c r="AA120" s="43">
        <f t="shared" si="4"/>
        <v>103176.2</v>
      </c>
      <c r="AB120" s="36">
        <f t="shared" si="4"/>
        <v>0</v>
      </c>
      <c r="AC120" s="43">
        <f t="shared" si="4"/>
        <v>0</v>
      </c>
      <c r="AD120" s="36">
        <f t="shared" si="4"/>
        <v>2100</v>
      </c>
      <c r="AE120" s="43">
        <f t="shared" si="4"/>
        <v>1953042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190</v>
      </c>
      <c r="E124" s="43">
        <f t="shared" si="6"/>
        <v>31323.4</v>
      </c>
      <c r="F124" s="36">
        <f t="shared" si="6"/>
        <v>0</v>
      </c>
      <c r="G124" s="43">
        <f t="shared" si="6"/>
        <v>0</v>
      </c>
      <c r="H124" s="36">
        <f t="shared" si="6"/>
        <v>716</v>
      </c>
      <c r="I124" s="43">
        <f t="shared" si="6"/>
        <v>141646.28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37</v>
      </c>
      <c r="AA124" s="43">
        <f t="shared" si="6"/>
        <v>12006.130000000001</v>
      </c>
      <c r="AB124" s="36">
        <f t="shared" si="6"/>
        <v>0</v>
      </c>
      <c r="AC124" s="43">
        <f t="shared" si="6"/>
        <v>0</v>
      </c>
      <c r="AD124" s="36">
        <f t="shared" si="6"/>
        <v>627</v>
      </c>
      <c r="AE124" s="43">
        <f t="shared" si="6"/>
        <v>548480.79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295</v>
      </c>
      <c r="E125" s="43">
        <f t="shared" si="6"/>
        <v>37532.85</v>
      </c>
      <c r="F125" s="36">
        <f t="shared" si="6"/>
        <v>50</v>
      </c>
      <c r="G125" s="43">
        <f t="shared" si="6"/>
        <v>6577.5000000000009</v>
      </c>
      <c r="H125" s="36">
        <f t="shared" si="6"/>
        <v>640</v>
      </c>
      <c r="I125" s="43">
        <f t="shared" si="6"/>
        <v>97715.200000000012</v>
      </c>
      <c r="J125" s="36">
        <f t="shared" si="6"/>
        <v>100</v>
      </c>
      <c r="K125" s="43">
        <f t="shared" si="6"/>
        <v>15786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46</v>
      </c>
      <c r="AA125" s="43">
        <f t="shared" si="6"/>
        <v>11518.86</v>
      </c>
      <c r="AB125" s="36">
        <f t="shared" si="6"/>
        <v>15</v>
      </c>
      <c r="AC125" s="43">
        <f t="shared" si="6"/>
        <v>3883.9500000000003</v>
      </c>
      <c r="AD125" s="36">
        <f t="shared" si="6"/>
        <v>1600</v>
      </c>
      <c r="AE125" s="43">
        <f t="shared" si="6"/>
        <v>1458560</v>
      </c>
      <c r="AF125" s="36">
        <f t="shared" si="6"/>
        <v>355</v>
      </c>
      <c r="AG125" s="43">
        <f t="shared" si="6"/>
        <v>333426.65000000002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250</v>
      </c>
      <c r="E126" s="43">
        <f t="shared" si="6"/>
        <v>25375</v>
      </c>
      <c r="F126" s="36">
        <f t="shared" si="6"/>
        <v>350</v>
      </c>
      <c r="G126" s="43">
        <f t="shared" si="6"/>
        <v>49644</v>
      </c>
      <c r="H126" s="36">
        <f t="shared" si="6"/>
        <v>850</v>
      </c>
      <c r="I126" s="43">
        <f t="shared" si="6"/>
        <v>103530</v>
      </c>
      <c r="J126" s="36">
        <f t="shared" si="6"/>
        <v>100</v>
      </c>
      <c r="K126" s="43">
        <f t="shared" si="6"/>
        <v>17021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76</v>
      </c>
      <c r="AA126" s="43">
        <f t="shared" si="6"/>
        <v>15183.28</v>
      </c>
      <c r="AB126" s="36">
        <f t="shared" si="6"/>
        <v>15</v>
      </c>
      <c r="AC126" s="43">
        <f t="shared" si="6"/>
        <v>4187.55</v>
      </c>
      <c r="AD126" s="36">
        <f t="shared" si="6"/>
        <v>1500</v>
      </c>
      <c r="AE126" s="43">
        <f t="shared" si="6"/>
        <v>1008285</v>
      </c>
      <c r="AF126" s="36">
        <f t="shared" si="6"/>
        <v>355</v>
      </c>
      <c r="AG126" s="43">
        <f t="shared" si="6"/>
        <v>333426.65000000002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4466</v>
      </c>
      <c r="K127" s="43">
        <f t="shared" si="6"/>
        <v>1251551.8399999999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25</v>
      </c>
      <c r="Q127" s="43">
        <f t="shared" si="6"/>
        <v>99215</v>
      </c>
      <c r="R127" s="36">
        <f t="shared" si="6"/>
        <v>26</v>
      </c>
      <c r="S127" s="43">
        <f t="shared" si="6"/>
        <v>103183.6</v>
      </c>
      <c r="T127" s="36">
        <f t="shared" si="6"/>
        <v>3349</v>
      </c>
      <c r="U127" s="43">
        <f t="shared" si="6"/>
        <v>3564066.04</v>
      </c>
      <c r="V127" s="36">
        <f t="shared" si="6"/>
        <v>900</v>
      </c>
      <c r="W127" s="43">
        <f t="shared" si="6"/>
        <v>211540</v>
      </c>
      <c r="X127" s="36">
        <f t="shared" si="6"/>
        <v>500</v>
      </c>
      <c r="Y127" s="43">
        <f t="shared" si="6"/>
        <v>963713.91</v>
      </c>
      <c r="Z127" s="36">
        <f t="shared" si="6"/>
        <v>0</v>
      </c>
      <c r="AA127" s="43">
        <f t="shared" si="6"/>
        <v>0</v>
      </c>
      <c r="AB127" s="36">
        <f t="shared" si="6"/>
        <v>1404</v>
      </c>
      <c r="AC127" s="43">
        <f t="shared" si="6"/>
        <v>645334.56000000006</v>
      </c>
      <c r="AD127" s="36">
        <f t="shared" si="6"/>
        <v>0</v>
      </c>
      <c r="AE127" s="43">
        <f t="shared" si="6"/>
        <v>0</v>
      </c>
      <c r="AF127" s="36">
        <f t="shared" si="6"/>
        <v>5196</v>
      </c>
      <c r="AG127" s="43">
        <f t="shared" si="6"/>
        <v>5980647.96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4988</v>
      </c>
      <c r="I131" s="43">
        <f t="shared" si="6"/>
        <v>926870.15999999992</v>
      </c>
      <c r="J131" s="36">
        <f t="shared" si="6"/>
        <v>0</v>
      </c>
      <c r="K131" s="43">
        <f t="shared" si="6"/>
        <v>0</v>
      </c>
      <c r="L131" s="36">
        <f t="shared" si="6"/>
        <v>2470</v>
      </c>
      <c r="M131" s="43">
        <f t="shared" si="6"/>
        <v>3818650.84</v>
      </c>
      <c r="N131" s="36">
        <f t="shared" si="6"/>
        <v>363</v>
      </c>
      <c r="O131" s="43">
        <f t="shared" si="6"/>
        <v>59694.93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5814</v>
      </c>
      <c r="AA131" s="43">
        <f t="shared" si="6"/>
        <v>1772049.06</v>
      </c>
      <c r="AB131" s="36">
        <f t="shared" si="6"/>
        <v>0</v>
      </c>
      <c r="AC131" s="43">
        <f t="shared" si="6"/>
        <v>0</v>
      </c>
      <c r="AD131" s="36">
        <f t="shared" si="6"/>
        <v>8105</v>
      </c>
      <c r="AE131" s="43">
        <f t="shared" si="6"/>
        <v>6045195.2999999998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60</v>
      </c>
      <c r="E134" s="43">
        <f t="shared" si="8"/>
        <v>7930.1999999999989</v>
      </c>
      <c r="F134" s="36">
        <f t="shared" si="8"/>
        <v>0</v>
      </c>
      <c r="G134" s="43">
        <f t="shared" si="8"/>
        <v>0</v>
      </c>
      <c r="H134" s="36">
        <f t="shared" si="8"/>
        <v>300</v>
      </c>
      <c r="I134" s="43">
        <f t="shared" si="8"/>
        <v>47580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138</v>
      </c>
      <c r="E135" s="43">
        <f t="shared" si="8"/>
        <v>22750.680000000004</v>
      </c>
      <c r="F135" s="36">
        <f t="shared" si="8"/>
        <v>0</v>
      </c>
      <c r="G135" s="43">
        <f t="shared" si="8"/>
        <v>0</v>
      </c>
      <c r="H135" s="36">
        <f t="shared" si="8"/>
        <v>810</v>
      </c>
      <c r="I135" s="43">
        <f t="shared" si="8"/>
        <v>160242.30000000002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660</v>
      </c>
      <c r="AA135" s="43">
        <f t="shared" si="8"/>
        <v>214163.4</v>
      </c>
      <c r="AB135" s="36">
        <f t="shared" si="8"/>
        <v>0</v>
      </c>
      <c r="AC135" s="43">
        <f t="shared" si="8"/>
        <v>0</v>
      </c>
      <c r="AD135" s="36">
        <f t="shared" si="8"/>
        <v>2200</v>
      </c>
      <c r="AE135" s="43">
        <f t="shared" si="8"/>
        <v>1924493.9999999998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53</v>
      </c>
      <c r="E139" s="43">
        <f t="shared" si="8"/>
        <v>15712.91</v>
      </c>
      <c r="F139" s="36">
        <f t="shared" si="8"/>
        <v>0</v>
      </c>
      <c r="G139" s="43">
        <f t="shared" si="8"/>
        <v>0</v>
      </c>
      <c r="H139" s="36">
        <f t="shared" si="8"/>
        <v>316</v>
      </c>
      <c r="I139" s="43">
        <f t="shared" si="8"/>
        <v>112420.16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33</v>
      </c>
      <c r="AA139" s="43">
        <f t="shared" si="8"/>
        <v>19322.489999999998</v>
      </c>
      <c r="AB139" s="36">
        <f t="shared" si="8"/>
        <v>0</v>
      </c>
      <c r="AC139" s="43">
        <f t="shared" si="8"/>
        <v>0</v>
      </c>
      <c r="AD139" s="36">
        <f t="shared" si="8"/>
        <v>1220</v>
      </c>
      <c r="AE139" s="43">
        <f t="shared" si="8"/>
        <v>1583974.7999999998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827</v>
      </c>
      <c r="E140" s="43">
        <f t="shared" si="8"/>
        <v>250440.40999999997</v>
      </c>
      <c r="F140" s="36">
        <f t="shared" si="8"/>
        <v>0</v>
      </c>
      <c r="G140" s="43">
        <f t="shared" si="8"/>
        <v>0</v>
      </c>
      <c r="H140" s="36">
        <f t="shared" si="8"/>
        <v>1855</v>
      </c>
      <c r="I140" s="43">
        <f t="shared" si="8"/>
        <v>790619.54999999993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1880</v>
      </c>
      <c r="AE140" s="43">
        <f t="shared" si="8"/>
        <v>2403824.4000000004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60</v>
      </c>
      <c r="E143" s="43">
        <f t="shared" si="10"/>
        <v>6967.7999999999993</v>
      </c>
      <c r="F143" s="36">
        <f t="shared" si="10"/>
        <v>40</v>
      </c>
      <c r="G143" s="43">
        <f t="shared" si="10"/>
        <v>4645.2</v>
      </c>
      <c r="H143" s="36">
        <f t="shared" si="10"/>
        <v>380</v>
      </c>
      <c r="I143" s="43">
        <f t="shared" si="10"/>
        <v>0</v>
      </c>
      <c r="J143" s="36">
        <f t="shared" si="10"/>
        <v>70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150</v>
      </c>
      <c r="AA143" s="43">
        <f t="shared" si="10"/>
        <v>34285.5</v>
      </c>
      <c r="AB143" s="36">
        <f t="shared" si="10"/>
        <v>106</v>
      </c>
      <c r="AC143" s="43">
        <f t="shared" si="10"/>
        <v>24228.42</v>
      </c>
      <c r="AD143" s="36">
        <f t="shared" si="10"/>
        <v>550</v>
      </c>
      <c r="AE143" s="43">
        <f t="shared" si="10"/>
        <v>308929.50000000006</v>
      </c>
      <c r="AF143" s="36">
        <f t="shared" si="10"/>
        <v>155</v>
      </c>
      <c r="AG143" s="43">
        <f t="shared" si="10"/>
        <v>88489.5</v>
      </c>
    </row>
    <row r="144" spans="1:33" x14ac:dyDescent="0.25">
      <c r="A144" s="227" t="s">
        <v>82</v>
      </c>
      <c r="B144" s="228"/>
      <c r="C144" s="229"/>
      <c r="D144" s="67">
        <f>SUM(D106:D143)</f>
        <v>6139</v>
      </c>
      <c r="E144" s="39">
        <f t="shared" ref="E144:AG144" si="11">SUM(E106:E143)</f>
        <v>1304085.81</v>
      </c>
      <c r="F144" s="67">
        <f t="shared" si="11"/>
        <v>440</v>
      </c>
      <c r="G144" s="39">
        <f t="shared" si="11"/>
        <v>60866.7</v>
      </c>
      <c r="H144" s="67">
        <f t="shared" si="11"/>
        <v>13465</v>
      </c>
      <c r="I144" s="39">
        <f t="shared" si="11"/>
        <v>2959677.15</v>
      </c>
      <c r="J144" s="67">
        <f t="shared" si="11"/>
        <v>4846</v>
      </c>
      <c r="K144" s="39">
        <f t="shared" si="11"/>
        <v>1305664.7399999998</v>
      </c>
      <c r="L144" s="67">
        <f t="shared" si="11"/>
        <v>2470</v>
      </c>
      <c r="M144" s="39">
        <f t="shared" si="11"/>
        <v>3818650.84</v>
      </c>
      <c r="N144" s="67">
        <f t="shared" si="11"/>
        <v>363</v>
      </c>
      <c r="O144" s="39">
        <f t="shared" si="11"/>
        <v>59694.93</v>
      </c>
      <c r="P144" s="67">
        <f t="shared" si="11"/>
        <v>25</v>
      </c>
      <c r="Q144" s="39">
        <f t="shared" si="11"/>
        <v>99215</v>
      </c>
      <c r="R144" s="67">
        <f t="shared" si="11"/>
        <v>26</v>
      </c>
      <c r="S144" s="39">
        <f t="shared" si="11"/>
        <v>103183.6</v>
      </c>
      <c r="T144" s="67">
        <f t="shared" si="11"/>
        <v>3349</v>
      </c>
      <c r="U144" s="39">
        <f t="shared" si="11"/>
        <v>3564066.04</v>
      </c>
      <c r="V144" s="67">
        <f t="shared" si="11"/>
        <v>900</v>
      </c>
      <c r="W144" s="39">
        <f t="shared" si="11"/>
        <v>211540</v>
      </c>
      <c r="X144" s="67">
        <f t="shared" si="11"/>
        <v>500</v>
      </c>
      <c r="Y144" s="39">
        <f t="shared" si="11"/>
        <v>963713.91</v>
      </c>
      <c r="Z144" s="67">
        <f t="shared" si="11"/>
        <v>7151</v>
      </c>
      <c r="AA144" s="39">
        <f t="shared" si="11"/>
        <v>2200945.5700000003</v>
      </c>
      <c r="AB144" s="67">
        <f t="shared" si="11"/>
        <v>1540</v>
      </c>
      <c r="AC144" s="39">
        <f t="shared" si="11"/>
        <v>677634.4800000001</v>
      </c>
      <c r="AD144" s="67">
        <f t="shared" si="11"/>
        <v>22133</v>
      </c>
      <c r="AE144" s="39">
        <f t="shared" si="11"/>
        <v>20050595.68</v>
      </c>
      <c r="AF144" s="67">
        <f t="shared" si="11"/>
        <v>6277</v>
      </c>
      <c r="AG144" s="39">
        <f t="shared" si="11"/>
        <v>6990577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14139</v>
      </c>
      <c r="E146" s="45"/>
      <c r="F146" s="223" t="s">
        <v>83</v>
      </c>
      <c r="G146" s="223"/>
      <c r="H146" s="44">
        <f>H50+H98</f>
        <v>10783</v>
      </c>
      <c r="I146" s="45"/>
      <c r="J146" s="70" t="s">
        <v>84</v>
      </c>
      <c r="K146" s="44">
        <f>K50+K98</f>
        <v>3356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RBN/P7KLbBXRt8tOlnmPEDtD1T8GI6X63FUw3n/rviX0V6s+PEX/g8KfmwN9iwNOqwoJN7riABsUeDn9zIMsbQ==" saltValue="obrfr43XxeHGfZMWCzt7y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K52" sqref="K52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ht="54" x14ac:dyDescent="0.25">
      <c r="C3" s="54">
        <v>150012</v>
      </c>
      <c r="D3" s="51" t="str">
        <f>VLOOKUP(C3,'Список МО'!B2:C80,2,0)</f>
        <v>ГБУЗ "Кировская ЦРБ"</v>
      </c>
      <c r="E3" s="52"/>
    </row>
    <row r="6" spans="1:35" x14ac:dyDescent="0.25">
      <c r="C6" s="55" t="s">
        <v>86</v>
      </c>
      <c r="D6" s="56" t="str">
        <f>D3</f>
        <v>ГБУЗ "Кировская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2808</v>
      </c>
      <c r="E11" s="37">
        <f>D11*Тарифы!D4</f>
        <v>610009.92000000004</v>
      </c>
      <c r="F11" s="36">
        <v>0</v>
      </c>
      <c r="G11" s="37">
        <f>F11*Тарифы!E4</f>
        <v>0</v>
      </c>
      <c r="H11" s="66">
        <v>1019</v>
      </c>
      <c r="I11" s="37">
        <f>H11*Тарифы!F4</f>
        <v>265643.11</v>
      </c>
      <c r="J11" s="36">
        <v>78</v>
      </c>
      <c r="K11" s="37">
        <f>J11*Тарифы!G4</f>
        <v>16225.560000000001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224</v>
      </c>
      <c r="AA11" s="37">
        <f>Z11*Тарифы!V4</f>
        <v>95775.679999999993</v>
      </c>
      <c r="AB11" s="36">
        <v>60</v>
      </c>
      <c r="AC11" s="37">
        <f>AB11*Тарифы!W4</f>
        <v>20472</v>
      </c>
      <c r="AD11" s="36">
        <v>2021</v>
      </c>
      <c r="AE11" s="37">
        <f>AD11*Тарифы!X4</f>
        <v>2903085.66</v>
      </c>
      <c r="AF11" s="36">
        <v>81</v>
      </c>
      <c r="AG11" s="37">
        <f>AF11*Тарифы!Y4</f>
        <v>92485.8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784</v>
      </c>
      <c r="G15" s="37">
        <f>F15*Тарифы!E8</f>
        <v>126545.44</v>
      </c>
      <c r="H15" s="66">
        <v>1568</v>
      </c>
      <c r="I15" s="37">
        <f>H15*Тарифы!F8</f>
        <v>231280</v>
      </c>
      <c r="J15" s="36">
        <v>147</v>
      </c>
      <c r="K15" s="37">
        <f>J15*Тарифы!G8</f>
        <v>28472.43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1566</v>
      </c>
      <c r="AE15" s="37">
        <f>AD15*Тарифы!X8</f>
        <v>1413142.74</v>
      </c>
      <c r="AF15" s="36">
        <v>347</v>
      </c>
      <c r="AG15" s="37">
        <f>AF15*Тарифы!Y8</f>
        <v>408988.08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35</v>
      </c>
      <c r="E21" s="37">
        <f>D21*Тарифы!D14</f>
        <v>8114.05</v>
      </c>
      <c r="F21" s="36">
        <v>39</v>
      </c>
      <c r="G21" s="37">
        <f>F21*Тарифы!E14</f>
        <v>9185.2800000000007</v>
      </c>
      <c r="H21" s="66">
        <v>108</v>
      </c>
      <c r="I21" s="37">
        <f>H21*Тарифы!F14</f>
        <v>30045.599999999999</v>
      </c>
      <c r="J21" s="36">
        <v>27</v>
      </c>
      <c r="K21" s="37">
        <f>J21*Тарифы!G14</f>
        <v>7630.74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225</v>
      </c>
      <c r="AE21" s="37">
        <f>AD21*Тарифы!X14</f>
        <v>217541.25</v>
      </c>
      <c r="AF21" s="36">
        <v>135</v>
      </c>
      <c r="AG21" s="37">
        <f>AF21*Тарифы!Y14</f>
        <v>133011.45000000001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80</v>
      </c>
      <c r="E22" s="37">
        <f>D22*Тарифы!D15</f>
        <v>14012</v>
      </c>
      <c r="F22" s="36">
        <v>0</v>
      </c>
      <c r="G22" s="37">
        <f>F22*Тарифы!E15</f>
        <v>0</v>
      </c>
      <c r="H22" s="36">
        <v>588</v>
      </c>
      <c r="I22" s="37">
        <f>H22*Тарифы!F15</f>
        <v>123585.84000000001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142</v>
      </c>
      <c r="AA22" s="37">
        <f>Z22*Тарифы!V15</f>
        <v>48951.66</v>
      </c>
      <c r="AB22" s="36">
        <v>0</v>
      </c>
      <c r="AC22" s="37">
        <f>AB22*Тарифы!W15</f>
        <v>0</v>
      </c>
      <c r="AD22" s="36">
        <v>774</v>
      </c>
      <c r="AE22" s="37">
        <f>AD22*Тарифы!X15</f>
        <v>741213.36</v>
      </c>
      <c r="AF22" s="36">
        <v>248</v>
      </c>
      <c r="AG22" s="37">
        <f>AF22*Тарифы!Y15</f>
        <v>253480.80000000002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428</v>
      </c>
      <c r="E24" s="37">
        <f>D24*Тарифы!D17</f>
        <v>77365.279999999999</v>
      </c>
      <c r="F24" s="36">
        <v>271</v>
      </c>
      <c r="G24" s="37">
        <f>F24*Тарифы!E17</f>
        <v>52611.939999999995</v>
      </c>
      <c r="H24" s="66">
        <v>1029</v>
      </c>
      <c r="I24" s="37">
        <f>H24*Тарифы!F17</f>
        <v>223200.38999999998</v>
      </c>
      <c r="J24" s="36">
        <v>115</v>
      </c>
      <c r="K24" s="37">
        <f>J24*Тарифы!G17</f>
        <v>26791.55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724</v>
      </c>
      <c r="AA24" s="37">
        <f>Z24*Тарифы!V17</f>
        <v>257584.71999999997</v>
      </c>
      <c r="AB24" s="36">
        <v>192</v>
      </c>
      <c r="AC24" s="37">
        <f>AB24*Тарифы!W17</f>
        <v>73365.119999999995</v>
      </c>
      <c r="AD24" s="36">
        <v>1744</v>
      </c>
      <c r="AE24" s="37">
        <f>AD24*Тарифы!X17</f>
        <v>1621954.88</v>
      </c>
      <c r="AF24" s="36">
        <v>743</v>
      </c>
      <c r="AG24" s="37">
        <f>AF24*Тарифы!Y17</f>
        <v>738891.21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17</v>
      </c>
      <c r="G28" s="37">
        <f>F28*Тарифы!E21</f>
        <v>2814.01</v>
      </c>
      <c r="H28" s="36">
        <v>882</v>
      </c>
      <c r="I28" s="37">
        <f>H28*Тарифы!F21</f>
        <v>174486.06</v>
      </c>
      <c r="J28" s="36">
        <v>90</v>
      </c>
      <c r="K28" s="37">
        <f>J28*Тарифы!G21</f>
        <v>17877.599999999999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150</v>
      </c>
      <c r="AA28" s="37">
        <f>Z28*Тарифы!V21</f>
        <v>48673.5</v>
      </c>
      <c r="AB28" s="36">
        <v>0</v>
      </c>
      <c r="AC28" s="37">
        <f>AB28*Тарифы!W21</f>
        <v>0</v>
      </c>
      <c r="AD28" s="36">
        <v>463</v>
      </c>
      <c r="AE28" s="37">
        <f>AD28*Тарифы!X21</f>
        <v>405018.51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916</v>
      </c>
      <c r="E29" s="37">
        <f>D29*Тарифы!D22</f>
        <v>116542.68000000001</v>
      </c>
      <c r="F29" s="36">
        <v>1</v>
      </c>
      <c r="G29" s="37">
        <f>F29*Тарифы!E22</f>
        <v>131.55000000000001</v>
      </c>
      <c r="H29" s="66">
        <v>2009</v>
      </c>
      <c r="I29" s="37">
        <f>H29*Тарифы!F22</f>
        <v>306734.12</v>
      </c>
      <c r="J29" s="36">
        <v>176</v>
      </c>
      <c r="K29" s="37">
        <f>J29*Тарифы!G22</f>
        <v>27783.360000000001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147</v>
      </c>
      <c r="AA29" s="37">
        <f>Z29*Тарифы!V22</f>
        <v>36810.269999999997</v>
      </c>
      <c r="AB29" s="36">
        <v>39</v>
      </c>
      <c r="AC29" s="37">
        <f>AB29*Тарифы!W22</f>
        <v>10098.27</v>
      </c>
      <c r="AD29" s="36">
        <v>1987</v>
      </c>
      <c r="AE29" s="37">
        <f>AD29*Тарифы!X22</f>
        <v>1811349.2</v>
      </c>
      <c r="AF29" s="36">
        <v>753</v>
      </c>
      <c r="AG29" s="37">
        <f>AF29*Тарифы!Y22</f>
        <v>707240.19000000006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1950</v>
      </c>
      <c r="E30" s="37">
        <f>D30*Тарифы!D23</f>
        <v>197925</v>
      </c>
      <c r="F30" s="36">
        <v>0</v>
      </c>
      <c r="G30" s="37">
        <f>F30*Тарифы!E23</f>
        <v>0</v>
      </c>
      <c r="H30" s="66">
        <v>117</v>
      </c>
      <c r="I30" s="37">
        <f>H30*Тарифы!F23</f>
        <v>14250.6</v>
      </c>
      <c r="J30" s="36">
        <v>535</v>
      </c>
      <c r="K30" s="37">
        <f>J30*Тарифы!G23</f>
        <v>91062.35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229</v>
      </c>
      <c r="AA30" s="37">
        <f>Z30*Тарифы!V23</f>
        <v>45749.62</v>
      </c>
      <c r="AB30" s="36">
        <v>60</v>
      </c>
      <c r="AC30" s="37">
        <f>AB30*Тарифы!W23</f>
        <v>16750.2</v>
      </c>
      <c r="AD30" s="36">
        <v>1474</v>
      </c>
      <c r="AE30" s="37">
        <f>AD30*Тарифы!X23</f>
        <v>990808.06</v>
      </c>
      <c r="AF30" s="36">
        <v>631</v>
      </c>
      <c r="AG30" s="37">
        <f>AF30*Тарифы!Y23</f>
        <v>592654.13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2326</v>
      </c>
      <c r="K31" s="37">
        <f>J31*Тарифы!G24</f>
        <v>651838.24</v>
      </c>
      <c r="L31" s="36">
        <v>0</v>
      </c>
      <c r="M31" s="37">
        <v>0</v>
      </c>
      <c r="N31" s="36">
        <v>0</v>
      </c>
      <c r="O31" s="37">
        <v>0</v>
      </c>
      <c r="P31" s="36">
        <v>49</v>
      </c>
      <c r="Q31" s="37">
        <v>194461.4</v>
      </c>
      <c r="R31" s="36">
        <v>0</v>
      </c>
      <c r="S31" s="37">
        <v>0</v>
      </c>
      <c r="T31" s="36">
        <v>5386</v>
      </c>
      <c r="U31" s="37">
        <v>5477105.1500000004</v>
      </c>
      <c r="V31" s="36">
        <v>2900</v>
      </c>
      <c r="W31" s="37">
        <v>678760</v>
      </c>
      <c r="X31" s="36">
        <v>750</v>
      </c>
      <c r="Y31" s="37">
        <v>1422689</v>
      </c>
      <c r="Z31" s="36">
        <v>0</v>
      </c>
      <c r="AA31" s="37">
        <f>Z31*Тарифы!V24</f>
        <v>0</v>
      </c>
      <c r="AB31" s="36">
        <v>2422</v>
      </c>
      <c r="AC31" s="37">
        <f>AB31*Тарифы!W24</f>
        <v>1113248.08</v>
      </c>
      <c r="AD31" s="36">
        <v>0</v>
      </c>
      <c r="AE31" s="37">
        <f>AD31*Тарифы!X24</f>
        <v>0</v>
      </c>
      <c r="AF31" s="36">
        <v>6309</v>
      </c>
      <c r="AG31" s="37">
        <f>AF31*Тарифы!Y24</f>
        <v>7261722.0899999999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733</v>
      </c>
      <c r="E35" s="37">
        <f>D35*Тарифы!D28</f>
        <v>113505.05</v>
      </c>
      <c r="F35" s="36">
        <v>0</v>
      </c>
      <c r="G35" s="37">
        <f>F35*Тарифы!E28</f>
        <v>0</v>
      </c>
      <c r="H35" s="66">
        <v>4430</v>
      </c>
      <c r="I35" s="37">
        <f>H35*Тарифы!F28</f>
        <v>823182.6</v>
      </c>
      <c r="J35" s="36">
        <v>0</v>
      </c>
      <c r="K35" s="37">
        <f>J35*Тарифы!G28</f>
        <v>0</v>
      </c>
      <c r="L35" s="36">
        <v>3433</v>
      </c>
      <c r="M35" s="37">
        <v>5471017.3499999996</v>
      </c>
      <c r="N35" s="36">
        <v>516</v>
      </c>
      <c r="O35" s="37">
        <v>85866.27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4866</v>
      </c>
      <c r="AA35" s="37">
        <f>Z35*Тарифы!V28</f>
        <v>1483108.1400000001</v>
      </c>
      <c r="AB35" s="36">
        <v>0</v>
      </c>
      <c r="AC35" s="37">
        <f>AB35*Тарифы!W28</f>
        <v>0</v>
      </c>
      <c r="AD35" s="36">
        <v>15791</v>
      </c>
      <c r="AE35" s="37">
        <f>AD35*Тарифы!X28</f>
        <v>11777875.26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15</v>
      </c>
      <c r="E37" s="37">
        <f>D37*Тарифы!D30</f>
        <v>2472.9</v>
      </c>
      <c r="F37" s="36">
        <v>0</v>
      </c>
      <c r="G37" s="37">
        <f>F37*Тарифы!E30</f>
        <v>0</v>
      </c>
      <c r="H37" s="36">
        <v>392</v>
      </c>
      <c r="I37" s="37">
        <f>H37*Тарифы!F30</f>
        <v>77549.36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573</v>
      </c>
      <c r="AE37" s="37">
        <f>AD37*Тарифы!X30</f>
        <v>501243.20999999996</v>
      </c>
      <c r="AF37" s="36">
        <v>173</v>
      </c>
      <c r="AG37" s="37">
        <f>AF37*Тарифы!Y30</f>
        <v>151335.21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53</v>
      </c>
      <c r="E38" s="37">
        <f>D38*Тарифы!D31</f>
        <v>7005.0099999999993</v>
      </c>
      <c r="F38" s="36">
        <v>0</v>
      </c>
      <c r="G38" s="37">
        <f>F38*Тарифы!E31</f>
        <v>0</v>
      </c>
      <c r="H38" s="66">
        <v>294</v>
      </c>
      <c r="I38" s="37">
        <f>H38*Тарифы!F31</f>
        <v>46628.4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224</v>
      </c>
      <c r="AA38" s="37">
        <f>Z38*Тарифы!V31</f>
        <v>58271.360000000001</v>
      </c>
      <c r="AB38" s="36">
        <v>0</v>
      </c>
      <c r="AC38" s="37">
        <f>AB38*Тарифы!W31</f>
        <v>0</v>
      </c>
      <c r="AD38" s="36">
        <v>392</v>
      </c>
      <c r="AE38" s="37">
        <f>AD38*Тарифы!X31</f>
        <v>238230.16</v>
      </c>
      <c r="AF38" s="36">
        <v>89</v>
      </c>
      <c r="AG38" s="37">
        <f>AF38*Тарифы!Y31</f>
        <v>68020.03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505</v>
      </c>
      <c r="E39" s="37">
        <f>D39*Тарифы!D32</f>
        <v>83254.3</v>
      </c>
      <c r="F39" s="36">
        <v>672</v>
      </c>
      <c r="G39" s="37">
        <f>F39*Тарифы!E32</f>
        <v>111236.16</v>
      </c>
      <c r="H39" s="66">
        <v>813</v>
      </c>
      <c r="I39" s="37">
        <f>H39*Тарифы!F32</f>
        <v>160835.79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498</v>
      </c>
      <c r="AA39" s="37">
        <f>Z39*Тарифы!V32</f>
        <v>161596.02000000002</v>
      </c>
      <c r="AB39" s="36">
        <v>194</v>
      </c>
      <c r="AC39" s="37">
        <f>AB39*Тарифы!W32</f>
        <v>63207.14</v>
      </c>
      <c r="AD39" s="36">
        <v>1756</v>
      </c>
      <c r="AE39" s="37">
        <f>AD39*Тарифы!X32</f>
        <v>1536096.1199999999</v>
      </c>
      <c r="AF39" s="36">
        <v>763</v>
      </c>
      <c r="AG39" s="37">
        <f>AF39*Тарифы!Y32</f>
        <v>667449.51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1007</v>
      </c>
      <c r="E43" s="37">
        <f>D43*Тарифы!D36</f>
        <v>298545.29000000004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118</v>
      </c>
      <c r="K43" s="37">
        <f>J43*Тарифы!G36</f>
        <v>57575.74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283</v>
      </c>
      <c r="AA43" s="37">
        <f>Z43*Тарифы!V36</f>
        <v>165704.99</v>
      </c>
      <c r="AB43" s="36">
        <v>0</v>
      </c>
      <c r="AC43" s="37">
        <f>AB43*Тарифы!W36</f>
        <v>0</v>
      </c>
      <c r="AD43" s="36">
        <v>1333</v>
      </c>
      <c r="AE43" s="37">
        <f>AD43*Тарифы!X36</f>
        <v>1730687.22</v>
      </c>
      <c r="AF43" s="36">
        <v>22</v>
      </c>
      <c r="AG43" s="37">
        <f>AF43*Тарифы!Y36</f>
        <v>39097.520000000004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6489</v>
      </c>
      <c r="E44" s="37">
        <f>D44*Тарифы!D37</f>
        <v>1965063.8699999999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1490</v>
      </c>
      <c r="AE44" s="37">
        <f>AD44*Тарифы!X37</f>
        <v>1905158.7000000002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2118</v>
      </c>
      <c r="E47" s="37">
        <f>D47*Тарифы!D40</f>
        <v>245963.34</v>
      </c>
      <c r="F47" s="36">
        <v>743</v>
      </c>
      <c r="G47" s="37">
        <f>F47*Тарифы!E40</f>
        <v>86284.59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17137</v>
      </c>
      <c r="E48" s="39">
        <f t="shared" ref="E48:AG48" si="0">SUM(E10:E47)</f>
        <v>3739778.69</v>
      </c>
      <c r="F48" s="67">
        <f t="shared" si="0"/>
        <v>2527</v>
      </c>
      <c r="G48" s="39">
        <f t="shared" si="0"/>
        <v>388808.97</v>
      </c>
      <c r="H48" s="67">
        <f t="shared" si="0"/>
        <v>13249</v>
      </c>
      <c r="I48" s="39">
        <f t="shared" si="0"/>
        <v>2477421.87</v>
      </c>
      <c r="J48" s="67">
        <f t="shared" si="0"/>
        <v>3612</v>
      </c>
      <c r="K48" s="39">
        <f t="shared" si="0"/>
        <v>925257.57000000007</v>
      </c>
      <c r="L48" s="67">
        <f t="shared" si="0"/>
        <v>3433</v>
      </c>
      <c r="M48" s="39">
        <f t="shared" si="0"/>
        <v>5471017.3499999996</v>
      </c>
      <c r="N48" s="67">
        <f t="shared" si="0"/>
        <v>516</v>
      </c>
      <c r="O48" s="39">
        <f t="shared" si="0"/>
        <v>85866.27</v>
      </c>
      <c r="P48" s="67">
        <f t="shared" si="0"/>
        <v>49</v>
      </c>
      <c r="Q48" s="39">
        <f t="shared" si="0"/>
        <v>194461.4</v>
      </c>
      <c r="R48" s="67">
        <f t="shared" si="0"/>
        <v>0</v>
      </c>
      <c r="S48" s="39">
        <f t="shared" si="0"/>
        <v>0</v>
      </c>
      <c r="T48" s="67">
        <f t="shared" si="0"/>
        <v>5386</v>
      </c>
      <c r="U48" s="39">
        <f t="shared" si="0"/>
        <v>5477105.1500000004</v>
      </c>
      <c r="V48" s="67">
        <f t="shared" si="0"/>
        <v>2900</v>
      </c>
      <c r="W48" s="39">
        <f t="shared" si="0"/>
        <v>678760</v>
      </c>
      <c r="X48" s="67">
        <f t="shared" si="0"/>
        <v>750</v>
      </c>
      <c r="Y48" s="39">
        <f t="shared" si="0"/>
        <v>1422689</v>
      </c>
      <c r="Z48" s="67">
        <f t="shared" si="0"/>
        <v>7487</v>
      </c>
      <c r="AA48" s="39">
        <f t="shared" si="0"/>
        <v>2402225.96</v>
      </c>
      <c r="AB48" s="67">
        <f t="shared" si="0"/>
        <v>2967</v>
      </c>
      <c r="AC48" s="39">
        <f t="shared" si="0"/>
        <v>1297140.81</v>
      </c>
      <c r="AD48" s="67">
        <f t="shared" si="0"/>
        <v>31589</v>
      </c>
      <c r="AE48" s="39">
        <f t="shared" si="0"/>
        <v>27793404.330000002</v>
      </c>
      <c r="AF48" s="67">
        <f t="shared" si="0"/>
        <v>10294</v>
      </c>
      <c r="AG48" s="39">
        <f t="shared" si="0"/>
        <v>11114376.02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22219</v>
      </c>
      <c r="E50" s="45"/>
      <c r="F50" s="223" t="s">
        <v>83</v>
      </c>
      <c r="G50" s="223"/>
      <c r="H50" s="44">
        <v>16814</v>
      </c>
      <c r="I50" s="45"/>
      <c r="J50" s="70" t="s">
        <v>84</v>
      </c>
      <c r="K50" s="44">
        <v>5405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"Кировская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118</v>
      </c>
      <c r="E59" s="37">
        <f>D59*Тарифы!D4</f>
        <v>25634.32</v>
      </c>
      <c r="F59" s="36">
        <v>0</v>
      </c>
      <c r="G59" s="37">
        <f>F59*Тарифы!E4</f>
        <v>0</v>
      </c>
      <c r="H59" s="36">
        <v>21</v>
      </c>
      <c r="I59" s="37">
        <f>H59*Тарифы!F4</f>
        <v>5474.49</v>
      </c>
      <c r="J59" s="36">
        <v>2</v>
      </c>
      <c r="K59" s="37">
        <f>J59*Тарифы!G4</f>
        <v>416.04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41</v>
      </c>
      <c r="AE59" s="37">
        <f>AD59*Тарифы!X4</f>
        <v>58894.86</v>
      </c>
      <c r="AF59" s="36">
        <v>8</v>
      </c>
      <c r="AG59" s="37">
        <f>AF59*Тарифы!Y4</f>
        <v>9134.4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16</v>
      </c>
      <c r="G63" s="37">
        <f>F63*Тарифы!E8</f>
        <v>2582.56</v>
      </c>
      <c r="H63" s="36">
        <v>32</v>
      </c>
      <c r="I63" s="37">
        <f>H63*Тарифы!F8</f>
        <v>4720</v>
      </c>
      <c r="J63" s="36">
        <v>3</v>
      </c>
      <c r="K63" s="37">
        <f>J63*Тарифы!G8</f>
        <v>581.06999999999994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32</v>
      </c>
      <c r="AE63" s="37">
        <f>AD63*Тарифы!X8</f>
        <v>28876.48</v>
      </c>
      <c r="AF63" s="36">
        <v>3</v>
      </c>
      <c r="AG63" s="37">
        <f>AF63*Тарифы!Y8</f>
        <v>3535.92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1</v>
      </c>
      <c r="E69" s="37">
        <f>D69*Тарифы!D14</f>
        <v>231.83</v>
      </c>
      <c r="F69" s="36">
        <v>1</v>
      </c>
      <c r="G69" s="37">
        <f>F69*Тарифы!E14</f>
        <v>235.52</v>
      </c>
      <c r="H69" s="36">
        <v>2</v>
      </c>
      <c r="I69" s="37">
        <f>H69*Тарифы!F14</f>
        <v>556.4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5</v>
      </c>
      <c r="AE69" s="37">
        <f>AD69*Тарифы!X14</f>
        <v>4834.25</v>
      </c>
      <c r="AF69" s="36">
        <v>1</v>
      </c>
      <c r="AG69" s="37">
        <f>AF69*Тарифы!Y14</f>
        <v>985.27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1</v>
      </c>
      <c r="E70" s="37">
        <f>D70*Тарифы!D15</f>
        <v>175.15</v>
      </c>
      <c r="F70" s="36">
        <v>0</v>
      </c>
      <c r="G70" s="37">
        <f>F70*Тарифы!E15</f>
        <v>0</v>
      </c>
      <c r="H70" s="36">
        <v>12</v>
      </c>
      <c r="I70" s="37">
        <f>H70*Тарифы!F15</f>
        <v>2522.16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16</v>
      </c>
      <c r="AE70" s="37">
        <f>AD70*Тарифы!X15</f>
        <v>15322.24</v>
      </c>
      <c r="AF70" s="36">
        <v>2</v>
      </c>
      <c r="AG70" s="37">
        <f>AF70*Тарифы!Y15</f>
        <v>2044.2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9</v>
      </c>
      <c r="E72" s="37">
        <f>D72*Тарифы!D17</f>
        <v>1626.84</v>
      </c>
      <c r="F72" s="36">
        <v>7</v>
      </c>
      <c r="G72" s="37">
        <f>F72*Тарифы!E17</f>
        <v>1358.98</v>
      </c>
      <c r="H72" s="36">
        <v>21</v>
      </c>
      <c r="I72" s="37">
        <f>H72*Тарифы!F17</f>
        <v>4555.1099999999997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36</v>
      </c>
      <c r="AE72" s="37">
        <f>AD72*Тарифы!X17</f>
        <v>33480.720000000001</v>
      </c>
      <c r="AF72" s="36">
        <v>7</v>
      </c>
      <c r="AG72" s="37">
        <f>AF72*Тарифы!Y17</f>
        <v>6961.29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18</v>
      </c>
      <c r="I76" s="37">
        <f>H76*Тарифы!F21</f>
        <v>3560.94</v>
      </c>
      <c r="J76" s="36">
        <v>10</v>
      </c>
      <c r="K76" s="37">
        <f>J76*Тарифы!G21</f>
        <v>1986.3999999999999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9</v>
      </c>
      <c r="AE76" s="37">
        <f>AD76*Тарифы!X21</f>
        <v>7872.93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19</v>
      </c>
      <c r="E77" s="37">
        <f>D77*Тарифы!D22</f>
        <v>2417.37</v>
      </c>
      <c r="F77" s="36">
        <v>0</v>
      </c>
      <c r="G77" s="37">
        <f>F77*Тарифы!E22</f>
        <v>0</v>
      </c>
      <c r="H77" s="36">
        <v>41</v>
      </c>
      <c r="I77" s="37">
        <f>H77*Тарифы!F22</f>
        <v>6259.88</v>
      </c>
      <c r="J77" s="36">
        <v>4</v>
      </c>
      <c r="K77" s="37">
        <f>J77*Тарифы!G22</f>
        <v>631.44000000000005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40</v>
      </c>
      <c r="AE77" s="37">
        <f>AD77*Тарифы!X22</f>
        <v>36464</v>
      </c>
      <c r="AF77" s="36">
        <v>7</v>
      </c>
      <c r="AG77" s="37">
        <f>AF77*Тарифы!Y22</f>
        <v>6574.6100000000006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47</v>
      </c>
      <c r="E78" s="37">
        <f>D78*Тарифы!D23</f>
        <v>4770.5</v>
      </c>
      <c r="F78" s="36">
        <v>5</v>
      </c>
      <c r="G78" s="37">
        <f>F78*Тарифы!E23</f>
        <v>709.2</v>
      </c>
      <c r="H78" s="36">
        <v>3</v>
      </c>
      <c r="I78" s="37">
        <f>H78*Тарифы!F23</f>
        <v>365.4</v>
      </c>
      <c r="J78" s="36">
        <v>5</v>
      </c>
      <c r="K78" s="37">
        <f>J78*Тарифы!G23</f>
        <v>851.05000000000007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30</v>
      </c>
      <c r="AE78" s="37">
        <f>AD78*Тарифы!X23</f>
        <v>20165.7</v>
      </c>
      <c r="AF78" s="36">
        <v>6</v>
      </c>
      <c r="AG78" s="37">
        <f>AF78*Тарифы!Y23</f>
        <v>5635.38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30</v>
      </c>
      <c r="G79" s="37">
        <f>F79*Тарифы!E24</f>
        <v>7005.9</v>
      </c>
      <c r="H79" s="36">
        <v>0</v>
      </c>
      <c r="I79" s="37">
        <f>H79*Тарифы!F24</f>
        <v>0</v>
      </c>
      <c r="J79" s="36">
        <v>24</v>
      </c>
      <c r="K79" s="37">
        <f>J79*Тарифы!G24</f>
        <v>6725.76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50</v>
      </c>
      <c r="U79" s="37">
        <v>47027.15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63</v>
      </c>
      <c r="AG79" s="37">
        <f>AF79*Тарифы!Y24</f>
        <v>72513.63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39</v>
      </c>
      <c r="E83" s="37">
        <f>D83*Тарифы!D28</f>
        <v>6039.15</v>
      </c>
      <c r="F83" s="36">
        <v>0</v>
      </c>
      <c r="G83" s="37">
        <f>F83*Тарифы!E28</f>
        <v>0</v>
      </c>
      <c r="H83" s="36">
        <v>90</v>
      </c>
      <c r="I83" s="37">
        <f>H83*Тарифы!F28</f>
        <v>16723.8</v>
      </c>
      <c r="J83" s="36">
        <v>0</v>
      </c>
      <c r="K83" s="37">
        <f>J83*Тарифы!G28</f>
        <v>0</v>
      </c>
      <c r="L83" s="36">
        <v>70</v>
      </c>
      <c r="M83" s="37">
        <v>108094.83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280</v>
      </c>
      <c r="AE83" s="37">
        <f>AD83*Тарифы!X28</f>
        <v>208840.80000000002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8</v>
      </c>
      <c r="I85" s="37">
        <f>H85*Тарифы!F30</f>
        <v>1582.64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12</v>
      </c>
      <c r="AE85" s="37">
        <f>AD85*Тарифы!X30</f>
        <v>10497.24</v>
      </c>
      <c r="AF85" s="36">
        <v>2</v>
      </c>
      <c r="AG85" s="37">
        <f>AF85*Тарифы!Y30</f>
        <v>1749.54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1</v>
      </c>
      <c r="E86" s="37">
        <f>D86*Тарифы!D31</f>
        <v>132.16999999999999</v>
      </c>
      <c r="F86" s="36">
        <v>0</v>
      </c>
      <c r="G86" s="37">
        <f>F86*Тарифы!E31</f>
        <v>0</v>
      </c>
      <c r="H86" s="36">
        <v>6</v>
      </c>
      <c r="I86" s="37">
        <f>H86*Тарифы!F31</f>
        <v>951.59999999999991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8</v>
      </c>
      <c r="AE86" s="37">
        <f>AD86*Тарифы!X31</f>
        <v>4861.84</v>
      </c>
      <c r="AF86" s="36">
        <v>1</v>
      </c>
      <c r="AG86" s="37">
        <f>AF86*Тарифы!Y31</f>
        <v>764.27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9</v>
      </c>
      <c r="E87" s="37">
        <f>D87*Тарифы!D32</f>
        <v>1483.7400000000002</v>
      </c>
      <c r="F87" s="36">
        <v>0</v>
      </c>
      <c r="G87" s="37">
        <f>F87*Тарифы!E32</f>
        <v>0</v>
      </c>
      <c r="H87" s="36">
        <v>17</v>
      </c>
      <c r="I87" s="37">
        <f>H87*Тарифы!F32</f>
        <v>3363.11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36</v>
      </c>
      <c r="AE87" s="37">
        <f>AD87*Тарифы!X32</f>
        <v>31491.72</v>
      </c>
      <c r="AF87" s="36">
        <v>7</v>
      </c>
      <c r="AG87" s="37">
        <f>AF87*Тарифы!Y32</f>
        <v>6123.3899999999994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20</v>
      </c>
      <c r="E91" s="37">
        <f>D91*Тарифы!D36</f>
        <v>5929.4000000000005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2</v>
      </c>
      <c r="K91" s="37">
        <f>J91*Тарифы!G36</f>
        <v>975.86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27</v>
      </c>
      <c r="AE91" s="37">
        <f>AD91*Тарифы!X36</f>
        <v>35055.18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132</v>
      </c>
      <c r="E92" s="37">
        <f>D92*Тарифы!D37</f>
        <v>39973.56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30</v>
      </c>
      <c r="AE92" s="37">
        <f>AD92*Тарифы!X37</f>
        <v>38358.9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54</v>
      </c>
      <c r="E95" s="37">
        <f>D95*Тарифы!D40</f>
        <v>6271.0199999999995</v>
      </c>
      <c r="F95" s="36">
        <v>7</v>
      </c>
      <c r="G95" s="37">
        <f>F95*Тарифы!E40</f>
        <v>812.91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450</v>
      </c>
      <c r="E96" s="39">
        <f t="shared" ref="E96:AG96" si="1">SUM(E58:E95)</f>
        <v>94685.05</v>
      </c>
      <c r="F96" s="67">
        <f t="shared" si="1"/>
        <v>66</v>
      </c>
      <c r="G96" s="39">
        <f t="shared" si="1"/>
        <v>12705.07</v>
      </c>
      <c r="H96" s="67">
        <f t="shared" si="1"/>
        <v>271</v>
      </c>
      <c r="I96" s="39">
        <f t="shared" si="1"/>
        <v>50635.53</v>
      </c>
      <c r="J96" s="67">
        <f t="shared" si="1"/>
        <v>50</v>
      </c>
      <c r="K96" s="39">
        <f t="shared" si="1"/>
        <v>12167.62</v>
      </c>
      <c r="L96" s="67">
        <f t="shared" si="1"/>
        <v>70</v>
      </c>
      <c r="M96" s="39">
        <f t="shared" si="1"/>
        <v>108094.83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50</v>
      </c>
      <c r="U96" s="39">
        <f t="shared" si="1"/>
        <v>47027.15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602</v>
      </c>
      <c r="AE96" s="39">
        <f t="shared" si="1"/>
        <v>535016.86</v>
      </c>
      <c r="AF96" s="67">
        <f t="shared" si="1"/>
        <v>107</v>
      </c>
      <c r="AG96" s="39">
        <f t="shared" si="1"/>
        <v>116021.90000000001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509</v>
      </c>
      <c r="E98" s="45"/>
      <c r="F98" s="223" t="s">
        <v>83</v>
      </c>
      <c r="G98" s="223"/>
      <c r="H98" s="44">
        <v>429</v>
      </c>
      <c r="I98" s="45"/>
      <c r="J98" s="70" t="s">
        <v>84</v>
      </c>
      <c r="K98" s="44">
        <v>80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"Кировская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2926</v>
      </c>
      <c r="E107" s="43">
        <f t="shared" si="2"/>
        <v>635644.24</v>
      </c>
      <c r="F107" s="36">
        <f t="shared" si="2"/>
        <v>0</v>
      </c>
      <c r="G107" s="43">
        <f t="shared" si="2"/>
        <v>0</v>
      </c>
      <c r="H107" s="36">
        <f t="shared" si="2"/>
        <v>1040</v>
      </c>
      <c r="I107" s="43">
        <f t="shared" si="2"/>
        <v>271117.59999999998</v>
      </c>
      <c r="J107" s="36">
        <f t="shared" si="2"/>
        <v>80</v>
      </c>
      <c r="K107" s="43">
        <f t="shared" si="2"/>
        <v>16641.600000000002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224</v>
      </c>
      <c r="AA107" s="43">
        <f t="shared" si="2"/>
        <v>95775.679999999993</v>
      </c>
      <c r="AB107" s="36">
        <f t="shared" si="2"/>
        <v>60</v>
      </c>
      <c r="AC107" s="43">
        <f t="shared" si="2"/>
        <v>20472</v>
      </c>
      <c r="AD107" s="36">
        <f t="shared" si="2"/>
        <v>2062</v>
      </c>
      <c r="AE107" s="43">
        <f t="shared" si="2"/>
        <v>2961980.52</v>
      </c>
      <c r="AF107" s="36">
        <f t="shared" si="2"/>
        <v>89</v>
      </c>
      <c r="AG107" s="43">
        <f t="shared" si="2"/>
        <v>101620.2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800</v>
      </c>
      <c r="G111" s="43">
        <f t="shared" si="2"/>
        <v>129128</v>
      </c>
      <c r="H111" s="36">
        <f t="shared" si="2"/>
        <v>1600</v>
      </c>
      <c r="I111" s="43">
        <f t="shared" si="2"/>
        <v>236000</v>
      </c>
      <c r="J111" s="36">
        <f t="shared" si="2"/>
        <v>150</v>
      </c>
      <c r="K111" s="43">
        <f t="shared" si="2"/>
        <v>29053.5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1598</v>
      </c>
      <c r="AE111" s="43">
        <f t="shared" si="2"/>
        <v>1442019.22</v>
      </c>
      <c r="AF111" s="36">
        <f t="shared" si="2"/>
        <v>350</v>
      </c>
      <c r="AG111" s="43">
        <f t="shared" si="2"/>
        <v>412524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36</v>
      </c>
      <c r="E117" s="43">
        <f t="shared" si="4"/>
        <v>8345.880000000001</v>
      </c>
      <c r="F117" s="36">
        <f t="shared" si="4"/>
        <v>40</v>
      </c>
      <c r="G117" s="43">
        <f t="shared" si="4"/>
        <v>9420.8000000000011</v>
      </c>
      <c r="H117" s="36">
        <f t="shared" si="4"/>
        <v>110</v>
      </c>
      <c r="I117" s="43">
        <f t="shared" si="4"/>
        <v>30602</v>
      </c>
      <c r="J117" s="36">
        <f t="shared" si="4"/>
        <v>27</v>
      </c>
      <c r="K117" s="43">
        <f t="shared" si="4"/>
        <v>7630.74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230</v>
      </c>
      <c r="AE117" s="43">
        <f t="shared" si="4"/>
        <v>222375.5</v>
      </c>
      <c r="AF117" s="36">
        <f t="shared" si="4"/>
        <v>136</v>
      </c>
      <c r="AG117" s="43">
        <f t="shared" si="4"/>
        <v>133996.72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81</v>
      </c>
      <c r="E118" s="43">
        <f t="shared" si="4"/>
        <v>14187.15</v>
      </c>
      <c r="F118" s="36">
        <f t="shared" si="4"/>
        <v>0</v>
      </c>
      <c r="G118" s="43">
        <f t="shared" si="4"/>
        <v>0</v>
      </c>
      <c r="H118" s="36">
        <f t="shared" si="4"/>
        <v>600</v>
      </c>
      <c r="I118" s="43">
        <f t="shared" si="4"/>
        <v>126108.00000000001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142</v>
      </c>
      <c r="AA118" s="43">
        <f t="shared" si="4"/>
        <v>48951.66</v>
      </c>
      <c r="AB118" s="36">
        <f t="shared" si="4"/>
        <v>0</v>
      </c>
      <c r="AC118" s="43">
        <f t="shared" si="4"/>
        <v>0</v>
      </c>
      <c r="AD118" s="36">
        <f t="shared" si="4"/>
        <v>790</v>
      </c>
      <c r="AE118" s="43">
        <f t="shared" si="4"/>
        <v>756535.6</v>
      </c>
      <c r="AF118" s="36">
        <f t="shared" si="4"/>
        <v>250</v>
      </c>
      <c r="AG118" s="43">
        <f t="shared" si="4"/>
        <v>255525.00000000003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437</v>
      </c>
      <c r="E120" s="43">
        <f t="shared" si="4"/>
        <v>78992.12</v>
      </c>
      <c r="F120" s="36">
        <f t="shared" si="4"/>
        <v>278</v>
      </c>
      <c r="G120" s="43">
        <f t="shared" si="4"/>
        <v>53970.92</v>
      </c>
      <c r="H120" s="36">
        <f t="shared" si="4"/>
        <v>1050</v>
      </c>
      <c r="I120" s="43">
        <f t="shared" si="4"/>
        <v>227755.49999999997</v>
      </c>
      <c r="J120" s="36">
        <f t="shared" si="4"/>
        <v>115</v>
      </c>
      <c r="K120" s="43">
        <f t="shared" si="4"/>
        <v>26791.55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724</v>
      </c>
      <c r="AA120" s="43">
        <f t="shared" si="4"/>
        <v>257584.71999999997</v>
      </c>
      <c r="AB120" s="36">
        <f t="shared" si="4"/>
        <v>192</v>
      </c>
      <c r="AC120" s="43">
        <f t="shared" si="4"/>
        <v>73365.119999999995</v>
      </c>
      <c r="AD120" s="36">
        <f t="shared" si="4"/>
        <v>1780</v>
      </c>
      <c r="AE120" s="43">
        <f t="shared" si="4"/>
        <v>1655435.5999999999</v>
      </c>
      <c r="AF120" s="36">
        <f t="shared" si="4"/>
        <v>750</v>
      </c>
      <c r="AG120" s="43">
        <f t="shared" si="4"/>
        <v>745852.5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17</v>
      </c>
      <c r="G124" s="43">
        <f t="shared" si="6"/>
        <v>2814.01</v>
      </c>
      <c r="H124" s="36">
        <f t="shared" si="6"/>
        <v>900</v>
      </c>
      <c r="I124" s="43">
        <f t="shared" si="6"/>
        <v>178047</v>
      </c>
      <c r="J124" s="36">
        <f t="shared" si="6"/>
        <v>100</v>
      </c>
      <c r="K124" s="43">
        <f t="shared" si="6"/>
        <v>19864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150</v>
      </c>
      <c r="AA124" s="43">
        <f t="shared" si="6"/>
        <v>48673.5</v>
      </c>
      <c r="AB124" s="36">
        <f t="shared" si="6"/>
        <v>0</v>
      </c>
      <c r="AC124" s="43">
        <f t="shared" si="6"/>
        <v>0</v>
      </c>
      <c r="AD124" s="36">
        <f t="shared" si="6"/>
        <v>472</v>
      </c>
      <c r="AE124" s="43">
        <f t="shared" si="6"/>
        <v>412891.44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935</v>
      </c>
      <c r="E125" s="43">
        <f t="shared" si="6"/>
        <v>118960.05</v>
      </c>
      <c r="F125" s="36">
        <f t="shared" si="6"/>
        <v>1</v>
      </c>
      <c r="G125" s="43">
        <f t="shared" si="6"/>
        <v>131.55000000000001</v>
      </c>
      <c r="H125" s="36">
        <f t="shared" si="6"/>
        <v>2050</v>
      </c>
      <c r="I125" s="43">
        <f t="shared" si="6"/>
        <v>312994</v>
      </c>
      <c r="J125" s="36">
        <f t="shared" si="6"/>
        <v>180</v>
      </c>
      <c r="K125" s="43">
        <f t="shared" si="6"/>
        <v>28414.799999999999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147</v>
      </c>
      <c r="AA125" s="43">
        <f t="shared" si="6"/>
        <v>36810.269999999997</v>
      </c>
      <c r="AB125" s="36">
        <f t="shared" si="6"/>
        <v>39</v>
      </c>
      <c r="AC125" s="43">
        <f t="shared" si="6"/>
        <v>10098.27</v>
      </c>
      <c r="AD125" s="36">
        <f t="shared" si="6"/>
        <v>2027</v>
      </c>
      <c r="AE125" s="43">
        <f t="shared" si="6"/>
        <v>1847813.2</v>
      </c>
      <c r="AF125" s="36">
        <f t="shared" si="6"/>
        <v>760</v>
      </c>
      <c r="AG125" s="43">
        <f t="shared" si="6"/>
        <v>713814.8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1997</v>
      </c>
      <c r="E126" s="43">
        <f t="shared" si="6"/>
        <v>202695.5</v>
      </c>
      <c r="F126" s="36">
        <f t="shared" si="6"/>
        <v>5</v>
      </c>
      <c r="G126" s="43">
        <f t="shared" si="6"/>
        <v>709.2</v>
      </c>
      <c r="H126" s="36">
        <f t="shared" si="6"/>
        <v>120</v>
      </c>
      <c r="I126" s="43">
        <f t="shared" si="6"/>
        <v>14616</v>
      </c>
      <c r="J126" s="36">
        <f t="shared" si="6"/>
        <v>540</v>
      </c>
      <c r="K126" s="43">
        <f t="shared" si="6"/>
        <v>91913.400000000009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229</v>
      </c>
      <c r="AA126" s="43">
        <f t="shared" si="6"/>
        <v>45749.62</v>
      </c>
      <c r="AB126" s="36">
        <f t="shared" si="6"/>
        <v>60</v>
      </c>
      <c r="AC126" s="43">
        <f t="shared" si="6"/>
        <v>16750.2</v>
      </c>
      <c r="AD126" s="36">
        <f t="shared" si="6"/>
        <v>1504</v>
      </c>
      <c r="AE126" s="43">
        <f t="shared" si="6"/>
        <v>1010973.76</v>
      </c>
      <c r="AF126" s="36">
        <f t="shared" si="6"/>
        <v>637</v>
      </c>
      <c r="AG126" s="43">
        <f t="shared" si="6"/>
        <v>598289.51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30</v>
      </c>
      <c r="G127" s="43">
        <f t="shared" si="6"/>
        <v>7005.9</v>
      </c>
      <c r="H127" s="36">
        <f t="shared" si="6"/>
        <v>0</v>
      </c>
      <c r="I127" s="43">
        <f t="shared" si="6"/>
        <v>0</v>
      </c>
      <c r="J127" s="36">
        <f t="shared" si="6"/>
        <v>2350</v>
      </c>
      <c r="K127" s="43">
        <f t="shared" si="6"/>
        <v>658564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49</v>
      </c>
      <c r="Q127" s="43">
        <f t="shared" si="6"/>
        <v>194461.4</v>
      </c>
      <c r="R127" s="36">
        <f t="shared" si="6"/>
        <v>0</v>
      </c>
      <c r="S127" s="43">
        <f t="shared" si="6"/>
        <v>0</v>
      </c>
      <c r="T127" s="36">
        <f t="shared" si="6"/>
        <v>5436</v>
      </c>
      <c r="U127" s="43">
        <f t="shared" si="6"/>
        <v>5524132.3000000007</v>
      </c>
      <c r="V127" s="36">
        <f t="shared" si="6"/>
        <v>2900</v>
      </c>
      <c r="W127" s="43">
        <f t="shared" si="6"/>
        <v>678760</v>
      </c>
      <c r="X127" s="36">
        <f t="shared" si="6"/>
        <v>750</v>
      </c>
      <c r="Y127" s="43">
        <f t="shared" si="6"/>
        <v>1422689</v>
      </c>
      <c r="Z127" s="36">
        <f t="shared" si="6"/>
        <v>0</v>
      </c>
      <c r="AA127" s="43">
        <f t="shared" si="6"/>
        <v>0</v>
      </c>
      <c r="AB127" s="36">
        <f t="shared" si="6"/>
        <v>2422</v>
      </c>
      <c r="AC127" s="43">
        <f t="shared" si="6"/>
        <v>1113248.08</v>
      </c>
      <c r="AD127" s="36">
        <f t="shared" si="6"/>
        <v>0</v>
      </c>
      <c r="AE127" s="43">
        <f t="shared" si="6"/>
        <v>0</v>
      </c>
      <c r="AF127" s="36">
        <f t="shared" si="6"/>
        <v>6372</v>
      </c>
      <c r="AG127" s="43">
        <f t="shared" si="6"/>
        <v>7334235.7199999997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772</v>
      </c>
      <c r="E131" s="43">
        <f t="shared" si="6"/>
        <v>119544.2</v>
      </c>
      <c r="F131" s="36">
        <f t="shared" si="6"/>
        <v>0</v>
      </c>
      <c r="G131" s="43">
        <f t="shared" si="6"/>
        <v>0</v>
      </c>
      <c r="H131" s="36">
        <f t="shared" si="6"/>
        <v>4520</v>
      </c>
      <c r="I131" s="43">
        <f t="shared" si="6"/>
        <v>839906.4</v>
      </c>
      <c r="J131" s="36">
        <f t="shared" si="6"/>
        <v>0</v>
      </c>
      <c r="K131" s="43">
        <f t="shared" si="6"/>
        <v>0</v>
      </c>
      <c r="L131" s="36">
        <f t="shared" si="6"/>
        <v>3503</v>
      </c>
      <c r="M131" s="43">
        <f t="shared" si="6"/>
        <v>5579112.1799999997</v>
      </c>
      <c r="N131" s="36">
        <f t="shared" si="6"/>
        <v>516</v>
      </c>
      <c r="O131" s="43">
        <f t="shared" si="6"/>
        <v>85866.27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4866</v>
      </c>
      <c r="AA131" s="43">
        <f t="shared" si="6"/>
        <v>1483108.1400000001</v>
      </c>
      <c r="AB131" s="36">
        <f t="shared" si="6"/>
        <v>0</v>
      </c>
      <c r="AC131" s="43">
        <f t="shared" si="6"/>
        <v>0</v>
      </c>
      <c r="AD131" s="36">
        <f t="shared" si="6"/>
        <v>16071</v>
      </c>
      <c r="AE131" s="43">
        <f t="shared" si="6"/>
        <v>11986716.060000001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15</v>
      </c>
      <c r="E133" s="43">
        <f t="shared" si="8"/>
        <v>2472.9</v>
      </c>
      <c r="F133" s="36">
        <f t="shared" si="8"/>
        <v>0</v>
      </c>
      <c r="G133" s="43">
        <f t="shared" si="8"/>
        <v>0</v>
      </c>
      <c r="H133" s="36">
        <f t="shared" si="8"/>
        <v>400</v>
      </c>
      <c r="I133" s="43">
        <f t="shared" si="8"/>
        <v>79132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585</v>
      </c>
      <c r="AE133" s="43">
        <f t="shared" si="8"/>
        <v>511740.44999999995</v>
      </c>
      <c r="AF133" s="36">
        <f t="shared" si="8"/>
        <v>175</v>
      </c>
      <c r="AG133" s="43">
        <f t="shared" si="8"/>
        <v>153084.75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54</v>
      </c>
      <c r="E134" s="43">
        <f t="shared" si="8"/>
        <v>7137.1799999999994</v>
      </c>
      <c r="F134" s="36">
        <f t="shared" si="8"/>
        <v>0</v>
      </c>
      <c r="G134" s="43">
        <f t="shared" si="8"/>
        <v>0</v>
      </c>
      <c r="H134" s="36">
        <f t="shared" si="8"/>
        <v>300</v>
      </c>
      <c r="I134" s="43">
        <f t="shared" si="8"/>
        <v>47580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224</v>
      </c>
      <c r="AA134" s="43">
        <f t="shared" si="8"/>
        <v>58271.360000000001</v>
      </c>
      <c r="AB134" s="36">
        <f t="shared" si="8"/>
        <v>0</v>
      </c>
      <c r="AC134" s="43">
        <f t="shared" si="8"/>
        <v>0</v>
      </c>
      <c r="AD134" s="36">
        <f t="shared" si="8"/>
        <v>400</v>
      </c>
      <c r="AE134" s="43">
        <f t="shared" si="8"/>
        <v>243092</v>
      </c>
      <c r="AF134" s="36">
        <f t="shared" si="8"/>
        <v>90</v>
      </c>
      <c r="AG134" s="43">
        <f t="shared" si="8"/>
        <v>68784.3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514</v>
      </c>
      <c r="E135" s="43">
        <f t="shared" si="8"/>
        <v>84738.040000000008</v>
      </c>
      <c r="F135" s="36">
        <f t="shared" si="8"/>
        <v>672</v>
      </c>
      <c r="G135" s="43">
        <f t="shared" si="8"/>
        <v>111236.16</v>
      </c>
      <c r="H135" s="36">
        <f t="shared" si="8"/>
        <v>830</v>
      </c>
      <c r="I135" s="43">
        <f t="shared" si="8"/>
        <v>164198.9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498</v>
      </c>
      <c r="AA135" s="43">
        <f t="shared" si="8"/>
        <v>161596.02000000002</v>
      </c>
      <c r="AB135" s="36">
        <f t="shared" si="8"/>
        <v>194</v>
      </c>
      <c r="AC135" s="43">
        <f t="shared" si="8"/>
        <v>63207.14</v>
      </c>
      <c r="AD135" s="36">
        <f t="shared" si="8"/>
        <v>1792</v>
      </c>
      <c r="AE135" s="43">
        <f t="shared" si="8"/>
        <v>1567587.8399999999</v>
      </c>
      <c r="AF135" s="36">
        <f t="shared" si="8"/>
        <v>770</v>
      </c>
      <c r="AG135" s="43">
        <f t="shared" si="8"/>
        <v>673572.9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1027</v>
      </c>
      <c r="E139" s="43">
        <f t="shared" si="8"/>
        <v>304474.69000000006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120</v>
      </c>
      <c r="K139" s="43">
        <f t="shared" si="8"/>
        <v>58551.6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283</v>
      </c>
      <c r="AA139" s="43">
        <f t="shared" si="8"/>
        <v>165704.99</v>
      </c>
      <c r="AB139" s="36">
        <f t="shared" si="8"/>
        <v>0</v>
      </c>
      <c r="AC139" s="43">
        <f t="shared" si="8"/>
        <v>0</v>
      </c>
      <c r="AD139" s="36">
        <f t="shared" si="8"/>
        <v>1360</v>
      </c>
      <c r="AE139" s="43">
        <f t="shared" si="8"/>
        <v>1765742.4</v>
      </c>
      <c r="AF139" s="36">
        <f t="shared" si="8"/>
        <v>22</v>
      </c>
      <c r="AG139" s="43">
        <f t="shared" si="8"/>
        <v>39097.520000000004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6621</v>
      </c>
      <c r="E140" s="43">
        <f t="shared" si="8"/>
        <v>2005037.43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1520</v>
      </c>
      <c r="AE140" s="43">
        <f t="shared" si="8"/>
        <v>1943517.6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2172</v>
      </c>
      <c r="E143" s="43">
        <f t="shared" si="10"/>
        <v>252234.36</v>
      </c>
      <c r="F143" s="36">
        <f t="shared" si="10"/>
        <v>750</v>
      </c>
      <c r="G143" s="43">
        <f t="shared" si="10"/>
        <v>87097.5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17587</v>
      </c>
      <c r="E144" s="39">
        <f t="shared" ref="E144:AG144" si="11">SUM(E106:E143)</f>
        <v>3834463.7399999998</v>
      </c>
      <c r="F144" s="67">
        <f t="shared" si="11"/>
        <v>2593</v>
      </c>
      <c r="G144" s="39">
        <f t="shared" si="11"/>
        <v>401514.04</v>
      </c>
      <c r="H144" s="67">
        <f t="shared" si="11"/>
        <v>13520</v>
      </c>
      <c r="I144" s="39">
        <f t="shared" si="11"/>
        <v>2528057.4</v>
      </c>
      <c r="J144" s="67">
        <f t="shared" si="11"/>
        <v>3662</v>
      </c>
      <c r="K144" s="39">
        <f t="shared" si="11"/>
        <v>937425.19000000006</v>
      </c>
      <c r="L144" s="67">
        <f t="shared" si="11"/>
        <v>3503</v>
      </c>
      <c r="M144" s="39">
        <f t="shared" si="11"/>
        <v>5579112.1799999997</v>
      </c>
      <c r="N144" s="67">
        <f t="shared" si="11"/>
        <v>516</v>
      </c>
      <c r="O144" s="39">
        <f t="shared" si="11"/>
        <v>85866.27</v>
      </c>
      <c r="P144" s="67">
        <f t="shared" si="11"/>
        <v>49</v>
      </c>
      <c r="Q144" s="39">
        <f t="shared" si="11"/>
        <v>194461.4</v>
      </c>
      <c r="R144" s="67">
        <f t="shared" si="11"/>
        <v>0</v>
      </c>
      <c r="S144" s="39">
        <f t="shared" si="11"/>
        <v>0</v>
      </c>
      <c r="T144" s="67">
        <f t="shared" si="11"/>
        <v>5436</v>
      </c>
      <c r="U144" s="39">
        <f t="shared" si="11"/>
        <v>5524132.3000000007</v>
      </c>
      <c r="V144" s="67">
        <f t="shared" si="11"/>
        <v>2900</v>
      </c>
      <c r="W144" s="39">
        <f t="shared" si="11"/>
        <v>678760</v>
      </c>
      <c r="X144" s="67">
        <f t="shared" si="11"/>
        <v>750</v>
      </c>
      <c r="Y144" s="39">
        <f t="shared" si="11"/>
        <v>1422689</v>
      </c>
      <c r="Z144" s="67">
        <f t="shared" si="11"/>
        <v>7487</v>
      </c>
      <c r="AA144" s="39">
        <f t="shared" si="11"/>
        <v>2402225.96</v>
      </c>
      <c r="AB144" s="67">
        <f t="shared" si="11"/>
        <v>2967</v>
      </c>
      <c r="AC144" s="39">
        <f t="shared" si="11"/>
        <v>1297140.81</v>
      </c>
      <c r="AD144" s="67">
        <f t="shared" si="11"/>
        <v>32191</v>
      </c>
      <c r="AE144" s="39">
        <f t="shared" si="11"/>
        <v>28328421.189999998</v>
      </c>
      <c r="AF144" s="67">
        <f t="shared" si="11"/>
        <v>10401</v>
      </c>
      <c r="AG144" s="39">
        <f t="shared" si="11"/>
        <v>11230397.92</v>
      </c>
    </row>
    <row r="146" spans="1:33" ht="27.75" hidden="1" customHeight="1" x14ac:dyDescent="0.25">
      <c r="A146" s="48"/>
      <c r="B146" s="49"/>
      <c r="C146" s="69" t="s">
        <v>85</v>
      </c>
      <c r="D146" s="44">
        <f>H146+K146</f>
        <v>22728</v>
      </c>
      <c r="E146" s="45"/>
      <c r="F146" s="223" t="s">
        <v>83</v>
      </c>
      <c r="G146" s="223"/>
      <c r="H146" s="44">
        <f>H50+H98</f>
        <v>17243</v>
      </c>
      <c r="I146" s="45"/>
      <c r="J146" s="70" t="s">
        <v>84</v>
      </c>
      <c r="K146" s="44">
        <f>K50+K98</f>
        <v>5485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l9rpVkYA/tRMSgB7eiBDLM9lW/YDtu8vYW0bUJgl66g4XmNwvCspKmXe74W11Mh4qqV0JUF/6obwFrFGo5LJ0w==" saltValue="Hg65lewOXzv6UVQkSvdb7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ht="90" x14ac:dyDescent="0.25">
      <c r="C3" s="54">
        <v>150013</v>
      </c>
      <c r="D3" s="51" t="str">
        <f>VLOOKUP(C3,'Список МО'!B2:C80,2,0)</f>
        <v>НУЗ "Узловая больница на ст. Владикавказ ОАО "РЖД"</v>
      </c>
      <c r="E3" s="52"/>
    </row>
    <row r="6" spans="1:35" x14ac:dyDescent="0.25">
      <c r="C6" s="55" t="s">
        <v>86</v>
      </c>
      <c r="D6" s="56" t="str">
        <f>D3</f>
        <v>НУЗ "Узловая больница на ст. Владикавказ ОАО "РЖД"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2328</v>
      </c>
      <c r="E11" s="37">
        <f>D11*Тарифы!D4</f>
        <v>505734.72000000003</v>
      </c>
      <c r="F11" s="36">
        <v>0</v>
      </c>
      <c r="G11" s="37">
        <f>F11*Тарифы!E4</f>
        <v>0</v>
      </c>
      <c r="H11" s="66">
        <v>348</v>
      </c>
      <c r="I11" s="37">
        <f>H11*Тарифы!F4</f>
        <v>90720.12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50</v>
      </c>
      <c r="AA11" s="37">
        <f>Z11*Тарифы!V4</f>
        <v>21378.5</v>
      </c>
      <c r="AB11" s="36">
        <v>0</v>
      </c>
      <c r="AC11" s="37">
        <f>AB11*Тарифы!W4</f>
        <v>0</v>
      </c>
      <c r="AD11" s="36">
        <v>87</v>
      </c>
      <c r="AE11" s="37">
        <f>AD11*Тарифы!X4</f>
        <v>124972.02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36</v>
      </c>
      <c r="E15" s="37">
        <f>D15*Тарифы!D8</f>
        <v>4425.12</v>
      </c>
      <c r="F15" s="36">
        <v>0</v>
      </c>
      <c r="G15" s="37">
        <f>F15*Тарифы!E8</f>
        <v>0</v>
      </c>
      <c r="H15" s="66">
        <v>72</v>
      </c>
      <c r="I15" s="37">
        <f>H15*Тарифы!F8</f>
        <v>10620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90</v>
      </c>
      <c r="AE15" s="37">
        <f>AD15*Тарифы!X8</f>
        <v>81215.100000000006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80</v>
      </c>
      <c r="I21" s="37">
        <f>H21*Тарифы!F14</f>
        <v>22256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57</v>
      </c>
      <c r="AE21" s="37">
        <f>AD21*Тарифы!X14</f>
        <v>55110.450000000004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270</v>
      </c>
      <c r="I22" s="37">
        <f>H22*Тарифы!F15</f>
        <v>56748.6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400</v>
      </c>
      <c r="AE22" s="37">
        <f>AD22*Тарифы!X15</f>
        <v>383056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44</v>
      </c>
      <c r="E24" s="37">
        <f>D24*Тарифы!D17</f>
        <v>7953.44</v>
      </c>
      <c r="F24" s="36">
        <v>0</v>
      </c>
      <c r="G24" s="37">
        <f>F24*Тарифы!E17</f>
        <v>0</v>
      </c>
      <c r="H24" s="66">
        <v>484</v>
      </c>
      <c r="I24" s="37">
        <f>H24*Тарифы!F17</f>
        <v>104984.44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744</v>
      </c>
      <c r="AE24" s="37">
        <f>AD24*Тарифы!X17</f>
        <v>691934.88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116</v>
      </c>
      <c r="E29" s="37">
        <f>D29*Тарифы!D22</f>
        <v>14758.68</v>
      </c>
      <c r="F29" s="36">
        <v>0</v>
      </c>
      <c r="G29" s="37">
        <f>F29*Тарифы!E22</f>
        <v>0</v>
      </c>
      <c r="H29" s="66">
        <v>483</v>
      </c>
      <c r="I29" s="37">
        <f>H29*Тарифы!F22</f>
        <v>73744.44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280</v>
      </c>
      <c r="AE29" s="37">
        <f>AD29*Тарифы!X22</f>
        <v>255248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195</v>
      </c>
      <c r="E30" s="37">
        <f>D30*Тарифы!D23</f>
        <v>19792.5</v>
      </c>
      <c r="F30" s="36">
        <v>0</v>
      </c>
      <c r="G30" s="37">
        <f>F30*Тарифы!E23</f>
        <v>0</v>
      </c>
      <c r="H30" s="66">
        <v>471</v>
      </c>
      <c r="I30" s="37">
        <f>H30*Тарифы!F23</f>
        <v>57367.799999999996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379</v>
      </c>
      <c r="AE30" s="37">
        <f>AD30*Тарифы!X23</f>
        <v>254760.01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354</v>
      </c>
      <c r="E35" s="37">
        <f>D35*Тарифы!D28</f>
        <v>54816.9</v>
      </c>
      <c r="F35" s="36">
        <v>0</v>
      </c>
      <c r="G35" s="37">
        <f>F35*Тарифы!E28</f>
        <v>0</v>
      </c>
      <c r="H35" s="66">
        <v>1002</v>
      </c>
      <c r="I35" s="37">
        <f>H35*Тарифы!F28</f>
        <v>186191.63999999998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144</v>
      </c>
      <c r="AA35" s="37">
        <f>Z35*Тарифы!V28</f>
        <v>43889.760000000002</v>
      </c>
      <c r="AB35" s="36">
        <v>0</v>
      </c>
      <c r="AC35" s="37">
        <f>AB35*Тарифы!W28</f>
        <v>0</v>
      </c>
      <c r="AD35" s="36">
        <v>2355</v>
      </c>
      <c r="AE35" s="37">
        <f>AD35*Тарифы!X28</f>
        <v>1756500.3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58</v>
      </c>
      <c r="I37" s="37">
        <f>H37*Тарифы!F30</f>
        <v>11474.140000000001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96</v>
      </c>
      <c r="AE37" s="37">
        <f>AD37*Тарифы!X30</f>
        <v>83977.919999999998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24</v>
      </c>
      <c r="I38" s="37">
        <f>H38*Тарифы!F31</f>
        <v>3806.3999999999996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37</v>
      </c>
      <c r="AE38" s="37">
        <f>AD38*Тарифы!X31</f>
        <v>22486.010000000002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9</v>
      </c>
      <c r="E39" s="37">
        <f>D39*Тарифы!D32</f>
        <v>1483.7400000000002</v>
      </c>
      <c r="F39" s="36">
        <v>0</v>
      </c>
      <c r="G39" s="37">
        <f>F39*Тарифы!E32</f>
        <v>0</v>
      </c>
      <c r="H39" s="66">
        <v>51</v>
      </c>
      <c r="I39" s="37">
        <f>H39*Тарифы!F32</f>
        <v>10089.33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202</v>
      </c>
      <c r="AA39" s="37">
        <f>Z39*Тарифы!V32</f>
        <v>65546.98</v>
      </c>
      <c r="AB39" s="36">
        <v>0</v>
      </c>
      <c r="AC39" s="37">
        <f>AB39*Тарифы!W32</f>
        <v>0</v>
      </c>
      <c r="AD39" s="36">
        <v>114</v>
      </c>
      <c r="AE39" s="37">
        <f>AD39*Тарифы!X32</f>
        <v>99723.78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31</v>
      </c>
      <c r="E43" s="37">
        <f>D43*Тарифы!D36</f>
        <v>9190.5700000000015</v>
      </c>
      <c r="F43" s="36">
        <v>0</v>
      </c>
      <c r="G43" s="37">
        <f>F43*Тарифы!E36</f>
        <v>0</v>
      </c>
      <c r="H43" s="36">
        <v>74</v>
      </c>
      <c r="I43" s="37">
        <f>H43*Тарифы!F36</f>
        <v>26326.239999999998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343</v>
      </c>
      <c r="AE43" s="37">
        <f>AD43*Тарифы!X36</f>
        <v>445330.62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134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3113</v>
      </c>
      <c r="E48" s="39">
        <f t="shared" ref="E48:AG48" si="0">SUM(E10:E47)</f>
        <v>618155.67000000004</v>
      </c>
      <c r="F48" s="67">
        <f t="shared" si="0"/>
        <v>0</v>
      </c>
      <c r="G48" s="39">
        <f t="shared" si="0"/>
        <v>0</v>
      </c>
      <c r="H48" s="67">
        <f t="shared" si="0"/>
        <v>3551</v>
      </c>
      <c r="I48" s="39">
        <f t="shared" si="0"/>
        <v>654329.15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396</v>
      </c>
      <c r="AA48" s="39">
        <f t="shared" si="0"/>
        <v>130815.23999999999</v>
      </c>
      <c r="AB48" s="67">
        <f t="shared" si="0"/>
        <v>0</v>
      </c>
      <c r="AC48" s="39">
        <f t="shared" si="0"/>
        <v>0</v>
      </c>
      <c r="AD48" s="67">
        <f t="shared" si="0"/>
        <v>4982</v>
      </c>
      <c r="AE48" s="39">
        <f t="shared" si="0"/>
        <v>4254315.09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5482</v>
      </c>
      <c r="E50" s="45"/>
      <c r="F50" s="223" t="s">
        <v>83</v>
      </c>
      <c r="G50" s="223"/>
      <c r="H50" s="44">
        <v>5482</v>
      </c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НУЗ "Узловая больница на ст. Владикавказ ОАО "РЖД"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1552</v>
      </c>
      <c r="E59" s="37">
        <f>D59*Тарифы!D4</f>
        <v>337156.48000000004</v>
      </c>
      <c r="F59" s="36">
        <v>0</v>
      </c>
      <c r="G59" s="37">
        <f>F59*Тарифы!E4</f>
        <v>0</v>
      </c>
      <c r="H59" s="36">
        <v>232</v>
      </c>
      <c r="I59" s="37">
        <f>H59*Тарифы!F4</f>
        <v>60480.08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34</v>
      </c>
      <c r="AA59" s="37">
        <f>Z59*Тарифы!V4</f>
        <v>14537.38</v>
      </c>
      <c r="AB59" s="36">
        <v>0</v>
      </c>
      <c r="AC59" s="37">
        <f>AB59*Тарифы!W4</f>
        <v>0</v>
      </c>
      <c r="AD59" s="36">
        <v>58</v>
      </c>
      <c r="AE59" s="37">
        <f>AD59*Тарифы!X4</f>
        <v>83314.680000000008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24</v>
      </c>
      <c r="E63" s="37">
        <f>D63*Тарифы!D8</f>
        <v>2950.08</v>
      </c>
      <c r="F63" s="36">
        <v>0</v>
      </c>
      <c r="G63" s="37">
        <f>F63*Тарифы!E8</f>
        <v>0</v>
      </c>
      <c r="H63" s="36">
        <v>48</v>
      </c>
      <c r="I63" s="37">
        <f>H63*Тарифы!F8</f>
        <v>7080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60</v>
      </c>
      <c r="AE63" s="37">
        <f>AD63*Тарифы!X8</f>
        <v>54143.4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45</v>
      </c>
      <c r="I69" s="37">
        <f>H69*Тарифы!F14</f>
        <v>12519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38</v>
      </c>
      <c r="AE69" s="37">
        <f>AD69*Тарифы!X14</f>
        <v>36740.300000000003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180</v>
      </c>
      <c r="I70" s="37">
        <f>H70*Тарифы!F15</f>
        <v>37832.400000000001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267</v>
      </c>
      <c r="AE70" s="37">
        <f>AD70*Тарифы!X15</f>
        <v>255689.88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30</v>
      </c>
      <c r="E72" s="37">
        <f>D72*Тарифы!D17</f>
        <v>5422.7999999999993</v>
      </c>
      <c r="F72" s="36">
        <v>0</v>
      </c>
      <c r="G72" s="37">
        <f>F72*Тарифы!E17</f>
        <v>0</v>
      </c>
      <c r="H72" s="36">
        <v>322</v>
      </c>
      <c r="I72" s="37">
        <f>H72*Тарифы!F17</f>
        <v>69845.02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496</v>
      </c>
      <c r="AE72" s="37">
        <f>AD72*Тарифы!X17</f>
        <v>461289.92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78</v>
      </c>
      <c r="E77" s="37">
        <f>D77*Тарифы!D22</f>
        <v>9923.94</v>
      </c>
      <c r="F77" s="36">
        <v>0</v>
      </c>
      <c r="G77" s="37">
        <f>F77*Тарифы!E22</f>
        <v>0</v>
      </c>
      <c r="H77" s="36">
        <v>322</v>
      </c>
      <c r="I77" s="37">
        <f>H77*Тарифы!F22</f>
        <v>49162.96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186</v>
      </c>
      <c r="AE77" s="37">
        <f>AD77*Тарифы!X22</f>
        <v>169557.6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130</v>
      </c>
      <c r="E78" s="37">
        <f>D78*Тарифы!D23</f>
        <v>13195</v>
      </c>
      <c r="F78" s="36">
        <v>0</v>
      </c>
      <c r="G78" s="37">
        <f>F78*Тарифы!E23</f>
        <v>0</v>
      </c>
      <c r="H78" s="36">
        <v>314</v>
      </c>
      <c r="I78" s="37">
        <f>H78*Тарифы!F23</f>
        <v>38245.199999999997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253</v>
      </c>
      <c r="AE78" s="37">
        <f>AD78*Тарифы!X23</f>
        <v>170064.07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236</v>
      </c>
      <c r="E83" s="37">
        <f>D83*Тарифы!D28</f>
        <v>36544.6</v>
      </c>
      <c r="F83" s="36">
        <v>0</v>
      </c>
      <c r="G83" s="37">
        <f>F83*Тарифы!E28</f>
        <v>0</v>
      </c>
      <c r="H83" s="36">
        <v>668</v>
      </c>
      <c r="I83" s="37">
        <f>H83*Тарифы!F28</f>
        <v>124127.76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96</v>
      </c>
      <c r="AA83" s="37">
        <f>Z83*Тарифы!V28</f>
        <v>29259.840000000004</v>
      </c>
      <c r="AB83" s="36">
        <v>0</v>
      </c>
      <c r="AC83" s="37">
        <f>AB83*Тарифы!W28</f>
        <v>0</v>
      </c>
      <c r="AD83" s="36">
        <v>1570</v>
      </c>
      <c r="AE83" s="37">
        <f>AD83*Тарифы!X28</f>
        <v>1171000.2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38</v>
      </c>
      <c r="I85" s="37">
        <f>H85*Тарифы!F30</f>
        <v>7517.5400000000009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64</v>
      </c>
      <c r="AE85" s="37">
        <f>AD85*Тарифы!X30</f>
        <v>55985.279999999999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16</v>
      </c>
      <c r="I86" s="37">
        <f>H86*Тарифы!F31</f>
        <v>2537.6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25</v>
      </c>
      <c r="AE86" s="37">
        <f>AD86*Тарифы!X31</f>
        <v>15193.25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6</v>
      </c>
      <c r="E87" s="37">
        <f>D87*Тарифы!D32</f>
        <v>989.16000000000008</v>
      </c>
      <c r="F87" s="36">
        <v>0</v>
      </c>
      <c r="G87" s="37">
        <f>F87*Тарифы!E32</f>
        <v>0</v>
      </c>
      <c r="H87" s="36">
        <v>34</v>
      </c>
      <c r="I87" s="37">
        <f>H87*Тарифы!F32</f>
        <v>6726.22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134</v>
      </c>
      <c r="AA87" s="37">
        <f>Z87*Тарифы!V32</f>
        <v>43481.66</v>
      </c>
      <c r="AB87" s="36">
        <v>0</v>
      </c>
      <c r="AC87" s="37">
        <f>AB87*Тарифы!W32</f>
        <v>0</v>
      </c>
      <c r="AD87" s="36">
        <v>76</v>
      </c>
      <c r="AE87" s="37">
        <f>AD87*Тарифы!X32</f>
        <v>66482.52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21</v>
      </c>
      <c r="E91" s="37">
        <f>D91*Тарифы!D36</f>
        <v>6225.8700000000008</v>
      </c>
      <c r="F91" s="36">
        <v>0</v>
      </c>
      <c r="G91" s="37">
        <f>F91*Тарифы!E36</f>
        <v>0</v>
      </c>
      <c r="H91" s="36">
        <v>49</v>
      </c>
      <c r="I91" s="37">
        <f>H91*Тарифы!F36</f>
        <v>17432.239999999998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229</v>
      </c>
      <c r="AE91" s="37">
        <f>AD91*Тарифы!X36</f>
        <v>297319.86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89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2077</v>
      </c>
      <c r="E96" s="39">
        <f t="shared" ref="E96:AG96" si="1">SUM(E58:E95)</f>
        <v>412407.93</v>
      </c>
      <c r="F96" s="67">
        <f t="shared" si="1"/>
        <v>0</v>
      </c>
      <c r="G96" s="39">
        <f t="shared" si="1"/>
        <v>0</v>
      </c>
      <c r="H96" s="67">
        <f t="shared" si="1"/>
        <v>2357</v>
      </c>
      <c r="I96" s="39">
        <f t="shared" si="1"/>
        <v>433506.0199999999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264</v>
      </c>
      <c r="AA96" s="39">
        <f t="shared" si="1"/>
        <v>87278.88</v>
      </c>
      <c r="AB96" s="67">
        <f t="shared" si="1"/>
        <v>0</v>
      </c>
      <c r="AC96" s="39">
        <f t="shared" si="1"/>
        <v>0</v>
      </c>
      <c r="AD96" s="67">
        <f t="shared" si="1"/>
        <v>3322</v>
      </c>
      <c r="AE96" s="39">
        <f t="shared" si="1"/>
        <v>2836780.9599999995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2231</v>
      </c>
      <c r="E98" s="45"/>
      <c r="F98" s="223" t="s">
        <v>83</v>
      </c>
      <c r="G98" s="223"/>
      <c r="H98" s="44">
        <v>2231</v>
      </c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НУЗ "Узловая больница на ст. Владикавказ ОАО "РЖД"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3880</v>
      </c>
      <c r="E107" s="43">
        <f t="shared" si="2"/>
        <v>842891.20000000007</v>
      </c>
      <c r="F107" s="36">
        <f t="shared" si="2"/>
        <v>0</v>
      </c>
      <c r="G107" s="43">
        <f t="shared" si="2"/>
        <v>0</v>
      </c>
      <c r="H107" s="36">
        <f t="shared" si="2"/>
        <v>580</v>
      </c>
      <c r="I107" s="43">
        <f t="shared" si="2"/>
        <v>151200.20000000001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84</v>
      </c>
      <c r="AA107" s="43">
        <f t="shared" si="2"/>
        <v>35915.879999999997</v>
      </c>
      <c r="AB107" s="36">
        <f t="shared" si="2"/>
        <v>0</v>
      </c>
      <c r="AC107" s="43">
        <f t="shared" si="2"/>
        <v>0</v>
      </c>
      <c r="AD107" s="36">
        <f t="shared" si="2"/>
        <v>145</v>
      </c>
      <c r="AE107" s="43">
        <f t="shared" si="2"/>
        <v>208286.7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60</v>
      </c>
      <c r="E111" s="43">
        <f t="shared" si="2"/>
        <v>7375.2</v>
      </c>
      <c r="F111" s="36">
        <f t="shared" si="2"/>
        <v>0</v>
      </c>
      <c r="G111" s="43">
        <f t="shared" si="2"/>
        <v>0</v>
      </c>
      <c r="H111" s="36">
        <f t="shared" si="2"/>
        <v>120</v>
      </c>
      <c r="I111" s="43">
        <f t="shared" si="2"/>
        <v>17700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150</v>
      </c>
      <c r="AE111" s="43">
        <f t="shared" si="2"/>
        <v>135358.5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125</v>
      </c>
      <c r="I117" s="43">
        <f t="shared" si="4"/>
        <v>34775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95</v>
      </c>
      <c r="AE117" s="43">
        <f t="shared" si="4"/>
        <v>91850.75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450</v>
      </c>
      <c r="I118" s="43">
        <f t="shared" si="4"/>
        <v>94581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667</v>
      </c>
      <c r="AE118" s="43">
        <f t="shared" si="4"/>
        <v>638745.88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74</v>
      </c>
      <c r="E120" s="43">
        <f t="shared" si="4"/>
        <v>13376.239999999998</v>
      </c>
      <c r="F120" s="36">
        <f t="shared" si="4"/>
        <v>0</v>
      </c>
      <c r="G120" s="43">
        <f t="shared" si="4"/>
        <v>0</v>
      </c>
      <c r="H120" s="36">
        <f t="shared" si="4"/>
        <v>806</v>
      </c>
      <c r="I120" s="43">
        <f t="shared" si="4"/>
        <v>174829.46000000002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1240</v>
      </c>
      <c r="AE120" s="43">
        <f t="shared" si="4"/>
        <v>1153224.8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194</v>
      </c>
      <c r="E125" s="43">
        <f t="shared" si="6"/>
        <v>24682.620000000003</v>
      </c>
      <c r="F125" s="36">
        <f t="shared" si="6"/>
        <v>0</v>
      </c>
      <c r="G125" s="43">
        <f t="shared" si="6"/>
        <v>0</v>
      </c>
      <c r="H125" s="36">
        <f t="shared" si="6"/>
        <v>805</v>
      </c>
      <c r="I125" s="43">
        <f t="shared" si="6"/>
        <v>122907.4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466</v>
      </c>
      <c r="AE125" s="43">
        <f t="shared" si="6"/>
        <v>424805.6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325</v>
      </c>
      <c r="E126" s="43">
        <f t="shared" si="6"/>
        <v>32987.5</v>
      </c>
      <c r="F126" s="36">
        <f t="shared" si="6"/>
        <v>0</v>
      </c>
      <c r="G126" s="43">
        <f t="shared" si="6"/>
        <v>0</v>
      </c>
      <c r="H126" s="36">
        <f t="shared" si="6"/>
        <v>785</v>
      </c>
      <c r="I126" s="43">
        <f t="shared" si="6"/>
        <v>95613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632</v>
      </c>
      <c r="AE126" s="43">
        <f t="shared" si="6"/>
        <v>424824.08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590</v>
      </c>
      <c r="E131" s="43">
        <f t="shared" si="6"/>
        <v>91361.5</v>
      </c>
      <c r="F131" s="36">
        <f t="shared" si="6"/>
        <v>0</v>
      </c>
      <c r="G131" s="43">
        <f t="shared" si="6"/>
        <v>0</v>
      </c>
      <c r="H131" s="36">
        <f t="shared" si="6"/>
        <v>1670</v>
      </c>
      <c r="I131" s="43">
        <f t="shared" si="6"/>
        <v>310319.39999999997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240</v>
      </c>
      <c r="AA131" s="43">
        <f t="shared" si="6"/>
        <v>73149.600000000006</v>
      </c>
      <c r="AB131" s="36">
        <f t="shared" si="6"/>
        <v>0</v>
      </c>
      <c r="AC131" s="43">
        <f t="shared" si="6"/>
        <v>0</v>
      </c>
      <c r="AD131" s="36">
        <f t="shared" si="6"/>
        <v>3925</v>
      </c>
      <c r="AE131" s="43">
        <f t="shared" si="6"/>
        <v>2927500.5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96</v>
      </c>
      <c r="I133" s="43">
        <f t="shared" si="8"/>
        <v>18991.68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160</v>
      </c>
      <c r="AE133" s="43">
        <f t="shared" si="8"/>
        <v>139963.20000000001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40</v>
      </c>
      <c r="I134" s="43">
        <f t="shared" si="8"/>
        <v>6344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62</v>
      </c>
      <c r="AE134" s="43">
        <f t="shared" si="8"/>
        <v>37679.26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15</v>
      </c>
      <c r="E135" s="43">
        <f t="shared" si="8"/>
        <v>2472.9000000000005</v>
      </c>
      <c r="F135" s="36">
        <f t="shared" si="8"/>
        <v>0</v>
      </c>
      <c r="G135" s="43">
        <f t="shared" si="8"/>
        <v>0</v>
      </c>
      <c r="H135" s="36">
        <f t="shared" si="8"/>
        <v>85</v>
      </c>
      <c r="I135" s="43">
        <f t="shared" si="8"/>
        <v>16815.55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336</v>
      </c>
      <c r="AA135" s="43">
        <f t="shared" si="8"/>
        <v>109028.64</v>
      </c>
      <c r="AB135" s="36">
        <f t="shared" si="8"/>
        <v>0</v>
      </c>
      <c r="AC135" s="43">
        <f t="shared" si="8"/>
        <v>0</v>
      </c>
      <c r="AD135" s="36">
        <f t="shared" si="8"/>
        <v>190</v>
      </c>
      <c r="AE135" s="43">
        <f t="shared" si="8"/>
        <v>166206.29999999999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52</v>
      </c>
      <c r="E139" s="43">
        <f t="shared" si="8"/>
        <v>15416.440000000002</v>
      </c>
      <c r="F139" s="36">
        <f t="shared" si="8"/>
        <v>0</v>
      </c>
      <c r="G139" s="43">
        <f t="shared" si="8"/>
        <v>0</v>
      </c>
      <c r="H139" s="36">
        <f t="shared" si="8"/>
        <v>123</v>
      </c>
      <c r="I139" s="43">
        <f t="shared" si="8"/>
        <v>43758.479999999996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572</v>
      </c>
      <c r="AE139" s="43">
        <f t="shared" si="8"/>
        <v>742650.48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223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5190</v>
      </c>
      <c r="E144" s="39">
        <f t="shared" ref="E144:AG144" si="11">SUM(E106:E143)</f>
        <v>1030563.6000000001</v>
      </c>
      <c r="F144" s="67">
        <f t="shared" si="11"/>
        <v>0</v>
      </c>
      <c r="G144" s="39">
        <f t="shared" si="11"/>
        <v>0</v>
      </c>
      <c r="H144" s="67">
        <f t="shared" si="11"/>
        <v>5908</v>
      </c>
      <c r="I144" s="39">
        <f t="shared" si="11"/>
        <v>1087835.1700000002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660</v>
      </c>
      <c r="AA144" s="39">
        <f t="shared" si="11"/>
        <v>218094.12</v>
      </c>
      <c r="AB144" s="67">
        <f t="shared" si="11"/>
        <v>0</v>
      </c>
      <c r="AC144" s="39">
        <f t="shared" si="11"/>
        <v>0</v>
      </c>
      <c r="AD144" s="67">
        <f t="shared" si="11"/>
        <v>8304</v>
      </c>
      <c r="AE144" s="39">
        <f t="shared" si="11"/>
        <v>7091096.0500000007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7713</v>
      </c>
      <c r="E146" s="45"/>
      <c r="F146" s="223" t="s">
        <v>83</v>
      </c>
      <c r="G146" s="223"/>
      <c r="H146" s="44">
        <f>H50+H98</f>
        <v>7713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DD64D4avbhDtbDkLAqA0lPJNIChbURCJlWZSkAIR3InnWvW0XeU5Qxb0zJ3cid+/eDWE+W1n5auhfXEU5L5+tA==" saltValue="oWjAIs1m4zMw4x1IeS4ij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42.75" x14ac:dyDescent="0.2">
      <c r="C3" s="76">
        <v>150014</v>
      </c>
      <c r="D3" s="77" t="str">
        <f>VLOOKUP(C3,'Список МО'!B2:C80,2,0)</f>
        <v>ГБУЗ "Правобережная ЦРКБ"</v>
      </c>
      <c r="E3" s="78"/>
    </row>
    <row r="6" spans="1:35" ht="22.5" x14ac:dyDescent="0.2">
      <c r="C6" s="79" t="s">
        <v>86</v>
      </c>
      <c r="D6" s="75" t="str">
        <f>D3</f>
        <v>ГБУЗ "Правобережная ЦРКБ"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11851</v>
      </c>
      <c r="E11" s="10">
        <f>D11*Тарифы!D4</f>
        <v>2574511.2400000002</v>
      </c>
      <c r="F11" s="9">
        <v>172</v>
      </c>
      <c r="G11" s="10">
        <f>F11*Тарифы!E4</f>
        <v>29816.2</v>
      </c>
      <c r="H11" s="88">
        <v>2487</v>
      </c>
      <c r="I11" s="10">
        <f>H11*Тарифы!F4</f>
        <v>648336.03</v>
      </c>
      <c r="J11" s="9">
        <v>138</v>
      </c>
      <c r="K11" s="10">
        <f>J11*Тарифы!G4</f>
        <v>28706.760000000002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534</v>
      </c>
      <c r="AA11" s="10">
        <f>Z11*Тарифы!V4</f>
        <v>228322.38</v>
      </c>
      <c r="AB11" s="9">
        <v>0</v>
      </c>
      <c r="AC11" s="10">
        <f>AB11*Тарифы!W4</f>
        <v>0</v>
      </c>
      <c r="AD11" s="9">
        <v>5142</v>
      </c>
      <c r="AE11" s="10">
        <f>AD11*Тарифы!X4</f>
        <v>7386277.3200000003</v>
      </c>
      <c r="AF11" s="9">
        <v>812</v>
      </c>
      <c r="AG11" s="10">
        <f>AF11*Тарифы!Y4</f>
        <v>927141.6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410</v>
      </c>
      <c r="E15" s="10">
        <f>D15*Тарифы!D8</f>
        <v>50397.2</v>
      </c>
      <c r="F15" s="9">
        <v>123</v>
      </c>
      <c r="G15" s="10">
        <f>F15*Тарифы!E8</f>
        <v>19853.43</v>
      </c>
      <c r="H15" s="88">
        <v>3071</v>
      </c>
      <c r="I15" s="10">
        <f>H15*Тарифы!F8</f>
        <v>452972.5</v>
      </c>
      <c r="J15" s="9">
        <v>1953</v>
      </c>
      <c r="K15" s="10">
        <f>J15*Тарифы!G8</f>
        <v>378276.57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3140</v>
      </c>
      <c r="AE15" s="10">
        <f>AD15*Тарифы!X8</f>
        <v>2833504.6</v>
      </c>
      <c r="AF15" s="9">
        <v>626</v>
      </c>
      <c r="AG15" s="10">
        <f>AF15*Тарифы!Y8</f>
        <v>737828.64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478</v>
      </c>
      <c r="G19" s="10">
        <f>F19*Тарифы!E12</f>
        <v>79123.34</v>
      </c>
      <c r="H19" s="9">
        <v>0</v>
      </c>
      <c r="I19" s="10">
        <f>H19*Тарифы!F12</f>
        <v>0</v>
      </c>
      <c r="J19" s="9">
        <v>180</v>
      </c>
      <c r="K19" s="10">
        <f>J19*Тарифы!G12</f>
        <v>35755.199999999997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576</v>
      </c>
      <c r="AC19" s="10">
        <f>AB19*Тарифы!W12</f>
        <v>187666.56</v>
      </c>
      <c r="AD19" s="9">
        <v>0</v>
      </c>
      <c r="AE19" s="10">
        <f>AD19*Тарифы!X12</f>
        <v>0</v>
      </c>
      <c r="AF19" s="9">
        <v>1066</v>
      </c>
      <c r="AG19" s="10">
        <f>AF19*Тарифы!Y12</f>
        <v>932504.82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74</v>
      </c>
      <c r="E21" s="10">
        <f>D21*Тарифы!D14</f>
        <v>17155.420000000002</v>
      </c>
      <c r="F21" s="9">
        <v>167</v>
      </c>
      <c r="G21" s="10">
        <f>F21*Тарифы!E14</f>
        <v>39331.840000000004</v>
      </c>
      <c r="H21" s="88">
        <v>397</v>
      </c>
      <c r="I21" s="10">
        <f>H21*Тарифы!F14</f>
        <v>110445.4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898</v>
      </c>
      <c r="AE21" s="10">
        <f>AD21*Тарифы!X14</f>
        <v>868231.3</v>
      </c>
      <c r="AF21" s="9">
        <v>207</v>
      </c>
      <c r="AG21" s="10">
        <f>AF21*Тарифы!Y14</f>
        <v>203950.88999999998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87</v>
      </c>
      <c r="E22" s="10">
        <f>D22*Тарифы!D15</f>
        <v>15238.050000000001</v>
      </c>
      <c r="F22" s="9">
        <v>102</v>
      </c>
      <c r="G22" s="10">
        <f>F22*Тарифы!E15</f>
        <v>19074</v>
      </c>
      <c r="H22" s="9">
        <v>769</v>
      </c>
      <c r="I22" s="10">
        <f>H22*Тарифы!F15</f>
        <v>161628.42000000001</v>
      </c>
      <c r="J22" s="9">
        <v>112</v>
      </c>
      <c r="K22" s="10">
        <f>J22*Тарифы!G15</f>
        <v>25132.799999999999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153</v>
      </c>
      <c r="AA22" s="10">
        <f>Z22*Тарифы!V15</f>
        <v>52743.69</v>
      </c>
      <c r="AB22" s="9">
        <v>0</v>
      </c>
      <c r="AC22" s="10">
        <f>AB22*Тарифы!W15</f>
        <v>0</v>
      </c>
      <c r="AD22" s="9">
        <v>1383</v>
      </c>
      <c r="AE22" s="10">
        <f>AD22*Тарифы!X15</f>
        <v>1324416.1199999999</v>
      </c>
      <c r="AF22" s="9">
        <v>278</v>
      </c>
      <c r="AG22" s="10">
        <f>AF22*Тарифы!Y15</f>
        <v>284143.8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1189</v>
      </c>
      <c r="E24" s="10">
        <f>D24*Тарифы!D17</f>
        <v>214923.63999999998</v>
      </c>
      <c r="F24" s="9">
        <v>0</v>
      </c>
      <c r="G24" s="10">
        <f>F24*Тарифы!E17</f>
        <v>0</v>
      </c>
      <c r="H24" s="88">
        <v>4082</v>
      </c>
      <c r="I24" s="10">
        <f>H24*Тарифы!F17</f>
        <v>885426.62</v>
      </c>
      <c r="J24" s="9">
        <v>172</v>
      </c>
      <c r="K24" s="10">
        <f>J24*Тарифы!G17</f>
        <v>40070.839999999997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1117</v>
      </c>
      <c r="AA24" s="10">
        <f>Z24*Тарифы!V17</f>
        <v>397406.25999999995</v>
      </c>
      <c r="AB24" s="9">
        <v>431</v>
      </c>
      <c r="AC24" s="10">
        <f>AB24*Тарифы!W17</f>
        <v>164689.41</v>
      </c>
      <c r="AD24" s="9">
        <v>6312</v>
      </c>
      <c r="AE24" s="10">
        <f>AD24*Тарифы!X17</f>
        <v>5870286.2400000002</v>
      </c>
      <c r="AF24" s="9">
        <v>1461</v>
      </c>
      <c r="AG24" s="10">
        <f>AF24*Тарифы!Y17</f>
        <v>1452920.67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399</v>
      </c>
      <c r="E28" s="10">
        <f>D28*Тарифы!D21</f>
        <v>65779.14</v>
      </c>
      <c r="F28" s="9">
        <v>0</v>
      </c>
      <c r="G28" s="10">
        <f>F28*Тарифы!E21</f>
        <v>0</v>
      </c>
      <c r="H28" s="9">
        <v>3102</v>
      </c>
      <c r="I28" s="10">
        <f>H28*Тарифы!F21</f>
        <v>613668.66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326</v>
      </c>
      <c r="AA28" s="10">
        <f>Z28*Тарифы!V21</f>
        <v>105783.74</v>
      </c>
      <c r="AB28" s="9">
        <v>0</v>
      </c>
      <c r="AC28" s="10">
        <f>AB28*Тарифы!W21</f>
        <v>0</v>
      </c>
      <c r="AD28" s="9">
        <v>1983</v>
      </c>
      <c r="AE28" s="10">
        <f>AD28*Тарифы!X21</f>
        <v>1734668.91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2740</v>
      </c>
      <c r="E29" s="10">
        <f>D29*Тарифы!D22</f>
        <v>348610.2</v>
      </c>
      <c r="F29" s="9">
        <v>0</v>
      </c>
      <c r="G29" s="10">
        <f>F29*Тарифы!E22</f>
        <v>0</v>
      </c>
      <c r="H29" s="88">
        <v>4074</v>
      </c>
      <c r="I29" s="10">
        <f>H29*Тарифы!F22</f>
        <v>622018.32000000007</v>
      </c>
      <c r="J29" s="9">
        <v>1137</v>
      </c>
      <c r="K29" s="10">
        <f>J29*Тарифы!G22</f>
        <v>179486.82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393</v>
      </c>
      <c r="AA29" s="10">
        <f>Z29*Тарифы!V22</f>
        <v>98411.13</v>
      </c>
      <c r="AB29" s="9">
        <v>0</v>
      </c>
      <c r="AC29" s="10">
        <f>AB29*Тарифы!W22</f>
        <v>0</v>
      </c>
      <c r="AD29" s="9">
        <v>4125</v>
      </c>
      <c r="AE29" s="10">
        <f>AD29*Тарифы!X22</f>
        <v>3760350</v>
      </c>
      <c r="AF29" s="9">
        <v>1153</v>
      </c>
      <c r="AG29" s="10">
        <f>AF29*Тарифы!Y22</f>
        <v>1082932.19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4496</v>
      </c>
      <c r="E30" s="10">
        <f>D30*Тарифы!D23</f>
        <v>456344</v>
      </c>
      <c r="F30" s="9">
        <v>0</v>
      </c>
      <c r="G30" s="10">
        <f>F30*Тарифы!E23</f>
        <v>0</v>
      </c>
      <c r="H30" s="88">
        <v>1488</v>
      </c>
      <c r="I30" s="10">
        <f>H30*Тарифы!F23</f>
        <v>181238.39999999999</v>
      </c>
      <c r="J30" s="9">
        <v>1229</v>
      </c>
      <c r="K30" s="10">
        <f>J30*Тарифы!G23</f>
        <v>209188.09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450</v>
      </c>
      <c r="AA30" s="10">
        <f>Z30*Тарифы!V23</f>
        <v>89901</v>
      </c>
      <c r="AB30" s="9">
        <v>132</v>
      </c>
      <c r="AC30" s="10">
        <f>AB30*Тарифы!W23</f>
        <v>36850.44</v>
      </c>
      <c r="AD30" s="9">
        <v>4425</v>
      </c>
      <c r="AE30" s="10">
        <f>AD30*Тарифы!X23</f>
        <v>2974440.7500000005</v>
      </c>
      <c r="AF30" s="9">
        <v>1158</v>
      </c>
      <c r="AG30" s="10">
        <f>AF30*Тарифы!Y23</f>
        <v>1087628.3400000001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571</v>
      </c>
      <c r="G31" s="10">
        <f>F31*Тарифы!E24</f>
        <v>133345.63</v>
      </c>
      <c r="H31" s="9">
        <v>0</v>
      </c>
      <c r="I31" s="10">
        <f>H31*Тарифы!F24</f>
        <v>0</v>
      </c>
      <c r="J31" s="9">
        <v>902</v>
      </c>
      <c r="K31" s="10">
        <f>J31*Тарифы!G24</f>
        <v>252776.48</v>
      </c>
      <c r="L31" s="9">
        <v>0</v>
      </c>
      <c r="M31" s="10">
        <v>0</v>
      </c>
      <c r="N31" s="9">
        <v>0</v>
      </c>
      <c r="O31" s="10">
        <v>0</v>
      </c>
      <c r="P31" s="9">
        <v>100</v>
      </c>
      <c r="Q31" s="10">
        <v>396860</v>
      </c>
      <c r="R31" s="9">
        <v>0</v>
      </c>
      <c r="S31" s="10">
        <v>0</v>
      </c>
      <c r="T31" s="9">
        <v>12489</v>
      </c>
      <c r="U31" s="10">
        <v>12882952.09</v>
      </c>
      <c r="V31" s="9">
        <v>6323</v>
      </c>
      <c r="W31" s="10">
        <v>1482121.2</v>
      </c>
      <c r="X31" s="9">
        <v>1728</v>
      </c>
      <c r="Y31" s="10">
        <v>3319322.79</v>
      </c>
      <c r="Z31" s="9">
        <v>0</v>
      </c>
      <c r="AA31" s="10">
        <f>Z31*Тарифы!V24</f>
        <v>0</v>
      </c>
      <c r="AB31" s="9">
        <v>5122</v>
      </c>
      <c r="AC31" s="10">
        <f>AB31*Тарифы!W24</f>
        <v>2354276.08</v>
      </c>
      <c r="AD31" s="9">
        <v>0</v>
      </c>
      <c r="AE31" s="10">
        <f>AD31*Тарифы!X24</f>
        <v>0</v>
      </c>
      <c r="AF31" s="9">
        <v>17312</v>
      </c>
      <c r="AG31" s="10">
        <f>AF31*Тарифы!Y24</f>
        <v>19926285.120000001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88</v>
      </c>
      <c r="E33" s="10">
        <f>D33*Тарифы!D26</f>
        <v>15413.2</v>
      </c>
      <c r="F33" s="9">
        <v>8</v>
      </c>
      <c r="G33" s="10">
        <f>F33*Тарифы!E26</f>
        <v>1496</v>
      </c>
      <c r="H33" s="88">
        <v>768</v>
      </c>
      <c r="I33" s="10">
        <f>H33*Тарифы!F26</f>
        <v>161418.23999999999</v>
      </c>
      <c r="J33" s="9">
        <v>111</v>
      </c>
      <c r="K33" s="10">
        <f>J33*Тарифы!G26</f>
        <v>24908.400000000001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152</v>
      </c>
      <c r="AA33" s="10">
        <f>Z33*Тарифы!V26</f>
        <v>52398.960000000006</v>
      </c>
      <c r="AB33" s="9">
        <v>0</v>
      </c>
      <c r="AC33" s="10">
        <f>AB33*Тарифы!W26</f>
        <v>0</v>
      </c>
      <c r="AD33" s="9">
        <v>1383</v>
      </c>
      <c r="AE33" s="10">
        <f>AD33*Тарифы!X26</f>
        <v>1324416.1199999999</v>
      </c>
      <c r="AF33" s="9">
        <v>277</v>
      </c>
      <c r="AG33" s="10">
        <f>AF33*Тарифы!Y26</f>
        <v>283121.7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572</v>
      </c>
      <c r="E35" s="10">
        <f>D35*Тарифы!D28</f>
        <v>88574.2</v>
      </c>
      <c r="F35" s="9">
        <v>0</v>
      </c>
      <c r="G35" s="10">
        <f>F35*Тарифы!E28</f>
        <v>0</v>
      </c>
      <c r="H35" s="88">
        <v>13288</v>
      </c>
      <c r="I35" s="10">
        <f>H35*Тарифы!F28</f>
        <v>2469176.1599999997</v>
      </c>
      <c r="J35" s="9">
        <v>0</v>
      </c>
      <c r="K35" s="10">
        <f>J35*Тарифы!G28</f>
        <v>0</v>
      </c>
      <c r="L35" s="9">
        <v>8595</v>
      </c>
      <c r="M35" s="10">
        <v>13408321.98</v>
      </c>
      <c r="N35" s="9">
        <v>1292</v>
      </c>
      <c r="O35" s="10">
        <v>213727.78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12848</v>
      </c>
      <c r="AA35" s="10">
        <f>Z35*Тарифы!V28</f>
        <v>3915941.9200000004</v>
      </c>
      <c r="AB35" s="9">
        <v>0</v>
      </c>
      <c r="AC35" s="10">
        <f>AB35*Тарифы!W28</f>
        <v>0</v>
      </c>
      <c r="AD35" s="9">
        <v>35542</v>
      </c>
      <c r="AE35" s="10">
        <f>AD35*Тарифы!X28</f>
        <v>26509356.120000001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258</v>
      </c>
      <c r="E37" s="10">
        <f>D37*Тарифы!D30</f>
        <v>42533.880000000005</v>
      </c>
      <c r="F37" s="9">
        <v>0</v>
      </c>
      <c r="G37" s="10">
        <f>F37*Тарифы!E30</f>
        <v>0</v>
      </c>
      <c r="H37" s="9">
        <v>1493</v>
      </c>
      <c r="I37" s="10">
        <f>H37*Тарифы!F30</f>
        <v>295360.19</v>
      </c>
      <c r="J37" s="9">
        <v>166</v>
      </c>
      <c r="K37" s="10">
        <f>J37*Тарифы!G30</f>
        <v>32974.239999999998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2729</v>
      </c>
      <c r="AE37" s="10">
        <f>AD37*Тарифы!X30</f>
        <v>2387247.33</v>
      </c>
      <c r="AF37" s="9">
        <v>960</v>
      </c>
      <c r="AG37" s="10">
        <f>AF37*Тарифы!Y30</f>
        <v>839779.2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148</v>
      </c>
      <c r="E38" s="10">
        <f>D38*Тарифы!D31</f>
        <v>19561.16</v>
      </c>
      <c r="F38" s="9">
        <v>0</v>
      </c>
      <c r="G38" s="10">
        <f>F38*Тарифы!E31</f>
        <v>0</v>
      </c>
      <c r="H38" s="88">
        <v>1478</v>
      </c>
      <c r="I38" s="10">
        <f>H38*Тарифы!F31</f>
        <v>234410.8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428</v>
      </c>
      <c r="AA38" s="10">
        <f>Z38*Тарифы!V31</f>
        <v>111339.92</v>
      </c>
      <c r="AB38" s="9">
        <v>0</v>
      </c>
      <c r="AC38" s="10">
        <f>AB38*Тарифы!W31</f>
        <v>0</v>
      </c>
      <c r="AD38" s="9">
        <v>1444</v>
      </c>
      <c r="AE38" s="10">
        <f>AD38*Тарифы!X31</f>
        <v>877562.12</v>
      </c>
      <c r="AF38" s="9">
        <v>248</v>
      </c>
      <c r="AG38" s="10">
        <f>AF38*Тарифы!Y31</f>
        <v>189538.96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3768</v>
      </c>
      <c r="E39" s="10">
        <f>D39*Тарифы!D32</f>
        <v>621192.4800000001</v>
      </c>
      <c r="F39" s="9">
        <v>0</v>
      </c>
      <c r="G39" s="10">
        <f>F39*Тарифы!E32</f>
        <v>0</v>
      </c>
      <c r="H39" s="88">
        <v>1342</v>
      </c>
      <c r="I39" s="10">
        <f>H39*Тарифы!F32</f>
        <v>265487.86000000004</v>
      </c>
      <c r="J39" s="9">
        <v>1219</v>
      </c>
      <c r="K39" s="10">
        <f>J39*Тарифы!G32</f>
        <v>242142.15999999997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1353</v>
      </c>
      <c r="AA39" s="10">
        <f>Z39*Тарифы!V32</f>
        <v>439034.97000000003</v>
      </c>
      <c r="AB39" s="9">
        <v>0</v>
      </c>
      <c r="AC39" s="10">
        <f>AB39*Тарифы!W32</f>
        <v>0</v>
      </c>
      <c r="AD39" s="9">
        <v>4530</v>
      </c>
      <c r="AE39" s="10">
        <f>AD39*Тарифы!X32</f>
        <v>3962708.1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878</v>
      </c>
      <c r="E43" s="10">
        <f>D43*Тарифы!D36</f>
        <v>260300.66000000003</v>
      </c>
      <c r="F43" s="9">
        <v>0</v>
      </c>
      <c r="G43" s="10">
        <f>F43*Тарифы!E36</f>
        <v>0</v>
      </c>
      <c r="H43" s="9">
        <v>2087</v>
      </c>
      <c r="I43" s="10">
        <f>H43*Тарифы!F36</f>
        <v>742471.12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597</v>
      </c>
      <c r="AA43" s="10">
        <f>Z43*Тарифы!V36</f>
        <v>349561.41</v>
      </c>
      <c r="AB43" s="9">
        <v>0</v>
      </c>
      <c r="AC43" s="10">
        <f>AB43*Тарифы!W36</f>
        <v>0</v>
      </c>
      <c r="AD43" s="9">
        <v>1882</v>
      </c>
      <c r="AE43" s="10">
        <f>AD43*Тарифы!X36</f>
        <v>2443475.88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955</v>
      </c>
      <c r="E44" s="10">
        <f>D44*Тарифы!D37</f>
        <v>289202.64999999997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357</v>
      </c>
      <c r="K44" s="10">
        <f>J44*Тарифы!G37</f>
        <v>187278.63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796</v>
      </c>
      <c r="E47" s="10">
        <f>D47*Тарифы!D40</f>
        <v>92439.48</v>
      </c>
      <c r="F47" s="9">
        <v>0</v>
      </c>
      <c r="G47" s="10">
        <f>F47*Тарифы!E40</f>
        <v>0</v>
      </c>
      <c r="H47" s="88">
        <v>7950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28709</v>
      </c>
      <c r="E48" s="89">
        <f t="shared" ref="E48:AG48" si="0">SUM(E10:E47)</f>
        <v>5172176.6000000024</v>
      </c>
      <c r="F48" s="89">
        <f t="shared" si="0"/>
        <v>1621</v>
      </c>
      <c r="G48" s="89">
        <f t="shared" si="0"/>
        <v>322040.44</v>
      </c>
      <c r="H48" s="89">
        <f t="shared" si="0"/>
        <v>47876</v>
      </c>
      <c r="I48" s="89">
        <f t="shared" si="0"/>
        <v>7844058.7200000007</v>
      </c>
      <c r="J48" s="89">
        <f t="shared" si="0"/>
        <v>7676</v>
      </c>
      <c r="K48" s="89">
        <f t="shared" si="0"/>
        <v>1636696.9899999998</v>
      </c>
      <c r="L48" s="89">
        <f t="shared" si="0"/>
        <v>8595</v>
      </c>
      <c r="M48" s="89">
        <f t="shared" si="0"/>
        <v>13408321.98</v>
      </c>
      <c r="N48" s="89">
        <f t="shared" si="0"/>
        <v>1292</v>
      </c>
      <c r="O48" s="89">
        <f t="shared" si="0"/>
        <v>213727.78</v>
      </c>
      <c r="P48" s="89">
        <f t="shared" si="0"/>
        <v>100</v>
      </c>
      <c r="Q48" s="89">
        <f t="shared" si="0"/>
        <v>396860</v>
      </c>
      <c r="R48" s="89">
        <f t="shared" si="0"/>
        <v>0</v>
      </c>
      <c r="S48" s="89">
        <f t="shared" si="0"/>
        <v>0</v>
      </c>
      <c r="T48" s="89">
        <f t="shared" si="0"/>
        <v>12489</v>
      </c>
      <c r="U48" s="89">
        <f t="shared" si="0"/>
        <v>12882952.09</v>
      </c>
      <c r="V48" s="89">
        <f t="shared" si="0"/>
        <v>6323</v>
      </c>
      <c r="W48" s="89">
        <f t="shared" si="0"/>
        <v>1482121.2</v>
      </c>
      <c r="X48" s="89">
        <f t="shared" si="0"/>
        <v>1728</v>
      </c>
      <c r="Y48" s="89">
        <f t="shared" si="0"/>
        <v>3319322.79</v>
      </c>
      <c r="Z48" s="89">
        <f t="shared" si="0"/>
        <v>18351</v>
      </c>
      <c r="AA48" s="89">
        <f t="shared" si="0"/>
        <v>5840845.3799999999</v>
      </c>
      <c r="AB48" s="89">
        <f t="shared" si="0"/>
        <v>6261</v>
      </c>
      <c r="AC48" s="89">
        <f t="shared" si="0"/>
        <v>2743482.49</v>
      </c>
      <c r="AD48" s="89">
        <f t="shared" si="0"/>
        <v>74918</v>
      </c>
      <c r="AE48" s="89">
        <f t="shared" si="0"/>
        <v>64256940.910000004</v>
      </c>
      <c r="AF48" s="89">
        <f t="shared" si="0"/>
        <v>25558</v>
      </c>
      <c r="AG48" s="89">
        <f t="shared" si="0"/>
        <v>27947775.93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>
        <v>53659</v>
      </c>
      <c r="E50" s="26"/>
      <c r="F50" s="252" t="s">
        <v>83</v>
      </c>
      <c r="G50" s="252"/>
      <c r="H50" s="25">
        <v>39855</v>
      </c>
      <c r="I50" s="26"/>
      <c r="J50" s="94" t="s">
        <v>84</v>
      </c>
      <c r="K50" s="25">
        <v>13804</v>
      </c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ГБУЗ "Правобережная ЦРКБ"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559</v>
      </c>
      <c r="E59" s="10">
        <f>D59*Тарифы!D4</f>
        <v>121437.16</v>
      </c>
      <c r="F59" s="9">
        <v>8</v>
      </c>
      <c r="G59" s="10">
        <f>F59*Тарифы!E4</f>
        <v>1386.8</v>
      </c>
      <c r="H59" s="9">
        <v>117</v>
      </c>
      <c r="I59" s="10">
        <f>H59*Тарифы!F4</f>
        <v>30500.73</v>
      </c>
      <c r="J59" s="9">
        <v>7</v>
      </c>
      <c r="K59" s="10">
        <f>J59*Тарифы!G4</f>
        <v>1456.14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25</v>
      </c>
      <c r="AA59" s="10">
        <f>Z59*Тарифы!V4</f>
        <v>10689.25</v>
      </c>
      <c r="AB59" s="9">
        <v>0</v>
      </c>
      <c r="AC59" s="10">
        <f>AB59*Тарифы!W4</f>
        <v>0</v>
      </c>
      <c r="AD59" s="9">
        <v>242</v>
      </c>
      <c r="AE59" s="10">
        <f>AD59*Тарифы!X4</f>
        <v>347623.32</v>
      </c>
      <c r="AF59" s="9">
        <v>38</v>
      </c>
      <c r="AG59" s="10">
        <f>AF59*Тарифы!Y4</f>
        <v>43388.4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19</v>
      </c>
      <c r="E63" s="10">
        <f>D63*Тарифы!D8</f>
        <v>2335.48</v>
      </c>
      <c r="F63" s="9">
        <v>6</v>
      </c>
      <c r="G63" s="10">
        <f>F63*Тарифы!E8</f>
        <v>968.46</v>
      </c>
      <c r="H63" s="9">
        <v>145</v>
      </c>
      <c r="I63" s="10">
        <f>H63*Тарифы!F8</f>
        <v>21387.5</v>
      </c>
      <c r="J63" s="9">
        <v>92</v>
      </c>
      <c r="K63" s="10">
        <f>J63*Тарифы!G8</f>
        <v>17819.48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148</v>
      </c>
      <c r="AE63" s="10">
        <f>AD63*Тарифы!X8</f>
        <v>133553.72</v>
      </c>
      <c r="AF63" s="9">
        <v>29</v>
      </c>
      <c r="AG63" s="10">
        <f>AF63*Тарифы!Y8</f>
        <v>34180.560000000005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22</v>
      </c>
      <c r="G67" s="10">
        <f>F67*Тарифы!E12</f>
        <v>3641.66</v>
      </c>
      <c r="H67" s="9">
        <v>0</v>
      </c>
      <c r="I67" s="10">
        <f>H67*Тарифы!F12</f>
        <v>0</v>
      </c>
      <c r="J67" s="9">
        <v>9</v>
      </c>
      <c r="K67" s="10">
        <f>J67*Тарифы!G12</f>
        <v>1787.7599999999998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27</v>
      </c>
      <c r="AC67" s="10">
        <f>AB67*Тарифы!W12</f>
        <v>8796.8700000000008</v>
      </c>
      <c r="AD67" s="9">
        <v>0</v>
      </c>
      <c r="AE67" s="10">
        <f>AD67*Тарифы!X12</f>
        <v>0</v>
      </c>
      <c r="AF67" s="9">
        <v>50</v>
      </c>
      <c r="AG67" s="10">
        <f>AF67*Тарифы!Y12</f>
        <v>43738.5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3</v>
      </c>
      <c r="E69" s="10">
        <f>D69*Тарифы!D14</f>
        <v>695.49</v>
      </c>
      <c r="F69" s="9">
        <v>8</v>
      </c>
      <c r="G69" s="10">
        <f>F69*Тарифы!E14</f>
        <v>1884.16</v>
      </c>
      <c r="H69" s="9">
        <v>19</v>
      </c>
      <c r="I69" s="10">
        <f>H69*Тарифы!F14</f>
        <v>5285.8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42</v>
      </c>
      <c r="AE69" s="10">
        <f>AD69*Тарифы!X14</f>
        <v>40607.700000000004</v>
      </c>
      <c r="AF69" s="9">
        <v>10</v>
      </c>
      <c r="AG69" s="10">
        <f>AF69*Тарифы!Y14</f>
        <v>9852.7000000000007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4</v>
      </c>
      <c r="E70" s="10">
        <f>D70*Тарифы!D15</f>
        <v>700.6</v>
      </c>
      <c r="F70" s="9">
        <v>5</v>
      </c>
      <c r="G70" s="10">
        <f>F70*Тарифы!E15</f>
        <v>935</v>
      </c>
      <c r="H70" s="9">
        <v>36</v>
      </c>
      <c r="I70" s="10">
        <f>H70*Тарифы!F15</f>
        <v>7566.4800000000005</v>
      </c>
      <c r="J70" s="9">
        <v>5</v>
      </c>
      <c r="K70" s="10">
        <f>J70*Тарифы!G15</f>
        <v>1122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7</v>
      </c>
      <c r="AA70" s="10">
        <f>Z70*Тарифы!V15</f>
        <v>2413.11</v>
      </c>
      <c r="AB70" s="9">
        <v>0</v>
      </c>
      <c r="AC70" s="10">
        <f>AB70*Тарифы!W15</f>
        <v>0</v>
      </c>
      <c r="AD70" s="9">
        <v>65</v>
      </c>
      <c r="AE70" s="10">
        <f>AD70*Тарифы!X15</f>
        <v>62246.6</v>
      </c>
      <c r="AF70" s="9">
        <v>13</v>
      </c>
      <c r="AG70" s="10">
        <f>AF70*Тарифы!Y15</f>
        <v>13287.300000000001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56</v>
      </c>
      <c r="E72" s="10">
        <f>D72*Тарифы!D17</f>
        <v>10122.56</v>
      </c>
      <c r="F72" s="9">
        <v>0</v>
      </c>
      <c r="G72" s="10">
        <f>F72*Тарифы!E17</f>
        <v>0</v>
      </c>
      <c r="H72" s="9">
        <v>192</v>
      </c>
      <c r="I72" s="10">
        <f>H72*Тарифы!F17</f>
        <v>41646.720000000001</v>
      </c>
      <c r="J72" s="9">
        <v>8</v>
      </c>
      <c r="K72" s="10">
        <f>J72*Тарифы!G17</f>
        <v>1863.76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53</v>
      </c>
      <c r="AA72" s="10">
        <f>Z72*Тарифы!V17</f>
        <v>18856.34</v>
      </c>
      <c r="AB72" s="9">
        <v>20</v>
      </c>
      <c r="AC72" s="10">
        <f>AB72*Тарифы!W17</f>
        <v>7642.2000000000007</v>
      </c>
      <c r="AD72" s="9">
        <v>297</v>
      </c>
      <c r="AE72" s="10">
        <f>AD72*Тарифы!X17</f>
        <v>276215.94</v>
      </c>
      <c r="AF72" s="9">
        <v>69</v>
      </c>
      <c r="AG72" s="10">
        <f>AF72*Тарифы!Y17</f>
        <v>68618.430000000008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19</v>
      </c>
      <c r="E76" s="10">
        <f>D76*Тарифы!D21</f>
        <v>3132.34</v>
      </c>
      <c r="F76" s="9">
        <v>0</v>
      </c>
      <c r="G76" s="10">
        <f>F76*Тарифы!E21</f>
        <v>0</v>
      </c>
      <c r="H76" s="9">
        <v>146</v>
      </c>
      <c r="I76" s="10">
        <f>H76*Тарифы!F21</f>
        <v>28883.18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15</v>
      </c>
      <c r="AA76" s="10">
        <f>Z76*Тарифы!V21</f>
        <v>4867.3500000000004</v>
      </c>
      <c r="AB76" s="9">
        <v>0</v>
      </c>
      <c r="AC76" s="10">
        <f>AB76*Тарифы!W21</f>
        <v>0</v>
      </c>
      <c r="AD76" s="9">
        <v>93</v>
      </c>
      <c r="AE76" s="10">
        <f>AD76*Тарифы!X21</f>
        <v>81353.61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129</v>
      </c>
      <c r="E77" s="10">
        <f>D77*Тарифы!D22</f>
        <v>16412.670000000002</v>
      </c>
      <c r="F77" s="9">
        <v>0</v>
      </c>
      <c r="G77" s="10">
        <f>F77*Тарифы!E22</f>
        <v>0</v>
      </c>
      <c r="H77" s="9">
        <v>192</v>
      </c>
      <c r="I77" s="10">
        <f>H77*Тарифы!F22</f>
        <v>29314.560000000001</v>
      </c>
      <c r="J77" s="9">
        <v>54</v>
      </c>
      <c r="K77" s="10">
        <f>J77*Тарифы!G22</f>
        <v>8524.44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19</v>
      </c>
      <c r="AA77" s="10">
        <f>Z77*Тарифы!V22</f>
        <v>4757.79</v>
      </c>
      <c r="AB77" s="9">
        <v>0</v>
      </c>
      <c r="AC77" s="10">
        <f>AB77*Тарифы!W22</f>
        <v>0</v>
      </c>
      <c r="AD77" s="9">
        <v>194</v>
      </c>
      <c r="AE77" s="10">
        <f>AD77*Тарифы!X22</f>
        <v>176850.4</v>
      </c>
      <c r="AF77" s="9">
        <v>54</v>
      </c>
      <c r="AG77" s="10">
        <f>AF77*Тарифы!Y22</f>
        <v>50718.42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212</v>
      </c>
      <c r="E78" s="10">
        <f>D78*Тарифы!D23</f>
        <v>21518</v>
      </c>
      <c r="F78" s="9">
        <v>0</v>
      </c>
      <c r="G78" s="10">
        <f>F78*Тарифы!E23</f>
        <v>0</v>
      </c>
      <c r="H78" s="9">
        <v>70</v>
      </c>
      <c r="I78" s="10">
        <f>H78*Тарифы!F23</f>
        <v>8526</v>
      </c>
      <c r="J78" s="9">
        <v>58</v>
      </c>
      <c r="K78" s="10">
        <f>J78*Тарифы!G23</f>
        <v>9872.18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21</v>
      </c>
      <c r="AA78" s="10">
        <f>Z78*Тарифы!V23</f>
        <v>4195.38</v>
      </c>
      <c r="AB78" s="9">
        <v>6</v>
      </c>
      <c r="AC78" s="10">
        <f>AB78*Тарифы!W23</f>
        <v>1675.02</v>
      </c>
      <c r="AD78" s="9">
        <v>208</v>
      </c>
      <c r="AE78" s="10">
        <f>AD78*Тарифы!X23</f>
        <v>139815.52000000002</v>
      </c>
      <c r="AF78" s="9">
        <v>55</v>
      </c>
      <c r="AG78" s="10">
        <f>AF78*Тарифы!Y23</f>
        <v>51657.65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25</v>
      </c>
      <c r="G79" s="10">
        <f>F79*Тарифы!E24</f>
        <v>5838.25</v>
      </c>
      <c r="H79" s="9">
        <v>0</v>
      </c>
      <c r="I79" s="10">
        <f>H79*Тарифы!F24</f>
        <v>0</v>
      </c>
      <c r="J79" s="9">
        <v>43</v>
      </c>
      <c r="K79" s="10">
        <f>J79*Тарифы!G24</f>
        <v>12050.32</v>
      </c>
      <c r="L79" s="9">
        <v>0</v>
      </c>
      <c r="M79" s="10">
        <v>0</v>
      </c>
      <c r="N79" s="9">
        <v>0</v>
      </c>
      <c r="O79" s="10">
        <v>0</v>
      </c>
      <c r="P79" s="9">
        <v>5</v>
      </c>
      <c r="Q79" s="10">
        <v>19843</v>
      </c>
      <c r="R79" s="9">
        <v>0</v>
      </c>
      <c r="S79" s="10">
        <v>0</v>
      </c>
      <c r="T79" s="9">
        <v>589</v>
      </c>
      <c r="U79" s="10">
        <v>681431.5</v>
      </c>
      <c r="V79" s="9">
        <v>298</v>
      </c>
      <c r="W79" s="10">
        <v>70051.199999999997</v>
      </c>
      <c r="X79" s="9">
        <v>82</v>
      </c>
      <c r="Y79" s="10">
        <v>158304.63</v>
      </c>
      <c r="Z79" s="9">
        <v>0</v>
      </c>
      <c r="AA79" s="10">
        <f>Z79*Тарифы!V24</f>
        <v>0</v>
      </c>
      <c r="AB79" s="9">
        <v>241</v>
      </c>
      <c r="AC79" s="10">
        <f>AB79*Тарифы!W24</f>
        <v>110773.23999999999</v>
      </c>
      <c r="AD79" s="9">
        <v>0</v>
      </c>
      <c r="AE79" s="10">
        <f>AD79*Тарифы!X24</f>
        <v>0</v>
      </c>
      <c r="AF79" s="9">
        <v>816</v>
      </c>
      <c r="AG79" s="10">
        <f>AF79*Тарифы!Y24</f>
        <v>939224.16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4</v>
      </c>
      <c r="E81" s="10">
        <f>D81*Тарифы!D26</f>
        <v>700.6</v>
      </c>
      <c r="F81" s="9">
        <v>1</v>
      </c>
      <c r="G81" s="10">
        <f>F81*Тарифы!E26</f>
        <v>187</v>
      </c>
      <c r="H81" s="9">
        <v>36</v>
      </c>
      <c r="I81" s="10">
        <f>H81*Тарифы!F26</f>
        <v>7566.4800000000005</v>
      </c>
      <c r="J81" s="9">
        <v>5</v>
      </c>
      <c r="K81" s="10">
        <f>J81*Тарифы!G26</f>
        <v>1122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7</v>
      </c>
      <c r="AA81" s="10">
        <f>Z81*Тарифы!V26</f>
        <v>2413.11</v>
      </c>
      <c r="AB81" s="9">
        <v>0</v>
      </c>
      <c r="AC81" s="10">
        <f>AB81*Тарифы!W26</f>
        <v>0</v>
      </c>
      <c r="AD81" s="9">
        <v>65</v>
      </c>
      <c r="AE81" s="10">
        <f>AD81*Тарифы!X26</f>
        <v>62246.6</v>
      </c>
      <c r="AF81" s="9">
        <v>13</v>
      </c>
      <c r="AG81" s="10">
        <f>AF81*Тарифы!Y26</f>
        <v>13287.300000000001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28</v>
      </c>
      <c r="E83" s="10">
        <f>D83*Тарифы!D28</f>
        <v>4335.8</v>
      </c>
      <c r="F83" s="9">
        <v>0</v>
      </c>
      <c r="G83" s="10">
        <f>F83*Тарифы!E28</f>
        <v>0</v>
      </c>
      <c r="H83" s="9">
        <v>626</v>
      </c>
      <c r="I83" s="10">
        <f>H83*Тарифы!F28</f>
        <v>116323.31999999999</v>
      </c>
      <c r="J83" s="9">
        <v>0</v>
      </c>
      <c r="K83" s="10">
        <f>J83*Тарифы!G28</f>
        <v>0</v>
      </c>
      <c r="L83" s="9">
        <v>405</v>
      </c>
      <c r="M83" s="10">
        <v>639128.5</v>
      </c>
      <c r="N83" s="9">
        <v>67</v>
      </c>
      <c r="O83" s="10">
        <v>10922.39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605</v>
      </c>
      <c r="AA83" s="10">
        <f>Z83*Тарифы!V28</f>
        <v>184397.95</v>
      </c>
      <c r="AB83" s="9">
        <v>0</v>
      </c>
      <c r="AC83" s="10">
        <f>AB83*Тарифы!W28</f>
        <v>0</v>
      </c>
      <c r="AD83" s="9">
        <v>1675</v>
      </c>
      <c r="AE83" s="10">
        <f>AD83*Тарифы!X28</f>
        <v>1249315.5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12</v>
      </c>
      <c r="E85" s="10">
        <f>D85*Тарифы!D30</f>
        <v>1978.3200000000002</v>
      </c>
      <c r="F85" s="9">
        <v>0</v>
      </c>
      <c r="G85" s="10">
        <f>F85*Тарифы!E30</f>
        <v>0</v>
      </c>
      <c r="H85" s="9">
        <v>71</v>
      </c>
      <c r="I85" s="10">
        <f>H85*Тарифы!F30</f>
        <v>14045.93</v>
      </c>
      <c r="J85" s="9">
        <v>8</v>
      </c>
      <c r="K85" s="10">
        <f>J85*Тарифы!G30</f>
        <v>1589.12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129</v>
      </c>
      <c r="AE85" s="10">
        <f>AD85*Тарифы!X30</f>
        <v>112845.33</v>
      </c>
      <c r="AF85" s="9">
        <v>45</v>
      </c>
      <c r="AG85" s="10">
        <f>AF85*Тарифы!Y30</f>
        <v>39364.65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7</v>
      </c>
      <c r="E86" s="10">
        <f>D86*Тарифы!D31</f>
        <v>925.18999999999994</v>
      </c>
      <c r="F86" s="9">
        <v>0</v>
      </c>
      <c r="G86" s="10">
        <f>F86*Тарифы!E31</f>
        <v>0</v>
      </c>
      <c r="H86" s="9">
        <v>70</v>
      </c>
      <c r="I86" s="10">
        <f>H86*Тарифы!F31</f>
        <v>11102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20</v>
      </c>
      <c r="AA86" s="10">
        <f>Z86*Тарифы!V31</f>
        <v>5202.7999999999993</v>
      </c>
      <c r="AB86" s="9">
        <v>0</v>
      </c>
      <c r="AC86" s="10">
        <f>AB86*Тарифы!W31</f>
        <v>0</v>
      </c>
      <c r="AD86" s="9">
        <v>68</v>
      </c>
      <c r="AE86" s="10">
        <f>AD86*Тарифы!X31</f>
        <v>41325.64</v>
      </c>
      <c r="AF86" s="9">
        <v>12</v>
      </c>
      <c r="AG86" s="10">
        <f>AF86*Тарифы!Y31</f>
        <v>9171.24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178</v>
      </c>
      <c r="E87" s="10">
        <f>D87*Тарифы!D32</f>
        <v>29345.08</v>
      </c>
      <c r="F87" s="9">
        <v>0</v>
      </c>
      <c r="G87" s="10">
        <f>F87*Тарифы!E32</f>
        <v>0</v>
      </c>
      <c r="H87" s="9">
        <v>63</v>
      </c>
      <c r="I87" s="10">
        <f>H87*Тарифы!F32</f>
        <v>12463.29</v>
      </c>
      <c r="J87" s="9">
        <v>58</v>
      </c>
      <c r="K87" s="10">
        <f>J87*Тарифы!G32</f>
        <v>11521.119999999999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64</v>
      </c>
      <c r="AA87" s="10">
        <f>Z87*Тарифы!V32</f>
        <v>20767.36</v>
      </c>
      <c r="AB87" s="9">
        <v>0</v>
      </c>
      <c r="AC87" s="10">
        <f>AB87*Тарифы!W32</f>
        <v>0</v>
      </c>
      <c r="AD87" s="9">
        <v>213</v>
      </c>
      <c r="AE87" s="10">
        <f>AD87*Тарифы!X32</f>
        <v>186326.01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42</v>
      </c>
      <c r="E91" s="10">
        <f>D91*Тарифы!D36</f>
        <v>12451.740000000002</v>
      </c>
      <c r="F91" s="9">
        <v>0</v>
      </c>
      <c r="G91" s="10">
        <f>F91*Тарифы!E36</f>
        <v>0</v>
      </c>
      <c r="H91" s="9">
        <v>98</v>
      </c>
      <c r="I91" s="10">
        <f>H91*Тарифы!F36</f>
        <v>34864.479999999996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28</v>
      </c>
      <c r="AA91" s="10">
        <f>Z91*Тарифы!V36</f>
        <v>16394.84</v>
      </c>
      <c r="AB91" s="9">
        <v>0</v>
      </c>
      <c r="AC91" s="10">
        <f>AB91*Тарифы!W36</f>
        <v>0</v>
      </c>
      <c r="AD91" s="9">
        <v>89</v>
      </c>
      <c r="AE91" s="10">
        <f>AD91*Тарифы!X36</f>
        <v>115552.26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45</v>
      </c>
      <c r="E92" s="10">
        <f>D92*Тарифы!D37</f>
        <v>13627.349999999999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45</v>
      </c>
      <c r="K92" s="10">
        <f>J92*Тарифы!G37</f>
        <v>23606.550000000003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38</v>
      </c>
      <c r="E95" s="10">
        <f>D95*Тарифы!D40</f>
        <v>4412.9399999999996</v>
      </c>
      <c r="F95" s="9">
        <v>0</v>
      </c>
      <c r="G95" s="10">
        <f>F95*Тарифы!E40</f>
        <v>0</v>
      </c>
      <c r="H95" s="9">
        <v>375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1355</v>
      </c>
      <c r="E96" s="89">
        <f t="shared" ref="E96:AG96" si="1">SUM(E58:E95)</f>
        <v>244131.32000000004</v>
      </c>
      <c r="F96" s="89">
        <f t="shared" si="1"/>
        <v>75</v>
      </c>
      <c r="G96" s="89">
        <f t="shared" si="1"/>
        <v>14841.33</v>
      </c>
      <c r="H96" s="89">
        <f t="shared" si="1"/>
        <v>2256</v>
      </c>
      <c r="I96" s="89">
        <f t="shared" si="1"/>
        <v>369476.47</v>
      </c>
      <c r="J96" s="89">
        <f t="shared" si="1"/>
        <v>392</v>
      </c>
      <c r="K96" s="89">
        <f t="shared" si="1"/>
        <v>92334.87</v>
      </c>
      <c r="L96" s="89">
        <f t="shared" si="1"/>
        <v>405</v>
      </c>
      <c r="M96" s="89">
        <f t="shared" si="1"/>
        <v>639128.5</v>
      </c>
      <c r="N96" s="89">
        <f t="shared" si="1"/>
        <v>67</v>
      </c>
      <c r="O96" s="89">
        <f t="shared" si="1"/>
        <v>10922.39</v>
      </c>
      <c r="P96" s="89">
        <f t="shared" si="1"/>
        <v>5</v>
      </c>
      <c r="Q96" s="89">
        <f t="shared" si="1"/>
        <v>19843</v>
      </c>
      <c r="R96" s="89">
        <f t="shared" si="1"/>
        <v>0</v>
      </c>
      <c r="S96" s="89">
        <f t="shared" si="1"/>
        <v>0</v>
      </c>
      <c r="T96" s="89">
        <f t="shared" si="1"/>
        <v>589</v>
      </c>
      <c r="U96" s="89">
        <f t="shared" si="1"/>
        <v>681431.5</v>
      </c>
      <c r="V96" s="89">
        <f t="shared" si="1"/>
        <v>298</v>
      </c>
      <c r="W96" s="89">
        <f t="shared" si="1"/>
        <v>70051.199999999997</v>
      </c>
      <c r="X96" s="89">
        <f t="shared" si="1"/>
        <v>82</v>
      </c>
      <c r="Y96" s="89">
        <f t="shared" si="1"/>
        <v>158304.63</v>
      </c>
      <c r="Z96" s="89">
        <f t="shared" si="1"/>
        <v>864</v>
      </c>
      <c r="AA96" s="89">
        <f t="shared" si="1"/>
        <v>274955.28000000003</v>
      </c>
      <c r="AB96" s="89">
        <f t="shared" si="1"/>
        <v>294</v>
      </c>
      <c r="AC96" s="89">
        <f t="shared" si="1"/>
        <v>128887.32999999999</v>
      </c>
      <c r="AD96" s="89">
        <f t="shared" si="1"/>
        <v>3528</v>
      </c>
      <c r="AE96" s="89">
        <f t="shared" si="1"/>
        <v>3025878.1500000004</v>
      </c>
      <c r="AF96" s="89">
        <f t="shared" si="1"/>
        <v>1204</v>
      </c>
      <c r="AG96" s="89">
        <f t="shared" si="1"/>
        <v>1316489.31</v>
      </c>
    </row>
    <row r="98" spans="1:35" s="8" customFormat="1" ht="29.25" hidden="1" customHeight="1" x14ac:dyDescent="0.2">
      <c r="A98" s="91"/>
      <c r="B98" s="92"/>
      <c r="C98" s="93" t="s">
        <v>85</v>
      </c>
      <c r="D98" s="25">
        <v>2362</v>
      </c>
      <c r="E98" s="26"/>
      <c r="F98" s="252" t="s">
        <v>83</v>
      </c>
      <c r="G98" s="252"/>
      <c r="H98" s="25">
        <v>1916</v>
      </c>
      <c r="I98" s="26"/>
      <c r="J98" s="94" t="s">
        <v>84</v>
      </c>
      <c r="K98" s="25">
        <v>446</v>
      </c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ГБУЗ "Правобережная ЦРКБ"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12410</v>
      </c>
      <c r="E107" s="15">
        <f t="shared" si="2"/>
        <v>2695948.4000000004</v>
      </c>
      <c r="F107" s="9">
        <f t="shared" si="2"/>
        <v>180</v>
      </c>
      <c r="G107" s="15">
        <f t="shared" si="2"/>
        <v>31203</v>
      </c>
      <c r="H107" s="9">
        <f t="shared" si="2"/>
        <v>2604</v>
      </c>
      <c r="I107" s="15">
        <f t="shared" si="2"/>
        <v>678836.76</v>
      </c>
      <c r="J107" s="9">
        <f t="shared" si="2"/>
        <v>145</v>
      </c>
      <c r="K107" s="15">
        <f t="shared" si="2"/>
        <v>30162.9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559</v>
      </c>
      <c r="AA107" s="15">
        <f t="shared" si="2"/>
        <v>239011.63</v>
      </c>
      <c r="AB107" s="9">
        <f t="shared" si="2"/>
        <v>0</v>
      </c>
      <c r="AC107" s="15">
        <f t="shared" si="2"/>
        <v>0</v>
      </c>
      <c r="AD107" s="9">
        <f t="shared" si="2"/>
        <v>5384</v>
      </c>
      <c r="AE107" s="15">
        <f t="shared" si="2"/>
        <v>7733900.6400000006</v>
      </c>
      <c r="AF107" s="9">
        <f t="shared" si="2"/>
        <v>850</v>
      </c>
      <c r="AG107" s="15">
        <f t="shared" si="2"/>
        <v>970530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429</v>
      </c>
      <c r="E111" s="15">
        <f t="shared" si="2"/>
        <v>52732.68</v>
      </c>
      <c r="F111" s="9">
        <f t="shared" si="2"/>
        <v>129</v>
      </c>
      <c r="G111" s="15">
        <f t="shared" si="2"/>
        <v>20821.89</v>
      </c>
      <c r="H111" s="9">
        <f t="shared" si="2"/>
        <v>3216</v>
      </c>
      <c r="I111" s="15">
        <f t="shared" si="2"/>
        <v>474360</v>
      </c>
      <c r="J111" s="9">
        <f t="shared" si="2"/>
        <v>2045</v>
      </c>
      <c r="K111" s="15">
        <f t="shared" si="2"/>
        <v>396096.05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3288</v>
      </c>
      <c r="AE111" s="15">
        <f t="shared" si="2"/>
        <v>2967058.3200000003</v>
      </c>
      <c r="AF111" s="9">
        <f t="shared" si="2"/>
        <v>655</v>
      </c>
      <c r="AG111" s="15">
        <f t="shared" si="2"/>
        <v>772009.20000000007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500</v>
      </c>
      <c r="G115" s="15">
        <f t="shared" si="4"/>
        <v>82765</v>
      </c>
      <c r="H115" s="9">
        <f t="shared" si="4"/>
        <v>0</v>
      </c>
      <c r="I115" s="15">
        <f t="shared" si="4"/>
        <v>0</v>
      </c>
      <c r="J115" s="9">
        <f t="shared" si="4"/>
        <v>189</v>
      </c>
      <c r="K115" s="15">
        <f t="shared" si="4"/>
        <v>37542.959999999999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603</v>
      </c>
      <c r="AC115" s="15">
        <f t="shared" si="4"/>
        <v>196463.43</v>
      </c>
      <c r="AD115" s="9">
        <f t="shared" si="4"/>
        <v>0</v>
      </c>
      <c r="AE115" s="15">
        <f t="shared" si="4"/>
        <v>0</v>
      </c>
      <c r="AF115" s="9">
        <f t="shared" si="4"/>
        <v>1116</v>
      </c>
      <c r="AG115" s="15">
        <f t="shared" si="4"/>
        <v>976243.32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77</v>
      </c>
      <c r="E117" s="15">
        <f t="shared" si="4"/>
        <v>17850.910000000003</v>
      </c>
      <c r="F117" s="9">
        <f t="shared" si="4"/>
        <v>175</v>
      </c>
      <c r="G117" s="15">
        <f t="shared" si="4"/>
        <v>41216.000000000007</v>
      </c>
      <c r="H117" s="9">
        <f t="shared" si="4"/>
        <v>416</v>
      </c>
      <c r="I117" s="15">
        <f t="shared" si="4"/>
        <v>115731.2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940</v>
      </c>
      <c r="AE117" s="15">
        <f t="shared" si="4"/>
        <v>908839</v>
      </c>
      <c r="AF117" s="9">
        <f t="shared" si="4"/>
        <v>217</v>
      </c>
      <c r="AG117" s="15">
        <f t="shared" si="4"/>
        <v>213803.59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91</v>
      </c>
      <c r="E118" s="15">
        <f t="shared" si="4"/>
        <v>15938.650000000001</v>
      </c>
      <c r="F118" s="9">
        <f t="shared" si="4"/>
        <v>107</v>
      </c>
      <c r="G118" s="15">
        <f t="shared" si="4"/>
        <v>20009</v>
      </c>
      <c r="H118" s="9">
        <f t="shared" si="4"/>
        <v>805</v>
      </c>
      <c r="I118" s="15">
        <f t="shared" si="4"/>
        <v>169194.90000000002</v>
      </c>
      <c r="J118" s="9">
        <f t="shared" si="4"/>
        <v>117</v>
      </c>
      <c r="K118" s="15">
        <f t="shared" si="4"/>
        <v>26254.799999999999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160</v>
      </c>
      <c r="AA118" s="15">
        <f t="shared" si="4"/>
        <v>55156.800000000003</v>
      </c>
      <c r="AB118" s="9">
        <f t="shared" si="4"/>
        <v>0</v>
      </c>
      <c r="AC118" s="15">
        <f t="shared" si="4"/>
        <v>0</v>
      </c>
      <c r="AD118" s="9">
        <f t="shared" si="4"/>
        <v>1448</v>
      </c>
      <c r="AE118" s="15">
        <f t="shared" si="4"/>
        <v>1386662.72</v>
      </c>
      <c r="AF118" s="9">
        <f t="shared" si="4"/>
        <v>291</v>
      </c>
      <c r="AG118" s="15">
        <f t="shared" si="4"/>
        <v>297431.09999999998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1245</v>
      </c>
      <c r="E120" s="15">
        <f t="shared" si="4"/>
        <v>225046.19999999998</v>
      </c>
      <c r="F120" s="9">
        <f t="shared" si="4"/>
        <v>0</v>
      </c>
      <c r="G120" s="15">
        <f t="shared" si="4"/>
        <v>0</v>
      </c>
      <c r="H120" s="9">
        <f t="shared" si="4"/>
        <v>4274</v>
      </c>
      <c r="I120" s="15">
        <f t="shared" si="4"/>
        <v>927073.34</v>
      </c>
      <c r="J120" s="9">
        <f t="shared" si="4"/>
        <v>180</v>
      </c>
      <c r="K120" s="15">
        <f t="shared" si="4"/>
        <v>41934.6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1170</v>
      </c>
      <c r="AA120" s="15">
        <f t="shared" si="4"/>
        <v>416262.6</v>
      </c>
      <c r="AB120" s="9">
        <f t="shared" si="4"/>
        <v>451</v>
      </c>
      <c r="AC120" s="15">
        <f t="shared" si="4"/>
        <v>172331.61000000002</v>
      </c>
      <c r="AD120" s="9">
        <f t="shared" si="4"/>
        <v>6609</v>
      </c>
      <c r="AE120" s="15">
        <f t="shared" si="4"/>
        <v>6146502.1800000006</v>
      </c>
      <c r="AF120" s="9">
        <f t="shared" si="4"/>
        <v>1530</v>
      </c>
      <c r="AG120" s="15">
        <f t="shared" si="4"/>
        <v>1521539.0999999999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418</v>
      </c>
      <c r="E124" s="15">
        <f t="shared" si="6"/>
        <v>68911.48</v>
      </c>
      <c r="F124" s="9">
        <f t="shared" si="6"/>
        <v>0</v>
      </c>
      <c r="G124" s="15">
        <f t="shared" si="6"/>
        <v>0</v>
      </c>
      <c r="H124" s="9">
        <f t="shared" si="6"/>
        <v>3248</v>
      </c>
      <c r="I124" s="15">
        <f t="shared" si="6"/>
        <v>642551.84000000008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341</v>
      </c>
      <c r="AA124" s="15">
        <f t="shared" si="6"/>
        <v>110651.09000000001</v>
      </c>
      <c r="AB124" s="9">
        <f t="shared" si="6"/>
        <v>0</v>
      </c>
      <c r="AC124" s="15">
        <f t="shared" si="6"/>
        <v>0</v>
      </c>
      <c r="AD124" s="9">
        <f t="shared" si="6"/>
        <v>2076</v>
      </c>
      <c r="AE124" s="15">
        <f t="shared" si="6"/>
        <v>1816022.52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2869</v>
      </c>
      <c r="E125" s="15">
        <f t="shared" si="6"/>
        <v>365022.87</v>
      </c>
      <c r="F125" s="9">
        <f t="shared" si="6"/>
        <v>0</v>
      </c>
      <c r="G125" s="15">
        <f t="shared" si="6"/>
        <v>0</v>
      </c>
      <c r="H125" s="9">
        <f t="shared" si="6"/>
        <v>4266</v>
      </c>
      <c r="I125" s="15">
        <f t="shared" si="6"/>
        <v>651332.88000000012</v>
      </c>
      <c r="J125" s="9">
        <f t="shared" si="6"/>
        <v>1191</v>
      </c>
      <c r="K125" s="15">
        <f t="shared" si="6"/>
        <v>188011.26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412</v>
      </c>
      <c r="AA125" s="15">
        <f t="shared" si="6"/>
        <v>103168.92</v>
      </c>
      <c r="AB125" s="9">
        <f t="shared" si="6"/>
        <v>0</v>
      </c>
      <c r="AC125" s="15">
        <f t="shared" si="6"/>
        <v>0</v>
      </c>
      <c r="AD125" s="9">
        <f t="shared" si="6"/>
        <v>4319</v>
      </c>
      <c r="AE125" s="15">
        <f t="shared" si="6"/>
        <v>3937200.4</v>
      </c>
      <c r="AF125" s="9">
        <f t="shared" si="6"/>
        <v>1207</v>
      </c>
      <c r="AG125" s="15">
        <f t="shared" si="6"/>
        <v>1133650.6099999999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4708</v>
      </c>
      <c r="E126" s="15">
        <f t="shared" si="6"/>
        <v>477862</v>
      </c>
      <c r="F126" s="9">
        <f t="shared" si="6"/>
        <v>0</v>
      </c>
      <c r="G126" s="15">
        <f t="shared" si="6"/>
        <v>0</v>
      </c>
      <c r="H126" s="9">
        <f t="shared" si="6"/>
        <v>1558</v>
      </c>
      <c r="I126" s="15">
        <f t="shared" si="6"/>
        <v>189764.4</v>
      </c>
      <c r="J126" s="9">
        <f t="shared" si="6"/>
        <v>1287</v>
      </c>
      <c r="K126" s="15">
        <f t="shared" si="6"/>
        <v>219060.27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471</v>
      </c>
      <c r="AA126" s="15">
        <f t="shared" si="6"/>
        <v>94096.38</v>
      </c>
      <c r="AB126" s="9">
        <f t="shared" si="6"/>
        <v>138</v>
      </c>
      <c r="AC126" s="15">
        <f t="shared" si="6"/>
        <v>38525.46</v>
      </c>
      <c r="AD126" s="9">
        <f t="shared" si="6"/>
        <v>4633</v>
      </c>
      <c r="AE126" s="15">
        <f t="shared" si="6"/>
        <v>3114256.2700000005</v>
      </c>
      <c r="AF126" s="9">
        <f t="shared" si="6"/>
        <v>1213</v>
      </c>
      <c r="AG126" s="15">
        <f t="shared" si="6"/>
        <v>1139285.99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596</v>
      </c>
      <c r="G127" s="15">
        <f t="shared" si="6"/>
        <v>139183.88</v>
      </c>
      <c r="H127" s="9">
        <f t="shared" si="6"/>
        <v>0</v>
      </c>
      <c r="I127" s="15">
        <f t="shared" si="6"/>
        <v>0</v>
      </c>
      <c r="J127" s="9">
        <f t="shared" si="6"/>
        <v>945</v>
      </c>
      <c r="K127" s="15">
        <f t="shared" si="6"/>
        <v>264826.8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105</v>
      </c>
      <c r="Q127" s="15">
        <f t="shared" si="6"/>
        <v>416703</v>
      </c>
      <c r="R127" s="9">
        <f t="shared" si="6"/>
        <v>0</v>
      </c>
      <c r="S127" s="15">
        <f t="shared" si="6"/>
        <v>0</v>
      </c>
      <c r="T127" s="9">
        <f t="shared" si="6"/>
        <v>13078</v>
      </c>
      <c r="U127" s="15">
        <f t="shared" si="6"/>
        <v>13564383.59</v>
      </c>
      <c r="V127" s="9">
        <f t="shared" si="6"/>
        <v>6621</v>
      </c>
      <c r="W127" s="15">
        <f t="shared" si="6"/>
        <v>1552172.4</v>
      </c>
      <c r="X127" s="9">
        <f t="shared" si="6"/>
        <v>1810</v>
      </c>
      <c r="Y127" s="15">
        <f t="shared" si="6"/>
        <v>3477627.42</v>
      </c>
      <c r="Z127" s="9">
        <f t="shared" si="6"/>
        <v>0</v>
      </c>
      <c r="AA127" s="15">
        <f t="shared" si="6"/>
        <v>0</v>
      </c>
      <c r="AB127" s="9">
        <f t="shared" si="6"/>
        <v>5363</v>
      </c>
      <c r="AC127" s="15">
        <f t="shared" si="6"/>
        <v>2465049.3200000003</v>
      </c>
      <c r="AD127" s="9">
        <f t="shared" si="6"/>
        <v>0</v>
      </c>
      <c r="AE127" s="15">
        <f t="shared" si="6"/>
        <v>0</v>
      </c>
      <c r="AF127" s="9">
        <f t="shared" si="6"/>
        <v>18128</v>
      </c>
      <c r="AG127" s="15">
        <f t="shared" si="6"/>
        <v>20865509.280000001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92</v>
      </c>
      <c r="E129" s="15">
        <f t="shared" si="6"/>
        <v>16113.800000000001</v>
      </c>
      <c r="F129" s="9">
        <f t="shared" si="6"/>
        <v>9</v>
      </c>
      <c r="G129" s="15">
        <f t="shared" si="6"/>
        <v>1683</v>
      </c>
      <c r="H129" s="9">
        <f t="shared" si="6"/>
        <v>804</v>
      </c>
      <c r="I129" s="15">
        <f t="shared" si="6"/>
        <v>168984.72</v>
      </c>
      <c r="J129" s="9">
        <f t="shared" si="6"/>
        <v>116</v>
      </c>
      <c r="K129" s="15">
        <f t="shared" si="6"/>
        <v>26030.400000000001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159</v>
      </c>
      <c r="AA129" s="15">
        <f t="shared" si="6"/>
        <v>54812.070000000007</v>
      </c>
      <c r="AB129" s="9">
        <f t="shared" si="6"/>
        <v>0</v>
      </c>
      <c r="AC129" s="15">
        <f t="shared" si="6"/>
        <v>0</v>
      </c>
      <c r="AD129" s="9">
        <f t="shared" si="6"/>
        <v>1448</v>
      </c>
      <c r="AE129" s="15">
        <f t="shared" si="6"/>
        <v>1386662.72</v>
      </c>
      <c r="AF129" s="9">
        <f t="shared" si="6"/>
        <v>290</v>
      </c>
      <c r="AG129" s="15">
        <f t="shared" si="6"/>
        <v>296409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600</v>
      </c>
      <c r="E131" s="15">
        <f t="shared" si="6"/>
        <v>92910</v>
      </c>
      <c r="F131" s="9">
        <f t="shared" si="6"/>
        <v>0</v>
      </c>
      <c r="G131" s="15">
        <f t="shared" si="6"/>
        <v>0</v>
      </c>
      <c r="H131" s="9">
        <f t="shared" si="6"/>
        <v>13914</v>
      </c>
      <c r="I131" s="15">
        <f t="shared" si="6"/>
        <v>2585499.4799999995</v>
      </c>
      <c r="J131" s="9">
        <f t="shared" si="6"/>
        <v>0</v>
      </c>
      <c r="K131" s="15">
        <f t="shared" si="6"/>
        <v>0</v>
      </c>
      <c r="L131" s="9">
        <f t="shared" si="6"/>
        <v>9000</v>
      </c>
      <c r="M131" s="15">
        <f t="shared" si="6"/>
        <v>14047450.48</v>
      </c>
      <c r="N131" s="9">
        <f t="shared" si="6"/>
        <v>1359</v>
      </c>
      <c r="O131" s="15">
        <f t="shared" si="6"/>
        <v>224650.16999999998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13453</v>
      </c>
      <c r="AA131" s="15">
        <f t="shared" si="6"/>
        <v>4100339.8700000006</v>
      </c>
      <c r="AB131" s="9">
        <f t="shared" si="6"/>
        <v>0</v>
      </c>
      <c r="AC131" s="15">
        <f t="shared" si="6"/>
        <v>0</v>
      </c>
      <c r="AD131" s="9">
        <f t="shared" si="6"/>
        <v>37217</v>
      </c>
      <c r="AE131" s="15">
        <f t="shared" si="6"/>
        <v>27758671.620000001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270</v>
      </c>
      <c r="E133" s="15">
        <f t="shared" si="8"/>
        <v>44512.200000000004</v>
      </c>
      <c r="F133" s="9">
        <f t="shared" si="8"/>
        <v>0</v>
      </c>
      <c r="G133" s="15">
        <f t="shared" si="8"/>
        <v>0</v>
      </c>
      <c r="H133" s="9">
        <f t="shared" si="8"/>
        <v>1564</v>
      </c>
      <c r="I133" s="15">
        <f t="shared" si="8"/>
        <v>309406.12</v>
      </c>
      <c r="J133" s="9">
        <f t="shared" si="8"/>
        <v>174</v>
      </c>
      <c r="K133" s="15">
        <f t="shared" si="8"/>
        <v>34563.360000000001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2858</v>
      </c>
      <c r="AE133" s="15">
        <f t="shared" si="8"/>
        <v>2500092.66</v>
      </c>
      <c r="AF133" s="9">
        <f t="shared" si="8"/>
        <v>1005</v>
      </c>
      <c r="AG133" s="15">
        <f t="shared" si="8"/>
        <v>879143.85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155</v>
      </c>
      <c r="E134" s="15">
        <f t="shared" si="8"/>
        <v>20486.349999999999</v>
      </c>
      <c r="F134" s="9">
        <f t="shared" si="8"/>
        <v>0</v>
      </c>
      <c r="G134" s="15">
        <f t="shared" si="8"/>
        <v>0</v>
      </c>
      <c r="H134" s="9">
        <f t="shared" si="8"/>
        <v>1548</v>
      </c>
      <c r="I134" s="15">
        <f t="shared" si="8"/>
        <v>245512.8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448</v>
      </c>
      <c r="AA134" s="15">
        <f t="shared" si="8"/>
        <v>116542.72</v>
      </c>
      <c r="AB134" s="9">
        <f t="shared" si="8"/>
        <v>0</v>
      </c>
      <c r="AC134" s="15">
        <f t="shared" si="8"/>
        <v>0</v>
      </c>
      <c r="AD134" s="9">
        <f t="shared" si="8"/>
        <v>1512</v>
      </c>
      <c r="AE134" s="15">
        <f t="shared" si="8"/>
        <v>918887.76</v>
      </c>
      <c r="AF134" s="9">
        <f t="shared" si="8"/>
        <v>260</v>
      </c>
      <c r="AG134" s="15">
        <f t="shared" si="8"/>
        <v>198710.19999999998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3946</v>
      </c>
      <c r="E135" s="15">
        <f t="shared" si="8"/>
        <v>650537.56000000006</v>
      </c>
      <c r="F135" s="9">
        <f t="shared" si="8"/>
        <v>0</v>
      </c>
      <c r="G135" s="15">
        <f t="shared" si="8"/>
        <v>0</v>
      </c>
      <c r="H135" s="9">
        <f t="shared" si="8"/>
        <v>1405</v>
      </c>
      <c r="I135" s="15">
        <f t="shared" si="8"/>
        <v>277951.15000000002</v>
      </c>
      <c r="J135" s="9">
        <f t="shared" si="8"/>
        <v>1277</v>
      </c>
      <c r="K135" s="15">
        <f t="shared" si="8"/>
        <v>253663.27999999997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1417</v>
      </c>
      <c r="AA135" s="15">
        <f t="shared" si="8"/>
        <v>459802.33</v>
      </c>
      <c r="AB135" s="9">
        <f t="shared" si="8"/>
        <v>0</v>
      </c>
      <c r="AC135" s="15">
        <f t="shared" si="8"/>
        <v>0</v>
      </c>
      <c r="AD135" s="9">
        <f t="shared" si="8"/>
        <v>4743</v>
      </c>
      <c r="AE135" s="15">
        <f t="shared" si="8"/>
        <v>4149034.1100000003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920</v>
      </c>
      <c r="E139" s="15">
        <f t="shared" si="8"/>
        <v>272752.40000000002</v>
      </c>
      <c r="F139" s="9">
        <f t="shared" si="8"/>
        <v>0</v>
      </c>
      <c r="G139" s="15">
        <f t="shared" si="8"/>
        <v>0</v>
      </c>
      <c r="H139" s="9">
        <f t="shared" si="8"/>
        <v>2185</v>
      </c>
      <c r="I139" s="15">
        <f t="shared" si="8"/>
        <v>777335.6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625</v>
      </c>
      <c r="AA139" s="15">
        <f t="shared" si="8"/>
        <v>365956.25</v>
      </c>
      <c r="AB139" s="9">
        <f t="shared" si="8"/>
        <v>0</v>
      </c>
      <c r="AC139" s="15">
        <f t="shared" si="8"/>
        <v>0</v>
      </c>
      <c r="AD139" s="9">
        <f t="shared" si="8"/>
        <v>1971</v>
      </c>
      <c r="AE139" s="15">
        <f t="shared" si="8"/>
        <v>2559028.1399999997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1000</v>
      </c>
      <c r="E140" s="15">
        <f t="shared" si="8"/>
        <v>302829.99999999994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402</v>
      </c>
      <c r="K140" s="15">
        <f t="shared" si="8"/>
        <v>210885.18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834</v>
      </c>
      <c r="E143" s="15">
        <f t="shared" si="10"/>
        <v>96852.42</v>
      </c>
      <c r="F143" s="9">
        <f t="shared" si="10"/>
        <v>0</v>
      </c>
      <c r="G143" s="15">
        <f t="shared" si="10"/>
        <v>0</v>
      </c>
      <c r="H143" s="9">
        <f t="shared" si="10"/>
        <v>8325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30064</v>
      </c>
      <c r="E144" s="13">
        <f t="shared" ref="E144:AG144" si="11">SUM(E106:E143)</f>
        <v>5416307.9200000018</v>
      </c>
      <c r="F144" s="89">
        <f t="shared" si="11"/>
        <v>1696</v>
      </c>
      <c r="G144" s="13">
        <f t="shared" si="11"/>
        <v>336881.77</v>
      </c>
      <c r="H144" s="89">
        <f t="shared" si="11"/>
        <v>50132</v>
      </c>
      <c r="I144" s="13">
        <f t="shared" si="11"/>
        <v>8213535.1899999995</v>
      </c>
      <c r="J144" s="89">
        <f t="shared" si="11"/>
        <v>8068</v>
      </c>
      <c r="K144" s="13">
        <f t="shared" si="11"/>
        <v>1729031.86</v>
      </c>
      <c r="L144" s="89">
        <f t="shared" si="11"/>
        <v>9000</v>
      </c>
      <c r="M144" s="13">
        <f t="shared" si="11"/>
        <v>14047450.48</v>
      </c>
      <c r="N144" s="89">
        <f t="shared" si="11"/>
        <v>1359</v>
      </c>
      <c r="O144" s="13">
        <f t="shared" si="11"/>
        <v>224650.16999999998</v>
      </c>
      <c r="P144" s="89">
        <f t="shared" si="11"/>
        <v>105</v>
      </c>
      <c r="Q144" s="13">
        <f t="shared" si="11"/>
        <v>416703</v>
      </c>
      <c r="R144" s="89">
        <f t="shared" si="11"/>
        <v>0</v>
      </c>
      <c r="S144" s="13">
        <f t="shared" si="11"/>
        <v>0</v>
      </c>
      <c r="T144" s="89">
        <f t="shared" si="11"/>
        <v>13078</v>
      </c>
      <c r="U144" s="13">
        <f t="shared" si="11"/>
        <v>13564383.59</v>
      </c>
      <c r="V144" s="89">
        <f t="shared" si="11"/>
        <v>6621</v>
      </c>
      <c r="W144" s="13">
        <f t="shared" si="11"/>
        <v>1552172.4</v>
      </c>
      <c r="X144" s="89">
        <f t="shared" si="11"/>
        <v>1810</v>
      </c>
      <c r="Y144" s="13">
        <f t="shared" si="11"/>
        <v>3477627.42</v>
      </c>
      <c r="Z144" s="89">
        <f t="shared" si="11"/>
        <v>19215</v>
      </c>
      <c r="AA144" s="13">
        <f t="shared" si="11"/>
        <v>6115800.6600000001</v>
      </c>
      <c r="AB144" s="89">
        <f t="shared" si="11"/>
        <v>6555</v>
      </c>
      <c r="AC144" s="13">
        <f t="shared" si="11"/>
        <v>2872369.8200000003</v>
      </c>
      <c r="AD144" s="89">
        <f t="shared" si="11"/>
        <v>78446</v>
      </c>
      <c r="AE144" s="13">
        <f t="shared" si="11"/>
        <v>67282819.059999987</v>
      </c>
      <c r="AF144" s="89">
        <f t="shared" si="11"/>
        <v>26762</v>
      </c>
      <c r="AG144" s="13">
        <f t="shared" si="11"/>
        <v>29264265.240000002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56021</v>
      </c>
      <c r="E146" s="26"/>
      <c r="F146" s="252" t="s">
        <v>83</v>
      </c>
      <c r="G146" s="252"/>
      <c r="H146" s="25">
        <f>H50+H98</f>
        <v>41771</v>
      </c>
      <c r="I146" s="26"/>
      <c r="J146" s="94" t="s">
        <v>84</v>
      </c>
      <c r="K146" s="25">
        <f>K50+K98</f>
        <v>14250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yb57PXcAqiX15XplLNyqnuNg2UsBmrNZY1zjHs5TTPljYwgBG+I68m44jSZhvF84Qewwy0ceKgVHJkJzQ4keug==" saltValue="60n5ntWunhZvKqkJfAa+T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G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16384" width="9.140625" style="31"/>
  </cols>
  <sheetData>
    <row r="1" spans="1:33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3" x14ac:dyDescent="0.25">
      <c r="C2" s="50" t="s">
        <v>186</v>
      </c>
      <c r="D2" s="36" t="s">
        <v>97</v>
      </c>
      <c r="E2" s="37"/>
    </row>
    <row r="3" spans="1:33" ht="54" x14ac:dyDescent="0.25">
      <c r="C3" s="54">
        <v>150016</v>
      </c>
      <c r="D3" s="51" t="str">
        <f>VLOOKUP(C3,'Список МО'!B2:C80,2,0)</f>
        <v>ГБУЗ "Пригородная ЦРБ"</v>
      </c>
      <c r="E3" s="52"/>
    </row>
    <row r="6" spans="1:33" x14ac:dyDescent="0.25">
      <c r="C6" s="55" t="s">
        <v>86</v>
      </c>
      <c r="D6" s="56" t="str">
        <f>D3</f>
        <v>ГБУЗ "Пригородная ЦРБ"</v>
      </c>
    </row>
    <row r="7" spans="1:33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</row>
    <row r="8" spans="1:33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</row>
    <row r="9" spans="1:33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</row>
    <row r="10" spans="1:33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3" x14ac:dyDescent="0.25">
      <c r="A11" s="38">
        <v>2</v>
      </c>
      <c r="B11" s="65" t="s">
        <v>35</v>
      </c>
      <c r="C11" s="50" t="s">
        <v>1</v>
      </c>
      <c r="D11" s="36">
        <v>16800</v>
      </c>
      <c r="E11" s="37">
        <f>D11*Тарифы!D4</f>
        <v>3649632</v>
      </c>
      <c r="F11" s="36">
        <v>297</v>
      </c>
      <c r="G11" s="37">
        <f>F11*Тарифы!E4</f>
        <v>51484.95</v>
      </c>
      <c r="H11" s="66">
        <v>2100</v>
      </c>
      <c r="I11" s="37">
        <f>H11*Тарифы!F4</f>
        <v>547449</v>
      </c>
      <c r="J11" s="36">
        <v>253</v>
      </c>
      <c r="K11" s="37">
        <f>J11*Тарифы!G4</f>
        <v>52629.060000000005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350</v>
      </c>
      <c r="AA11" s="37">
        <f>Z11*Тарифы!V4</f>
        <v>149649.5</v>
      </c>
      <c r="AB11" s="36">
        <v>50</v>
      </c>
      <c r="AC11" s="37">
        <f>AB11*Тарифы!W4</f>
        <v>17060</v>
      </c>
      <c r="AD11" s="36">
        <v>4800</v>
      </c>
      <c r="AE11" s="37">
        <f>AD11*Тарифы!X4</f>
        <v>6895008</v>
      </c>
      <c r="AF11" s="36">
        <v>360</v>
      </c>
      <c r="AG11" s="37">
        <f>AF11*Тарифы!Y4</f>
        <v>411048</v>
      </c>
    </row>
    <row r="12" spans="1:33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3" x14ac:dyDescent="0.25">
      <c r="A13" s="38">
        <v>4</v>
      </c>
      <c r="B13" s="65" t="s">
        <v>37</v>
      </c>
      <c r="C13" s="50" t="s">
        <v>3</v>
      </c>
      <c r="D13" s="36">
        <v>237</v>
      </c>
      <c r="E13" s="37">
        <f>D13*Тарифы!D6</f>
        <v>36699.449999999997</v>
      </c>
      <c r="F13" s="36">
        <v>0</v>
      </c>
      <c r="G13" s="37">
        <f>F13*Тарифы!E6</f>
        <v>0</v>
      </c>
      <c r="H13" s="36">
        <v>275</v>
      </c>
      <c r="I13" s="37">
        <f>H13*Тарифы!F6</f>
        <v>51100.5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150</v>
      </c>
      <c r="AA13" s="37">
        <f>Z13*Тарифы!V6</f>
        <v>45718.5</v>
      </c>
      <c r="AB13" s="36">
        <v>0</v>
      </c>
      <c r="AC13" s="37">
        <f>AB13*Тарифы!W6</f>
        <v>0</v>
      </c>
      <c r="AD13" s="36">
        <v>2361</v>
      </c>
      <c r="AE13" s="37">
        <f>AD13*Тарифы!X6</f>
        <v>1760975.46</v>
      </c>
      <c r="AF13" s="36">
        <v>0</v>
      </c>
      <c r="AG13" s="37">
        <f>AF13*Тарифы!Y6</f>
        <v>0</v>
      </c>
    </row>
    <row r="14" spans="1:33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3" x14ac:dyDescent="0.25">
      <c r="A15" s="38">
        <v>6</v>
      </c>
      <c r="B15" s="65" t="s">
        <v>39</v>
      </c>
      <c r="C15" s="50" t="s">
        <v>5</v>
      </c>
      <c r="D15" s="36">
        <v>700</v>
      </c>
      <c r="E15" s="37">
        <f>D15*Тарифы!D8</f>
        <v>86044</v>
      </c>
      <c r="F15" s="36">
        <v>665</v>
      </c>
      <c r="G15" s="37">
        <f>F15*Тарифы!E8</f>
        <v>107337.65</v>
      </c>
      <c r="H15" s="66">
        <v>2800</v>
      </c>
      <c r="I15" s="37">
        <f>H15*Тарифы!F8</f>
        <v>413000</v>
      </c>
      <c r="J15" s="36">
        <v>335</v>
      </c>
      <c r="K15" s="37">
        <f>J15*Тарифы!G8</f>
        <v>64886.15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3500</v>
      </c>
      <c r="AE15" s="37">
        <f>AD15*Тарифы!X8</f>
        <v>3158365</v>
      </c>
      <c r="AF15" s="36">
        <v>550</v>
      </c>
      <c r="AG15" s="37">
        <f>AF15*Тарифы!Y8</f>
        <v>648252</v>
      </c>
    </row>
    <row r="16" spans="1:33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480</v>
      </c>
      <c r="G16" s="37">
        <f>F16*Тарифы!E9</f>
        <v>89760</v>
      </c>
      <c r="H16" s="36">
        <v>0</v>
      </c>
      <c r="I16" s="37">
        <f>H16*Тарифы!F9</f>
        <v>0</v>
      </c>
      <c r="J16" s="36">
        <v>520</v>
      </c>
      <c r="K16" s="37">
        <f>J16*Тарифы!G9</f>
        <v>116688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50</v>
      </c>
      <c r="AC16" s="37">
        <f>AB16*Тарифы!W9</f>
        <v>18403.5</v>
      </c>
      <c r="AD16" s="36">
        <v>0</v>
      </c>
      <c r="AE16" s="37">
        <f>AD16*Тарифы!X9</f>
        <v>0</v>
      </c>
      <c r="AF16" s="36">
        <v>500</v>
      </c>
      <c r="AG16" s="37">
        <f>AF16*Тарифы!Y9</f>
        <v>511050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1400</v>
      </c>
      <c r="G19" s="37">
        <f>F19*Тарифы!E12</f>
        <v>231742</v>
      </c>
      <c r="H19" s="36">
        <v>0</v>
      </c>
      <c r="I19" s="37">
        <f>H19*Тарифы!F12</f>
        <v>0</v>
      </c>
      <c r="J19" s="36">
        <v>200</v>
      </c>
      <c r="K19" s="37">
        <f>J19*Тарифы!G12</f>
        <v>39728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100</v>
      </c>
      <c r="AC19" s="37">
        <f>AB19*Тарифы!W12</f>
        <v>32581</v>
      </c>
      <c r="AD19" s="36">
        <v>0</v>
      </c>
      <c r="AE19" s="37">
        <f>AD19*Тарифы!X12</f>
        <v>0</v>
      </c>
      <c r="AF19" s="36">
        <v>620</v>
      </c>
      <c r="AG19" s="37">
        <f>AF19*Тарифы!Y12</f>
        <v>542357.4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475</v>
      </c>
      <c r="G20" s="37">
        <f>F20*Тарифы!E13</f>
        <v>193139.75</v>
      </c>
      <c r="H20" s="66">
        <v>0</v>
      </c>
      <c r="I20" s="37">
        <f>H20*Тарифы!F13</f>
        <v>0</v>
      </c>
      <c r="J20" s="36">
        <v>340</v>
      </c>
      <c r="K20" s="37">
        <f>J20*Тарифы!G13</f>
        <v>165896.20000000001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100</v>
      </c>
      <c r="AC20" s="37">
        <f>AB20*Тарифы!W13</f>
        <v>80031</v>
      </c>
      <c r="AD20" s="36">
        <v>0</v>
      </c>
      <c r="AE20" s="37">
        <f>AD20*Тарифы!X13</f>
        <v>0</v>
      </c>
      <c r="AF20" s="36">
        <v>550</v>
      </c>
      <c r="AG20" s="37">
        <f>AF20*Тарифы!Y13</f>
        <v>977438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472</v>
      </c>
      <c r="E21" s="37">
        <f>D21*Тарифы!D14</f>
        <v>109423.76000000001</v>
      </c>
      <c r="F21" s="36">
        <v>0</v>
      </c>
      <c r="G21" s="37">
        <f>F21*Тарифы!E14</f>
        <v>0</v>
      </c>
      <c r="H21" s="66">
        <v>315</v>
      </c>
      <c r="I21" s="37">
        <f>H21*Тарифы!F14</f>
        <v>87633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892</v>
      </c>
      <c r="AE21" s="37">
        <f>AD21*Тарифы!X14</f>
        <v>862430.20000000007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70</v>
      </c>
      <c r="E22" s="37">
        <f>D22*Тарифы!D15</f>
        <v>12260.5</v>
      </c>
      <c r="F22" s="36">
        <v>0</v>
      </c>
      <c r="G22" s="37">
        <f>F22*Тарифы!E15</f>
        <v>0</v>
      </c>
      <c r="H22" s="36">
        <v>630</v>
      </c>
      <c r="I22" s="37">
        <f>H22*Тарифы!F15</f>
        <v>132413.4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250</v>
      </c>
      <c r="AA22" s="37">
        <f>Z22*Тарифы!V15</f>
        <v>86182.5</v>
      </c>
      <c r="AB22" s="36">
        <v>0</v>
      </c>
      <c r="AC22" s="37">
        <f>AB22*Тарифы!W15</f>
        <v>0</v>
      </c>
      <c r="AD22" s="36">
        <v>1221</v>
      </c>
      <c r="AE22" s="37">
        <f>AD22*Тарифы!X15</f>
        <v>1169278.44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1363</v>
      </c>
      <c r="E24" s="37">
        <f>D24*Тарифы!D17</f>
        <v>246375.87999999998</v>
      </c>
      <c r="F24" s="36">
        <v>1540</v>
      </c>
      <c r="G24" s="37">
        <f>F24*Тарифы!E17</f>
        <v>298975.59999999998</v>
      </c>
      <c r="H24" s="66">
        <v>2100</v>
      </c>
      <c r="I24" s="37">
        <f>H24*Тарифы!F17</f>
        <v>455511</v>
      </c>
      <c r="J24" s="36">
        <v>260</v>
      </c>
      <c r="K24" s="37">
        <f>J24*Тарифы!G17</f>
        <v>60572.2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200</v>
      </c>
      <c r="AA24" s="37">
        <f>Z24*Тарифы!V17</f>
        <v>71156</v>
      </c>
      <c r="AB24" s="36">
        <v>100</v>
      </c>
      <c r="AC24" s="37">
        <f>AB24*Тарифы!W17</f>
        <v>38211</v>
      </c>
      <c r="AD24" s="36">
        <v>2800</v>
      </c>
      <c r="AE24" s="37">
        <f>AD24*Тарифы!X17</f>
        <v>2604056</v>
      </c>
      <c r="AF24" s="36">
        <v>1200</v>
      </c>
      <c r="AG24" s="37">
        <f>AF24*Тарифы!Y17</f>
        <v>1193364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79</v>
      </c>
      <c r="E28" s="37">
        <f>D28*Тарифы!D21</f>
        <v>13023.94</v>
      </c>
      <c r="F28" s="36">
        <v>0</v>
      </c>
      <c r="G28" s="37">
        <f>F28*Тарифы!E21</f>
        <v>0</v>
      </c>
      <c r="H28" s="36">
        <v>708</v>
      </c>
      <c r="I28" s="37">
        <f>H28*Тарифы!F21</f>
        <v>140063.64000000001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300</v>
      </c>
      <c r="AA28" s="37">
        <f>Z28*Тарифы!V21</f>
        <v>97347</v>
      </c>
      <c r="AB28" s="36">
        <v>0</v>
      </c>
      <c r="AC28" s="37">
        <f>AB28*Тарифы!W21</f>
        <v>0</v>
      </c>
      <c r="AD28" s="36">
        <v>2500</v>
      </c>
      <c r="AE28" s="37">
        <f>AD28*Тарифы!X21</f>
        <v>2186925</v>
      </c>
      <c r="AF28" s="36">
        <v>600</v>
      </c>
      <c r="AG28" s="37">
        <f>AF28*Тарифы!Y21</f>
        <v>524862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4721</v>
      </c>
      <c r="E29" s="37">
        <f>D29*Тарифы!D22</f>
        <v>600652.83000000007</v>
      </c>
      <c r="F29" s="36">
        <v>930</v>
      </c>
      <c r="G29" s="37">
        <f>F29*Тарифы!E22</f>
        <v>122341.50000000001</v>
      </c>
      <c r="H29" s="66">
        <v>394</v>
      </c>
      <c r="I29" s="37">
        <f>H29*Тарифы!F22</f>
        <v>60155.920000000006</v>
      </c>
      <c r="J29" s="36">
        <v>370</v>
      </c>
      <c r="K29" s="37">
        <f>J29*Тарифы!G22</f>
        <v>58408.200000000004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150</v>
      </c>
      <c r="AA29" s="37">
        <f>Z29*Тарифы!V22</f>
        <v>37561.5</v>
      </c>
      <c r="AB29" s="36">
        <v>100</v>
      </c>
      <c r="AC29" s="37">
        <f>AB29*Тарифы!W22</f>
        <v>25893</v>
      </c>
      <c r="AD29" s="36">
        <v>3200</v>
      </c>
      <c r="AE29" s="37">
        <f>AD29*Тарифы!X22</f>
        <v>2917120</v>
      </c>
      <c r="AF29" s="36">
        <v>1500</v>
      </c>
      <c r="AG29" s="37">
        <f>AF29*Тарифы!Y22</f>
        <v>1408845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1642</v>
      </c>
      <c r="E30" s="37">
        <f>D30*Тарифы!D23</f>
        <v>166663</v>
      </c>
      <c r="F30" s="36">
        <v>1200</v>
      </c>
      <c r="G30" s="37">
        <f>F30*Тарифы!E23</f>
        <v>170208</v>
      </c>
      <c r="H30" s="66">
        <v>1900</v>
      </c>
      <c r="I30" s="37">
        <f>H30*Тарифы!F23</f>
        <v>231420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150</v>
      </c>
      <c r="AA30" s="37">
        <f>Z30*Тарифы!V23</f>
        <v>29967</v>
      </c>
      <c r="AB30" s="36">
        <v>100</v>
      </c>
      <c r="AC30" s="37">
        <f>AB30*Тарифы!W23</f>
        <v>27917</v>
      </c>
      <c r="AD30" s="36">
        <v>3100</v>
      </c>
      <c r="AE30" s="37">
        <f>AD30*Тарифы!X23</f>
        <v>2083789.0000000002</v>
      </c>
      <c r="AF30" s="36">
        <v>1200</v>
      </c>
      <c r="AG30" s="37">
        <f>AF30*Тарифы!Y23</f>
        <v>1127076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1858</v>
      </c>
      <c r="K31" s="37">
        <f>J31*Тарифы!G24</f>
        <v>520685.92000000004</v>
      </c>
      <c r="L31" s="36">
        <v>0</v>
      </c>
      <c r="M31" s="37">
        <v>0</v>
      </c>
      <c r="N31" s="36">
        <v>0</v>
      </c>
      <c r="O31" s="37">
        <v>0</v>
      </c>
      <c r="P31" s="36">
        <v>186</v>
      </c>
      <c r="Q31" s="37">
        <v>738159.6</v>
      </c>
      <c r="R31" s="36">
        <v>61</v>
      </c>
      <c r="S31" s="37">
        <v>242084.6</v>
      </c>
      <c r="T31" s="36">
        <v>14266</v>
      </c>
      <c r="U31" s="37">
        <v>14036930.779999999</v>
      </c>
      <c r="V31" s="36">
        <v>2080</v>
      </c>
      <c r="W31" s="37">
        <v>487152</v>
      </c>
      <c r="X31" s="36">
        <v>1120</v>
      </c>
      <c r="Y31" s="37">
        <v>2051003.53</v>
      </c>
      <c r="Z31" s="36">
        <v>0</v>
      </c>
      <c r="AA31" s="37">
        <f>Z31*Тарифы!V24</f>
        <v>0</v>
      </c>
      <c r="AB31" s="36">
        <v>6015</v>
      </c>
      <c r="AC31" s="37">
        <f>AB31*Тарифы!W24</f>
        <v>2764734.6</v>
      </c>
      <c r="AD31" s="36">
        <v>0</v>
      </c>
      <c r="AE31" s="37">
        <f>AD31*Тарифы!X24</f>
        <v>0</v>
      </c>
      <c r="AF31" s="36">
        <v>14000</v>
      </c>
      <c r="AG31" s="37">
        <f>AF31*Тарифы!Y24</f>
        <v>16114140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400</v>
      </c>
      <c r="I32" s="37">
        <f>H32*Тарифы!F25</f>
        <v>74328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1731</v>
      </c>
      <c r="AE32" s="37">
        <f>AD32*Тарифы!X25</f>
        <v>1291083.6599999999</v>
      </c>
      <c r="AF32" s="36">
        <v>0</v>
      </c>
      <c r="AG32" s="37">
        <f>AF32*Тарифы!Y25</f>
        <v>0</v>
      </c>
    </row>
    <row r="33" spans="1:33" x14ac:dyDescent="0.25">
      <c r="A33" s="38">
        <v>24</v>
      </c>
      <c r="B33" s="65" t="s">
        <v>52</v>
      </c>
      <c r="C33" s="50" t="s">
        <v>23</v>
      </c>
      <c r="D33" s="36">
        <v>70</v>
      </c>
      <c r="E33" s="37">
        <f>D33*Тарифы!D26</f>
        <v>12260.5</v>
      </c>
      <c r="F33" s="36">
        <v>0</v>
      </c>
      <c r="G33" s="37">
        <f>F33*Тарифы!E26</f>
        <v>0</v>
      </c>
      <c r="H33" s="66">
        <v>630</v>
      </c>
      <c r="I33" s="37">
        <f>H33*Тарифы!F26</f>
        <v>132413.4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150</v>
      </c>
      <c r="AA33" s="37">
        <f>Z33*Тарифы!V26</f>
        <v>51709.5</v>
      </c>
      <c r="AB33" s="36">
        <v>0</v>
      </c>
      <c r="AC33" s="37">
        <f>AB33*Тарифы!W26</f>
        <v>0</v>
      </c>
      <c r="AD33" s="36">
        <v>1221</v>
      </c>
      <c r="AE33" s="37">
        <f>AD33*Тарифы!X26</f>
        <v>1169278.44</v>
      </c>
      <c r="AF33" s="36">
        <v>0</v>
      </c>
      <c r="AG33" s="37">
        <f>AF33*Тарифы!Y26</f>
        <v>0</v>
      </c>
    </row>
    <row r="34" spans="1:33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3" x14ac:dyDescent="0.25">
      <c r="A35" s="38">
        <v>27</v>
      </c>
      <c r="B35" s="65" t="s">
        <v>54</v>
      </c>
      <c r="C35" s="50" t="s">
        <v>25</v>
      </c>
      <c r="D35" s="36">
        <v>22864</v>
      </c>
      <c r="E35" s="37">
        <f>D35*Тарифы!D28</f>
        <v>3540490.4</v>
      </c>
      <c r="F35" s="36">
        <v>0</v>
      </c>
      <c r="G35" s="37">
        <f>F35*Тарифы!E28</f>
        <v>0</v>
      </c>
      <c r="H35" s="66">
        <v>10200</v>
      </c>
      <c r="I35" s="37">
        <f>H35*Тарифы!F28</f>
        <v>1895364</v>
      </c>
      <c r="J35" s="36">
        <v>0</v>
      </c>
      <c r="K35" s="37">
        <f>J35*Тарифы!G28</f>
        <v>0</v>
      </c>
      <c r="L35" s="36">
        <v>12278</v>
      </c>
      <c r="M35" s="37">
        <v>19187339.07</v>
      </c>
      <c r="N35" s="36">
        <v>1840</v>
      </c>
      <c r="O35" s="37">
        <v>302196.14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21427</v>
      </c>
      <c r="AA35" s="37">
        <f>Z35*Тарифы!V28</f>
        <v>6530735.3300000001</v>
      </c>
      <c r="AB35" s="36">
        <v>0</v>
      </c>
      <c r="AC35" s="37">
        <f>AB35*Тарифы!W28</f>
        <v>0</v>
      </c>
      <c r="AD35" s="36">
        <v>40280</v>
      </c>
      <c r="AE35" s="37">
        <f>AD35*Тарифы!X28</f>
        <v>30043240.800000001</v>
      </c>
      <c r="AF35" s="36">
        <v>0</v>
      </c>
      <c r="AG35" s="37">
        <f>AF35*Тарифы!Y28</f>
        <v>0</v>
      </c>
    </row>
    <row r="36" spans="1:33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3" x14ac:dyDescent="0.25">
      <c r="A37" s="38">
        <v>29</v>
      </c>
      <c r="B37" s="65" t="s">
        <v>62</v>
      </c>
      <c r="C37" s="50" t="s">
        <v>27</v>
      </c>
      <c r="D37" s="36">
        <v>315</v>
      </c>
      <c r="E37" s="37">
        <f>D37*Тарифы!D30</f>
        <v>51930.9</v>
      </c>
      <c r="F37" s="36">
        <v>850</v>
      </c>
      <c r="G37" s="37">
        <f>F37*Тарифы!E30</f>
        <v>140700.5</v>
      </c>
      <c r="H37" s="36">
        <v>630</v>
      </c>
      <c r="I37" s="37">
        <f>H37*Тарифы!F30</f>
        <v>124632.90000000001</v>
      </c>
      <c r="J37" s="36">
        <v>550</v>
      </c>
      <c r="K37" s="37">
        <f>J37*Тарифы!G30</f>
        <v>109251.99999999999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3126</v>
      </c>
      <c r="AE37" s="37">
        <f>AD37*Тарифы!X30</f>
        <v>2734531.02</v>
      </c>
      <c r="AF37" s="36">
        <v>800</v>
      </c>
      <c r="AG37" s="37">
        <f>AF37*Тарифы!Y30</f>
        <v>699816</v>
      </c>
    </row>
    <row r="38" spans="1:33" x14ac:dyDescent="0.25">
      <c r="A38" s="38">
        <v>30</v>
      </c>
      <c r="B38" s="65" t="s">
        <v>63</v>
      </c>
      <c r="C38" s="50" t="s">
        <v>28</v>
      </c>
      <c r="D38" s="36">
        <v>630</v>
      </c>
      <c r="E38" s="37">
        <f>D38*Тарифы!D31</f>
        <v>83267.099999999991</v>
      </c>
      <c r="F38" s="36">
        <v>0</v>
      </c>
      <c r="G38" s="37">
        <f>F38*Тарифы!E31</f>
        <v>0</v>
      </c>
      <c r="H38" s="66">
        <v>944</v>
      </c>
      <c r="I38" s="37">
        <f>H38*Тарифы!F31</f>
        <v>149718.39999999999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150</v>
      </c>
      <c r="AA38" s="37">
        <f>Z38*Тарифы!V31</f>
        <v>39021</v>
      </c>
      <c r="AB38" s="36">
        <v>100</v>
      </c>
      <c r="AC38" s="37">
        <f>AB38*Тарифы!W31</f>
        <v>32741.000000000004</v>
      </c>
      <c r="AD38" s="36">
        <v>3227</v>
      </c>
      <c r="AE38" s="37">
        <f>AD38*Тарифы!X31</f>
        <v>1961144.71</v>
      </c>
      <c r="AF38" s="36">
        <v>350</v>
      </c>
      <c r="AG38" s="37">
        <f>AF38*Тарифы!Y31</f>
        <v>267494.5</v>
      </c>
    </row>
    <row r="39" spans="1:33" x14ac:dyDescent="0.25">
      <c r="A39" s="38">
        <v>31</v>
      </c>
      <c r="B39" s="65" t="s">
        <v>64</v>
      </c>
      <c r="C39" s="50" t="s">
        <v>29</v>
      </c>
      <c r="D39" s="36">
        <v>2600</v>
      </c>
      <c r="E39" s="37">
        <f>D39*Тарифы!D32</f>
        <v>428636.00000000006</v>
      </c>
      <c r="F39" s="36">
        <v>0</v>
      </c>
      <c r="G39" s="37">
        <f>F39*Тарифы!E32</f>
        <v>0</v>
      </c>
      <c r="H39" s="66">
        <v>1500</v>
      </c>
      <c r="I39" s="37">
        <f>H39*Тарифы!F32</f>
        <v>296745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350</v>
      </c>
      <c r="AA39" s="37">
        <f>Z39*Тарифы!V32</f>
        <v>113571.5</v>
      </c>
      <c r="AB39" s="36">
        <v>0</v>
      </c>
      <c r="AC39" s="37">
        <f>AB39*Тарифы!W32</f>
        <v>0</v>
      </c>
      <c r="AD39" s="36">
        <v>4500</v>
      </c>
      <c r="AE39" s="37">
        <f>AD39*Тарифы!X32</f>
        <v>3936465</v>
      </c>
      <c r="AF39" s="36">
        <v>0</v>
      </c>
      <c r="AG39" s="37">
        <f>AF39*Тарифы!Y32</f>
        <v>0</v>
      </c>
    </row>
    <row r="40" spans="1:33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3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3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3" x14ac:dyDescent="0.25">
      <c r="A43" s="38">
        <v>35</v>
      </c>
      <c r="B43" s="65" t="s">
        <v>68</v>
      </c>
      <c r="C43" s="50" t="s">
        <v>33</v>
      </c>
      <c r="D43" s="36">
        <v>3800</v>
      </c>
      <c r="E43" s="37">
        <f>D43*Тарифы!D36</f>
        <v>1126586</v>
      </c>
      <c r="F43" s="36">
        <v>0</v>
      </c>
      <c r="G43" s="37">
        <f>F43*Тарифы!E36</f>
        <v>0</v>
      </c>
      <c r="H43" s="36">
        <v>1200</v>
      </c>
      <c r="I43" s="37">
        <f>H43*Тарифы!F36</f>
        <v>426912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350</v>
      </c>
      <c r="AA43" s="37">
        <f>Z43*Тарифы!V36</f>
        <v>204935.5</v>
      </c>
      <c r="AB43" s="36">
        <v>0</v>
      </c>
      <c r="AC43" s="37">
        <f>AB43*Тарифы!W36</f>
        <v>0</v>
      </c>
      <c r="AD43" s="36">
        <v>3912</v>
      </c>
      <c r="AE43" s="37">
        <f>AD43*Тарифы!X36</f>
        <v>5079106.08</v>
      </c>
      <c r="AF43" s="36">
        <v>0</v>
      </c>
      <c r="AG43" s="37">
        <f>AF43*Тарифы!Y36</f>
        <v>0</v>
      </c>
    </row>
    <row r="44" spans="1:33" x14ac:dyDescent="0.25">
      <c r="A44" s="38">
        <v>36</v>
      </c>
      <c r="B44" s="65" t="s">
        <v>72</v>
      </c>
      <c r="C44" s="50" t="s">
        <v>190</v>
      </c>
      <c r="D44" s="36">
        <v>2361</v>
      </c>
      <c r="E44" s="37">
        <f>D44*Тарифы!D37</f>
        <v>714981.63</v>
      </c>
      <c r="F44" s="36">
        <v>1851</v>
      </c>
      <c r="G44" s="37">
        <f>F44*Тарифы!E37</f>
        <v>689941.74</v>
      </c>
      <c r="H44" s="66">
        <v>2500</v>
      </c>
      <c r="I44" s="37">
        <f>H44*Тарифы!F37</f>
        <v>1065525</v>
      </c>
      <c r="J44" s="36">
        <v>1700</v>
      </c>
      <c r="K44" s="37">
        <f>J44*Тарифы!G37</f>
        <v>891803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350</v>
      </c>
      <c r="AA44" s="37">
        <f>Z44*Тарифы!V37</f>
        <v>157024</v>
      </c>
      <c r="AB44" s="36">
        <v>350</v>
      </c>
      <c r="AC44" s="37">
        <f>AB44*Тарифы!W37</f>
        <v>193270.00000000003</v>
      </c>
      <c r="AD44" s="36">
        <v>16734</v>
      </c>
      <c r="AE44" s="37">
        <f>AD44*Тарифы!X37</f>
        <v>21396594.420000002</v>
      </c>
      <c r="AF44" s="36">
        <v>6550</v>
      </c>
      <c r="AG44" s="37">
        <f>AF44*Тарифы!Y37</f>
        <v>10308193.5</v>
      </c>
    </row>
    <row r="45" spans="1:33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3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3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6295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3" s="40" customFormat="1" x14ac:dyDescent="0.25">
      <c r="A48" s="227" t="s">
        <v>82</v>
      </c>
      <c r="B48" s="228"/>
      <c r="C48" s="229"/>
      <c r="D48" s="67">
        <f>SUM(D10:D47)</f>
        <v>58724</v>
      </c>
      <c r="E48" s="39">
        <f t="shared" ref="E48:AG48" si="0">SUM(E10:E47)</f>
        <v>10878927.890000001</v>
      </c>
      <c r="F48" s="67">
        <f t="shared" si="0"/>
        <v>9688</v>
      </c>
      <c r="G48" s="39">
        <f t="shared" si="0"/>
        <v>2095631.69</v>
      </c>
      <c r="H48" s="67">
        <f t="shared" si="0"/>
        <v>35521</v>
      </c>
      <c r="I48" s="39">
        <f t="shared" si="0"/>
        <v>6284385.1600000001</v>
      </c>
      <c r="J48" s="67">
        <f t="shared" si="0"/>
        <v>6386</v>
      </c>
      <c r="K48" s="39">
        <f t="shared" si="0"/>
        <v>2080548.73</v>
      </c>
      <c r="L48" s="67">
        <f t="shared" si="0"/>
        <v>12278</v>
      </c>
      <c r="M48" s="39">
        <f t="shared" si="0"/>
        <v>19187339.07</v>
      </c>
      <c r="N48" s="67">
        <f t="shared" si="0"/>
        <v>1840</v>
      </c>
      <c r="O48" s="39">
        <f t="shared" si="0"/>
        <v>302196.14</v>
      </c>
      <c r="P48" s="67">
        <f t="shared" si="0"/>
        <v>186</v>
      </c>
      <c r="Q48" s="39">
        <f t="shared" si="0"/>
        <v>738159.6</v>
      </c>
      <c r="R48" s="67">
        <f t="shared" si="0"/>
        <v>61</v>
      </c>
      <c r="S48" s="39">
        <f t="shared" si="0"/>
        <v>242084.6</v>
      </c>
      <c r="T48" s="67">
        <f t="shared" si="0"/>
        <v>14266</v>
      </c>
      <c r="U48" s="39">
        <f t="shared" si="0"/>
        <v>14036930.779999999</v>
      </c>
      <c r="V48" s="67">
        <f t="shared" si="0"/>
        <v>2080</v>
      </c>
      <c r="W48" s="39">
        <f t="shared" si="0"/>
        <v>487152</v>
      </c>
      <c r="X48" s="67">
        <f t="shared" si="0"/>
        <v>1120</v>
      </c>
      <c r="Y48" s="39">
        <f t="shared" si="0"/>
        <v>2051003.53</v>
      </c>
      <c r="Z48" s="67">
        <f t="shared" si="0"/>
        <v>24327</v>
      </c>
      <c r="AA48" s="39">
        <f t="shared" si="0"/>
        <v>7614578.8300000001</v>
      </c>
      <c r="AB48" s="67">
        <f t="shared" si="0"/>
        <v>7065</v>
      </c>
      <c r="AC48" s="39">
        <f t="shared" si="0"/>
        <v>3230842.1</v>
      </c>
      <c r="AD48" s="67">
        <f t="shared" si="0"/>
        <v>99105</v>
      </c>
      <c r="AE48" s="39">
        <f t="shared" si="0"/>
        <v>91249391.230000004</v>
      </c>
      <c r="AF48" s="67">
        <f t="shared" si="0"/>
        <v>28780</v>
      </c>
      <c r="AG48" s="39">
        <f t="shared" si="0"/>
        <v>34733936.399999999</v>
      </c>
    </row>
    <row r="50" spans="1:33" s="41" customFormat="1" ht="30.75" hidden="1" customHeight="1" x14ac:dyDescent="0.25">
      <c r="A50" s="48"/>
      <c r="B50" s="49"/>
      <c r="C50" s="69" t="s">
        <v>85</v>
      </c>
      <c r="D50" s="44">
        <f>H50+K50</f>
        <v>68242</v>
      </c>
      <c r="E50" s="45"/>
      <c r="F50" s="223" t="s">
        <v>83</v>
      </c>
      <c r="G50" s="223"/>
      <c r="H50" s="44">
        <v>52884</v>
      </c>
      <c r="I50" s="45"/>
      <c r="J50" s="70" t="s">
        <v>84</v>
      </c>
      <c r="K50" s="44">
        <v>15358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</row>
    <row r="54" spans="1:33" x14ac:dyDescent="0.25">
      <c r="C54" s="55" t="s">
        <v>87</v>
      </c>
      <c r="D54" s="56" t="str">
        <f>D3</f>
        <v>ГБУЗ "Пригородная ЦРБ"</v>
      </c>
    </row>
    <row r="55" spans="1:33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3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3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3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3" x14ac:dyDescent="0.25">
      <c r="A59" s="38">
        <v>2</v>
      </c>
      <c r="B59" s="65" t="s">
        <v>35</v>
      </c>
      <c r="C59" s="50" t="s">
        <v>1</v>
      </c>
      <c r="D59" s="36">
        <v>4547</v>
      </c>
      <c r="E59" s="37">
        <f>D59*Тарифы!D4</f>
        <v>987790.28</v>
      </c>
      <c r="F59" s="36">
        <v>13</v>
      </c>
      <c r="G59" s="37">
        <f>F59*Тарифы!E4</f>
        <v>2253.5499999999997</v>
      </c>
      <c r="H59" s="36">
        <v>253</v>
      </c>
      <c r="I59" s="37">
        <f>H59*Тарифы!F4</f>
        <v>65954.569999999992</v>
      </c>
      <c r="J59" s="36">
        <v>87</v>
      </c>
      <c r="K59" s="37">
        <f>J59*Тарифы!G4</f>
        <v>18097.740000000002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50</v>
      </c>
      <c r="AA59" s="37">
        <f>Z59*Тарифы!V4</f>
        <v>21378.5</v>
      </c>
      <c r="AB59" s="36">
        <v>30</v>
      </c>
      <c r="AC59" s="37">
        <f>AB59*Тарифы!W4</f>
        <v>10236</v>
      </c>
      <c r="AD59" s="36">
        <v>1400</v>
      </c>
      <c r="AE59" s="37">
        <f>AD59*Тарифы!X4</f>
        <v>2011044</v>
      </c>
      <c r="AF59" s="36">
        <v>110</v>
      </c>
      <c r="AG59" s="37">
        <f>AF59*Тарифы!Y4</f>
        <v>125598</v>
      </c>
    </row>
    <row r="60" spans="1:33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3" x14ac:dyDescent="0.25">
      <c r="A61" s="38">
        <v>4</v>
      </c>
      <c r="B61" s="65" t="s">
        <v>37</v>
      </c>
      <c r="C61" s="50" t="s">
        <v>3</v>
      </c>
      <c r="D61" s="36">
        <v>63</v>
      </c>
      <c r="E61" s="37">
        <f>D61*Тарифы!D6</f>
        <v>9755.5499999999993</v>
      </c>
      <c r="F61" s="36">
        <v>0</v>
      </c>
      <c r="G61" s="37">
        <f>F61*Тарифы!E6</f>
        <v>0</v>
      </c>
      <c r="H61" s="36">
        <v>75</v>
      </c>
      <c r="I61" s="37">
        <f>H61*Тарифы!F6</f>
        <v>13936.5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30</v>
      </c>
      <c r="AA61" s="37">
        <f>Z61*Тарифы!V6</f>
        <v>9143.7000000000007</v>
      </c>
      <c r="AB61" s="36">
        <v>0</v>
      </c>
      <c r="AC61" s="37">
        <f>AB61*Тарифы!W6</f>
        <v>0</v>
      </c>
      <c r="AD61" s="36">
        <v>536</v>
      </c>
      <c r="AE61" s="37">
        <f>AD61*Тарифы!X6</f>
        <v>399780.96</v>
      </c>
      <c r="AF61" s="36">
        <v>0</v>
      </c>
      <c r="AG61" s="37">
        <f>AF61*Тарифы!Y6</f>
        <v>0</v>
      </c>
    </row>
    <row r="62" spans="1:33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3" x14ac:dyDescent="0.25">
      <c r="A63" s="38">
        <v>6</v>
      </c>
      <c r="B63" s="65" t="s">
        <v>39</v>
      </c>
      <c r="C63" s="50" t="s">
        <v>5</v>
      </c>
      <c r="D63" s="36">
        <v>300</v>
      </c>
      <c r="E63" s="37">
        <f>D63*Тарифы!D8</f>
        <v>36876</v>
      </c>
      <c r="F63" s="36">
        <v>180</v>
      </c>
      <c r="G63" s="37">
        <f>F63*Тарифы!E8</f>
        <v>29053.8</v>
      </c>
      <c r="H63" s="36">
        <v>700</v>
      </c>
      <c r="I63" s="37">
        <f>H63*Тарифы!F8</f>
        <v>103250</v>
      </c>
      <c r="J63" s="36">
        <v>100</v>
      </c>
      <c r="K63" s="37">
        <f>J63*Тарифы!G8</f>
        <v>19369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1050</v>
      </c>
      <c r="AE63" s="37">
        <f>AD63*Тарифы!X8</f>
        <v>947509.5</v>
      </c>
      <c r="AF63" s="36">
        <v>200</v>
      </c>
      <c r="AG63" s="37">
        <f>AF63*Тарифы!Y8</f>
        <v>235728.00000000003</v>
      </c>
    </row>
    <row r="64" spans="1:33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180</v>
      </c>
      <c r="G64" s="37">
        <f>F64*Тарифы!E9</f>
        <v>33660</v>
      </c>
      <c r="H64" s="36">
        <v>0</v>
      </c>
      <c r="I64" s="37">
        <f>H64*Тарифы!F9</f>
        <v>0</v>
      </c>
      <c r="J64" s="36">
        <v>100</v>
      </c>
      <c r="K64" s="37">
        <f>J64*Тарифы!G9</f>
        <v>22440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40</v>
      </c>
      <c r="AC64" s="37">
        <f>AB64*Тарифы!W9</f>
        <v>14722.8</v>
      </c>
      <c r="AD64" s="36">
        <v>0</v>
      </c>
      <c r="AE64" s="37">
        <f>AD64*Тарифы!X9</f>
        <v>0</v>
      </c>
      <c r="AF64" s="36">
        <v>120</v>
      </c>
      <c r="AG64" s="37">
        <f>AF64*Тарифы!Y9</f>
        <v>122652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430</v>
      </c>
      <c r="G67" s="37">
        <f>F67*Тарифы!E12</f>
        <v>71177.899999999994</v>
      </c>
      <c r="H67" s="36">
        <v>0</v>
      </c>
      <c r="I67" s="37">
        <f>H67*Тарифы!F12</f>
        <v>0</v>
      </c>
      <c r="J67" s="36">
        <v>70</v>
      </c>
      <c r="K67" s="37">
        <f>J67*Тарифы!G12</f>
        <v>13904.8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50</v>
      </c>
      <c r="AC67" s="37">
        <f>AB67*Тарифы!W12</f>
        <v>16290.5</v>
      </c>
      <c r="AD67" s="36">
        <v>0</v>
      </c>
      <c r="AE67" s="37">
        <f>AD67*Тарифы!X12</f>
        <v>0</v>
      </c>
      <c r="AF67" s="36">
        <v>200</v>
      </c>
      <c r="AG67" s="37">
        <f>AF67*Тарифы!Y12</f>
        <v>174954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180</v>
      </c>
      <c r="G68" s="37">
        <f>F68*Тарифы!E13</f>
        <v>73189.8</v>
      </c>
      <c r="H68" s="36">
        <v>0</v>
      </c>
      <c r="I68" s="37">
        <f>H68*Тарифы!F13</f>
        <v>0</v>
      </c>
      <c r="J68" s="36">
        <v>100</v>
      </c>
      <c r="K68" s="37">
        <f>J68*Тарифы!G13</f>
        <v>48793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30</v>
      </c>
      <c r="AC68" s="37">
        <f>AB68*Тарифы!W13</f>
        <v>24009.3</v>
      </c>
      <c r="AD68" s="36">
        <v>0</v>
      </c>
      <c r="AE68" s="37">
        <f>AD68*Тарифы!X13</f>
        <v>0</v>
      </c>
      <c r="AF68" s="36">
        <v>200</v>
      </c>
      <c r="AG68" s="37">
        <f>AF68*Тарифы!Y13</f>
        <v>355432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128</v>
      </c>
      <c r="E69" s="37">
        <f>D69*Тарифы!D14</f>
        <v>29674.240000000002</v>
      </c>
      <c r="F69" s="36">
        <v>0</v>
      </c>
      <c r="G69" s="37">
        <f>F69*Тарифы!E14</f>
        <v>0</v>
      </c>
      <c r="H69" s="36">
        <v>85</v>
      </c>
      <c r="I69" s="37">
        <f>H69*Тарифы!F14</f>
        <v>23647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308</v>
      </c>
      <c r="AE69" s="37">
        <f>AD69*Тарифы!X14</f>
        <v>297789.8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30</v>
      </c>
      <c r="E70" s="37">
        <f>D70*Тарифы!D15</f>
        <v>5254.5</v>
      </c>
      <c r="F70" s="36">
        <v>0</v>
      </c>
      <c r="G70" s="37">
        <f>F70*Тарифы!E15</f>
        <v>0</v>
      </c>
      <c r="H70" s="36">
        <v>170</v>
      </c>
      <c r="I70" s="37">
        <f>H70*Тарифы!F15</f>
        <v>35730.6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50</v>
      </c>
      <c r="AA70" s="37">
        <f>Z70*Тарифы!V15</f>
        <v>17236.5</v>
      </c>
      <c r="AB70" s="36">
        <v>0</v>
      </c>
      <c r="AC70" s="37">
        <f>AB70*Тарифы!W15</f>
        <v>0</v>
      </c>
      <c r="AD70" s="36">
        <v>266</v>
      </c>
      <c r="AE70" s="37">
        <f>AD70*Тарифы!X15</f>
        <v>254732.24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387</v>
      </c>
      <c r="E72" s="37">
        <f>D72*Тарифы!D17</f>
        <v>69954.12</v>
      </c>
      <c r="F72" s="36">
        <v>410</v>
      </c>
      <c r="G72" s="37">
        <f>F72*Тарифы!E17</f>
        <v>79597.399999999994</v>
      </c>
      <c r="H72" s="36">
        <v>550</v>
      </c>
      <c r="I72" s="37">
        <f>H72*Тарифы!F17</f>
        <v>119300.5</v>
      </c>
      <c r="J72" s="36">
        <v>90</v>
      </c>
      <c r="K72" s="37">
        <f>J72*Тарифы!G17</f>
        <v>20967.3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50</v>
      </c>
      <c r="AA72" s="37">
        <f>Z72*Тарифы!V17</f>
        <v>17789</v>
      </c>
      <c r="AB72" s="36">
        <v>30</v>
      </c>
      <c r="AC72" s="37">
        <f>AB72*Тарифы!W17</f>
        <v>11463.300000000001</v>
      </c>
      <c r="AD72" s="36">
        <v>1400</v>
      </c>
      <c r="AE72" s="37">
        <f>AD72*Тарифы!X17</f>
        <v>1302028</v>
      </c>
      <c r="AF72" s="36">
        <v>400</v>
      </c>
      <c r="AG72" s="37">
        <f>AF72*Тарифы!Y17</f>
        <v>397788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21</v>
      </c>
      <c r="E76" s="37">
        <f>D76*Тарифы!D21</f>
        <v>3462.0600000000004</v>
      </c>
      <c r="F76" s="36">
        <v>0</v>
      </c>
      <c r="G76" s="37">
        <f>F76*Тарифы!E21</f>
        <v>0</v>
      </c>
      <c r="H76" s="36">
        <v>192</v>
      </c>
      <c r="I76" s="37">
        <f>H76*Тарифы!F21</f>
        <v>37983.360000000001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50</v>
      </c>
      <c r="AA76" s="37">
        <f>Z76*Тарифы!V21</f>
        <v>16224.5</v>
      </c>
      <c r="AB76" s="36">
        <v>0</v>
      </c>
      <c r="AC76" s="37">
        <f>AB76*Тарифы!W21</f>
        <v>0</v>
      </c>
      <c r="AD76" s="36">
        <v>852</v>
      </c>
      <c r="AE76" s="37">
        <f>AD76*Тарифы!X21</f>
        <v>745304.04</v>
      </c>
      <c r="AF76" s="36">
        <v>120</v>
      </c>
      <c r="AG76" s="37">
        <f>AF76*Тарифы!Y21</f>
        <v>104972.4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1094</v>
      </c>
      <c r="E77" s="37">
        <f>D77*Тарифы!D22</f>
        <v>139189.62</v>
      </c>
      <c r="F77" s="36">
        <v>450</v>
      </c>
      <c r="G77" s="37">
        <f>F77*Тарифы!E22</f>
        <v>59197.500000000007</v>
      </c>
      <c r="H77" s="36">
        <v>106</v>
      </c>
      <c r="I77" s="37">
        <f>H77*Тарифы!F22</f>
        <v>16184.08</v>
      </c>
      <c r="J77" s="36">
        <v>100</v>
      </c>
      <c r="K77" s="37">
        <f>J77*Тарифы!G22</f>
        <v>15786.000000000002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50</v>
      </c>
      <c r="AA77" s="37">
        <f>Z77*Тарифы!V22</f>
        <v>12520.5</v>
      </c>
      <c r="AB77" s="36">
        <v>50</v>
      </c>
      <c r="AC77" s="37">
        <f>AB77*Тарифы!W22</f>
        <v>12946.5</v>
      </c>
      <c r="AD77" s="36">
        <v>1100</v>
      </c>
      <c r="AE77" s="37">
        <f>AD77*Тарифы!X22</f>
        <v>1002760</v>
      </c>
      <c r="AF77" s="36">
        <v>500</v>
      </c>
      <c r="AG77" s="37">
        <f>AF77*Тарифы!Y22</f>
        <v>469615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362</v>
      </c>
      <c r="E78" s="37">
        <f>D78*Тарифы!D23</f>
        <v>36743</v>
      </c>
      <c r="F78" s="36">
        <v>500</v>
      </c>
      <c r="G78" s="37">
        <f>F78*Тарифы!E23</f>
        <v>70920</v>
      </c>
      <c r="H78" s="36">
        <v>596</v>
      </c>
      <c r="I78" s="37">
        <f>H78*Тарифы!F23</f>
        <v>72592.800000000003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50</v>
      </c>
      <c r="AA78" s="37">
        <f>Z78*Тарифы!V23</f>
        <v>9989</v>
      </c>
      <c r="AB78" s="36">
        <v>30</v>
      </c>
      <c r="AC78" s="37">
        <f>AB78*Тарифы!W23</f>
        <v>8375.1</v>
      </c>
      <c r="AD78" s="36">
        <v>1020</v>
      </c>
      <c r="AE78" s="37">
        <f>AD78*Тарифы!X23</f>
        <v>685633.8</v>
      </c>
      <c r="AF78" s="36">
        <v>400</v>
      </c>
      <c r="AG78" s="37">
        <f>AF78*Тарифы!Y23</f>
        <v>375692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42</v>
      </c>
      <c r="G79" s="37">
        <f>F79*Тарифы!E24</f>
        <v>9808.26</v>
      </c>
      <c r="H79" s="36">
        <v>0</v>
      </c>
      <c r="I79" s="37">
        <f>H79*Тарифы!F24</f>
        <v>0</v>
      </c>
      <c r="J79" s="36">
        <v>600</v>
      </c>
      <c r="K79" s="37">
        <f>J79*Тарифы!G24</f>
        <v>168144</v>
      </c>
      <c r="L79" s="36">
        <v>0</v>
      </c>
      <c r="M79" s="37">
        <v>0</v>
      </c>
      <c r="N79" s="36">
        <v>0</v>
      </c>
      <c r="O79" s="37">
        <v>0</v>
      </c>
      <c r="P79" s="36">
        <v>64</v>
      </c>
      <c r="Q79" s="37">
        <v>253990.39999999999</v>
      </c>
      <c r="R79" s="36">
        <v>21</v>
      </c>
      <c r="S79" s="37">
        <v>83340.600000000006</v>
      </c>
      <c r="T79" s="36">
        <v>4934</v>
      </c>
      <c r="U79" s="37">
        <v>5356069.8099999996</v>
      </c>
      <c r="V79" s="36">
        <v>720</v>
      </c>
      <c r="W79" s="37">
        <v>168568</v>
      </c>
      <c r="X79" s="36">
        <v>380</v>
      </c>
      <c r="Y79" s="37">
        <v>712157</v>
      </c>
      <c r="Z79" s="36">
        <v>0</v>
      </c>
      <c r="AA79" s="37">
        <f>Z79*Тарифы!V24</f>
        <v>0</v>
      </c>
      <c r="AB79" s="36">
        <v>2122</v>
      </c>
      <c r="AC79" s="37">
        <f>AB79*Тарифы!W24</f>
        <v>975356.08</v>
      </c>
      <c r="AD79" s="36">
        <v>0</v>
      </c>
      <c r="AE79" s="37">
        <f>AD79*Тарифы!X24</f>
        <v>0</v>
      </c>
      <c r="AF79" s="36">
        <v>4000</v>
      </c>
      <c r="AG79" s="37">
        <f>AF79*Тарифы!Y24</f>
        <v>4604040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100</v>
      </c>
      <c r="I80" s="37">
        <f>H80*Тарифы!F25</f>
        <v>18582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469</v>
      </c>
      <c r="AE80" s="37">
        <f>AD80*Тарифы!X25</f>
        <v>349808.34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30</v>
      </c>
      <c r="E81" s="37">
        <f>D81*Тарифы!D26</f>
        <v>5254.5</v>
      </c>
      <c r="F81" s="36">
        <v>0</v>
      </c>
      <c r="G81" s="37">
        <f>F81*Тарифы!E26</f>
        <v>0</v>
      </c>
      <c r="H81" s="36">
        <v>170</v>
      </c>
      <c r="I81" s="37">
        <f>H81*Тарифы!F26</f>
        <v>35730.6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50</v>
      </c>
      <c r="AA81" s="37">
        <f>Z81*Тарифы!V26</f>
        <v>17236.5</v>
      </c>
      <c r="AB81" s="36">
        <v>0</v>
      </c>
      <c r="AC81" s="37">
        <f>AB81*Тарифы!W26</f>
        <v>0</v>
      </c>
      <c r="AD81" s="36">
        <v>266</v>
      </c>
      <c r="AE81" s="37">
        <f>AD81*Тарифы!X26</f>
        <v>254732.24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5756</v>
      </c>
      <c r="E83" s="37">
        <f>D83*Тарифы!D28</f>
        <v>891316.6</v>
      </c>
      <c r="F83" s="36">
        <v>0</v>
      </c>
      <c r="G83" s="37">
        <f>F83*Тарифы!E28</f>
        <v>0</v>
      </c>
      <c r="H83" s="36">
        <v>2600</v>
      </c>
      <c r="I83" s="37">
        <f>H83*Тарифы!F28</f>
        <v>483132</v>
      </c>
      <c r="J83" s="36">
        <v>0</v>
      </c>
      <c r="K83" s="37">
        <f>J83*Тарифы!G28</f>
        <v>0</v>
      </c>
      <c r="L83" s="36">
        <v>3322</v>
      </c>
      <c r="M83" s="37">
        <v>5189754.24</v>
      </c>
      <c r="N83" s="36">
        <v>499</v>
      </c>
      <c r="O83" s="37">
        <v>83234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5997</v>
      </c>
      <c r="AA83" s="37">
        <f>Z83*Тарифы!V28</f>
        <v>1827825.6300000001</v>
      </c>
      <c r="AB83" s="36">
        <v>0</v>
      </c>
      <c r="AC83" s="37">
        <f>AB83*Тарифы!W28</f>
        <v>0</v>
      </c>
      <c r="AD83" s="36">
        <v>9100</v>
      </c>
      <c r="AE83" s="37">
        <f>AD83*Тарифы!X28</f>
        <v>6787326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85</v>
      </c>
      <c r="E85" s="37">
        <f>D85*Тарифы!D30</f>
        <v>14013.1</v>
      </c>
      <c r="F85" s="36">
        <v>350</v>
      </c>
      <c r="G85" s="37">
        <f>F85*Тарифы!E30</f>
        <v>57935.5</v>
      </c>
      <c r="H85" s="36">
        <v>170</v>
      </c>
      <c r="I85" s="37">
        <f>H85*Тарифы!F30</f>
        <v>33631.1</v>
      </c>
      <c r="J85" s="36">
        <v>100</v>
      </c>
      <c r="K85" s="37">
        <f>J85*Тарифы!G30</f>
        <v>19864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645</v>
      </c>
      <c r="AE85" s="37">
        <f>AD85*Тарифы!X30</f>
        <v>564226.65</v>
      </c>
      <c r="AF85" s="36">
        <v>200</v>
      </c>
      <c r="AG85" s="37">
        <f>AF85*Тарифы!Y30</f>
        <v>174954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170</v>
      </c>
      <c r="E86" s="37">
        <f>D86*Тарифы!D31</f>
        <v>22468.899999999998</v>
      </c>
      <c r="F86" s="36">
        <v>0</v>
      </c>
      <c r="G86" s="37">
        <f>F86*Тарифы!E31</f>
        <v>0</v>
      </c>
      <c r="H86" s="36">
        <v>256</v>
      </c>
      <c r="I86" s="37">
        <f>H86*Тарифы!F31</f>
        <v>40601.599999999999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50</v>
      </c>
      <c r="AA86" s="37">
        <f>Z86*Тарифы!V31</f>
        <v>13007</v>
      </c>
      <c r="AB86" s="36">
        <v>50</v>
      </c>
      <c r="AC86" s="37">
        <f>AB86*Тарифы!W31</f>
        <v>16370.500000000002</v>
      </c>
      <c r="AD86" s="36">
        <v>673</v>
      </c>
      <c r="AE86" s="37">
        <f>AD86*Тарифы!X31</f>
        <v>409002.29000000004</v>
      </c>
      <c r="AF86" s="36">
        <v>150</v>
      </c>
      <c r="AG86" s="37">
        <f>AF86*Тарифы!Y31</f>
        <v>114640.5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637</v>
      </c>
      <c r="E87" s="37">
        <f>D87*Тарифы!D32</f>
        <v>105015.82</v>
      </c>
      <c r="F87" s="36">
        <v>0</v>
      </c>
      <c r="G87" s="37">
        <f>F87*Тарифы!E32</f>
        <v>0</v>
      </c>
      <c r="H87" s="36">
        <v>535</v>
      </c>
      <c r="I87" s="37">
        <f>H87*Тарифы!F32</f>
        <v>105839.05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100</v>
      </c>
      <c r="AA87" s="37">
        <f>Z87*Тарифы!V32</f>
        <v>32449</v>
      </c>
      <c r="AB87" s="36">
        <v>0</v>
      </c>
      <c r="AC87" s="37">
        <f>AB87*Тарифы!W32</f>
        <v>0</v>
      </c>
      <c r="AD87" s="36">
        <v>1379</v>
      </c>
      <c r="AE87" s="37">
        <f>AD87*Тарифы!X32</f>
        <v>1206307.83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817</v>
      </c>
      <c r="E91" s="37">
        <f>D91*Тарифы!D36</f>
        <v>242215.99000000002</v>
      </c>
      <c r="F91" s="36">
        <v>0</v>
      </c>
      <c r="G91" s="37">
        <f>F91*Тарифы!E36</f>
        <v>0</v>
      </c>
      <c r="H91" s="36">
        <v>383</v>
      </c>
      <c r="I91" s="37">
        <f>H91*Тарифы!F36</f>
        <v>136256.07999999999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50</v>
      </c>
      <c r="AA91" s="37">
        <f>Z91*Тарифы!V36</f>
        <v>29276.5</v>
      </c>
      <c r="AB91" s="36">
        <v>0</v>
      </c>
      <c r="AC91" s="37">
        <f>AB91*Тарифы!W36</f>
        <v>0</v>
      </c>
      <c r="AD91" s="36">
        <v>588</v>
      </c>
      <c r="AE91" s="37">
        <f>AD91*Тарифы!X36</f>
        <v>763423.91999999993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1708</v>
      </c>
      <c r="E92" s="37">
        <f>D92*Тарифы!D37</f>
        <v>517233.63999999996</v>
      </c>
      <c r="F92" s="36">
        <v>933</v>
      </c>
      <c r="G92" s="37">
        <f>F92*Тарифы!E37</f>
        <v>347766.42</v>
      </c>
      <c r="H92" s="36">
        <v>1200</v>
      </c>
      <c r="I92" s="37">
        <f>H92*Тарифы!F37</f>
        <v>511452</v>
      </c>
      <c r="J92" s="36">
        <v>500</v>
      </c>
      <c r="K92" s="37">
        <f>J92*Тарифы!G37</f>
        <v>262295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5742</v>
      </c>
      <c r="AE92" s="37">
        <f>AD92*Тарифы!X37</f>
        <v>7341893.4600000009</v>
      </c>
      <c r="AF92" s="36">
        <v>3310</v>
      </c>
      <c r="AG92" s="37">
        <f>AF92*Тарифы!Y37</f>
        <v>5209178.7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1200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16135</v>
      </c>
      <c r="E96" s="39">
        <f t="shared" ref="E96:AG96" si="1">SUM(E58:E95)</f>
        <v>3116217.9200000004</v>
      </c>
      <c r="F96" s="67">
        <f t="shared" si="1"/>
        <v>3668</v>
      </c>
      <c r="G96" s="39">
        <f t="shared" si="1"/>
        <v>834560.12999999989</v>
      </c>
      <c r="H96" s="67">
        <f t="shared" si="1"/>
        <v>9341</v>
      </c>
      <c r="I96" s="39">
        <f t="shared" si="1"/>
        <v>1853803.8400000003</v>
      </c>
      <c r="J96" s="67">
        <f t="shared" si="1"/>
        <v>1847</v>
      </c>
      <c r="K96" s="39">
        <f t="shared" si="1"/>
        <v>609660.84</v>
      </c>
      <c r="L96" s="67">
        <f t="shared" si="1"/>
        <v>3322</v>
      </c>
      <c r="M96" s="39">
        <f t="shared" si="1"/>
        <v>5189754.24</v>
      </c>
      <c r="N96" s="67">
        <f t="shared" si="1"/>
        <v>499</v>
      </c>
      <c r="O96" s="39">
        <f>SUM(O58:O95)</f>
        <v>83234</v>
      </c>
      <c r="P96" s="67">
        <f t="shared" si="1"/>
        <v>64</v>
      </c>
      <c r="Q96" s="39">
        <f t="shared" si="1"/>
        <v>253990.39999999999</v>
      </c>
      <c r="R96" s="67">
        <f t="shared" si="1"/>
        <v>21</v>
      </c>
      <c r="S96" s="39">
        <f t="shared" si="1"/>
        <v>83340.600000000006</v>
      </c>
      <c r="T96" s="67">
        <f t="shared" si="1"/>
        <v>4934</v>
      </c>
      <c r="U96" s="39">
        <f t="shared" si="1"/>
        <v>5356069.8099999996</v>
      </c>
      <c r="V96" s="67">
        <f t="shared" si="1"/>
        <v>720</v>
      </c>
      <c r="W96" s="39">
        <f t="shared" si="1"/>
        <v>168568</v>
      </c>
      <c r="X96" s="67">
        <f t="shared" si="1"/>
        <v>380</v>
      </c>
      <c r="Y96" s="39">
        <f t="shared" si="1"/>
        <v>712157</v>
      </c>
      <c r="Z96" s="67">
        <f t="shared" si="1"/>
        <v>6577</v>
      </c>
      <c r="AA96" s="39">
        <f t="shared" si="1"/>
        <v>2024076.33</v>
      </c>
      <c r="AB96" s="67">
        <f t="shared" si="1"/>
        <v>2432</v>
      </c>
      <c r="AC96" s="39">
        <f t="shared" si="1"/>
        <v>1089770.08</v>
      </c>
      <c r="AD96" s="67">
        <f t="shared" si="1"/>
        <v>26794</v>
      </c>
      <c r="AE96" s="39">
        <f t="shared" si="1"/>
        <v>25323303.07</v>
      </c>
      <c r="AF96" s="67">
        <f t="shared" si="1"/>
        <v>9910</v>
      </c>
      <c r="AG96" s="39">
        <f t="shared" si="1"/>
        <v>12465244.600000001</v>
      </c>
    </row>
    <row r="98" spans="1:33" s="41" customFormat="1" ht="29.25" hidden="1" customHeight="1" x14ac:dyDescent="0.25">
      <c r="A98" s="48"/>
      <c r="B98" s="49"/>
      <c r="C98" s="69" t="s">
        <v>85</v>
      </c>
      <c r="D98" s="44">
        <f>H98+K98</f>
        <v>19586</v>
      </c>
      <c r="E98" s="45"/>
      <c r="F98" s="223" t="s">
        <v>83</v>
      </c>
      <c r="G98" s="223"/>
      <c r="H98" s="44">
        <v>14298</v>
      </c>
      <c r="I98" s="45"/>
      <c r="J98" s="70" t="s">
        <v>84</v>
      </c>
      <c r="K98" s="44">
        <v>5288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</row>
    <row r="102" spans="1:33" x14ac:dyDescent="0.25">
      <c r="C102" s="55" t="s">
        <v>88</v>
      </c>
      <c r="D102" s="56" t="str">
        <f>D3</f>
        <v>ГБУЗ "Пригородная ЦРБ"</v>
      </c>
    </row>
    <row r="103" spans="1:33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3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3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3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3" x14ac:dyDescent="0.25">
      <c r="A107" s="38">
        <v>2</v>
      </c>
      <c r="B107" s="65" t="s">
        <v>35</v>
      </c>
      <c r="C107" s="50" t="s">
        <v>1</v>
      </c>
      <c r="D107" s="36">
        <f t="shared" si="2"/>
        <v>21347</v>
      </c>
      <c r="E107" s="43">
        <f t="shared" si="2"/>
        <v>4637422.28</v>
      </c>
      <c r="F107" s="36">
        <f t="shared" si="2"/>
        <v>310</v>
      </c>
      <c r="G107" s="43">
        <f t="shared" si="2"/>
        <v>53738.5</v>
      </c>
      <c r="H107" s="36">
        <f t="shared" si="2"/>
        <v>2353</v>
      </c>
      <c r="I107" s="43">
        <f t="shared" si="2"/>
        <v>613403.56999999995</v>
      </c>
      <c r="J107" s="36">
        <f t="shared" si="2"/>
        <v>340</v>
      </c>
      <c r="K107" s="43">
        <f t="shared" si="2"/>
        <v>70726.8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400</v>
      </c>
      <c r="AA107" s="43">
        <f t="shared" si="2"/>
        <v>171028</v>
      </c>
      <c r="AB107" s="36">
        <f t="shared" si="2"/>
        <v>80</v>
      </c>
      <c r="AC107" s="43">
        <f t="shared" si="2"/>
        <v>27296</v>
      </c>
      <c r="AD107" s="36">
        <f t="shared" si="2"/>
        <v>6200</v>
      </c>
      <c r="AE107" s="43">
        <f t="shared" si="2"/>
        <v>8906052</v>
      </c>
      <c r="AF107" s="36">
        <f t="shared" si="2"/>
        <v>470</v>
      </c>
      <c r="AG107" s="43">
        <f t="shared" si="2"/>
        <v>536646</v>
      </c>
    </row>
    <row r="108" spans="1:33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3" x14ac:dyDescent="0.25">
      <c r="A109" s="38">
        <v>4</v>
      </c>
      <c r="B109" s="65" t="s">
        <v>37</v>
      </c>
      <c r="C109" s="50" t="s">
        <v>3</v>
      </c>
      <c r="D109" s="36">
        <f t="shared" si="2"/>
        <v>300</v>
      </c>
      <c r="E109" s="43">
        <f t="shared" si="2"/>
        <v>46455</v>
      </c>
      <c r="F109" s="36">
        <f t="shared" si="2"/>
        <v>0</v>
      </c>
      <c r="G109" s="43">
        <f t="shared" si="2"/>
        <v>0</v>
      </c>
      <c r="H109" s="36">
        <f t="shared" si="2"/>
        <v>350</v>
      </c>
      <c r="I109" s="43">
        <f t="shared" si="2"/>
        <v>65037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180</v>
      </c>
      <c r="AA109" s="43">
        <f t="shared" si="2"/>
        <v>54862.2</v>
      </c>
      <c r="AB109" s="36">
        <f t="shared" si="2"/>
        <v>0</v>
      </c>
      <c r="AC109" s="43">
        <f t="shared" si="2"/>
        <v>0</v>
      </c>
      <c r="AD109" s="36">
        <f t="shared" si="2"/>
        <v>2897</v>
      </c>
      <c r="AE109" s="43">
        <f t="shared" si="2"/>
        <v>2160756.42</v>
      </c>
      <c r="AF109" s="36">
        <f t="shared" si="2"/>
        <v>0</v>
      </c>
      <c r="AG109" s="43">
        <f t="shared" si="2"/>
        <v>0</v>
      </c>
    </row>
    <row r="110" spans="1:33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3" x14ac:dyDescent="0.25">
      <c r="A111" s="38">
        <v>6</v>
      </c>
      <c r="B111" s="65" t="s">
        <v>39</v>
      </c>
      <c r="C111" s="50" t="s">
        <v>5</v>
      </c>
      <c r="D111" s="36">
        <f t="shared" si="2"/>
        <v>1000</v>
      </c>
      <c r="E111" s="43">
        <f t="shared" si="2"/>
        <v>122920</v>
      </c>
      <c r="F111" s="36">
        <f t="shared" si="2"/>
        <v>845</v>
      </c>
      <c r="G111" s="43">
        <f t="shared" si="2"/>
        <v>136391.44999999998</v>
      </c>
      <c r="H111" s="36">
        <f t="shared" si="2"/>
        <v>3500</v>
      </c>
      <c r="I111" s="43">
        <f t="shared" si="2"/>
        <v>516250</v>
      </c>
      <c r="J111" s="36">
        <f t="shared" si="2"/>
        <v>435</v>
      </c>
      <c r="K111" s="43">
        <f t="shared" si="2"/>
        <v>84255.15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4550</v>
      </c>
      <c r="AE111" s="43">
        <f t="shared" si="2"/>
        <v>4105874.5</v>
      </c>
      <c r="AF111" s="36">
        <f t="shared" si="2"/>
        <v>750</v>
      </c>
      <c r="AG111" s="43">
        <f t="shared" si="2"/>
        <v>883980</v>
      </c>
    </row>
    <row r="112" spans="1:33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660</v>
      </c>
      <c r="G112" s="43">
        <f t="shared" si="2"/>
        <v>123420</v>
      </c>
      <c r="H112" s="36">
        <f t="shared" si="2"/>
        <v>0</v>
      </c>
      <c r="I112" s="43">
        <f t="shared" si="2"/>
        <v>0</v>
      </c>
      <c r="J112" s="36">
        <f t="shared" si="2"/>
        <v>620</v>
      </c>
      <c r="K112" s="43">
        <f t="shared" si="2"/>
        <v>139128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90</v>
      </c>
      <c r="AC112" s="43">
        <f t="shared" si="2"/>
        <v>33126.300000000003</v>
      </c>
      <c r="AD112" s="36">
        <f t="shared" si="2"/>
        <v>0</v>
      </c>
      <c r="AE112" s="43">
        <f t="shared" si="2"/>
        <v>0</v>
      </c>
      <c r="AF112" s="36">
        <f t="shared" si="2"/>
        <v>620</v>
      </c>
      <c r="AG112" s="43">
        <f t="shared" si="2"/>
        <v>633702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1830</v>
      </c>
      <c r="G115" s="43">
        <f t="shared" si="4"/>
        <v>302919.90000000002</v>
      </c>
      <c r="H115" s="36">
        <f t="shared" si="4"/>
        <v>0</v>
      </c>
      <c r="I115" s="43">
        <f t="shared" si="4"/>
        <v>0</v>
      </c>
      <c r="J115" s="36">
        <f t="shared" si="4"/>
        <v>270</v>
      </c>
      <c r="K115" s="43">
        <f t="shared" si="4"/>
        <v>53632.800000000003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150</v>
      </c>
      <c r="AC115" s="43">
        <f t="shared" si="4"/>
        <v>48871.5</v>
      </c>
      <c r="AD115" s="36">
        <f t="shared" si="4"/>
        <v>0</v>
      </c>
      <c r="AE115" s="43">
        <f t="shared" si="4"/>
        <v>0</v>
      </c>
      <c r="AF115" s="36">
        <f t="shared" si="4"/>
        <v>820</v>
      </c>
      <c r="AG115" s="43">
        <f t="shared" si="4"/>
        <v>717311.4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655</v>
      </c>
      <c r="G116" s="43">
        <f t="shared" si="4"/>
        <v>266329.55</v>
      </c>
      <c r="H116" s="36">
        <f t="shared" si="4"/>
        <v>0</v>
      </c>
      <c r="I116" s="43">
        <f t="shared" si="4"/>
        <v>0</v>
      </c>
      <c r="J116" s="36">
        <f t="shared" si="4"/>
        <v>440</v>
      </c>
      <c r="K116" s="43">
        <f t="shared" si="4"/>
        <v>214689.2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130</v>
      </c>
      <c r="AC116" s="43">
        <f t="shared" si="4"/>
        <v>104040.3</v>
      </c>
      <c r="AD116" s="36">
        <f t="shared" si="4"/>
        <v>0</v>
      </c>
      <c r="AE116" s="43">
        <f t="shared" si="4"/>
        <v>0</v>
      </c>
      <c r="AF116" s="36">
        <f t="shared" si="4"/>
        <v>750</v>
      </c>
      <c r="AG116" s="43">
        <f t="shared" si="4"/>
        <v>1332870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600</v>
      </c>
      <c r="E117" s="43">
        <f t="shared" si="4"/>
        <v>139098</v>
      </c>
      <c r="F117" s="36">
        <f t="shared" si="4"/>
        <v>0</v>
      </c>
      <c r="G117" s="43">
        <f t="shared" si="4"/>
        <v>0</v>
      </c>
      <c r="H117" s="36">
        <f t="shared" si="4"/>
        <v>400</v>
      </c>
      <c r="I117" s="43">
        <f t="shared" si="4"/>
        <v>111280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1200</v>
      </c>
      <c r="AE117" s="43">
        <f t="shared" si="4"/>
        <v>1160220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100</v>
      </c>
      <c r="E118" s="43">
        <f t="shared" si="4"/>
        <v>17515</v>
      </c>
      <c r="F118" s="36">
        <f t="shared" si="4"/>
        <v>0</v>
      </c>
      <c r="G118" s="43">
        <f t="shared" si="4"/>
        <v>0</v>
      </c>
      <c r="H118" s="36">
        <f t="shared" si="4"/>
        <v>800</v>
      </c>
      <c r="I118" s="43">
        <f t="shared" si="4"/>
        <v>168144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300</v>
      </c>
      <c r="AA118" s="43">
        <f t="shared" si="4"/>
        <v>103419</v>
      </c>
      <c r="AB118" s="36">
        <f t="shared" si="4"/>
        <v>0</v>
      </c>
      <c r="AC118" s="43">
        <f t="shared" si="4"/>
        <v>0</v>
      </c>
      <c r="AD118" s="36">
        <f t="shared" si="4"/>
        <v>1487</v>
      </c>
      <c r="AE118" s="43">
        <f t="shared" si="4"/>
        <v>1424010.68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1750</v>
      </c>
      <c r="E120" s="43">
        <f t="shared" si="4"/>
        <v>316330</v>
      </c>
      <c r="F120" s="36">
        <f t="shared" si="4"/>
        <v>1950</v>
      </c>
      <c r="G120" s="43">
        <f t="shared" si="4"/>
        <v>378573</v>
      </c>
      <c r="H120" s="36">
        <f t="shared" si="4"/>
        <v>2650</v>
      </c>
      <c r="I120" s="43">
        <f t="shared" si="4"/>
        <v>574811.5</v>
      </c>
      <c r="J120" s="36">
        <f t="shared" si="4"/>
        <v>350</v>
      </c>
      <c r="K120" s="43">
        <f t="shared" si="4"/>
        <v>81539.5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250</v>
      </c>
      <c r="AA120" s="43">
        <f t="shared" si="4"/>
        <v>88945</v>
      </c>
      <c r="AB120" s="36">
        <f t="shared" si="4"/>
        <v>130</v>
      </c>
      <c r="AC120" s="43">
        <f t="shared" si="4"/>
        <v>49674.3</v>
      </c>
      <c r="AD120" s="36">
        <f t="shared" si="4"/>
        <v>4200</v>
      </c>
      <c r="AE120" s="43">
        <f t="shared" si="4"/>
        <v>3906084</v>
      </c>
      <c r="AF120" s="36">
        <f t="shared" si="4"/>
        <v>1600</v>
      </c>
      <c r="AG120" s="43">
        <f t="shared" si="4"/>
        <v>1591152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100</v>
      </c>
      <c r="E124" s="43">
        <f t="shared" si="6"/>
        <v>16486</v>
      </c>
      <c r="F124" s="36">
        <f t="shared" si="6"/>
        <v>0</v>
      </c>
      <c r="G124" s="43">
        <f t="shared" si="6"/>
        <v>0</v>
      </c>
      <c r="H124" s="36">
        <f t="shared" si="6"/>
        <v>900</v>
      </c>
      <c r="I124" s="43">
        <f t="shared" si="6"/>
        <v>178047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350</v>
      </c>
      <c r="AA124" s="43">
        <f t="shared" si="6"/>
        <v>113571.5</v>
      </c>
      <c r="AB124" s="36">
        <f t="shared" si="6"/>
        <v>0</v>
      </c>
      <c r="AC124" s="43">
        <f t="shared" si="6"/>
        <v>0</v>
      </c>
      <c r="AD124" s="36">
        <f t="shared" si="6"/>
        <v>3352</v>
      </c>
      <c r="AE124" s="43">
        <f t="shared" si="6"/>
        <v>2932229.04</v>
      </c>
      <c r="AF124" s="36">
        <f t="shared" si="6"/>
        <v>720</v>
      </c>
      <c r="AG124" s="43">
        <f t="shared" si="6"/>
        <v>629834.4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5815</v>
      </c>
      <c r="E125" s="43">
        <f t="shared" si="6"/>
        <v>739842.45000000007</v>
      </c>
      <c r="F125" s="36">
        <f t="shared" si="6"/>
        <v>1380</v>
      </c>
      <c r="G125" s="43">
        <f t="shared" si="6"/>
        <v>181539.00000000003</v>
      </c>
      <c r="H125" s="36">
        <f t="shared" si="6"/>
        <v>500</v>
      </c>
      <c r="I125" s="43">
        <f t="shared" si="6"/>
        <v>76340</v>
      </c>
      <c r="J125" s="36">
        <f t="shared" si="6"/>
        <v>470</v>
      </c>
      <c r="K125" s="43">
        <f t="shared" si="6"/>
        <v>74194.200000000012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200</v>
      </c>
      <c r="AA125" s="43">
        <f t="shared" si="6"/>
        <v>50082</v>
      </c>
      <c r="AB125" s="36">
        <f t="shared" si="6"/>
        <v>150</v>
      </c>
      <c r="AC125" s="43">
        <f t="shared" si="6"/>
        <v>38839.5</v>
      </c>
      <c r="AD125" s="36">
        <f t="shared" si="6"/>
        <v>4300</v>
      </c>
      <c r="AE125" s="43">
        <f t="shared" si="6"/>
        <v>3919880</v>
      </c>
      <c r="AF125" s="36">
        <f t="shared" si="6"/>
        <v>2000</v>
      </c>
      <c r="AG125" s="43">
        <f t="shared" si="6"/>
        <v>1878460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2004</v>
      </c>
      <c r="E126" s="43">
        <f t="shared" si="6"/>
        <v>203406</v>
      </c>
      <c r="F126" s="36">
        <f t="shared" si="6"/>
        <v>1700</v>
      </c>
      <c r="G126" s="43">
        <f t="shared" si="6"/>
        <v>241128</v>
      </c>
      <c r="H126" s="36">
        <f t="shared" si="6"/>
        <v>2496</v>
      </c>
      <c r="I126" s="43">
        <f t="shared" si="6"/>
        <v>304012.79999999999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200</v>
      </c>
      <c r="AA126" s="43">
        <f t="shared" si="6"/>
        <v>39956</v>
      </c>
      <c r="AB126" s="36">
        <f t="shared" si="6"/>
        <v>130</v>
      </c>
      <c r="AC126" s="43">
        <f t="shared" si="6"/>
        <v>36292.1</v>
      </c>
      <c r="AD126" s="36">
        <f t="shared" si="6"/>
        <v>4120</v>
      </c>
      <c r="AE126" s="43">
        <f t="shared" si="6"/>
        <v>2769422.8000000003</v>
      </c>
      <c r="AF126" s="36">
        <f t="shared" si="6"/>
        <v>1600</v>
      </c>
      <c r="AG126" s="43">
        <f t="shared" si="6"/>
        <v>1502768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42</v>
      </c>
      <c r="G127" s="43">
        <f t="shared" si="6"/>
        <v>9808.26</v>
      </c>
      <c r="H127" s="36">
        <f t="shared" si="6"/>
        <v>0</v>
      </c>
      <c r="I127" s="43">
        <f t="shared" si="6"/>
        <v>0</v>
      </c>
      <c r="J127" s="36">
        <f t="shared" si="6"/>
        <v>2458</v>
      </c>
      <c r="K127" s="43">
        <f t="shared" si="6"/>
        <v>688829.92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250</v>
      </c>
      <c r="Q127" s="43">
        <f t="shared" si="6"/>
        <v>992150</v>
      </c>
      <c r="R127" s="36">
        <f t="shared" si="6"/>
        <v>82</v>
      </c>
      <c r="S127" s="43">
        <f t="shared" si="6"/>
        <v>325425.2</v>
      </c>
      <c r="T127" s="36">
        <f t="shared" si="6"/>
        <v>19200</v>
      </c>
      <c r="U127" s="43">
        <f t="shared" si="6"/>
        <v>19393000.59</v>
      </c>
      <c r="V127" s="36">
        <f t="shared" si="6"/>
        <v>2800</v>
      </c>
      <c r="W127" s="43">
        <f t="shared" si="6"/>
        <v>655720</v>
      </c>
      <c r="X127" s="36">
        <f t="shared" si="6"/>
        <v>1500</v>
      </c>
      <c r="Y127" s="43">
        <f t="shared" si="6"/>
        <v>2763160.5300000003</v>
      </c>
      <c r="Z127" s="36">
        <f t="shared" si="6"/>
        <v>0</v>
      </c>
      <c r="AA127" s="43">
        <f t="shared" si="6"/>
        <v>0</v>
      </c>
      <c r="AB127" s="36">
        <f t="shared" si="6"/>
        <v>8137</v>
      </c>
      <c r="AC127" s="43">
        <f t="shared" si="6"/>
        <v>3740090.68</v>
      </c>
      <c r="AD127" s="36">
        <f t="shared" si="6"/>
        <v>0</v>
      </c>
      <c r="AE127" s="43">
        <f t="shared" si="6"/>
        <v>0</v>
      </c>
      <c r="AF127" s="36">
        <f t="shared" si="6"/>
        <v>18000</v>
      </c>
      <c r="AG127" s="43">
        <f t="shared" si="6"/>
        <v>20718180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500</v>
      </c>
      <c r="I128" s="43">
        <f t="shared" si="6"/>
        <v>92910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2200</v>
      </c>
      <c r="AE128" s="43">
        <f t="shared" si="6"/>
        <v>1640892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100</v>
      </c>
      <c r="E129" s="43">
        <f t="shared" si="6"/>
        <v>17515</v>
      </c>
      <c r="F129" s="36">
        <f t="shared" si="6"/>
        <v>0</v>
      </c>
      <c r="G129" s="43">
        <f t="shared" si="6"/>
        <v>0</v>
      </c>
      <c r="H129" s="36">
        <f t="shared" si="6"/>
        <v>800</v>
      </c>
      <c r="I129" s="43">
        <f t="shared" si="6"/>
        <v>168144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200</v>
      </c>
      <c r="AA129" s="43">
        <f t="shared" si="6"/>
        <v>68946</v>
      </c>
      <c r="AB129" s="36">
        <f t="shared" si="6"/>
        <v>0</v>
      </c>
      <c r="AC129" s="43">
        <f t="shared" si="6"/>
        <v>0</v>
      </c>
      <c r="AD129" s="36">
        <f t="shared" si="6"/>
        <v>1487</v>
      </c>
      <c r="AE129" s="43">
        <f t="shared" si="6"/>
        <v>1424010.68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28620</v>
      </c>
      <c r="E131" s="43">
        <f t="shared" si="6"/>
        <v>4431807</v>
      </c>
      <c r="F131" s="36">
        <f t="shared" si="6"/>
        <v>0</v>
      </c>
      <c r="G131" s="43">
        <f t="shared" si="6"/>
        <v>0</v>
      </c>
      <c r="H131" s="36">
        <f t="shared" si="6"/>
        <v>12800</v>
      </c>
      <c r="I131" s="43">
        <f t="shared" si="6"/>
        <v>2378496</v>
      </c>
      <c r="J131" s="36">
        <f t="shared" si="6"/>
        <v>0</v>
      </c>
      <c r="K131" s="43">
        <f t="shared" si="6"/>
        <v>0</v>
      </c>
      <c r="L131" s="36">
        <f t="shared" si="6"/>
        <v>15600</v>
      </c>
      <c r="M131" s="43">
        <f t="shared" si="6"/>
        <v>24377093.310000002</v>
      </c>
      <c r="N131" s="36">
        <f t="shared" si="6"/>
        <v>2339</v>
      </c>
      <c r="O131" s="43">
        <f t="shared" si="6"/>
        <v>385430.14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27424</v>
      </c>
      <c r="AA131" s="43">
        <f t="shared" si="6"/>
        <v>8358560.96</v>
      </c>
      <c r="AB131" s="36">
        <f t="shared" si="6"/>
        <v>0</v>
      </c>
      <c r="AC131" s="43">
        <f t="shared" si="6"/>
        <v>0</v>
      </c>
      <c r="AD131" s="36">
        <f t="shared" si="6"/>
        <v>49380</v>
      </c>
      <c r="AE131" s="43">
        <f t="shared" si="6"/>
        <v>36830566.799999997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400</v>
      </c>
      <c r="E133" s="43">
        <f t="shared" si="8"/>
        <v>65944</v>
      </c>
      <c r="F133" s="36">
        <f t="shared" si="8"/>
        <v>1200</v>
      </c>
      <c r="G133" s="43">
        <f t="shared" si="8"/>
        <v>198636</v>
      </c>
      <c r="H133" s="36">
        <f t="shared" si="8"/>
        <v>800</v>
      </c>
      <c r="I133" s="43">
        <f t="shared" si="8"/>
        <v>158264</v>
      </c>
      <c r="J133" s="36">
        <f t="shared" si="8"/>
        <v>650</v>
      </c>
      <c r="K133" s="43">
        <f t="shared" si="8"/>
        <v>129115.99999999999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3771</v>
      </c>
      <c r="AE133" s="43">
        <f t="shared" si="8"/>
        <v>3298757.67</v>
      </c>
      <c r="AF133" s="36">
        <f t="shared" si="8"/>
        <v>1000</v>
      </c>
      <c r="AG133" s="43">
        <f t="shared" si="8"/>
        <v>874770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800</v>
      </c>
      <c r="E134" s="43">
        <f t="shared" si="8"/>
        <v>105735.99999999999</v>
      </c>
      <c r="F134" s="36">
        <f t="shared" si="8"/>
        <v>0</v>
      </c>
      <c r="G134" s="43">
        <f t="shared" si="8"/>
        <v>0</v>
      </c>
      <c r="H134" s="36">
        <f t="shared" si="8"/>
        <v>1200</v>
      </c>
      <c r="I134" s="43">
        <f t="shared" si="8"/>
        <v>190320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200</v>
      </c>
      <c r="AA134" s="43">
        <f t="shared" si="8"/>
        <v>52028</v>
      </c>
      <c r="AB134" s="36">
        <f t="shared" si="8"/>
        <v>150</v>
      </c>
      <c r="AC134" s="43">
        <f t="shared" si="8"/>
        <v>49111.500000000007</v>
      </c>
      <c r="AD134" s="36">
        <f t="shared" si="8"/>
        <v>3900</v>
      </c>
      <c r="AE134" s="43">
        <f t="shared" si="8"/>
        <v>2370147</v>
      </c>
      <c r="AF134" s="36">
        <f t="shared" si="8"/>
        <v>500</v>
      </c>
      <c r="AG134" s="43">
        <f t="shared" si="8"/>
        <v>382135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3237</v>
      </c>
      <c r="E135" s="43">
        <f t="shared" si="8"/>
        <v>533651.82000000007</v>
      </c>
      <c r="F135" s="36">
        <f t="shared" si="8"/>
        <v>0</v>
      </c>
      <c r="G135" s="43">
        <f t="shared" si="8"/>
        <v>0</v>
      </c>
      <c r="H135" s="36">
        <f t="shared" si="8"/>
        <v>2035</v>
      </c>
      <c r="I135" s="43">
        <f t="shared" si="8"/>
        <v>402584.05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450</v>
      </c>
      <c r="AA135" s="43">
        <f t="shared" si="8"/>
        <v>146020.5</v>
      </c>
      <c r="AB135" s="36">
        <f t="shared" si="8"/>
        <v>0</v>
      </c>
      <c r="AC135" s="43">
        <f t="shared" si="8"/>
        <v>0</v>
      </c>
      <c r="AD135" s="36">
        <f t="shared" si="8"/>
        <v>5879</v>
      </c>
      <c r="AE135" s="43">
        <f t="shared" si="8"/>
        <v>5142772.83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4617</v>
      </c>
      <c r="E139" s="43">
        <f t="shared" si="8"/>
        <v>1368801.99</v>
      </c>
      <c r="F139" s="36">
        <f t="shared" si="8"/>
        <v>0</v>
      </c>
      <c r="G139" s="43">
        <f t="shared" si="8"/>
        <v>0</v>
      </c>
      <c r="H139" s="36">
        <f t="shared" si="8"/>
        <v>1583</v>
      </c>
      <c r="I139" s="43">
        <f t="shared" si="8"/>
        <v>563168.07999999996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400</v>
      </c>
      <c r="AA139" s="43">
        <f t="shared" si="8"/>
        <v>234212</v>
      </c>
      <c r="AB139" s="36">
        <f t="shared" si="8"/>
        <v>0</v>
      </c>
      <c r="AC139" s="43">
        <f t="shared" si="8"/>
        <v>0</v>
      </c>
      <c r="AD139" s="36">
        <f t="shared" si="8"/>
        <v>4500</v>
      </c>
      <c r="AE139" s="43">
        <f t="shared" si="8"/>
        <v>5842530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4069</v>
      </c>
      <c r="E140" s="43">
        <f t="shared" si="8"/>
        <v>1232215.27</v>
      </c>
      <c r="F140" s="36">
        <f t="shared" si="8"/>
        <v>2784</v>
      </c>
      <c r="G140" s="43">
        <f t="shared" si="8"/>
        <v>1037708.1599999999</v>
      </c>
      <c r="H140" s="36">
        <f t="shared" si="8"/>
        <v>3700</v>
      </c>
      <c r="I140" s="43">
        <f t="shared" si="8"/>
        <v>1576977</v>
      </c>
      <c r="J140" s="36">
        <f t="shared" si="8"/>
        <v>2200</v>
      </c>
      <c r="K140" s="43">
        <f t="shared" si="8"/>
        <v>1154098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350</v>
      </c>
      <c r="AA140" s="43">
        <f t="shared" si="8"/>
        <v>157024</v>
      </c>
      <c r="AB140" s="36">
        <f t="shared" si="8"/>
        <v>350</v>
      </c>
      <c r="AC140" s="43">
        <f t="shared" si="8"/>
        <v>193270.00000000003</v>
      </c>
      <c r="AD140" s="36">
        <f t="shared" si="8"/>
        <v>22476</v>
      </c>
      <c r="AE140" s="43">
        <f t="shared" si="8"/>
        <v>28738487.880000003</v>
      </c>
      <c r="AF140" s="36">
        <f t="shared" si="8"/>
        <v>9860</v>
      </c>
      <c r="AG140" s="43">
        <f t="shared" si="8"/>
        <v>15517372.199999999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7495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74859</v>
      </c>
      <c r="E144" s="39">
        <f t="shared" ref="E144:AG144" si="11">SUM(E106:E143)</f>
        <v>13995145.810000001</v>
      </c>
      <c r="F144" s="67">
        <f t="shared" si="11"/>
        <v>13356</v>
      </c>
      <c r="G144" s="39">
        <f t="shared" si="11"/>
        <v>2930191.82</v>
      </c>
      <c r="H144" s="67">
        <f t="shared" si="11"/>
        <v>44862</v>
      </c>
      <c r="I144" s="39">
        <f t="shared" si="11"/>
        <v>8138188.9999999991</v>
      </c>
      <c r="J144" s="67">
        <f t="shared" si="11"/>
        <v>8233</v>
      </c>
      <c r="K144" s="39">
        <f t="shared" si="11"/>
        <v>2690209.57</v>
      </c>
      <c r="L144" s="67">
        <f t="shared" si="11"/>
        <v>15600</v>
      </c>
      <c r="M144" s="39">
        <f t="shared" si="11"/>
        <v>24377093.310000002</v>
      </c>
      <c r="N144" s="67">
        <f t="shared" si="11"/>
        <v>2339</v>
      </c>
      <c r="O144" s="39">
        <f t="shared" si="11"/>
        <v>385430.14</v>
      </c>
      <c r="P144" s="67">
        <f t="shared" si="11"/>
        <v>250</v>
      </c>
      <c r="Q144" s="39">
        <f t="shared" si="11"/>
        <v>992150</v>
      </c>
      <c r="R144" s="67">
        <f t="shared" si="11"/>
        <v>82</v>
      </c>
      <c r="S144" s="39">
        <f t="shared" si="11"/>
        <v>325425.2</v>
      </c>
      <c r="T144" s="67">
        <f t="shared" si="11"/>
        <v>19200</v>
      </c>
      <c r="U144" s="39">
        <f t="shared" si="11"/>
        <v>19393000.59</v>
      </c>
      <c r="V144" s="67">
        <f t="shared" si="11"/>
        <v>2800</v>
      </c>
      <c r="W144" s="39">
        <f t="shared" si="11"/>
        <v>655720</v>
      </c>
      <c r="X144" s="67">
        <f t="shared" si="11"/>
        <v>1500</v>
      </c>
      <c r="Y144" s="39">
        <f t="shared" si="11"/>
        <v>2763160.5300000003</v>
      </c>
      <c r="Z144" s="67">
        <f t="shared" si="11"/>
        <v>30904</v>
      </c>
      <c r="AA144" s="39">
        <f t="shared" si="11"/>
        <v>9638655.1600000001</v>
      </c>
      <c r="AB144" s="67">
        <f t="shared" si="11"/>
        <v>9497</v>
      </c>
      <c r="AC144" s="39">
        <f t="shared" si="11"/>
        <v>4320612.1800000006</v>
      </c>
      <c r="AD144" s="67">
        <f t="shared" si="11"/>
        <v>125899</v>
      </c>
      <c r="AE144" s="39">
        <f t="shared" si="11"/>
        <v>116572694.30000001</v>
      </c>
      <c r="AF144" s="67">
        <f t="shared" si="11"/>
        <v>38690</v>
      </c>
      <c r="AG144" s="39">
        <f t="shared" si="11"/>
        <v>47199181</v>
      </c>
    </row>
    <row r="146" spans="1:33" ht="27.75" hidden="1" customHeight="1" x14ac:dyDescent="0.25">
      <c r="A146" s="48"/>
      <c r="B146" s="49"/>
      <c r="C146" s="69" t="s">
        <v>85</v>
      </c>
      <c r="D146" s="44">
        <v>87828</v>
      </c>
      <c r="E146" s="45"/>
      <c r="F146" s="223" t="s">
        <v>83</v>
      </c>
      <c r="G146" s="223"/>
      <c r="H146" s="44">
        <f>H50+H98</f>
        <v>67182</v>
      </c>
      <c r="I146" s="45"/>
      <c r="J146" s="70" t="s">
        <v>84</v>
      </c>
      <c r="K146" s="44">
        <f>K50+K98</f>
        <v>20646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lQOa26OJwsGiSeEoio1GNOpC0h529COS9oOf2gvvm5pLPmOjcNyvN0Kl8Mw2rBmhxeGLgTPlh2E3TSZjl0SLyA==" saltValue="1zBcH8MmbH6ymAoM7+0gZ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ht="54" x14ac:dyDescent="0.25">
      <c r="C3" s="54">
        <v>150019</v>
      </c>
      <c r="D3" s="51" t="str">
        <f>VLOOKUP(C3,'Список МО'!B2:C80,2,0)</f>
        <v>ГБУЗ "Дигорская ЦРБ"</v>
      </c>
      <c r="E3" s="52"/>
    </row>
    <row r="6" spans="1:35" x14ac:dyDescent="0.25">
      <c r="C6" s="55" t="s">
        <v>86</v>
      </c>
      <c r="D6" s="56" t="str">
        <f>D3</f>
        <v>ГБУЗ "Дигорская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1150</v>
      </c>
      <c r="E11" s="37">
        <f>D11*Тарифы!D4</f>
        <v>249826</v>
      </c>
      <c r="F11" s="36">
        <v>0</v>
      </c>
      <c r="G11" s="37">
        <f>F11*Тарифы!E4</f>
        <v>0</v>
      </c>
      <c r="H11" s="66">
        <v>406</v>
      </c>
      <c r="I11" s="37">
        <f>H11*Тарифы!F4</f>
        <v>105840.14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421</v>
      </c>
      <c r="AA11" s="37">
        <f>Z11*Тарифы!V4</f>
        <v>180006.97</v>
      </c>
      <c r="AB11" s="36">
        <v>25</v>
      </c>
      <c r="AC11" s="37">
        <f>AB11*Тарифы!W4</f>
        <v>8530</v>
      </c>
      <c r="AD11" s="36">
        <v>1960</v>
      </c>
      <c r="AE11" s="37">
        <f>AD11*Тарифы!X4</f>
        <v>2815461.6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469</v>
      </c>
      <c r="E15" s="37">
        <f>D15*Тарифы!D8</f>
        <v>57649.48</v>
      </c>
      <c r="F15" s="36">
        <v>468</v>
      </c>
      <c r="G15" s="37">
        <f>F15*Тарифы!E8</f>
        <v>75539.88</v>
      </c>
      <c r="H15" s="66">
        <v>520</v>
      </c>
      <c r="I15" s="37">
        <f>H15*Тарифы!F8</f>
        <v>76700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1240</v>
      </c>
      <c r="AE15" s="37">
        <f>AD15*Тарифы!X8</f>
        <v>1118963.6000000001</v>
      </c>
      <c r="AF15" s="36">
        <v>356</v>
      </c>
      <c r="AG15" s="37">
        <f>AF15*Тарифы!Y8</f>
        <v>419595.84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354</v>
      </c>
      <c r="E21" s="37">
        <f>D21*Тарифы!D14</f>
        <v>82067.820000000007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178</v>
      </c>
      <c r="AE21" s="37">
        <f>AD21*Тарифы!X14</f>
        <v>172099.30000000002</v>
      </c>
      <c r="AF21" s="36">
        <v>136</v>
      </c>
      <c r="AG21" s="37">
        <f>AF21*Тарифы!Y14</f>
        <v>133996.72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280</v>
      </c>
      <c r="I22" s="37">
        <f>H22*Тарифы!F15</f>
        <v>58850.400000000001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26</v>
      </c>
      <c r="AA22" s="37">
        <f>Z22*Тарифы!V15</f>
        <v>8962.98</v>
      </c>
      <c r="AB22" s="36">
        <v>0</v>
      </c>
      <c r="AC22" s="37">
        <f>AB22*Тарифы!W15</f>
        <v>0</v>
      </c>
      <c r="AD22" s="36">
        <v>370</v>
      </c>
      <c r="AE22" s="37">
        <f>AD22*Тарифы!X15</f>
        <v>354326.8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210</v>
      </c>
      <c r="E24" s="37">
        <f>D24*Тарифы!D17</f>
        <v>37959.599999999999</v>
      </c>
      <c r="F24" s="36">
        <v>140</v>
      </c>
      <c r="G24" s="37">
        <f>F24*Тарифы!E17</f>
        <v>27179.599999999999</v>
      </c>
      <c r="H24" s="66">
        <v>660</v>
      </c>
      <c r="I24" s="37">
        <f>H24*Тарифы!F17</f>
        <v>143160.6</v>
      </c>
      <c r="J24" s="36">
        <v>96</v>
      </c>
      <c r="K24" s="37">
        <f>J24*Тарифы!G17</f>
        <v>22365.119999999999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230</v>
      </c>
      <c r="AA24" s="37">
        <f>Z24*Тарифы!V17</f>
        <v>81829.399999999994</v>
      </c>
      <c r="AB24" s="36">
        <v>53</v>
      </c>
      <c r="AC24" s="37">
        <f>AB24*Тарифы!W17</f>
        <v>20251.830000000002</v>
      </c>
      <c r="AD24" s="36">
        <v>1310</v>
      </c>
      <c r="AE24" s="37">
        <f>AD24*Тарифы!X17</f>
        <v>1218326.2</v>
      </c>
      <c r="AF24" s="36">
        <v>690</v>
      </c>
      <c r="AG24" s="37">
        <f>AF24*Тарифы!Y17</f>
        <v>686184.3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1510</v>
      </c>
      <c r="I28" s="37">
        <f>H28*Тарифы!F21</f>
        <v>298723.30000000005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210</v>
      </c>
      <c r="AA28" s="37">
        <f>Z28*Тарифы!V21</f>
        <v>68142.900000000009</v>
      </c>
      <c r="AB28" s="36">
        <v>0</v>
      </c>
      <c r="AC28" s="37">
        <f>AB28*Тарифы!W21</f>
        <v>0</v>
      </c>
      <c r="AD28" s="36">
        <v>495</v>
      </c>
      <c r="AE28" s="37">
        <f>AD28*Тарифы!X21</f>
        <v>433011.14999999997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582</v>
      </c>
      <c r="G29" s="37">
        <f>F29*Тарифы!E22</f>
        <v>76562.100000000006</v>
      </c>
      <c r="H29" s="66">
        <v>1430</v>
      </c>
      <c r="I29" s="37">
        <f>H29*Тарифы!F22</f>
        <v>218332.40000000002</v>
      </c>
      <c r="J29" s="36">
        <v>132</v>
      </c>
      <c r="K29" s="37">
        <f>J29*Тарифы!G22</f>
        <v>20837.52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110</v>
      </c>
      <c r="AA29" s="37">
        <f>Z29*Тарифы!V22</f>
        <v>27545.1</v>
      </c>
      <c r="AB29" s="36">
        <v>30</v>
      </c>
      <c r="AC29" s="37">
        <f>AB29*Тарифы!W22</f>
        <v>7767.9000000000005</v>
      </c>
      <c r="AD29" s="36">
        <v>865</v>
      </c>
      <c r="AE29" s="37">
        <f>AD29*Тарифы!X22</f>
        <v>788534</v>
      </c>
      <c r="AF29" s="36">
        <v>624</v>
      </c>
      <c r="AG29" s="37">
        <f>AF29*Тарифы!Y22</f>
        <v>586079.52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130</v>
      </c>
      <c r="E30" s="37">
        <f>D30*Тарифы!D23</f>
        <v>13195</v>
      </c>
      <c r="F30" s="36">
        <v>795</v>
      </c>
      <c r="G30" s="37">
        <f>F30*Тарифы!E23</f>
        <v>112762.8</v>
      </c>
      <c r="H30" s="66">
        <v>920</v>
      </c>
      <c r="I30" s="37">
        <f>H30*Тарифы!F23</f>
        <v>112056</v>
      </c>
      <c r="J30" s="36">
        <v>410</v>
      </c>
      <c r="K30" s="37">
        <f>J30*Тарифы!G23</f>
        <v>69786.100000000006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212</v>
      </c>
      <c r="AA30" s="37">
        <f>Z30*Тарифы!V23</f>
        <v>42353.36</v>
      </c>
      <c r="AB30" s="36">
        <v>35</v>
      </c>
      <c r="AC30" s="37">
        <f>AB30*Тарифы!W23</f>
        <v>9770.9500000000007</v>
      </c>
      <c r="AD30" s="36">
        <v>1300</v>
      </c>
      <c r="AE30" s="37">
        <f>AD30*Тарифы!X23</f>
        <v>873847.00000000012</v>
      </c>
      <c r="AF30" s="36">
        <v>492</v>
      </c>
      <c r="AG30" s="37">
        <f>AF30*Тарифы!Y23</f>
        <v>462101.16000000003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7033</v>
      </c>
      <c r="G31" s="37">
        <f>F31*Тарифы!E24</f>
        <v>1642416.49</v>
      </c>
      <c r="H31" s="36">
        <v>0</v>
      </c>
      <c r="I31" s="37">
        <f>H31*Тарифы!F24</f>
        <v>0</v>
      </c>
      <c r="J31" s="36">
        <v>1244</v>
      </c>
      <c r="K31" s="37">
        <f>J31*Тарифы!G24</f>
        <v>348618.56</v>
      </c>
      <c r="L31" s="36">
        <v>0</v>
      </c>
      <c r="M31" s="37">
        <v>0</v>
      </c>
      <c r="N31" s="36">
        <v>0</v>
      </c>
      <c r="O31" s="37">
        <v>0</v>
      </c>
      <c r="P31" s="36">
        <v>42</v>
      </c>
      <c r="Q31" s="37">
        <v>166681.20000000001</v>
      </c>
      <c r="R31" s="36">
        <v>72</v>
      </c>
      <c r="S31" s="37">
        <v>285739.2</v>
      </c>
      <c r="T31" s="36">
        <v>4600</v>
      </c>
      <c r="U31" s="37">
        <v>4598873.07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2020</v>
      </c>
      <c r="AC31" s="37">
        <f>AB31*Тарифы!W24</f>
        <v>928472.79999999993</v>
      </c>
      <c r="AD31" s="36">
        <v>0</v>
      </c>
      <c r="AE31" s="37">
        <f>AD31*Тарифы!X24</f>
        <v>0</v>
      </c>
      <c r="AF31" s="36">
        <v>5230</v>
      </c>
      <c r="AG31" s="37">
        <f>AF31*Тарифы!Y24</f>
        <v>6019782.2999999998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1800</v>
      </c>
      <c r="E35" s="37">
        <f>D35*Тарифы!D28</f>
        <v>278730</v>
      </c>
      <c r="F35" s="36">
        <v>0</v>
      </c>
      <c r="G35" s="37">
        <f>F35*Тарифы!E28</f>
        <v>0</v>
      </c>
      <c r="H35" s="66">
        <v>5000</v>
      </c>
      <c r="I35" s="37">
        <f>H35*Тарифы!F28</f>
        <v>929100</v>
      </c>
      <c r="J35" s="36">
        <v>0</v>
      </c>
      <c r="K35" s="37">
        <f>J35*Тарифы!G28</f>
        <v>0</v>
      </c>
      <c r="L35" s="36">
        <v>3114</v>
      </c>
      <c r="M35" s="37">
        <v>4818991.3099999996</v>
      </c>
      <c r="N35" s="36">
        <v>466</v>
      </c>
      <c r="O35" s="37">
        <v>77092.070000000007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3410</v>
      </c>
      <c r="AA35" s="37">
        <f>Z35*Тарифы!V28</f>
        <v>1039333.9</v>
      </c>
      <c r="AB35" s="36">
        <v>0</v>
      </c>
      <c r="AC35" s="37">
        <f>AB35*Тарифы!W28</f>
        <v>0</v>
      </c>
      <c r="AD35" s="36">
        <v>14556</v>
      </c>
      <c r="AE35" s="37">
        <f>AD35*Тарифы!X28</f>
        <v>10856738.16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1380</v>
      </c>
      <c r="I37" s="37">
        <f>H37*Тарифы!F30</f>
        <v>273005.40000000002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700</v>
      </c>
      <c r="AE37" s="37">
        <f>AD37*Тарифы!X30</f>
        <v>612339</v>
      </c>
      <c r="AF37" s="36">
        <v>335</v>
      </c>
      <c r="AG37" s="37">
        <f>AF37*Тарифы!Y30</f>
        <v>293047.95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340</v>
      </c>
      <c r="I38" s="37">
        <f>H38*Тарифы!F31</f>
        <v>53924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96</v>
      </c>
      <c r="AA38" s="37">
        <f>Z38*Тарифы!V31</f>
        <v>24973.439999999999</v>
      </c>
      <c r="AB38" s="36">
        <v>0</v>
      </c>
      <c r="AC38" s="37">
        <f>AB38*Тарифы!W31</f>
        <v>0</v>
      </c>
      <c r="AD38" s="36">
        <v>419</v>
      </c>
      <c r="AE38" s="37">
        <f>AD38*Тарифы!X31</f>
        <v>254638.87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1074</v>
      </c>
      <c r="E39" s="37">
        <f>D39*Тарифы!D32</f>
        <v>177059.64</v>
      </c>
      <c r="F39" s="36">
        <v>524</v>
      </c>
      <c r="G39" s="37">
        <f>F39*Тарифы!E32</f>
        <v>86737.72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142</v>
      </c>
      <c r="AA39" s="37">
        <f>Z39*Тарифы!V32</f>
        <v>46077.58</v>
      </c>
      <c r="AB39" s="36">
        <v>31</v>
      </c>
      <c r="AC39" s="37">
        <f>AB39*Тарифы!W32</f>
        <v>10100.11</v>
      </c>
      <c r="AD39" s="36">
        <v>1950</v>
      </c>
      <c r="AE39" s="37">
        <f>AD39*Тарифы!X32</f>
        <v>1705801.5</v>
      </c>
      <c r="AF39" s="36">
        <v>626</v>
      </c>
      <c r="AG39" s="37">
        <f>AF39*Тарифы!Y32</f>
        <v>547606.02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690</v>
      </c>
      <c r="E43" s="37">
        <f>D43*Тарифы!D36</f>
        <v>204564.30000000002</v>
      </c>
      <c r="F43" s="36">
        <v>30</v>
      </c>
      <c r="G43" s="37">
        <f>F43*Тарифы!E36</f>
        <v>12198.300000000001</v>
      </c>
      <c r="H43" s="36">
        <v>478</v>
      </c>
      <c r="I43" s="37">
        <f>H43*Тарифы!F36</f>
        <v>170053.28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56</v>
      </c>
      <c r="AA43" s="37">
        <f>Z43*Тарифы!V36</f>
        <v>32789.68</v>
      </c>
      <c r="AB43" s="36">
        <v>0</v>
      </c>
      <c r="AC43" s="37">
        <f>AB43*Тарифы!W36</f>
        <v>0</v>
      </c>
      <c r="AD43" s="36">
        <v>268</v>
      </c>
      <c r="AE43" s="37">
        <f>AD43*Тарифы!X36</f>
        <v>347955.12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556</v>
      </c>
      <c r="E44" s="37">
        <f>D44*Тарифы!D37</f>
        <v>168373.47999999998</v>
      </c>
      <c r="F44" s="36">
        <v>400</v>
      </c>
      <c r="G44" s="37">
        <f>F44*Тарифы!E37</f>
        <v>149096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1352</v>
      </c>
      <c r="AE44" s="37">
        <f>AD44*Тарифы!X37</f>
        <v>1728707.7600000002</v>
      </c>
      <c r="AF44" s="36">
        <v>448</v>
      </c>
      <c r="AG44" s="37">
        <f>AF44*Тарифы!Y37</f>
        <v>705048.96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700</v>
      </c>
      <c r="E47" s="37">
        <f>D47*Тарифы!D40</f>
        <v>81291</v>
      </c>
      <c r="F47" s="36">
        <v>0</v>
      </c>
      <c r="G47" s="37">
        <f>F47*Тарифы!E40</f>
        <v>0</v>
      </c>
      <c r="H47" s="66">
        <v>1824</v>
      </c>
      <c r="I47" s="37">
        <f>H47*Тарифы!F40</f>
        <v>0</v>
      </c>
      <c r="J47" s="36">
        <v>336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1705</v>
      </c>
      <c r="AA47" s="37">
        <f>Z47*Тарифы!V40</f>
        <v>389711.85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7133</v>
      </c>
      <c r="E48" s="39">
        <f t="shared" ref="E48:AG48" si="0">SUM(E10:E47)</f>
        <v>1350716.3199999998</v>
      </c>
      <c r="F48" s="67">
        <f t="shared" si="0"/>
        <v>9972</v>
      </c>
      <c r="G48" s="39">
        <f t="shared" si="0"/>
        <v>2182492.89</v>
      </c>
      <c r="H48" s="67">
        <f t="shared" si="0"/>
        <v>14748</v>
      </c>
      <c r="I48" s="39">
        <f t="shared" si="0"/>
        <v>2439745.52</v>
      </c>
      <c r="J48" s="67">
        <f t="shared" si="0"/>
        <v>2218</v>
      </c>
      <c r="K48" s="39">
        <f t="shared" si="0"/>
        <v>461607.3</v>
      </c>
      <c r="L48" s="67">
        <f t="shared" si="0"/>
        <v>3114</v>
      </c>
      <c r="M48" s="39">
        <f t="shared" si="0"/>
        <v>4818991.3099999996</v>
      </c>
      <c r="N48" s="67">
        <f t="shared" si="0"/>
        <v>466</v>
      </c>
      <c r="O48" s="39">
        <f t="shared" si="0"/>
        <v>77092.070000000007</v>
      </c>
      <c r="P48" s="67">
        <f t="shared" si="0"/>
        <v>42</v>
      </c>
      <c r="Q48" s="39">
        <f t="shared" si="0"/>
        <v>166681.20000000001</v>
      </c>
      <c r="R48" s="67">
        <f t="shared" si="0"/>
        <v>72</v>
      </c>
      <c r="S48" s="39">
        <f t="shared" si="0"/>
        <v>285739.2</v>
      </c>
      <c r="T48" s="67">
        <f t="shared" si="0"/>
        <v>4600</v>
      </c>
      <c r="U48" s="39">
        <f t="shared" si="0"/>
        <v>4598873.07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6618</v>
      </c>
      <c r="AA48" s="39">
        <f t="shared" si="0"/>
        <v>1941727.1599999997</v>
      </c>
      <c r="AB48" s="67">
        <f t="shared" si="0"/>
        <v>2194</v>
      </c>
      <c r="AC48" s="39">
        <f t="shared" si="0"/>
        <v>984893.59</v>
      </c>
      <c r="AD48" s="67">
        <f t="shared" si="0"/>
        <v>26963</v>
      </c>
      <c r="AE48" s="39">
        <f t="shared" si="0"/>
        <v>23280750.060000006</v>
      </c>
      <c r="AF48" s="67">
        <f t="shared" si="0"/>
        <v>8937</v>
      </c>
      <c r="AG48" s="39">
        <f t="shared" si="0"/>
        <v>9853442.7699999996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19157</v>
      </c>
      <c r="E50" s="45"/>
      <c r="F50" s="223" t="s">
        <v>83</v>
      </c>
      <c r="G50" s="223"/>
      <c r="H50" s="44">
        <v>14388</v>
      </c>
      <c r="I50" s="45"/>
      <c r="J50" s="70" t="s">
        <v>84</v>
      </c>
      <c r="K50" s="44">
        <v>4769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"Дигорская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15</v>
      </c>
      <c r="E59" s="37">
        <f>D59*Тарифы!D4</f>
        <v>3258.6000000000004</v>
      </c>
      <c r="F59" s="36">
        <v>0</v>
      </c>
      <c r="G59" s="37">
        <f>F59*Тарифы!E4</f>
        <v>0</v>
      </c>
      <c r="H59" s="36">
        <v>36</v>
      </c>
      <c r="I59" s="37">
        <f>H59*Тарифы!F4</f>
        <v>9384.84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20</v>
      </c>
      <c r="I63" s="37">
        <f>H63*Тарифы!F8</f>
        <v>2950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10</v>
      </c>
      <c r="I69" s="37">
        <f>H69*Тарифы!F14</f>
        <v>2782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34</v>
      </c>
      <c r="E72" s="37">
        <f>D72*Тарифы!D17</f>
        <v>6145.84</v>
      </c>
      <c r="F72" s="36">
        <v>3</v>
      </c>
      <c r="G72" s="37">
        <f>F72*Тарифы!E17</f>
        <v>582.41999999999996</v>
      </c>
      <c r="H72" s="36">
        <v>10</v>
      </c>
      <c r="I72" s="37">
        <f>H72*Тарифы!F17</f>
        <v>2169.1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15</v>
      </c>
      <c r="AA72" s="37">
        <f>Z72*Тарифы!V17</f>
        <v>5336.7</v>
      </c>
      <c r="AB72" s="36">
        <v>0</v>
      </c>
      <c r="AC72" s="37">
        <f>AB72*Тарифы!W17</f>
        <v>0</v>
      </c>
      <c r="AD72" s="36">
        <v>160</v>
      </c>
      <c r="AE72" s="37">
        <f>AD72*Тарифы!X17</f>
        <v>148803.20000000001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10</v>
      </c>
      <c r="E76" s="37">
        <f>D76*Тарифы!D21</f>
        <v>1648.6000000000001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11</v>
      </c>
      <c r="E77" s="37">
        <f>D77*Тарифы!D22</f>
        <v>1399.53</v>
      </c>
      <c r="F77" s="36">
        <v>0</v>
      </c>
      <c r="G77" s="37">
        <f>F77*Тарифы!E22</f>
        <v>0</v>
      </c>
      <c r="H77" s="36">
        <v>15</v>
      </c>
      <c r="I77" s="37">
        <f>H77*Тарифы!F22</f>
        <v>2290.2000000000003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110</v>
      </c>
      <c r="G79" s="37">
        <f>F79*Тарифы!E24</f>
        <v>25688.3</v>
      </c>
      <c r="H79" s="36">
        <v>0</v>
      </c>
      <c r="I79" s="37">
        <f>H79*Тарифы!F24</f>
        <v>0</v>
      </c>
      <c r="J79" s="36">
        <v>10</v>
      </c>
      <c r="K79" s="37">
        <f>J79*Тарифы!G24</f>
        <v>2802.4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73</v>
      </c>
      <c r="U79" s="37">
        <v>64011.48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27</v>
      </c>
      <c r="AC79" s="37">
        <f>AB79*Тарифы!W24</f>
        <v>12410.279999999999</v>
      </c>
      <c r="AD79" s="36">
        <v>0</v>
      </c>
      <c r="AE79" s="37">
        <f>AD79*Тарифы!X24</f>
        <v>0</v>
      </c>
      <c r="AF79" s="36">
        <v>103</v>
      </c>
      <c r="AG79" s="37">
        <f>AF79*Тарифы!Y24</f>
        <v>118554.03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310</v>
      </c>
      <c r="E83" s="37">
        <f>D83*Тарифы!D28</f>
        <v>48003.5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86</v>
      </c>
      <c r="M83" s="37">
        <v>135230.51999999999</v>
      </c>
      <c r="N83" s="36">
        <v>7</v>
      </c>
      <c r="O83" s="37">
        <v>1058.96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120</v>
      </c>
      <c r="AA83" s="37">
        <f>Z83*Тарифы!V28</f>
        <v>36574.800000000003</v>
      </c>
      <c r="AB83" s="36">
        <v>0</v>
      </c>
      <c r="AC83" s="37">
        <f>AB83*Тарифы!W28</f>
        <v>0</v>
      </c>
      <c r="AD83" s="36">
        <v>360</v>
      </c>
      <c r="AE83" s="37">
        <f>AD83*Тарифы!X28</f>
        <v>268509.59999999998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20</v>
      </c>
      <c r="I85" s="37">
        <f>H85*Тарифы!F30</f>
        <v>3956.6000000000004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10</v>
      </c>
      <c r="I86" s="37">
        <f>H86*Тарифы!F31</f>
        <v>1586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10</v>
      </c>
      <c r="I87" s="37">
        <f>H87*Тарифы!F32</f>
        <v>1978.3000000000002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15</v>
      </c>
      <c r="AA87" s="37">
        <f>Z87*Тарифы!V32</f>
        <v>4867.3500000000004</v>
      </c>
      <c r="AB87" s="36">
        <v>0</v>
      </c>
      <c r="AC87" s="37">
        <f>AB87*Тарифы!W32</f>
        <v>0</v>
      </c>
      <c r="AD87" s="36">
        <v>60</v>
      </c>
      <c r="AE87" s="37">
        <f>AD87*Тарифы!X32</f>
        <v>52486.2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20</v>
      </c>
      <c r="E91" s="37">
        <f>D91*Тарифы!D36</f>
        <v>5929.4000000000005</v>
      </c>
      <c r="F91" s="36">
        <v>0</v>
      </c>
      <c r="G91" s="37">
        <f>F91*Тарифы!E36</f>
        <v>0</v>
      </c>
      <c r="H91" s="36">
        <v>9</v>
      </c>
      <c r="I91" s="37">
        <f>H91*Тарифы!F36</f>
        <v>3201.84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50</v>
      </c>
      <c r="E92" s="37">
        <f>D92*Тарифы!D37</f>
        <v>15141.5</v>
      </c>
      <c r="F92" s="36">
        <v>20</v>
      </c>
      <c r="G92" s="37">
        <f>F92*Тарифы!E37</f>
        <v>7454.8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20</v>
      </c>
      <c r="AE92" s="37">
        <f>AD92*Тарифы!X37</f>
        <v>25572.600000000002</v>
      </c>
      <c r="AF92" s="36">
        <v>17</v>
      </c>
      <c r="AG92" s="37">
        <f>AF92*Тарифы!Y37</f>
        <v>26754.09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115</v>
      </c>
      <c r="E95" s="37">
        <f>D95*Тарифы!D40</f>
        <v>13354.949999999999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565</v>
      </c>
      <c r="E96" s="39">
        <f t="shared" ref="E96:AG96" si="1">SUM(E58:E95)</f>
        <v>94881.919999999998</v>
      </c>
      <c r="F96" s="67">
        <f t="shared" si="1"/>
        <v>133</v>
      </c>
      <c r="G96" s="39">
        <f t="shared" si="1"/>
        <v>33725.519999999997</v>
      </c>
      <c r="H96" s="67">
        <f t="shared" si="1"/>
        <v>140</v>
      </c>
      <c r="I96" s="39">
        <f t="shared" si="1"/>
        <v>30298.879999999997</v>
      </c>
      <c r="J96" s="67">
        <f t="shared" si="1"/>
        <v>10</v>
      </c>
      <c r="K96" s="39">
        <f t="shared" si="1"/>
        <v>2802.4</v>
      </c>
      <c r="L96" s="67">
        <f t="shared" si="1"/>
        <v>86</v>
      </c>
      <c r="M96" s="39">
        <f t="shared" si="1"/>
        <v>135230.51999999999</v>
      </c>
      <c r="N96" s="67">
        <f t="shared" si="1"/>
        <v>7</v>
      </c>
      <c r="O96" s="39">
        <f>SUM(O58:O95)</f>
        <v>1058.96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73</v>
      </c>
      <c r="U96" s="39">
        <f t="shared" si="1"/>
        <v>64011.48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150</v>
      </c>
      <c r="AA96" s="39">
        <f t="shared" si="1"/>
        <v>46778.85</v>
      </c>
      <c r="AB96" s="67">
        <f t="shared" si="1"/>
        <v>27</v>
      </c>
      <c r="AC96" s="39">
        <f t="shared" si="1"/>
        <v>12410.279999999999</v>
      </c>
      <c r="AD96" s="67">
        <f t="shared" si="1"/>
        <v>600</v>
      </c>
      <c r="AE96" s="39">
        <f t="shared" si="1"/>
        <v>495371.6</v>
      </c>
      <c r="AF96" s="67">
        <f t="shared" si="1"/>
        <v>120</v>
      </c>
      <c r="AG96" s="39">
        <f t="shared" si="1"/>
        <v>145308.12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384</v>
      </c>
      <c r="E98" s="45"/>
      <c r="F98" s="223" t="s">
        <v>83</v>
      </c>
      <c r="G98" s="223"/>
      <c r="H98" s="44">
        <v>326</v>
      </c>
      <c r="I98" s="45"/>
      <c r="J98" s="70" t="s">
        <v>84</v>
      </c>
      <c r="K98" s="44">
        <v>58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"Дигорская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1165</v>
      </c>
      <c r="E107" s="43">
        <f t="shared" si="2"/>
        <v>253084.6</v>
      </c>
      <c r="F107" s="36">
        <f t="shared" si="2"/>
        <v>0</v>
      </c>
      <c r="G107" s="43">
        <f t="shared" si="2"/>
        <v>0</v>
      </c>
      <c r="H107" s="36">
        <f t="shared" si="2"/>
        <v>442</v>
      </c>
      <c r="I107" s="43">
        <f t="shared" si="2"/>
        <v>115224.98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421</v>
      </c>
      <c r="AA107" s="43">
        <f t="shared" si="2"/>
        <v>180006.97</v>
      </c>
      <c r="AB107" s="36">
        <f t="shared" si="2"/>
        <v>25</v>
      </c>
      <c r="AC107" s="43">
        <f t="shared" si="2"/>
        <v>8530</v>
      </c>
      <c r="AD107" s="36">
        <f t="shared" si="2"/>
        <v>1960</v>
      </c>
      <c r="AE107" s="43">
        <f t="shared" si="2"/>
        <v>2815461.6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469</v>
      </c>
      <c r="E111" s="43">
        <f t="shared" si="2"/>
        <v>57649.48</v>
      </c>
      <c r="F111" s="36">
        <f t="shared" si="2"/>
        <v>468</v>
      </c>
      <c r="G111" s="43">
        <f t="shared" si="2"/>
        <v>75539.88</v>
      </c>
      <c r="H111" s="36">
        <f t="shared" si="2"/>
        <v>540</v>
      </c>
      <c r="I111" s="43">
        <f t="shared" si="2"/>
        <v>79650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1240</v>
      </c>
      <c r="AE111" s="43">
        <f t="shared" si="2"/>
        <v>1118963.6000000001</v>
      </c>
      <c r="AF111" s="36">
        <f t="shared" si="2"/>
        <v>356</v>
      </c>
      <c r="AG111" s="43">
        <f t="shared" si="2"/>
        <v>419595.84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354</v>
      </c>
      <c r="E117" s="43">
        <f t="shared" si="4"/>
        <v>82067.820000000007</v>
      </c>
      <c r="F117" s="36">
        <f t="shared" si="4"/>
        <v>0</v>
      </c>
      <c r="G117" s="43">
        <f t="shared" si="4"/>
        <v>0</v>
      </c>
      <c r="H117" s="36">
        <f t="shared" si="4"/>
        <v>10</v>
      </c>
      <c r="I117" s="43">
        <f t="shared" si="4"/>
        <v>2782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178</v>
      </c>
      <c r="AE117" s="43">
        <f t="shared" si="4"/>
        <v>172099.30000000002</v>
      </c>
      <c r="AF117" s="36">
        <f t="shared" si="4"/>
        <v>136</v>
      </c>
      <c r="AG117" s="43">
        <f t="shared" si="4"/>
        <v>133996.72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280</v>
      </c>
      <c r="I118" s="43">
        <f t="shared" si="4"/>
        <v>58850.400000000001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26</v>
      </c>
      <c r="AA118" s="43">
        <f t="shared" si="4"/>
        <v>8962.98</v>
      </c>
      <c r="AB118" s="36">
        <f t="shared" si="4"/>
        <v>0</v>
      </c>
      <c r="AC118" s="43">
        <f t="shared" si="4"/>
        <v>0</v>
      </c>
      <c r="AD118" s="36">
        <f t="shared" si="4"/>
        <v>370</v>
      </c>
      <c r="AE118" s="43">
        <f t="shared" si="4"/>
        <v>354326.8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244</v>
      </c>
      <c r="E120" s="43">
        <f t="shared" si="4"/>
        <v>44105.440000000002</v>
      </c>
      <c r="F120" s="36">
        <f t="shared" si="4"/>
        <v>143</v>
      </c>
      <c r="G120" s="43">
        <f t="shared" si="4"/>
        <v>27762.019999999997</v>
      </c>
      <c r="H120" s="36">
        <f t="shared" si="4"/>
        <v>670</v>
      </c>
      <c r="I120" s="43">
        <f t="shared" si="4"/>
        <v>145329.70000000001</v>
      </c>
      <c r="J120" s="36">
        <f t="shared" si="4"/>
        <v>96</v>
      </c>
      <c r="K120" s="43">
        <f t="shared" si="4"/>
        <v>22365.119999999999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245</v>
      </c>
      <c r="AA120" s="43">
        <f t="shared" si="4"/>
        <v>87166.099999999991</v>
      </c>
      <c r="AB120" s="36">
        <f t="shared" si="4"/>
        <v>53</v>
      </c>
      <c r="AC120" s="43">
        <f t="shared" si="4"/>
        <v>20251.830000000002</v>
      </c>
      <c r="AD120" s="36">
        <f t="shared" si="4"/>
        <v>1470</v>
      </c>
      <c r="AE120" s="43">
        <f t="shared" si="4"/>
        <v>1367129.4</v>
      </c>
      <c r="AF120" s="36">
        <f t="shared" si="4"/>
        <v>690</v>
      </c>
      <c r="AG120" s="43">
        <f t="shared" si="4"/>
        <v>686184.3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10</v>
      </c>
      <c r="E124" s="43">
        <f t="shared" si="6"/>
        <v>1648.6000000000001</v>
      </c>
      <c r="F124" s="36">
        <f t="shared" si="6"/>
        <v>0</v>
      </c>
      <c r="G124" s="43">
        <f t="shared" si="6"/>
        <v>0</v>
      </c>
      <c r="H124" s="36">
        <f t="shared" si="6"/>
        <v>1510</v>
      </c>
      <c r="I124" s="43">
        <f t="shared" si="6"/>
        <v>298723.30000000005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210</v>
      </c>
      <c r="AA124" s="43">
        <f t="shared" si="6"/>
        <v>68142.900000000009</v>
      </c>
      <c r="AB124" s="36">
        <f t="shared" si="6"/>
        <v>0</v>
      </c>
      <c r="AC124" s="43">
        <f t="shared" si="6"/>
        <v>0</v>
      </c>
      <c r="AD124" s="36">
        <f t="shared" si="6"/>
        <v>495</v>
      </c>
      <c r="AE124" s="43">
        <f t="shared" si="6"/>
        <v>433011.14999999997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11</v>
      </c>
      <c r="E125" s="43">
        <f t="shared" si="6"/>
        <v>1399.53</v>
      </c>
      <c r="F125" s="36">
        <f t="shared" si="6"/>
        <v>582</v>
      </c>
      <c r="G125" s="43">
        <f t="shared" si="6"/>
        <v>76562.100000000006</v>
      </c>
      <c r="H125" s="36">
        <f t="shared" si="6"/>
        <v>1445</v>
      </c>
      <c r="I125" s="43">
        <f t="shared" si="6"/>
        <v>220622.60000000003</v>
      </c>
      <c r="J125" s="36">
        <f t="shared" si="6"/>
        <v>132</v>
      </c>
      <c r="K125" s="43">
        <f t="shared" si="6"/>
        <v>20837.52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110</v>
      </c>
      <c r="AA125" s="43">
        <f t="shared" si="6"/>
        <v>27545.1</v>
      </c>
      <c r="AB125" s="36">
        <f t="shared" si="6"/>
        <v>30</v>
      </c>
      <c r="AC125" s="43">
        <f t="shared" si="6"/>
        <v>7767.9000000000005</v>
      </c>
      <c r="AD125" s="36">
        <f t="shared" si="6"/>
        <v>865</v>
      </c>
      <c r="AE125" s="43">
        <f t="shared" si="6"/>
        <v>788534</v>
      </c>
      <c r="AF125" s="36">
        <f t="shared" si="6"/>
        <v>624</v>
      </c>
      <c r="AG125" s="43">
        <f t="shared" si="6"/>
        <v>586079.52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130</v>
      </c>
      <c r="E126" s="43">
        <f t="shared" si="6"/>
        <v>13195</v>
      </c>
      <c r="F126" s="36">
        <f t="shared" si="6"/>
        <v>795</v>
      </c>
      <c r="G126" s="43">
        <f t="shared" si="6"/>
        <v>112762.8</v>
      </c>
      <c r="H126" s="36">
        <f t="shared" si="6"/>
        <v>920</v>
      </c>
      <c r="I126" s="43">
        <f t="shared" si="6"/>
        <v>112056</v>
      </c>
      <c r="J126" s="36">
        <f t="shared" si="6"/>
        <v>410</v>
      </c>
      <c r="K126" s="43">
        <f t="shared" si="6"/>
        <v>69786.100000000006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212</v>
      </c>
      <c r="AA126" s="43">
        <f t="shared" si="6"/>
        <v>42353.36</v>
      </c>
      <c r="AB126" s="36">
        <f t="shared" si="6"/>
        <v>35</v>
      </c>
      <c r="AC126" s="43">
        <f t="shared" si="6"/>
        <v>9770.9500000000007</v>
      </c>
      <c r="AD126" s="36">
        <f t="shared" si="6"/>
        <v>1300</v>
      </c>
      <c r="AE126" s="43">
        <f t="shared" si="6"/>
        <v>873847.00000000012</v>
      </c>
      <c r="AF126" s="36">
        <f t="shared" si="6"/>
        <v>492</v>
      </c>
      <c r="AG126" s="43">
        <f t="shared" si="6"/>
        <v>462101.16000000003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7143</v>
      </c>
      <c r="G127" s="43">
        <f t="shared" si="6"/>
        <v>1668104.79</v>
      </c>
      <c r="H127" s="36">
        <f t="shared" si="6"/>
        <v>0</v>
      </c>
      <c r="I127" s="43">
        <f t="shared" si="6"/>
        <v>0</v>
      </c>
      <c r="J127" s="36">
        <f t="shared" si="6"/>
        <v>1254</v>
      </c>
      <c r="K127" s="43">
        <f t="shared" si="6"/>
        <v>351420.96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42</v>
      </c>
      <c r="Q127" s="43">
        <f t="shared" si="6"/>
        <v>166681.20000000001</v>
      </c>
      <c r="R127" s="36">
        <f t="shared" si="6"/>
        <v>72</v>
      </c>
      <c r="S127" s="43">
        <f t="shared" si="6"/>
        <v>285739.2</v>
      </c>
      <c r="T127" s="36">
        <f t="shared" si="6"/>
        <v>4673</v>
      </c>
      <c r="U127" s="43">
        <f t="shared" si="6"/>
        <v>4662884.5500000007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2047</v>
      </c>
      <c r="AC127" s="43">
        <f t="shared" si="6"/>
        <v>940883.08</v>
      </c>
      <c r="AD127" s="36">
        <f t="shared" si="6"/>
        <v>0</v>
      </c>
      <c r="AE127" s="43">
        <f t="shared" si="6"/>
        <v>0</v>
      </c>
      <c r="AF127" s="36">
        <f t="shared" si="6"/>
        <v>5333</v>
      </c>
      <c r="AG127" s="43">
        <f t="shared" si="6"/>
        <v>6138336.3300000001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2110</v>
      </c>
      <c r="E131" s="43">
        <f t="shared" si="6"/>
        <v>326733.5</v>
      </c>
      <c r="F131" s="36">
        <f t="shared" si="6"/>
        <v>0</v>
      </c>
      <c r="G131" s="43">
        <f t="shared" si="6"/>
        <v>0</v>
      </c>
      <c r="H131" s="36">
        <f t="shared" si="6"/>
        <v>5000</v>
      </c>
      <c r="I131" s="43">
        <f t="shared" si="6"/>
        <v>929100</v>
      </c>
      <c r="J131" s="36">
        <f t="shared" si="6"/>
        <v>0</v>
      </c>
      <c r="K131" s="43">
        <f t="shared" si="6"/>
        <v>0</v>
      </c>
      <c r="L131" s="36">
        <f t="shared" si="6"/>
        <v>3200</v>
      </c>
      <c r="M131" s="43">
        <f t="shared" si="6"/>
        <v>4954221.8299999991</v>
      </c>
      <c r="N131" s="36">
        <f t="shared" si="6"/>
        <v>473</v>
      </c>
      <c r="O131" s="43">
        <f t="shared" si="6"/>
        <v>78151.030000000013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3530</v>
      </c>
      <c r="AA131" s="43">
        <f t="shared" si="6"/>
        <v>1075908.7</v>
      </c>
      <c r="AB131" s="36">
        <f t="shared" si="6"/>
        <v>0</v>
      </c>
      <c r="AC131" s="43">
        <f t="shared" si="6"/>
        <v>0</v>
      </c>
      <c r="AD131" s="36">
        <f t="shared" si="6"/>
        <v>14916</v>
      </c>
      <c r="AE131" s="43">
        <f t="shared" si="6"/>
        <v>11125247.76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1400</v>
      </c>
      <c r="I133" s="43">
        <f t="shared" si="8"/>
        <v>276962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700</v>
      </c>
      <c r="AE133" s="43">
        <f t="shared" si="8"/>
        <v>612339</v>
      </c>
      <c r="AF133" s="36">
        <f t="shared" si="8"/>
        <v>335</v>
      </c>
      <c r="AG133" s="43">
        <f t="shared" si="8"/>
        <v>293047.95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350</v>
      </c>
      <c r="I134" s="43">
        <f t="shared" si="8"/>
        <v>55510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96</v>
      </c>
      <c r="AA134" s="43">
        <f t="shared" si="8"/>
        <v>24973.439999999999</v>
      </c>
      <c r="AB134" s="36">
        <f t="shared" si="8"/>
        <v>0</v>
      </c>
      <c r="AC134" s="43">
        <f t="shared" si="8"/>
        <v>0</v>
      </c>
      <c r="AD134" s="36">
        <f t="shared" si="8"/>
        <v>419</v>
      </c>
      <c r="AE134" s="43">
        <f t="shared" si="8"/>
        <v>254638.87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1074</v>
      </c>
      <c r="E135" s="43">
        <f t="shared" si="8"/>
        <v>177059.64</v>
      </c>
      <c r="F135" s="36">
        <f t="shared" si="8"/>
        <v>524</v>
      </c>
      <c r="G135" s="43">
        <f t="shared" si="8"/>
        <v>86737.72</v>
      </c>
      <c r="H135" s="36">
        <f t="shared" si="8"/>
        <v>10</v>
      </c>
      <c r="I135" s="43">
        <f t="shared" si="8"/>
        <v>1978.3000000000002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157</v>
      </c>
      <c r="AA135" s="43">
        <f t="shared" si="8"/>
        <v>50944.93</v>
      </c>
      <c r="AB135" s="36">
        <f t="shared" si="8"/>
        <v>31</v>
      </c>
      <c r="AC135" s="43">
        <f t="shared" si="8"/>
        <v>10100.11</v>
      </c>
      <c r="AD135" s="36">
        <f t="shared" si="8"/>
        <v>2010</v>
      </c>
      <c r="AE135" s="43">
        <f t="shared" si="8"/>
        <v>1758287.7</v>
      </c>
      <c r="AF135" s="36">
        <f t="shared" si="8"/>
        <v>626</v>
      </c>
      <c r="AG135" s="43">
        <f t="shared" si="8"/>
        <v>547606.02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710</v>
      </c>
      <c r="E139" s="43">
        <f t="shared" si="8"/>
        <v>210493.7</v>
      </c>
      <c r="F139" s="36">
        <f t="shared" si="8"/>
        <v>30</v>
      </c>
      <c r="G139" s="43">
        <f t="shared" si="8"/>
        <v>12198.300000000001</v>
      </c>
      <c r="H139" s="36">
        <f t="shared" si="8"/>
        <v>487</v>
      </c>
      <c r="I139" s="43">
        <f t="shared" si="8"/>
        <v>173255.12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56</v>
      </c>
      <c r="AA139" s="43">
        <f t="shared" si="8"/>
        <v>32789.68</v>
      </c>
      <c r="AB139" s="36">
        <f t="shared" si="8"/>
        <v>0</v>
      </c>
      <c r="AC139" s="43">
        <f t="shared" si="8"/>
        <v>0</v>
      </c>
      <c r="AD139" s="36">
        <f t="shared" si="8"/>
        <v>268</v>
      </c>
      <c r="AE139" s="43">
        <f t="shared" si="8"/>
        <v>347955.12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606</v>
      </c>
      <c r="E140" s="43">
        <f t="shared" si="8"/>
        <v>183514.97999999998</v>
      </c>
      <c r="F140" s="36">
        <f t="shared" si="8"/>
        <v>420</v>
      </c>
      <c r="G140" s="43">
        <f t="shared" si="8"/>
        <v>156550.79999999999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1372</v>
      </c>
      <c r="AE140" s="43">
        <f t="shared" si="8"/>
        <v>1754280.3600000003</v>
      </c>
      <c r="AF140" s="36">
        <f t="shared" si="8"/>
        <v>465</v>
      </c>
      <c r="AG140" s="43">
        <f t="shared" si="8"/>
        <v>731803.04999999993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815</v>
      </c>
      <c r="E143" s="43">
        <f t="shared" si="10"/>
        <v>94645.95</v>
      </c>
      <c r="F143" s="36">
        <f t="shared" si="10"/>
        <v>0</v>
      </c>
      <c r="G143" s="43">
        <f t="shared" si="10"/>
        <v>0</v>
      </c>
      <c r="H143" s="36">
        <f t="shared" si="10"/>
        <v>1824</v>
      </c>
      <c r="I143" s="43">
        <f t="shared" si="10"/>
        <v>0</v>
      </c>
      <c r="J143" s="36">
        <f t="shared" si="10"/>
        <v>336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1705</v>
      </c>
      <c r="AA143" s="43">
        <f t="shared" si="10"/>
        <v>389711.85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7698</v>
      </c>
      <c r="E144" s="39">
        <f t="shared" ref="E144:AG144" si="11">SUM(E106:E143)</f>
        <v>1445598.24</v>
      </c>
      <c r="F144" s="67">
        <f t="shared" si="11"/>
        <v>10105</v>
      </c>
      <c r="G144" s="39">
        <f t="shared" si="11"/>
        <v>2216218.41</v>
      </c>
      <c r="H144" s="67">
        <f t="shared" si="11"/>
        <v>14888</v>
      </c>
      <c r="I144" s="39">
        <f t="shared" si="11"/>
        <v>2470044.4</v>
      </c>
      <c r="J144" s="67">
        <f t="shared" si="11"/>
        <v>2228</v>
      </c>
      <c r="K144" s="39">
        <f t="shared" si="11"/>
        <v>464409.7</v>
      </c>
      <c r="L144" s="67">
        <f t="shared" si="11"/>
        <v>3200</v>
      </c>
      <c r="M144" s="39">
        <f t="shared" si="11"/>
        <v>4954221.8299999991</v>
      </c>
      <c r="N144" s="67">
        <f t="shared" si="11"/>
        <v>473</v>
      </c>
      <c r="O144" s="39">
        <f t="shared" si="11"/>
        <v>78151.030000000013</v>
      </c>
      <c r="P144" s="67">
        <f t="shared" si="11"/>
        <v>42</v>
      </c>
      <c r="Q144" s="39">
        <f t="shared" si="11"/>
        <v>166681.20000000001</v>
      </c>
      <c r="R144" s="67">
        <f t="shared" si="11"/>
        <v>72</v>
      </c>
      <c r="S144" s="39">
        <f t="shared" si="11"/>
        <v>285739.2</v>
      </c>
      <c r="T144" s="67">
        <f t="shared" si="11"/>
        <v>4673</v>
      </c>
      <c r="U144" s="39">
        <f t="shared" si="11"/>
        <v>4662884.5500000007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6768</v>
      </c>
      <c r="AA144" s="39">
        <f t="shared" si="11"/>
        <v>1988506.0099999998</v>
      </c>
      <c r="AB144" s="67">
        <f t="shared" si="11"/>
        <v>2221</v>
      </c>
      <c r="AC144" s="39">
        <f t="shared" si="11"/>
        <v>997303.87</v>
      </c>
      <c r="AD144" s="67">
        <f t="shared" si="11"/>
        <v>27563</v>
      </c>
      <c r="AE144" s="39">
        <f t="shared" si="11"/>
        <v>23776121.66</v>
      </c>
      <c r="AF144" s="67">
        <f t="shared" si="11"/>
        <v>9057</v>
      </c>
      <c r="AG144" s="39">
        <f t="shared" si="11"/>
        <v>9998750.8900000006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19541</v>
      </c>
      <c r="E146" s="45"/>
      <c r="F146" s="223" t="s">
        <v>83</v>
      </c>
      <c r="G146" s="223"/>
      <c r="H146" s="44">
        <f>H50+H98</f>
        <v>14714</v>
      </c>
      <c r="I146" s="45"/>
      <c r="J146" s="70" t="s">
        <v>84</v>
      </c>
      <c r="K146" s="44">
        <f>K50+K98</f>
        <v>4827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4vvGz3OAHf9p4C4flHCHYFqo156C/LmvSMZHlzRnrl/DWjt77pK1iqaKHxE8Zn5wfEE6wXqVszm5yw/lUmKprw==" saltValue="xAvqWXSWB8S42lcB0n8ZH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85.5" x14ac:dyDescent="0.2">
      <c r="C3" s="76">
        <v>150020</v>
      </c>
      <c r="D3" s="77" t="str">
        <f>VLOOKUP(C3,'Список МО'!B2:C80,2,0)</f>
        <v>ГБУЗ "Республиканский центр пульмонологической помощи" МЗ РСО-А</v>
      </c>
      <c r="E3" s="78"/>
    </row>
    <row r="6" spans="1:35" ht="22.5" x14ac:dyDescent="0.2">
      <c r="C6" s="79" t="s">
        <v>86</v>
      </c>
      <c r="D6" s="75" t="str">
        <f>D3</f>
        <v>ГБУЗ "Республиканский центр пульмонологической помощи" МЗ РСО-А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0</v>
      </c>
      <c r="AE30" s="10">
        <f>AD30*Тарифы!X23</f>
        <v>0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187</v>
      </c>
      <c r="AG31" s="10">
        <f>AF31*Тарифы!Y24</f>
        <v>215238.87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800</v>
      </c>
      <c r="AE35" s="10">
        <f>AD35*Тарифы!X28</f>
        <v>596688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287</v>
      </c>
      <c r="AE39" s="10">
        <f>AD39*Тарифы!X32</f>
        <v>251058.99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1087</v>
      </c>
      <c r="AE48" s="13">
        <f t="shared" si="0"/>
        <v>847746.99</v>
      </c>
      <c r="AF48" s="89">
        <f t="shared" si="0"/>
        <v>187</v>
      </c>
      <c r="AG48" s="13">
        <f t="shared" si="0"/>
        <v>215238.87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>
        <v>680</v>
      </c>
      <c r="E50" s="26"/>
      <c r="F50" s="252" t="s">
        <v>83</v>
      </c>
      <c r="G50" s="252"/>
      <c r="H50" s="25">
        <v>580</v>
      </c>
      <c r="I50" s="26"/>
      <c r="J50" s="94" t="s">
        <v>84</v>
      </c>
      <c r="K50" s="25">
        <v>100</v>
      </c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ГБУЗ "Республиканский центр пульмонологической помощи" МЗ РСО-А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0</v>
      </c>
      <c r="AE78" s="10">
        <f>AD78*Тарифы!X23</f>
        <v>0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24</v>
      </c>
      <c r="AG79" s="10">
        <f>AF79*Тарифы!Y24</f>
        <v>27624.239999999998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90</v>
      </c>
      <c r="AE83" s="10">
        <f>AD83*Тарифы!X28</f>
        <v>67127.399999999994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41</v>
      </c>
      <c r="AE87" s="10">
        <f>AD87*Тарифы!X32</f>
        <v>35865.57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131</v>
      </c>
      <c r="AE96" s="13">
        <f t="shared" si="1"/>
        <v>102992.97</v>
      </c>
      <c r="AF96" s="89">
        <f t="shared" si="1"/>
        <v>24</v>
      </c>
      <c r="AG96" s="13">
        <f t="shared" si="1"/>
        <v>27624.239999999998</v>
      </c>
    </row>
    <row r="98" spans="1:35" s="8" customFormat="1" ht="29.25" hidden="1" customHeight="1" x14ac:dyDescent="0.2">
      <c r="A98" s="91"/>
      <c r="B98" s="92"/>
      <c r="C98" s="93" t="s">
        <v>85</v>
      </c>
      <c r="D98" s="25">
        <v>83</v>
      </c>
      <c r="E98" s="26"/>
      <c r="F98" s="252" t="s">
        <v>83</v>
      </c>
      <c r="G98" s="252"/>
      <c r="H98" s="25">
        <v>70</v>
      </c>
      <c r="I98" s="26"/>
      <c r="J98" s="94" t="s">
        <v>84</v>
      </c>
      <c r="K98" s="25">
        <v>13</v>
      </c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ГБУЗ "Республиканский центр пульмонологической помощи" МЗ РСО-А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0</v>
      </c>
      <c r="AE126" s="15">
        <f t="shared" si="6"/>
        <v>0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211</v>
      </c>
      <c r="AG127" s="15">
        <f t="shared" si="6"/>
        <v>242863.11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890</v>
      </c>
      <c r="AE131" s="15">
        <f t="shared" si="6"/>
        <v>663815.4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328</v>
      </c>
      <c r="AE135" s="15">
        <f t="shared" si="8"/>
        <v>286924.56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1218</v>
      </c>
      <c r="AE144" s="13">
        <f t="shared" si="11"/>
        <v>950739.96</v>
      </c>
      <c r="AF144" s="89">
        <f t="shared" si="11"/>
        <v>211</v>
      </c>
      <c r="AG144" s="13">
        <f t="shared" si="11"/>
        <v>242863.11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763</v>
      </c>
      <c r="E146" s="26"/>
      <c r="F146" s="252" t="s">
        <v>83</v>
      </c>
      <c r="G146" s="252"/>
      <c r="H146" s="25">
        <f>H50+H98</f>
        <v>650</v>
      </c>
      <c r="I146" s="26"/>
      <c r="J146" s="94" t="s">
        <v>84</v>
      </c>
      <c r="K146" s="25">
        <f>K50+K98</f>
        <v>113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MZiBERPVyy+hknIF5rbUZdvzDbFY1972gjIl87syE90osp1SjeO9s69Mhd7PAYZ1oWOTvASIkHDr3VCAl7UN6Q==" saltValue="2otN83zWC8iLxLG65dOQv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D10:D47 F10:F47 H10:H47 J10:J47 L10:L47 N10:N47 P10:P47 R10:R47 T10:T47" name="Диапазон3"/>
    <protectedRange sqref="L58:L95 P58:P95 R58:R95 T58:T95 V58:V95 X58:X95 Z58:Z95 AB58:AB95 D58:D95 F58:F95 H58:H95 J58:J95 N58:N95" name="Диапазон4"/>
    <protectedRange sqref="AD10:AD47 AF10:AF47" name="Диапазон3_1"/>
    <protectedRange sqref="AD58:AD95 AF58:AF95" name="Диапазон4_1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126" x14ac:dyDescent="0.25">
      <c r="A3" s="48"/>
      <c r="B3" s="49"/>
      <c r="C3" s="54">
        <v>150034</v>
      </c>
      <c r="D3" s="51" t="str">
        <f>VLOOKUP(C3,'Список МО'!B2:C80,2,0)</f>
        <v>ГБУЗ РСО-А "Республиканский клинико-диагностический центр"(  студенческая  пол-ка № 6)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РСО-А "Республиканский клинико-диагностический центр"(  студенческая  пол-ка № 6)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950</v>
      </c>
      <c r="E11" s="37">
        <f>D11*Тарифы!D4</f>
        <v>206378</v>
      </c>
      <c r="F11" s="36">
        <v>0</v>
      </c>
      <c r="G11" s="37">
        <f>F11*Тарифы!E4</f>
        <v>0</v>
      </c>
      <c r="H11" s="66">
        <v>503</v>
      </c>
      <c r="I11" s="37">
        <f>H11*Тарифы!F4</f>
        <v>131127.07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2184</v>
      </c>
      <c r="AE11" s="37">
        <f>AD11*Тарифы!X4</f>
        <v>3137228.64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1152</v>
      </c>
      <c r="I13" s="37">
        <f>H13*Тарифы!F6</f>
        <v>214064.63999999998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837</v>
      </c>
      <c r="AE13" s="37">
        <f>AD13*Тарифы!X6</f>
        <v>624284.82000000007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49</v>
      </c>
      <c r="G19" s="37">
        <f>F19*Тарифы!E12</f>
        <v>8110.97</v>
      </c>
      <c r="H19" s="36">
        <v>0</v>
      </c>
      <c r="I19" s="37">
        <f>H19*Тарифы!F12</f>
        <v>0</v>
      </c>
      <c r="J19" s="36">
        <v>43</v>
      </c>
      <c r="K19" s="37">
        <f>J19*Тарифы!G12</f>
        <v>8541.5199999999986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97</v>
      </c>
      <c r="AG19" s="37">
        <f>AF19*Тарифы!Y12</f>
        <v>84852.69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1068</v>
      </c>
      <c r="I21" s="37">
        <f>H21*Тарифы!F14</f>
        <v>297117.59999999998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742</v>
      </c>
      <c r="AE21" s="37">
        <f>AD21*Тарифы!X14</f>
        <v>717402.70000000007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302</v>
      </c>
      <c r="I22" s="37">
        <f>H22*Тарифы!F15</f>
        <v>63474.36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759</v>
      </c>
      <c r="AE22" s="37">
        <f>AD22*Тарифы!X15</f>
        <v>726848.76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846</v>
      </c>
      <c r="I24" s="37">
        <f>H24*Тарифы!F17</f>
        <v>183505.86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868</v>
      </c>
      <c r="AE24" s="37">
        <f>AD24*Тарифы!X17</f>
        <v>807257.36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1350</v>
      </c>
      <c r="I29" s="37">
        <f>H29*Тарифы!F22</f>
        <v>206118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2867</v>
      </c>
      <c r="AE29" s="37">
        <f>AD29*Тарифы!X22</f>
        <v>2613557.2000000002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790</v>
      </c>
      <c r="I30" s="37">
        <f>H30*Тарифы!F23</f>
        <v>96222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2000</v>
      </c>
      <c r="AE30" s="37">
        <f>AD30*Тарифы!X23</f>
        <v>1344380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2154</v>
      </c>
      <c r="G31" s="37">
        <f>F31*Тарифы!E24</f>
        <v>503023.62</v>
      </c>
      <c r="H31" s="36">
        <v>0</v>
      </c>
      <c r="I31" s="37">
        <f>H31*Тарифы!F24</f>
        <v>0</v>
      </c>
      <c r="J31" s="36">
        <v>380</v>
      </c>
      <c r="K31" s="37">
        <f>J31*Тарифы!G24</f>
        <v>106491.2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996</v>
      </c>
      <c r="U31" s="37">
        <v>2250083.52</v>
      </c>
      <c r="V31" s="36">
        <v>844</v>
      </c>
      <c r="W31" s="37">
        <v>197393.6</v>
      </c>
      <c r="X31" s="36">
        <v>153</v>
      </c>
      <c r="Y31" s="37">
        <v>345632.76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982</v>
      </c>
      <c r="AG31" s="37">
        <f>AF31*Тарифы!Y24</f>
        <v>1130291.82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164</v>
      </c>
      <c r="I32" s="37">
        <f>H32*Тарифы!F25</f>
        <v>30474.48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445</v>
      </c>
      <c r="AE32" s="37">
        <f>AD32*Тарифы!X25</f>
        <v>331907.7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4240</v>
      </c>
      <c r="E35" s="37">
        <f>D35*Тарифы!D28</f>
        <v>656564</v>
      </c>
      <c r="F35" s="36">
        <v>0</v>
      </c>
      <c r="G35" s="37">
        <f>F35*Тарифы!E28</f>
        <v>0</v>
      </c>
      <c r="H35" s="66">
        <v>2544</v>
      </c>
      <c r="I35" s="37">
        <f>H35*Тарифы!F28</f>
        <v>472726.07999999996</v>
      </c>
      <c r="J35" s="36">
        <v>0</v>
      </c>
      <c r="K35" s="37">
        <f>J35*Тарифы!G28</f>
        <v>0</v>
      </c>
      <c r="L35" s="36">
        <v>2800</v>
      </c>
      <c r="M35" s="37">
        <v>3046664.25</v>
      </c>
      <c r="N35" s="36">
        <v>419</v>
      </c>
      <c r="O35" s="37">
        <v>63386.32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420</v>
      </c>
      <c r="AA35" s="37">
        <f>Z35*Тарифы!V28</f>
        <v>128011.8</v>
      </c>
      <c r="AB35" s="36">
        <v>80</v>
      </c>
      <c r="AC35" s="37">
        <f>AB35*Тарифы!W28</f>
        <v>0</v>
      </c>
      <c r="AD35" s="36">
        <v>6818</v>
      </c>
      <c r="AE35" s="37">
        <f>AD35*Тарифы!X28</f>
        <v>5085273.4800000004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84</v>
      </c>
      <c r="I37" s="37">
        <f>H37*Тарифы!F30</f>
        <v>16617.72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457</v>
      </c>
      <c r="AE37" s="37">
        <f>AD37*Тарифы!X30</f>
        <v>399769.89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154</v>
      </c>
      <c r="I38" s="37">
        <f>H38*Тарифы!F31</f>
        <v>24424.399999999998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1073</v>
      </c>
      <c r="AE38" s="37">
        <f>AD38*Тарифы!X31</f>
        <v>652094.29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186</v>
      </c>
      <c r="E39" s="37">
        <f>D39*Тарифы!D32</f>
        <v>30663.960000000003</v>
      </c>
      <c r="F39" s="36">
        <v>0</v>
      </c>
      <c r="G39" s="37">
        <f>F39*Тарифы!E32</f>
        <v>0</v>
      </c>
      <c r="H39" s="66">
        <v>727</v>
      </c>
      <c r="I39" s="37">
        <f>H39*Тарифы!F32</f>
        <v>143822.41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439</v>
      </c>
      <c r="AE39" s="37">
        <f>AD39*Тарифы!X32</f>
        <v>384024.02999999997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4000</v>
      </c>
      <c r="I46" s="37">
        <f>H46*Тарифы!F39</f>
        <v>3253400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5376</v>
      </c>
      <c r="E48" s="39">
        <f t="shared" ref="E48:AG48" si="0">SUM(E10:E47)</f>
        <v>893605.96</v>
      </c>
      <c r="F48" s="67">
        <f t="shared" si="0"/>
        <v>2203</v>
      </c>
      <c r="G48" s="39">
        <f t="shared" si="0"/>
        <v>511134.58999999997</v>
      </c>
      <c r="H48" s="67">
        <f t="shared" si="0"/>
        <v>13684</v>
      </c>
      <c r="I48" s="39">
        <f t="shared" si="0"/>
        <v>5133094.6199999992</v>
      </c>
      <c r="J48" s="67">
        <f t="shared" si="0"/>
        <v>423</v>
      </c>
      <c r="K48" s="39">
        <f t="shared" si="0"/>
        <v>115032.72</v>
      </c>
      <c r="L48" s="67">
        <f t="shared" si="0"/>
        <v>2800</v>
      </c>
      <c r="M48" s="39">
        <f t="shared" si="0"/>
        <v>3046664.25</v>
      </c>
      <c r="N48" s="67">
        <f t="shared" si="0"/>
        <v>419</v>
      </c>
      <c r="O48" s="39">
        <f t="shared" si="0"/>
        <v>63386.32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996</v>
      </c>
      <c r="U48" s="39">
        <f t="shared" si="0"/>
        <v>2250083.52</v>
      </c>
      <c r="V48" s="67">
        <f t="shared" si="0"/>
        <v>844</v>
      </c>
      <c r="W48" s="39">
        <f t="shared" si="0"/>
        <v>197393.6</v>
      </c>
      <c r="X48" s="67">
        <f t="shared" si="0"/>
        <v>153</v>
      </c>
      <c r="Y48" s="39">
        <f t="shared" si="0"/>
        <v>345632.76</v>
      </c>
      <c r="Z48" s="67">
        <f t="shared" si="0"/>
        <v>420</v>
      </c>
      <c r="AA48" s="39">
        <f t="shared" si="0"/>
        <v>128011.8</v>
      </c>
      <c r="AB48" s="67">
        <f t="shared" si="0"/>
        <v>80</v>
      </c>
      <c r="AC48" s="39">
        <f t="shared" si="0"/>
        <v>0</v>
      </c>
      <c r="AD48" s="67">
        <f t="shared" si="0"/>
        <v>19489</v>
      </c>
      <c r="AE48" s="39">
        <f t="shared" si="0"/>
        <v>16824028.870000001</v>
      </c>
      <c r="AF48" s="67">
        <f t="shared" si="0"/>
        <v>1079</v>
      </c>
      <c r="AG48" s="39">
        <f t="shared" si="0"/>
        <v>1215144.51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12304</v>
      </c>
      <c r="E50" s="45"/>
      <c r="F50" s="223" t="s">
        <v>83</v>
      </c>
      <c r="G50" s="223"/>
      <c r="H50" s="44">
        <v>11265</v>
      </c>
      <c r="I50" s="45"/>
      <c r="J50" s="70" t="s">
        <v>84</v>
      </c>
      <c r="K50" s="44">
        <v>1039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РСО-А "Республиканский клинико-диагностический центр"(  студенческая  пол-ка № 6)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238</v>
      </c>
      <c r="E59" s="37">
        <f>D59*Тарифы!D4</f>
        <v>51703.12</v>
      </c>
      <c r="F59" s="36">
        <v>0</v>
      </c>
      <c r="G59" s="37">
        <f>F59*Тарифы!E4</f>
        <v>0</v>
      </c>
      <c r="H59" s="36">
        <v>126</v>
      </c>
      <c r="I59" s="37">
        <f>H59*Тарифы!F4</f>
        <v>32846.94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536</v>
      </c>
      <c r="AE59" s="37">
        <f>AD59*Тарифы!X4</f>
        <v>769942.56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288</v>
      </c>
      <c r="I61" s="37">
        <f>H61*Тарифы!F6</f>
        <v>53516.159999999996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198</v>
      </c>
      <c r="AE61" s="37">
        <f>AD61*Тарифы!X6</f>
        <v>147680.28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12</v>
      </c>
      <c r="G67" s="37">
        <f>F67*Тарифы!E12</f>
        <v>1986.3600000000001</v>
      </c>
      <c r="H67" s="36">
        <v>0</v>
      </c>
      <c r="I67" s="37">
        <f>H67*Тарифы!F12</f>
        <v>0</v>
      </c>
      <c r="J67" s="36">
        <v>11</v>
      </c>
      <c r="K67" s="37">
        <f>J67*Тарифы!G12</f>
        <v>2185.04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25</v>
      </c>
      <c r="AG67" s="37">
        <f>AF67*Тарифы!Y12</f>
        <v>21869.25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267</v>
      </c>
      <c r="I69" s="37">
        <f>H69*Тарифы!F14</f>
        <v>74279.399999999994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175</v>
      </c>
      <c r="AE69" s="37">
        <f>AD69*Тарифы!X14</f>
        <v>169198.75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76</v>
      </c>
      <c r="I70" s="37">
        <f>H70*Тарифы!F15</f>
        <v>15973.68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179</v>
      </c>
      <c r="AE70" s="37">
        <f>AD70*Тарифы!X15</f>
        <v>171417.56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211</v>
      </c>
      <c r="I72" s="37">
        <f>H72*Тарифы!F17</f>
        <v>45768.01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233</v>
      </c>
      <c r="AE72" s="37">
        <f>AD72*Тарифы!X17</f>
        <v>216694.66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337</v>
      </c>
      <c r="I77" s="37">
        <f>H77*Тарифы!F22</f>
        <v>51453.16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707</v>
      </c>
      <c r="AE77" s="37">
        <f>AD77*Тарифы!X22</f>
        <v>644501.20000000007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197</v>
      </c>
      <c r="I78" s="37">
        <f>H78*Тарифы!F23</f>
        <v>23994.6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489</v>
      </c>
      <c r="AE78" s="37">
        <f>AD78*Тарифы!X23</f>
        <v>328700.91000000003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538</v>
      </c>
      <c r="G79" s="37">
        <f>F79*Тарифы!E24</f>
        <v>125639.14</v>
      </c>
      <c r="H79" s="36">
        <v>0</v>
      </c>
      <c r="I79" s="37">
        <f>H79*Тарифы!F24</f>
        <v>0</v>
      </c>
      <c r="J79" s="36">
        <v>95</v>
      </c>
      <c r="K79" s="37">
        <f>J79*Тарифы!G24</f>
        <v>26622.799999999999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249</v>
      </c>
      <c r="U79" s="37">
        <v>562525.07999999996</v>
      </c>
      <c r="V79" s="36">
        <v>212</v>
      </c>
      <c r="W79" s="37">
        <v>49572.800000000003</v>
      </c>
      <c r="X79" s="36">
        <v>38</v>
      </c>
      <c r="Y79" s="37">
        <v>85821.36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245</v>
      </c>
      <c r="AG79" s="37">
        <f>AF79*Тарифы!Y24</f>
        <v>281997.45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41</v>
      </c>
      <c r="I80" s="37">
        <f>H80*Тарифы!F25</f>
        <v>7618.62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101</v>
      </c>
      <c r="AE80" s="37">
        <f>AD80*Тарифы!X25</f>
        <v>75331.86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1060</v>
      </c>
      <c r="E83" s="37">
        <f>D83*Тарифы!D28</f>
        <v>164141</v>
      </c>
      <c r="F83" s="36">
        <v>0</v>
      </c>
      <c r="G83" s="37">
        <f>F83*Тарифы!E28</f>
        <v>0</v>
      </c>
      <c r="H83" s="36">
        <v>636</v>
      </c>
      <c r="I83" s="37">
        <f>H83*Тарифы!F28</f>
        <v>118181.51999999999</v>
      </c>
      <c r="J83" s="36">
        <v>0</v>
      </c>
      <c r="K83" s="37">
        <f>J83*Тарифы!G28</f>
        <v>0</v>
      </c>
      <c r="L83" s="36">
        <v>700</v>
      </c>
      <c r="M83" s="37">
        <v>761050.5</v>
      </c>
      <c r="N83" s="36">
        <v>104</v>
      </c>
      <c r="O83" s="37">
        <v>15733.12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114</v>
      </c>
      <c r="AA83" s="37">
        <f>Z83*Тарифы!V28</f>
        <v>34746.060000000005</v>
      </c>
      <c r="AB83" s="36">
        <v>20</v>
      </c>
      <c r="AC83" s="37">
        <f>AB83*Тарифы!W28</f>
        <v>0</v>
      </c>
      <c r="AD83" s="36">
        <v>1694</v>
      </c>
      <c r="AE83" s="37">
        <f>AD83*Тарифы!X28</f>
        <v>1263486.8400000001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21</v>
      </c>
      <c r="I85" s="37">
        <f>H85*Тарифы!F30</f>
        <v>4154.43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79</v>
      </c>
      <c r="AE85" s="37">
        <f>AD85*Тарифы!X30</f>
        <v>69106.83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38</v>
      </c>
      <c r="I86" s="37">
        <f>H86*Тарифы!F31</f>
        <v>6026.8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282</v>
      </c>
      <c r="AE86" s="37">
        <f>AD86*Тарифы!X31</f>
        <v>171379.86000000002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46</v>
      </c>
      <c r="E87" s="37">
        <f>D87*Тарифы!D32</f>
        <v>7583.56</v>
      </c>
      <c r="F87" s="36">
        <v>0</v>
      </c>
      <c r="G87" s="37">
        <f>F87*Тарифы!E32</f>
        <v>0</v>
      </c>
      <c r="H87" s="36">
        <v>182</v>
      </c>
      <c r="I87" s="37">
        <f>H87*Тарифы!F32</f>
        <v>36005.060000000005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98</v>
      </c>
      <c r="AE87" s="37">
        <f>AD87*Тарифы!X32</f>
        <v>85727.459999999992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1000</v>
      </c>
      <c r="I94" s="37">
        <f>H94*Тарифы!F39</f>
        <v>813350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1344</v>
      </c>
      <c r="E96" s="39">
        <f t="shared" ref="E96:AG96" si="1">SUM(E58:E95)</f>
        <v>223427.68</v>
      </c>
      <c r="F96" s="67">
        <f t="shared" si="1"/>
        <v>550</v>
      </c>
      <c r="G96" s="39">
        <f t="shared" si="1"/>
        <v>127625.5</v>
      </c>
      <c r="H96" s="67">
        <f t="shared" si="1"/>
        <v>3420</v>
      </c>
      <c r="I96" s="39">
        <f t="shared" si="1"/>
        <v>1283168.3799999999</v>
      </c>
      <c r="J96" s="67">
        <f t="shared" si="1"/>
        <v>106</v>
      </c>
      <c r="K96" s="39">
        <f t="shared" si="1"/>
        <v>28807.84</v>
      </c>
      <c r="L96" s="67">
        <f t="shared" si="1"/>
        <v>700</v>
      </c>
      <c r="M96" s="39">
        <f t="shared" si="1"/>
        <v>761050.5</v>
      </c>
      <c r="N96" s="67">
        <f t="shared" si="1"/>
        <v>104</v>
      </c>
      <c r="O96" s="39">
        <f>SUM(O58:O95)</f>
        <v>15733.12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249</v>
      </c>
      <c r="U96" s="39">
        <f t="shared" si="1"/>
        <v>562525.07999999996</v>
      </c>
      <c r="V96" s="67">
        <f t="shared" si="1"/>
        <v>212</v>
      </c>
      <c r="W96" s="39">
        <f t="shared" si="1"/>
        <v>49572.800000000003</v>
      </c>
      <c r="X96" s="67">
        <f t="shared" si="1"/>
        <v>38</v>
      </c>
      <c r="Y96" s="39">
        <f t="shared" si="1"/>
        <v>85821.36</v>
      </c>
      <c r="Z96" s="67">
        <f t="shared" si="1"/>
        <v>114</v>
      </c>
      <c r="AA96" s="39">
        <f t="shared" si="1"/>
        <v>34746.060000000005</v>
      </c>
      <c r="AB96" s="67">
        <f t="shared" si="1"/>
        <v>20</v>
      </c>
      <c r="AC96" s="39">
        <f t="shared" si="1"/>
        <v>0</v>
      </c>
      <c r="AD96" s="67">
        <f t="shared" si="1"/>
        <v>4771</v>
      </c>
      <c r="AE96" s="39">
        <f t="shared" si="1"/>
        <v>4113168.77</v>
      </c>
      <c r="AF96" s="67">
        <f t="shared" si="1"/>
        <v>270</v>
      </c>
      <c r="AG96" s="39">
        <f t="shared" si="1"/>
        <v>303866.7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3158</v>
      </c>
      <c r="E98" s="45"/>
      <c r="F98" s="223" t="s">
        <v>83</v>
      </c>
      <c r="G98" s="223"/>
      <c r="H98" s="44">
        <v>2839</v>
      </c>
      <c r="I98" s="45"/>
      <c r="J98" s="70" t="s">
        <v>84</v>
      </c>
      <c r="K98" s="44">
        <v>319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РСО-А "Республиканский клинико-диагностический центр"(  студенческая  пол-ка № 6)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1188</v>
      </c>
      <c r="E107" s="43">
        <f t="shared" si="2"/>
        <v>258081.12</v>
      </c>
      <c r="F107" s="36">
        <f t="shared" si="2"/>
        <v>0</v>
      </c>
      <c r="G107" s="43">
        <f t="shared" si="2"/>
        <v>0</v>
      </c>
      <c r="H107" s="36">
        <f t="shared" si="2"/>
        <v>629</v>
      </c>
      <c r="I107" s="43">
        <f t="shared" si="2"/>
        <v>163974.01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2720</v>
      </c>
      <c r="AE107" s="43">
        <f t="shared" si="2"/>
        <v>3907171.2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1440</v>
      </c>
      <c r="I109" s="43">
        <f t="shared" si="2"/>
        <v>267580.79999999999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1035</v>
      </c>
      <c r="AE109" s="43">
        <f t="shared" si="2"/>
        <v>771965.10000000009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61</v>
      </c>
      <c r="G115" s="43">
        <f t="shared" si="4"/>
        <v>10097.33</v>
      </c>
      <c r="H115" s="36">
        <f t="shared" si="4"/>
        <v>0</v>
      </c>
      <c r="I115" s="43">
        <f t="shared" si="4"/>
        <v>0</v>
      </c>
      <c r="J115" s="36">
        <f t="shared" si="4"/>
        <v>54</v>
      </c>
      <c r="K115" s="43">
        <f t="shared" si="4"/>
        <v>10726.559999999998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122</v>
      </c>
      <c r="AG115" s="43">
        <f t="shared" si="4"/>
        <v>106721.94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1335</v>
      </c>
      <c r="I117" s="43">
        <f t="shared" si="4"/>
        <v>371397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917</v>
      </c>
      <c r="AE117" s="43">
        <f t="shared" si="4"/>
        <v>886601.45000000007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378</v>
      </c>
      <c r="I118" s="43">
        <f t="shared" si="4"/>
        <v>79448.040000000008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938</v>
      </c>
      <c r="AE118" s="43">
        <f t="shared" si="4"/>
        <v>898266.32000000007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1057</v>
      </c>
      <c r="I120" s="43">
        <f t="shared" si="4"/>
        <v>229273.87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1101</v>
      </c>
      <c r="AE120" s="43">
        <f t="shared" si="4"/>
        <v>1023952.02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1687</v>
      </c>
      <c r="I125" s="43">
        <f t="shared" si="6"/>
        <v>257571.16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3574</v>
      </c>
      <c r="AE125" s="43">
        <f t="shared" si="6"/>
        <v>3258058.4000000004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987</v>
      </c>
      <c r="I126" s="43">
        <f t="shared" si="6"/>
        <v>120216.6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2489</v>
      </c>
      <c r="AE126" s="43">
        <f t="shared" si="6"/>
        <v>1673080.9100000001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2692</v>
      </c>
      <c r="G127" s="43">
        <f t="shared" si="6"/>
        <v>628662.76</v>
      </c>
      <c r="H127" s="36">
        <f t="shared" si="6"/>
        <v>0</v>
      </c>
      <c r="I127" s="43">
        <f t="shared" si="6"/>
        <v>0</v>
      </c>
      <c r="J127" s="36">
        <f t="shared" si="6"/>
        <v>475</v>
      </c>
      <c r="K127" s="43">
        <f t="shared" si="6"/>
        <v>133114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1245</v>
      </c>
      <c r="U127" s="43">
        <f t="shared" si="6"/>
        <v>2812608.6</v>
      </c>
      <c r="V127" s="36">
        <f t="shared" si="6"/>
        <v>1056</v>
      </c>
      <c r="W127" s="43">
        <f t="shared" si="6"/>
        <v>246966.40000000002</v>
      </c>
      <c r="X127" s="36">
        <f t="shared" si="6"/>
        <v>191</v>
      </c>
      <c r="Y127" s="43">
        <f t="shared" si="6"/>
        <v>431454.12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1227</v>
      </c>
      <c r="AG127" s="43">
        <f t="shared" si="6"/>
        <v>1412289.27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205</v>
      </c>
      <c r="I128" s="43">
        <f t="shared" si="6"/>
        <v>38093.1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546</v>
      </c>
      <c r="AE128" s="43">
        <f t="shared" si="6"/>
        <v>407239.56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5300</v>
      </c>
      <c r="E131" s="43">
        <f t="shared" si="6"/>
        <v>820705</v>
      </c>
      <c r="F131" s="36">
        <f t="shared" si="6"/>
        <v>0</v>
      </c>
      <c r="G131" s="43">
        <f t="shared" si="6"/>
        <v>0</v>
      </c>
      <c r="H131" s="36">
        <f t="shared" si="6"/>
        <v>3180</v>
      </c>
      <c r="I131" s="43">
        <f t="shared" si="6"/>
        <v>590907.6</v>
      </c>
      <c r="J131" s="36">
        <f t="shared" si="6"/>
        <v>0</v>
      </c>
      <c r="K131" s="43">
        <f t="shared" si="6"/>
        <v>0</v>
      </c>
      <c r="L131" s="36">
        <f t="shared" si="6"/>
        <v>3500</v>
      </c>
      <c r="M131" s="43">
        <f t="shared" si="6"/>
        <v>3807714.75</v>
      </c>
      <c r="N131" s="36">
        <f t="shared" si="6"/>
        <v>523</v>
      </c>
      <c r="O131" s="43">
        <f t="shared" si="6"/>
        <v>79119.44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534</v>
      </c>
      <c r="AA131" s="43">
        <f t="shared" si="6"/>
        <v>162757.86000000002</v>
      </c>
      <c r="AB131" s="36">
        <f t="shared" si="6"/>
        <v>100</v>
      </c>
      <c r="AC131" s="43">
        <f t="shared" si="6"/>
        <v>0</v>
      </c>
      <c r="AD131" s="36">
        <f t="shared" si="6"/>
        <v>8512</v>
      </c>
      <c r="AE131" s="43">
        <f t="shared" si="6"/>
        <v>6348760.3200000003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105</v>
      </c>
      <c r="I133" s="43">
        <f t="shared" si="8"/>
        <v>20772.150000000001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536</v>
      </c>
      <c r="AE133" s="43">
        <f t="shared" si="8"/>
        <v>468876.72000000003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192</v>
      </c>
      <c r="I134" s="43">
        <f t="shared" si="8"/>
        <v>30451.199999999997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1355</v>
      </c>
      <c r="AE134" s="43">
        <f t="shared" si="8"/>
        <v>823474.15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232</v>
      </c>
      <c r="E135" s="43">
        <f t="shared" si="8"/>
        <v>38247.520000000004</v>
      </c>
      <c r="F135" s="36">
        <f t="shared" si="8"/>
        <v>0</v>
      </c>
      <c r="G135" s="43">
        <f t="shared" si="8"/>
        <v>0</v>
      </c>
      <c r="H135" s="36">
        <f t="shared" si="8"/>
        <v>909</v>
      </c>
      <c r="I135" s="43">
        <f t="shared" si="8"/>
        <v>179827.47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537</v>
      </c>
      <c r="AE135" s="43">
        <f t="shared" si="8"/>
        <v>469751.49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5000</v>
      </c>
      <c r="I142" s="43">
        <f t="shared" si="10"/>
        <v>4066750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6720</v>
      </c>
      <c r="E144" s="39">
        <f t="shared" ref="E144:AG144" si="11">SUM(E106:E143)</f>
        <v>1117033.6400000001</v>
      </c>
      <c r="F144" s="67">
        <f t="shared" si="11"/>
        <v>2753</v>
      </c>
      <c r="G144" s="39">
        <f t="shared" si="11"/>
        <v>638760.09</v>
      </c>
      <c r="H144" s="67">
        <f t="shared" si="11"/>
        <v>17104</v>
      </c>
      <c r="I144" s="39">
        <f t="shared" si="11"/>
        <v>6416263</v>
      </c>
      <c r="J144" s="67">
        <f t="shared" si="11"/>
        <v>529</v>
      </c>
      <c r="K144" s="39">
        <f t="shared" si="11"/>
        <v>143840.56</v>
      </c>
      <c r="L144" s="67">
        <f t="shared" si="11"/>
        <v>3500</v>
      </c>
      <c r="M144" s="39">
        <f t="shared" si="11"/>
        <v>3807714.75</v>
      </c>
      <c r="N144" s="67">
        <f t="shared" si="11"/>
        <v>523</v>
      </c>
      <c r="O144" s="39">
        <f t="shared" si="11"/>
        <v>79119.44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1245</v>
      </c>
      <c r="U144" s="39">
        <f t="shared" si="11"/>
        <v>2812608.6</v>
      </c>
      <c r="V144" s="67">
        <f t="shared" si="11"/>
        <v>1056</v>
      </c>
      <c r="W144" s="39">
        <f t="shared" si="11"/>
        <v>246966.40000000002</v>
      </c>
      <c r="X144" s="67">
        <f t="shared" si="11"/>
        <v>191</v>
      </c>
      <c r="Y144" s="39">
        <f t="shared" si="11"/>
        <v>431454.12</v>
      </c>
      <c r="Z144" s="67">
        <f t="shared" si="11"/>
        <v>534</v>
      </c>
      <c r="AA144" s="39">
        <f t="shared" si="11"/>
        <v>162757.86000000002</v>
      </c>
      <c r="AB144" s="67">
        <f t="shared" si="11"/>
        <v>100</v>
      </c>
      <c r="AC144" s="39">
        <f t="shared" si="11"/>
        <v>0</v>
      </c>
      <c r="AD144" s="67">
        <f t="shared" si="11"/>
        <v>24260</v>
      </c>
      <c r="AE144" s="39">
        <f t="shared" si="11"/>
        <v>20937197.639999997</v>
      </c>
      <c r="AF144" s="67">
        <f t="shared" si="11"/>
        <v>1349</v>
      </c>
      <c r="AG144" s="39">
        <f t="shared" si="11"/>
        <v>1519011.21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15462</v>
      </c>
      <c r="E146" s="45"/>
      <c r="F146" s="223" t="s">
        <v>83</v>
      </c>
      <c r="G146" s="223"/>
      <c r="H146" s="44">
        <f>H50+H98</f>
        <v>14104</v>
      </c>
      <c r="I146" s="45"/>
      <c r="J146" s="70" t="s">
        <v>84</v>
      </c>
      <c r="K146" s="44">
        <f>K50+K98</f>
        <v>1358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mrf+fCx4kwJqjbI0Dn3Oi3TRDrCPkogRiKMWPS4oCP1qBo+6CrgVDbpNjhyffoJyX/ZOU3D6oj7p67PJZNVL/A==" saltValue="SlDDst7yUSNWKke+xdPat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4" width="9.140625" style="46"/>
    <col min="35" max="35" width="10" style="46" bestFit="1" customWidth="1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150035</v>
      </c>
      <c r="D3" s="51" t="str">
        <f>VLOOKUP(C3,'Список МО'!B2:C80,2,0)</f>
        <v>ГБУЗ "Поликлиника № 1"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"Поликлиника № 1"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19873</v>
      </c>
      <c r="E11" s="37">
        <f>D11*Тарифы!D4</f>
        <v>4317210.5200000005</v>
      </c>
      <c r="F11" s="36">
        <v>0</v>
      </c>
      <c r="G11" s="37">
        <f>F11*Тарифы!E4</f>
        <v>0</v>
      </c>
      <c r="H11" s="66">
        <v>11407</v>
      </c>
      <c r="I11" s="37">
        <f>H11*Тарифы!F4</f>
        <v>2973690.83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185</v>
      </c>
      <c r="AA11" s="37">
        <f>Z11*Тарифы!V4</f>
        <v>79100.45</v>
      </c>
      <c r="AB11" s="36">
        <v>0</v>
      </c>
      <c r="AC11" s="37">
        <f>AB11*Тарифы!W4</f>
        <v>0</v>
      </c>
      <c r="AD11" s="36">
        <v>14005</v>
      </c>
      <c r="AE11" s="37">
        <f>AD11*Тарифы!X4</f>
        <v>20117622.300000001</v>
      </c>
      <c r="AF11" s="36">
        <v>0</v>
      </c>
      <c r="AG11" s="37">
        <f>AF11*Тарифы!Y4</f>
        <v>0</v>
      </c>
      <c r="AI11" s="111"/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74</v>
      </c>
      <c r="I12" s="37">
        <f>H12*Тарифы!F5</f>
        <v>24588.719999999998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148</v>
      </c>
      <c r="AA12" s="37">
        <f>Z12*Тарифы!V5</f>
        <v>80661.48</v>
      </c>
      <c r="AB12" s="36">
        <v>0</v>
      </c>
      <c r="AC12" s="37">
        <f>AB12*Тарифы!W5</f>
        <v>0</v>
      </c>
      <c r="AD12" s="36">
        <v>206</v>
      </c>
      <c r="AE12" s="37">
        <f>AD12*Тарифы!X5</f>
        <v>261768.32000000001</v>
      </c>
      <c r="AF12" s="36">
        <v>0</v>
      </c>
      <c r="AG12" s="37">
        <f>AF12*Тарифы!Y5</f>
        <v>0</v>
      </c>
      <c r="AI12" s="111"/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1739</v>
      </c>
      <c r="I13" s="37">
        <f>H13*Тарифы!F6</f>
        <v>323140.98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74</v>
      </c>
      <c r="AA13" s="37">
        <f>Z13*Тарифы!V6</f>
        <v>22554.460000000003</v>
      </c>
      <c r="AB13" s="36">
        <v>0</v>
      </c>
      <c r="AC13" s="37">
        <f>AB13*Тарифы!W6</f>
        <v>0</v>
      </c>
      <c r="AD13" s="36">
        <v>812</v>
      </c>
      <c r="AE13" s="37">
        <f>AD13*Тарифы!X6</f>
        <v>605638.32000000007</v>
      </c>
      <c r="AF13" s="36">
        <v>0</v>
      </c>
      <c r="AG13" s="37">
        <f>AF13*Тарифы!Y6</f>
        <v>0</v>
      </c>
      <c r="AI13" s="111"/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  <c r="AI14" s="111"/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  <c r="AI15" s="111"/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  <c r="AI16" s="111"/>
    </row>
    <row r="17" spans="1:35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  <c r="AI17" s="111"/>
    </row>
    <row r="18" spans="1:35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  <c r="AI18" s="111"/>
    </row>
    <row r="19" spans="1:35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  <c r="AI19" s="111"/>
    </row>
    <row r="20" spans="1:35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  <c r="AI20" s="111"/>
    </row>
    <row r="21" spans="1:35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1499</v>
      </c>
      <c r="I21" s="37">
        <f>H21*Тарифы!F14</f>
        <v>417021.8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74</v>
      </c>
      <c r="AA21" s="37">
        <f>Z21*Тарифы!V14</f>
        <v>33765.46</v>
      </c>
      <c r="AB21" s="36">
        <v>0</v>
      </c>
      <c r="AC21" s="37">
        <f>AB21*Тарифы!W14</f>
        <v>0</v>
      </c>
      <c r="AD21" s="36">
        <v>1304</v>
      </c>
      <c r="AE21" s="37">
        <f>AD21*Тарифы!X14</f>
        <v>1260772.4000000001</v>
      </c>
      <c r="AF21" s="36">
        <v>0</v>
      </c>
      <c r="AG21" s="37">
        <f>AF21*Тарифы!Y14</f>
        <v>0</v>
      </c>
      <c r="AI21" s="111"/>
    </row>
    <row r="22" spans="1:35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614</v>
      </c>
      <c r="I22" s="37">
        <f>H22*Тарифы!F15</f>
        <v>129050.52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341</v>
      </c>
      <c r="O22" s="37">
        <v>56405.4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222</v>
      </c>
      <c r="AA22" s="37">
        <f>Z22*Тарифы!V15</f>
        <v>76530.06</v>
      </c>
      <c r="AB22" s="36">
        <v>0</v>
      </c>
      <c r="AC22" s="37">
        <f>AB22*Тарифы!W15</f>
        <v>0</v>
      </c>
      <c r="AD22" s="36">
        <v>4811</v>
      </c>
      <c r="AE22" s="37">
        <f>AD22*Тарифы!X15</f>
        <v>4607206.04</v>
      </c>
      <c r="AF22" s="36">
        <v>0</v>
      </c>
      <c r="AG22" s="37">
        <f>AF22*Тарифы!Y15</f>
        <v>0</v>
      </c>
      <c r="AI22" s="111"/>
    </row>
    <row r="23" spans="1:35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  <c r="AI23" s="111"/>
    </row>
    <row r="24" spans="1:35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259</v>
      </c>
      <c r="G24" s="37">
        <f>F24*Тарифы!E17</f>
        <v>50282.259999999995</v>
      </c>
      <c r="H24" s="66">
        <v>3537</v>
      </c>
      <c r="I24" s="37">
        <f>H24*Тарифы!F17</f>
        <v>767210.67</v>
      </c>
      <c r="J24" s="36">
        <v>148</v>
      </c>
      <c r="K24" s="37">
        <f>J24*Тарифы!G17</f>
        <v>34479.56</v>
      </c>
      <c r="L24" s="36">
        <v>0</v>
      </c>
      <c r="M24" s="37">
        <v>0</v>
      </c>
      <c r="N24" s="36">
        <v>563</v>
      </c>
      <c r="O24" s="37">
        <v>93124.2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703</v>
      </c>
      <c r="AA24" s="37">
        <f>Z24*Тарифы!V17</f>
        <v>250113.33999999997</v>
      </c>
      <c r="AB24" s="36">
        <v>37</v>
      </c>
      <c r="AC24" s="37">
        <f>AB24*Тарифы!W17</f>
        <v>14138.07</v>
      </c>
      <c r="AD24" s="36">
        <v>5982</v>
      </c>
      <c r="AE24" s="37">
        <f>AD24*Тарифы!X17</f>
        <v>5563379.6399999997</v>
      </c>
      <c r="AF24" s="36">
        <v>777</v>
      </c>
      <c r="AG24" s="37">
        <f>AF24*Тарифы!Y17</f>
        <v>772703.19000000006</v>
      </c>
      <c r="AI24" s="111"/>
    </row>
    <row r="25" spans="1:35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  <c r="AI25" s="111"/>
    </row>
    <row r="26" spans="1:35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  <c r="AI26" s="111"/>
    </row>
    <row r="27" spans="1:35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  <c r="AI27" s="111"/>
    </row>
    <row r="28" spans="1:35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1591</v>
      </c>
      <c r="I28" s="37">
        <f>H28*Тарифы!F21</f>
        <v>314747.53000000003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37</v>
      </c>
      <c r="O28" s="37">
        <v>6123.8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74</v>
      </c>
      <c r="AA28" s="37">
        <f>Z28*Тарифы!V21</f>
        <v>24012.260000000002</v>
      </c>
      <c r="AB28" s="36">
        <v>0</v>
      </c>
      <c r="AC28" s="37">
        <f>AB28*Тарифы!W21</f>
        <v>0</v>
      </c>
      <c r="AD28" s="36">
        <v>1888</v>
      </c>
      <c r="AE28" s="37">
        <f>AD28*Тарифы!X21</f>
        <v>1651565.76</v>
      </c>
      <c r="AF28" s="36">
        <v>0</v>
      </c>
      <c r="AG28" s="37">
        <f>AF28*Тарифы!Y21</f>
        <v>0</v>
      </c>
      <c r="AI28" s="111"/>
    </row>
    <row r="29" spans="1:35" x14ac:dyDescent="0.25">
      <c r="A29" s="38">
        <v>20</v>
      </c>
      <c r="B29" s="65" t="s">
        <v>48</v>
      </c>
      <c r="C29" s="50" t="s">
        <v>19</v>
      </c>
      <c r="D29" s="36">
        <v>377</v>
      </c>
      <c r="E29" s="37">
        <f>D29*Тарифы!D22</f>
        <v>47965.71</v>
      </c>
      <c r="F29" s="36">
        <v>9</v>
      </c>
      <c r="G29" s="37">
        <f>F29*Тарифы!E22</f>
        <v>1183.95</v>
      </c>
      <c r="H29" s="66">
        <v>6135</v>
      </c>
      <c r="I29" s="37">
        <f>H29*Тарифы!F22</f>
        <v>936691.8</v>
      </c>
      <c r="J29" s="36">
        <v>369</v>
      </c>
      <c r="K29" s="37">
        <f>J29*Тарифы!G22</f>
        <v>58250.340000000004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392</v>
      </c>
      <c r="AA29" s="37">
        <f>Z29*Тарифы!V22</f>
        <v>98160.72</v>
      </c>
      <c r="AB29" s="36">
        <v>15</v>
      </c>
      <c r="AC29" s="37">
        <f>AB29*Тарифы!W22</f>
        <v>3883.9500000000003</v>
      </c>
      <c r="AD29" s="36">
        <v>8585</v>
      </c>
      <c r="AE29" s="37">
        <f>AD29*Тарифы!X22</f>
        <v>7826086</v>
      </c>
      <c r="AF29" s="36">
        <v>607</v>
      </c>
      <c r="AG29" s="37">
        <f>AF29*Тарифы!Y22</f>
        <v>570112.61</v>
      </c>
      <c r="AI29" s="111"/>
    </row>
    <row r="30" spans="1:35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9</v>
      </c>
      <c r="G30" s="37">
        <f>F30*Тарифы!E23</f>
        <v>1276.56</v>
      </c>
      <c r="H30" s="66">
        <v>10434</v>
      </c>
      <c r="I30" s="37">
        <f>H30*Тарифы!F23</f>
        <v>1270861.2</v>
      </c>
      <c r="J30" s="36">
        <v>805</v>
      </c>
      <c r="K30" s="37">
        <f>J30*Тарифы!G23</f>
        <v>137019.05000000002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407</v>
      </c>
      <c r="AA30" s="37">
        <f>Z30*Тарифы!V23</f>
        <v>81310.460000000006</v>
      </c>
      <c r="AB30" s="36">
        <v>15</v>
      </c>
      <c r="AC30" s="37">
        <f>AB30*Тарифы!W23</f>
        <v>4187.55</v>
      </c>
      <c r="AD30" s="36">
        <v>5403</v>
      </c>
      <c r="AE30" s="37">
        <f>AD30*Тарифы!X23</f>
        <v>3631842.5700000003</v>
      </c>
      <c r="AF30" s="36">
        <v>366</v>
      </c>
      <c r="AG30" s="37">
        <f>AF30*Тарифы!Y23</f>
        <v>343758.18</v>
      </c>
      <c r="AI30" s="111"/>
    </row>
    <row r="31" spans="1:35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1480</v>
      </c>
      <c r="K31" s="37">
        <f>J31*Тарифы!G24</f>
        <v>414755.2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53</v>
      </c>
      <c r="S31" s="37">
        <v>210335.8</v>
      </c>
      <c r="T31" s="36">
        <v>6267</v>
      </c>
      <c r="U31" s="37">
        <v>4590123.91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1632</v>
      </c>
      <c r="AC31" s="37">
        <f>AB31*Тарифы!W24</f>
        <v>750132.48</v>
      </c>
      <c r="AD31" s="36">
        <v>0</v>
      </c>
      <c r="AE31" s="37">
        <f>AD31*Тарифы!X24</f>
        <v>0</v>
      </c>
      <c r="AF31" s="36">
        <v>4255</v>
      </c>
      <c r="AG31" s="37">
        <f>AF31*Тарифы!Y24</f>
        <v>4897547.55</v>
      </c>
      <c r="AI31" s="111"/>
    </row>
    <row r="32" spans="1:35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518</v>
      </c>
      <c r="I32" s="37">
        <f>H32*Тарифы!F25</f>
        <v>96254.76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74</v>
      </c>
      <c r="AA32" s="37">
        <f>Z32*Тарифы!V25</f>
        <v>22554.460000000003</v>
      </c>
      <c r="AB32" s="36">
        <v>0</v>
      </c>
      <c r="AC32" s="37">
        <f>AB32*Тарифы!W25</f>
        <v>0</v>
      </c>
      <c r="AD32" s="36">
        <v>437</v>
      </c>
      <c r="AE32" s="37">
        <f>AD32*Тарифы!X25</f>
        <v>325940.82</v>
      </c>
      <c r="AF32" s="36">
        <v>0</v>
      </c>
      <c r="AG32" s="37">
        <f>AF32*Тарифы!Y25</f>
        <v>0</v>
      </c>
      <c r="AI32" s="111"/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592</v>
      </c>
      <c r="I33" s="37">
        <f>H33*Тарифы!F26</f>
        <v>124426.56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1766</v>
      </c>
      <c r="AE33" s="37">
        <f>AD33*Тарифы!X26</f>
        <v>1691192.24</v>
      </c>
      <c r="AF33" s="36">
        <v>0</v>
      </c>
      <c r="AG33" s="37">
        <f>AF33*Тарифы!Y26</f>
        <v>0</v>
      </c>
      <c r="AI33" s="111"/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  <c r="AI34" s="111"/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67208</v>
      </c>
      <c r="I35" s="37">
        <f>H35*Тарифы!F28</f>
        <v>12488590.559999999</v>
      </c>
      <c r="J35" s="36">
        <v>0</v>
      </c>
      <c r="K35" s="37">
        <f>J35*Тарифы!G28</f>
        <v>0</v>
      </c>
      <c r="L35" s="36">
        <v>17448</v>
      </c>
      <c r="M35" s="37">
        <v>28110987.960000001</v>
      </c>
      <c r="N35" s="36">
        <v>1448</v>
      </c>
      <c r="O35" s="37">
        <v>239506.8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29537</v>
      </c>
      <c r="AA35" s="37">
        <f>Z35*Тарифы!V28</f>
        <v>9002582.2300000004</v>
      </c>
      <c r="AB35" s="36">
        <v>0</v>
      </c>
      <c r="AC35" s="37">
        <f>AB35*Тарифы!W28</f>
        <v>0</v>
      </c>
      <c r="AD35" s="36">
        <v>61236</v>
      </c>
      <c r="AE35" s="37">
        <f>AD35*Тарифы!X28</f>
        <v>45673482.960000001</v>
      </c>
      <c r="AF35" s="36">
        <v>0</v>
      </c>
      <c r="AG35" s="37">
        <f>AF35*Тарифы!Y28</f>
        <v>0</v>
      </c>
      <c r="AI35" s="111"/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  <c r="AI36" s="111"/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9</v>
      </c>
      <c r="G37" s="37">
        <f>F37*Тарифы!E30</f>
        <v>1489.77</v>
      </c>
      <c r="H37" s="36">
        <v>2035</v>
      </c>
      <c r="I37" s="37">
        <f>H37*Тарифы!F30</f>
        <v>402584.05000000005</v>
      </c>
      <c r="J37" s="36">
        <v>250</v>
      </c>
      <c r="K37" s="37">
        <f>J37*Тарифы!G30</f>
        <v>49660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333</v>
      </c>
      <c r="AA37" s="37">
        <f>Z37*Тарифы!V30</f>
        <v>108055.17</v>
      </c>
      <c r="AB37" s="36">
        <v>37</v>
      </c>
      <c r="AC37" s="37">
        <f>AB37*Тарифы!W30</f>
        <v>12054.97</v>
      </c>
      <c r="AD37" s="36">
        <v>1977</v>
      </c>
      <c r="AE37" s="37">
        <f>AD37*Тарифы!X30</f>
        <v>1729420.29</v>
      </c>
      <c r="AF37" s="36">
        <v>407</v>
      </c>
      <c r="AG37" s="37">
        <f>AF37*Тарифы!Y30</f>
        <v>356031.39</v>
      </c>
      <c r="AI37" s="111"/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1425</v>
      </c>
      <c r="I38" s="37">
        <f>H38*Тарифы!F31</f>
        <v>226005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185</v>
      </c>
      <c r="AA38" s="37">
        <f>Z38*Тарифы!V31</f>
        <v>48125.899999999994</v>
      </c>
      <c r="AB38" s="36">
        <v>0</v>
      </c>
      <c r="AC38" s="37">
        <f>AB38*Тарифы!W31</f>
        <v>0</v>
      </c>
      <c r="AD38" s="36">
        <v>3011</v>
      </c>
      <c r="AE38" s="37">
        <f>AD38*Тарифы!X31</f>
        <v>1829875.03</v>
      </c>
      <c r="AF38" s="36">
        <v>0</v>
      </c>
      <c r="AG38" s="37">
        <f>AF38*Тарифы!Y31</f>
        <v>0</v>
      </c>
      <c r="AI38" s="111"/>
    </row>
    <row r="39" spans="1:35" x14ac:dyDescent="0.25">
      <c r="A39" s="38">
        <v>31</v>
      </c>
      <c r="B39" s="65" t="s">
        <v>64</v>
      </c>
      <c r="C39" s="50" t="s">
        <v>29</v>
      </c>
      <c r="D39" s="36">
        <v>1702</v>
      </c>
      <c r="E39" s="37">
        <f>D39*Тарифы!D32</f>
        <v>280591.72000000003</v>
      </c>
      <c r="F39" s="36">
        <v>259</v>
      </c>
      <c r="G39" s="37">
        <f>F39*Тарифы!E32</f>
        <v>42872.27</v>
      </c>
      <c r="H39" s="66">
        <v>3071</v>
      </c>
      <c r="I39" s="37">
        <f>H39*Тарифы!F32</f>
        <v>607535.93000000005</v>
      </c>
      <c r="J39" s="36">
        <v>74</v>
      </c>
      <c r="K39" s="37">
        <f>J39*Тарифы!G32</f>
        <v>14699.359999999999</v>
      </c>
      <c r="L39" s="36">
        <v>0</v>
      </c>
      <c r="M39" s="37">
        <v>0</v>
      </c>
      <c r="N39" s="36">
        <v>232</v>
      </c>
      <c r="O39" s="37">
        <v>38376.800000000003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703</v>
      </c>
      <c r="AA39" s="37">
        <f>Z39*Тарифы!V32</f>
        <v>228116.47</v>
      </c>
      <c r="AB39" s="36">
        <v>37</v>
      </c>
      <c r="AC39" s="37">
        <f>AB39*Тарифы!W32</f>
        <v>12054.97</v>
      </c>
      <c r="AD39" s="36">
        <v>6986</v>
      </c>
      <c r="AE39" s="37">
        <f>AD39*Тарифы!X32</f>
        <v>6111143.2199999997</v>
      </c>
      <c r="AF39" s="36">
        <v>344</v>
      </c>
      <c r="AG39" s="37">
        <f>AF39*Тарифы!Y32</f>
        <v>300920.88</v>
      </c>
      <c r="AI39" s="111"/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  <c r="AI40" s="111"/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  <c r="AI41" s="111"/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  <c r="AI42" s="111"/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1036</v>
      </c>
      <c r="I43" s="37">
        <f>H43*Тарифы!F36</f>
        <v>368567.36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74</v>
      </c>
      <c r="AA43" s="37">
        <f>Z43*Тарифы!V36</f>
        <v>43329.22</v>
      </c>
      <c r="AB43" s="36">
        <v>0</v>
      </c>
      <c r="AC43" s="37">
        <f>AB43*Тарифы!W36</f>
        <v>0</v>
      </c>
      <c r="AD43" s="36">
        <v>358</v>
      </c>
      <c r="AE43" s="37">
        <f>AD43*Тарифы!X36</f>
        <v>464805.72</v>
      </c>
      <c r="AF43" s="36">
        <v>0</v>
      </c>
      <c r="AG43" s="37">
        <f>AF43*Тарифы!Y36</f>
        <v>0</v>
      </c>
      <c r="AI43" s="111"/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  <c r="AI44" s="111"/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  <c r="AI45" s="111"/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  <c r="AI46" s="111"/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  <c r="AI47" s="111"/>
    </row>
    <row r="48" spans="1:35" s="40" customFormat="1" x14ac:dyDescent="0.25">
      <c r="A48" s="227" t="s">
        <v>82</v>
      </c>
      <c r="B48" s="228"/>
      <c r="C48" s="229"/>
      <c r="D48" s="67">
        <f>SUM(D10:D47)</f>
        <v>21952</v>
      </c>
      <c r="E48" s="39">
        <f t="shared" ref="E48:AG48" si="0">SUM(E10:E47)</f>
        <v>4645767.95</v>
      </c>
      <c r="F48" s="67">
        <f t="shared" si="0"/>
        <v>545</v>
      </c>
      <c r="G48" s="39">
        <f t="shared" si="0"/>
        <v>97104.809999999983</v>
      </c>
      <c r="H48" s="67">
        <f t="shared" si="0"/>
        <v>112915</v>
      </c>
      <c r="I48" s="39">
        <f t="shared" si="0"/>
        <v>21470968.27</v>
      </c>
      <c r="J48" s="67">
        <f t="shared" si="0"/>
        <v>3126</v>
      </c>
      <c r="K48" s="39">
        <f t="shared" si="0"/>
        <v>708863.51</v>
      </c>
      <c r="L48" s="67">
        <f t="shared" si="0"/>
        <v>17448</v>
      </c>
      <c r="M48" s="39">
        <f t="shared" si="0"/>
        <v>28110987.960000001</v>
      </c>
      <c r="N48" s="67">
        <f t="shared" si="0"/>
        <v>2621</v>
      </c>
      <c r="O48" s="39">
        <f t="shared" si="0"/>
        <v>433536.99999999994</v>
      </c>
      <c r="P48" s="67">
        <f t="shared" si="0"/>
        <v>0</v>
      </c>
      <c r="Q48" s="39">
        <f t="shared" si="0"/>
        <v>0</v>
      </c>
      <c r="R48" s="67">
        <f t="shared" si="0"/>
        <v>53</v>
      </c>
      <c r="S48" s="39">
        <f t="shared" si="0"/>
        <v>210335.8</v>
      </c>
      <c r="T48" s="67">
        <f t="shared" si="0"/>
        <v>6267</v>
      </c>
      <c r="U48" s="39">
        <f t="shared" si="0"/>
        <v>4590123.91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33185</v>
      </c>
      <c r="AA48" s="39">
        <f t="shared" si="0"/>
        <v>10198972.140000002</v>
      </c>
      <c r="AB48" s="67">
        <f t="shared" si="0"/>
        <v>1773</v>
      </c>
      <c r="AC48" s="39">
        <f t="shared" si="0"/>
        <v>796451.98999999987</v>
      </c>
      <c r="AD48" s="67">
        <f t="shared" si="0"/>
        <v>118767</v>
      </c>
      <c r="AE48" s="39">
        <f t="shared" si="0"/>
        <v>103351741.63000001</v>
      </c>
      <c r="AF48" s="67">
        <f t="shared" si="0"/>
        <v>6756</v>
      </c>
      <c r="AG48" s="39">
        <f t="shared" si="0"/>
        <v>7241073.7999999989</v>
      </c>
      <c r="AH48" s="68"/>
      <c r="AI48" s="111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72809</v>
      </c>
      <c r="E50" s="45"/>
      <c r="F50" s="223" t="s">
        <v>83</v>
      </c>
      <c r="G50" s="223"/>
      <c r="H50" s="44">
        <v>68975</v>
      </c>
      <c r="I50" s="45"/>
      <c r="J50" s="70" t="s">
        <v>84</v>
      </c>
      <c r="K50" s="44">
        <v>3834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"Поликлиника № 1"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6982</v>
      </c>
      <c r="E59" s="37">
        <f>D59*Тарифы!D4</f>
        <v>1516769.6800000002</v>
      </c>
      <c r="F59" s="36">
        <v>0</v>
      </c>
      <c r="G59" s="37">
        <f>F59*Тарифы!E4</f>
        <v>0</v>
      </c>
      <c r="H59" s="36">
        <v>4008</v>
      </c>
      <c r="I59" s="37">
        <f>H59*Тарифы!F4</f>
        <v>1044845.52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65</v>
      </c>
      <c r="AA59" s="37">
        <f>Z59*Тарифы!V4</f>
        <v>27792.05</v>
      </c>
      <c r="AB59" s="36">
        <v>0</v>
      </c>
      <c r="AC59" s="37">
        <f>AB59*Тарифы!W4</f>
        <v>0</v>
      </c>
      <c r="AD59" s="36">
        <v>5063</v>
      </c>
      <c r="AE59" s="37">
        <f>AD59*Тарифы!X4</f>
        <v>7272796.9800000004</v>
      </c>
      <c r="AF59" s="36">
        <v>0</v>
      </c>
      <c r="AG59" s="37">
        <f>AF59*Тарифы!Y4</f>
        <v>0</v>
      </c>
      <c r="AI59" s="111"/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26</v>
      </c>
      <c r="I60" s="37">
        <f>H60*Тарифы!F5</f>
        <v>8639.2799999999988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52</v>
      </c>
      <c r="AA60" s="37">
        <f>Z60*Тарифы!V5</f>
        <v>28340.52</v>
      </c>
      <c r="AB60" s="36">
        <v>0</v>
      </c>
      <c r="AC60" s="37">
        <f>AB60*Тарифы!W5</f>
        <v>0</v>
      </c>
      <c r="AD60" s="36">
        <v>215</v>
      </c>
      <c r="AE60" s="37">
        <f>AD60*Тарифы!X5</f>
        <v>273204.8</v>
      </c>
      <c r="AF60" s="36">
        <v>0</v>
      </c>
      <c r="AG60" s="37">
        <f>AF60*Тарифы!Y5</f>
        <v>0</v>
      </c>
      <c r="AI60" s="111"/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611</v>
      </c>
      <c r="I61" s="37">
        <f>H61*Тарифы!F6</f>
        <v>113536.01999999999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26</v>
      </c>
      <c r="AA61" s="37">
        <f>Z61*Тарифы!V6</f>
        <v>7924.5400000000009</v>
      </c>
      <c r="AB61" s="36">
        <v>0</v>
      </c>
      <c r="AC61" s="37">
        <f>AB61*Тарифы!W6</f>
        <v>0</v>
      </c>
      <c r="AD61" s="36">
        <v>428</v>
      </c>
      <c r="AE61" s="37">
        <f>AD61*Тарифы!X6</f>
        <v>319228.08</v>
      </c>
      <c r="AF61" s="36">
        <v>0</v>
      </c>
      <c r="AG61" s="37">
        <f>AF61*Тарифы!Y6</f>
        <v>0</v>
      </c>
      <c r="AI61" s="111"/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  <c r="AI62" s="111"/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  <c r="AI63" s="111"/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  <c r="AI64" s="111"/>
    </row>
    <row r="65" spans="1:35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  <c r="AI65" s="111"/>
    </row>
    <row r="66" spans="1:35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  <c r="AI66" s="111"/>
    </row>
    <row r="67" spans="1:35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  <c r="AI67" s="111"/>
    </row>
    <row r="68" spans="1:35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  <c r="AI68" s="111"/>
    </row>
    <row r="69" spans="1:35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527</v>
      </c>
      <c r="I69" s="37">
        <f>H69*Тарифы!F14</f>
        <v>146611.4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26</v>
      </c>
      <c r="AA69" s="37">
        <f>Z69*Тарифы!V14</f>
        <v>11863.54</v>
      </c>
      <c r="AB69" s="36">
        <v>0</v>
      </c>
      <c r="AC69" s="37">
        <f>AB69*Тарифы!W14</f>
        <v>0</v>
      </c>
      <c r="AD69" s="36">
        <v>600</v>
      </c>
      <c r="AE69" s="37">
        <f>AD69*Тарифы!X14</f>
        <v>580110</v>
      </c>
      <c r="AF69" s="36">
        <v>0</v>
      </c>
      <c r="AG69" s="37">
        <f>AF69*Тарифы!Y14</f>
        <v>0</v>
      </c>
      <c r="AI69" s="111"/>
    </row>
    <row r="70" spans="1:35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216</v>
      </c>
      <c r="I70" s="37">
        <f>H70*Тарифы!F15</f>
        <v>45398.880000000005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177</v>
      </c>
      <c r="O70" s="37">
        <v>29741.42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78</v>
      </c>
      <c r="AA70" s="37">
        <f>Z70*Тарифы!V15</f>
        <v>26888.940000000002</v>
      </c>
      <c r="AB70" s="36">
        <v>0</v>
      </c>
      <c r="AC70" s="37">
        <f>AB70*Тарифы!W15</f>
        <v>0</v>
      </c>
      <c r="AD70" s="36">
        <v>1832</v>
      </c>
      <c r="AE70" s="37">
        <f>AD70*Тарифы!X15</f>
        <v>1754396.48</v>
      </c>
      <c r="AF70" s="36">
        <v>0</v>
      </c>
      <c r="AG70" s="37">
        <f>AF70*Тарифы!Y15</f>
        <v>0</v>
      </c>
      <c r="AI70" s="111"/>
    </row>
    <row r="71" spans="1:35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  <c r="AI71" s="111"/>
    </row>
    <row r="72" spans="1:35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91</v>
      </c>
      <c r="G72" s="37">
        <f>F72*Тарифы!E17</f>
        <v>17666.739999999998</v>
      </c>
      <c r="H72" s="36">
        <v>1230</v>
      </c>
      <c r="I72" s="37">
        <f>H72*Тарифы!F17</f>
        <v>266799.3</v>
      </c>
      <c r="J72" s="36">
        <v>52</v>
      </c>
      <c r="K72" s="37">
        <f>J72*Тарифы!G17</f>
        <v>12114.44</v>
      </c>
      <c r="L72" s="36">
        <v>0</v>
      </c>
      <c r="M72" s="37">
        <v>0</v>
      </c>
      <c r="N72" s="36">
        <v>188</v>
      </c>
      <c r="O72" s="37">
        <v>31593.48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247</v>
      </c>
      <c r="AA72" s="37">
        <f>Z72*Тарифы!V17</f>
        <v>87877.659999999989</v>
      </c>
      <c r="AB72" s="36">
        <v>13</v>
      </c>
      <c r="AC72" s="37">
        <f>AB72*Тарифы!W17</f>
        <v>4967.43</v>
      </c>
      <c r="AD72" s="36">
        <v>2244</v>
      </c>
      <c r="AE72" s="37">
        <f>AD72*Тарифы!X17</f>
        <v>2086964.88</v>
      </c>
      <c r="AF72" s="36">
        <v>273</v>
      </c>
      <c r="AG72" s="37">
        <f>AF72*Тарифы!Y17</f>
        <v>271490.31</v>
      </c>
      <c r="AI72" s="111"/>
    </row>
    <row r="73" spans="1:35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  <c r="AI73" s="111"/>
    </row>
    <row r="74" spans="1:35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  <c r="AI74" s="111"/>
    </row>
    <row r="75" spans="1:35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  <c r="AI75" s="111"/>
    </row>
    <row r="76" spans="1:35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559</v>
      </c>
      <c r="I76" s="37">
        <f>H76*Тарифы!F21</f>
        <v>110586.97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13</v>
      </c>
      <c r="O76" s="37">
        <v>2287.98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26</v>
      </c>
      <c r="AA76" s="37">
        <f>Z76*Тарифы!V21</f>
        <v>8436.74</v>
      </c>
      <c r="AB76" s="36">
        <v>0</v>
      </c>
      <c r="AC76" s="37">
        <f>AB76*Тарифы!W21</f>
        <v>0</v>
      </c>
      <c r="AD76" s="36">
        <v>805</v>
      </c>
      <c r="AE76" s="37">
        <f>AD76*Тарифы!X21</f>
        <v>704189.85</v>
      </c>
      <c r="AF76" s="36">
        <v>0</v>
      </c>
      <c r="AG76" s="37">
        <f>AF76*Тарифы!Y21</f>
        <v>0</v>
      </c>
      <c r="AI76" s="111"/>
    </row>
    <row r="77" spans="1:35" x14ac:dyDescent="0.25">
      <c r="A77" s="38">
        <v>20</v>
      </c>
      <c r="B77" s="65" t="s">
        <v>48</v>
      </c>
      <c r="C77" s="50" t="s">
        <v>19</v>
      </c>
      <c r="D77" s="36">
        <v>133</v>
      </c>
      <c r="E77" s="37">
        <f>D77*Тарифы!D22</f>
        <v>16921.59</v>
      </c>
      <c r="F77" s="36">
        <v>3</v>
      </c>
      <c r="G77" s="37">
        <f>F77*Тарифы!E22</f>
        <v>394.65000000000003</v>
      </c>
      <c r="H77" s="36">
        <v>2155</v>
      </c>
      <c r="I77" s="37">
        <f>H77*Тарифы!F22</f>
        <v>329025.40000000002</v>
      </c>
      <c r="J77" s="36">
        <v>129</v>
      </c>
      <c r="K77" s="37">
        <f>J77*Тарифы!G22</f>
        <v>20363.940000000002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138</v>
      </c>
      <c r="AA77" s="37">
        <f>Z77*Тарифы!V22</f>
        <v>34556.58</v>
      </c>
      <c r="AB77" s="36">
        <v>5</v>
      </c>
      <c r="AC77" s="37">
        <f>AB77*Тарифы!W22</f>
        <v>1294.6500000000001</v>
      </c>
      <c r="AD77" s="36">
        <v>3158</v>
      </c>
      <c r="AE77" s="37">
        <f>AD77*Тарифы!X22</f>
        <v>2878832.8000000003</v>
      </c>
      <c r="AF77" s="36">
        <v>213</v>
      </c>
      <c r="AG77" s="37">
        <f>AF77*Тарифы!Y22</f>
        <v>200055.99</v>
      </c>
      <c r="AI77" s="111"/>
    </row>
    <row r="78" spans="1:35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3</v>
      </c>
      <c r="G78" s="37">
        <f>F78*Тарифы!E23</f>
        <v>425.52</v>
      </c>
      <c r="H78" s="36">
        <v>3666</v>
      </c>
      <c r="I78" s="37">
        <f>H78*Тарифы!F23</f>
        <v>446518.8</v>
      </c>
      <c r="J78" s="36">
        <v>283</v>
      </c>
      <c r="K78" s="37">
        <f>J78*Тарифы!G23</f>
        <v>48169.43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143</v>
      </c>
      <c r="AA78" s="37">
        <f>Z78*Тарифы!V23</f>
        <v>28568.54</v>
      </c>
      <c r="AB78" s="36">
        <v>5</v>
      </c>
      <c r="AC78" s="37">
        <f>AB78*Тарифы!W23</f>
        <v>1395.8500000000001</v>
      </c>
      <c r="AD78" s="36">
        <v>2040</v>
      </c>
      <c r="AE78" s="37">
        <f>AD78*Тарифы!X23</f>
        <v>1371267.6</v>
      </c>
      <c r="AF78" s="36">
        <v>129</v>
      </c>
      <c r="AG78" s="37">
        <f>AF78*Тарифы!Y23</f>
        <v>121160.67</v>
      </c>
      <c r="AI78" s="111"/>
    </row>
    <row r="79" spans="1:35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520</v>
      </c>
      <c r="K79" s="37">
        <f>J79*Тарифы!G24</f>
        <v>145724.80000000002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19</v>
      </c>
      <c r="S79" s="37">
        <v>75403.399999999994</v>
      </c>
      <c r="T79" s="36">
        <v>2202</v>
      </c>
      <c r="U79" s="37">
        <v>2136522.4900000002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573</v>
      </c>
      <c r="AC79" s="37">
        <f>AB79*Тарифы!W24</f>
        <v>263373.71999999997</v>
      </c>
      <c r="AD79" s="36">
        <v>0</v>
      </c>
      <c r="AE79" s="37">
        <f>AD79*Тарифы!X24</f>
        <v>0</v>
      </c>
      <c r="AF79" s="36">
        <v>1495</v>
      </c>
      <c r="AG79" s="37">
        <f>AF79*Тарифы!Y24</f>
        <v>1720759.95</v>
      </c>
      <c r="AI79" s="111"/>
    </row>
    <row r="80" spans="1:35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182</v>
      </c>
      <c r="I80" s="37">
        <f>H80*Тарифы!F25</f>
        <v>33819.24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26</v>
      </c>
      <c r="AA80" s="37">
        <f>Z80*Тарифы!V25</f>
        <v>7924.5400000000009</v>
      </c>
      <c r="AB80" s="36">
        <v>0</v>
      </c>
      <c r="AC80" s="37">
        <f>AB80*Тарифы!W25</f>
        <v>0</v>
      </c>
      <c r="AD80" s="36">
        <v>296</v>
      </c>
      <c r="AE80" s="37">
        <f>AD80*Тарифы!X25</f>
        <v>220774.56</v>
      </c>
      <c r="AF80" s="36">
        <v>0</v>
      </c>
      <c r="AG80" s="37">
        <f>AF80*Тарифы!Y25</f>
        <v>0</v>
      </c>
      <c r="AI80" s="111"/>
    </row>
    <row r="81" spans="1:35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208</v>
      </c>
      <c r="I81" s="37">
        <f>H81*Тарифы!F26</f>
        <v>43717.440000000002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762</v>
      </c>
      <c r="AE81" s="37">
        <f>AD81*Тарифы!X26</f>
        <v>729721.67999999993</v>
      </c>
      <c r="AF81" s="36">
        <v>0</v>
      </c>
      <c r="AG81" s="37">
        <f>AF81*Тарифы!Y26</f>
        <v>0</v>
      </c>
      <c r="AI81" s="111"/>
    </row>
    <row r="82" spans="1:35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  <c r="AI82" s="111"/>
    </row>
    <row r="83" spans="1:35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23614</v>
      </c>
      <c r="I83" s="37">
        <f>H83*Тарифы!F28</f>
        <v>4387953.4799999995</v>
      </c>
      <c r="J83" s="36">
        <v>0</v>
      </c>
      <c r="K83" s="37">
        <f>J83*Тарифы!G28</f>
        <v>0</v>
      </c>
      <c r="L83" s="36">
        <v>6152</v>
      </c>
      <c r="M83" s="37">
        <v>10015173.279999999</v>
      </c>
      <c r="N83" s="36">
        <v>437</v>
      </c>
      <c r="O83" s="37">
        <v>73253.899999999994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10477</v>
      </c>
      <c r="AA83" s="37">
        <f>Z83*Тарифы!V28</f>
        <v>3193284.83</v>
      </c>
      <c r="AB83" s="36">
        <v>0</v>
      </c>
      <c r="AC83" s="37">
        <f>AB83*Тарифы!W28</f>
        <v>0</v>
      </c>
      <c r="AD83" s="36">
        <v>21657</v>
      </c>
      <c r="AE83" s="37">
        <f>AD83*Тарифы!X28</f>
        <v>16153090.02</v>
      </c>
      <c r="AF83" s="36">
        <v>0</v>
      </c>
      <c r="AG83" s="37">
        <f>AF83*Тарифы!Y28</f>
        <v>0</v>
      </c>
      <c r="AI83" s="111"/>
    </row>
    <row r="84" spans="1:35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  <c r="AI84" s="111"/>
    </row>
    <row r="85" spans="1:35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3</v>
      </c>
      <c r="G85" s="37">
        <f>F85*Тарифы!E30</f>
        <v>496.59000000000003</v>
      </c>
      <c r="H85" s="36">
        <v>715</v>
      </c>
      <c r="I85" s="37">
        <f>H85*Тарифы!F30</f>
        <v>141448.45000000001</v>
      </c>
      <c r="J85" s="36">
        <v>88</v>
      </c>
      <c r="K85" s="37">
        <f>J85*Тарифы!G30</f>
        <v>17480.32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117</v>
      </c>
      <c r="AA85" s="37">
        <f>Z85*Тарифы!V30</f>
        <v>37965.33</v>
      </c>
      <c r="AB85" s="36">
        <v>13</v>
      </c>
      <c r="AC85" s="37">
        <f>AB85*Тарифы!W30</f>
        <v>4235.53</v>
      </c>
      <c r="AD85" s="36">
        <v>837</v>
      </c>
      <c r="AE85" s="37">
        <f>AD85*Тарифы!X30</f>
        <v>732182.49</v>
      </c>
      <c r="AF85" s="36">
        <v>143</v>
      </c>
      <c r="AG85" s="37">
        <f>AF85*Тарифы!Y30</f>
        <v>125092.11</v>
      </c>
      <c r="AI85" s="111"/>
    </row>
    <row r="86" spans="1:35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501</v>
      </c>
      <c r="I86" s="37">
        <f>H86*Тарифы!F31</f>
        <v>79458.599999999991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65</v>
      </c>
      <c r="AA86" s="37">
        <f>Z86*Тарифы!V31</f>
        <v>16909.099999999999</v>
      </c>
      <c r="AB86" s="36">
        <v>0</v>
      </c>
      <c r="AC86" s="37">
        <f>AB86*Тарифы!W31</f>
        <v>0</v>
      </c>
      <c r="AD86" s="36">
        <v>1200</v>
      </c>
      <c r="AE86" s="37">
        <f>AD86*Тарифы!X31</f>
        <v>729276</v>
      </c>
      <c r="AF86" s="36">
        <v>0</v>
      </c>
      <c r="AG86" s="37">
        <f>AF86*Тарифы!Y31</f>
        <v>0</v>
      </c>
      <c r="AI86" s="111"/>
    </row>
    <row r="87" spans="1:35" x14ac:dyDescent="0.25">
      <c r="A87" s="38">
        <v>31</v>
      </c>
      <c r="B87" s="65" t="s">
        <v>64</v>
      </c>
      <c r="C87" s="50" t="s">
        <v>29</v>
      </c>
      <c r="D87" s="36">
        <v>598</v>
      </c>
      <c r="E87" s="37">
        <f>D87*Тарифы!D32</f>
        <v>98586.280000000013</v>
      </c>
      <c r="F87" s="36">
        <v>91</v>
      </c>
      <c r="G87" s="37">
        <f>F87*Тарифы!E32</f>
        <v>15063.23</v>
      </c>
      <c r="H87" s="36">
        <v>1079</v>
      </c>
      <c r="I87" s="37">
        <f>H87*Тарифы!F32</f>
        <v>213458.57</v>
      </c>
      <c r="J87" s="36">
        <v>26</v>
      </c>
      <c r="K87" s="37">
        <f>J87*Тарифы!G32</f>
        <v>5164.6399999999994</v>
      </c>
      <c r="L87" s="36">
        <v>0</v>
      </c>
      <c r="M87" s="37">
        <v>0</v>
      </c>
      <c r="N87" s="36">
        <v>111</v>
      </c>
      <c r="O87" s="37">
        <v>18699.060000000001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247</v>
      </c>
      <c r="AA87" s="37">
        <f>Z87*Тарифы!V32</f>
        <v>80149.03</v>
      </c>
      <c r="AB87" s="36">
        <v>13</v>
      </c>
      <c r="AC87" s="37">
        <f>AB87*Тарифы!W32</f>
        <v>4235.53</v>
      </c>
      <c r="AD87" s="36">
        <v>2597</v>
      </c>
      <c r="AE87" s="37">
        <f>AD87*Тарифы!X32</f>
        <v>2271777.69</v>
      </c>
      <c r="AF87" s="36">
        <v>121</v>
      </c>
      <c r="AG87" s="37">
        <f>AF87*Тарифы!Y32</f>
        <v>105847.17</v>
      </c>
      <c r="AI87" s="111"/>
    </row>
    <row r="88" spans="1:35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  <c r="AI88" s="111"/>
    </row>
    <row r="89" spans="1:35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  <c r="AI89" s="111"/>
    </row>
    <row r="90" spans="1:35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  <c r="AI90" s="111"/>
    </row>
    <row r="91" spans="1:35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364</v>
      </c>
      <c r="I91" s="37">
        <f>H91*Тарифы!F36</f>
        <v>129496.64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26</v>
      </c>
      <c r="AA91" s="37">
        <f>Z91*Тарифы!V36</f>
        <v>15223.779999999999</v>
      </c>
      <c r="AB91" s="36">
        <v>0</v>
      </c>
      <c r="AC91" s="37">
        <f>AB91*Тарифы!W36</f>
        <v>0</v>
      </c>
      <c r="AD91" s="36">
        <v>268</v>
      </c>
      <c r="AE91" s="37">
        <f>AD91*Тарифы!X36</f>
        <v>347955.12</v>
      </c>
      <c r="AF91" s="36">
        <v>0</v>
      </c>
      <c r="AG91" s="37">
        <f>AF91*Тарифы!Y36</f>
        <v>0</v>
      </c>
      <c r="AI91" s="111"/>
    </row>
    <row r="92" spans="1:35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  <c r="AI92" s="111"/>
    </row>
    <row r="93" spans="1:35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  <c r="AI93" s="111"/>
    </row>
    <row r="94" spans="1:35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  <c r="AI94" s="111"/>
    </row>
    <row r="95" spans="1:35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  <c r="AI95" s="111"/>
    </row>
    <row r="96" spans="1:35" x14ac:dyDescent="0.25">
      <c r="A96" s="227" t="s">
        <v>82</v>
      </c>
      <c r="B96" s="228"/>
      <c r="C96" s="229"/>
      <c r="D96" s="67">
        <f>SUM(D58:D95)</f>
        <v>7713</v>
      </c>
      <c r="E96" s="39">
        <f t="shared" ref="E96:AG96" si="1">SUM(E58:E95)</f>
        <v>1632277.5500000003</v>
      </c>
      <c r="F96" s="67">
        <f t="shared" si="1"/>
        <v>191</v>
      </c>
      <c r="G96" s="39">
        <f t="shared" si="1"/>
        <v>34046.729999999996</v>
      </c>
      <c r="H96" s="67">
        <f t="shared" si="1"/>
        <v>39661</v>
      </c>
      <c r="I96" s="39">
        <f t="shared" si="1"/>
        <v>7541313.9899999993</v>
      </c>
      <c r="J96" s="67">
        <f t="shared" si="1"/>
        <v>1098</v>
      </c>
      <c r="K96" s="39">
        <f t="shared" si="1"/>
        <v>249017.57</v>
      </c>
      <c r="L96" s="67">
        <f t="shared" si="1"/>
        <v>6152</v>
      </c>
      <c r="M96" s="39">
        <f t="shared" si="1"/>
        <v>10015173.279999999</v>
      </c>
      <c r="N96" s="67">
        <f t="shared" si="1"/>
        <v>926</v>
      </c>
      <c r="O96" s="39">
        <f>SUM(O58:O95)</f>
        <v>155575.84</v>
      </c>
      <c r="P96" s="67">
        <f t="shared" si="1"/>
        <v>0</v>
      </c>
      <c r="Q96" s="39">
        <f t="shared" si="1"/>
        <v>0</v>
      </c>
      <c r="R96" s="67">
        <f t="shared" si="1"/>
        <v>19</v>
      </c>
      <c r="S96" s="39">
        <f t="shared" si="1"/>
        <v>75403.399999999994</v>
      </c>
      <c r="T96" s="67">
        <f t="shared" si="1"/>
        <v>2202</v>
      </c>
      <c r="U96" s="39">
        <f t="shared" si="1"/>
        <v>2136522.4900000002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11759</v>
      </c>
      <c r="AA96" s="39">
        <f t="shared" si="1"/>
        <v>3613705.7199999997</v>
      </c>
      <c r="AB96" s="67">
        <f t="shared" si="1"/>
        <v>622</v>
      </c>
      <c r="AC96" s="39">
        <f t="shared" si="1"/>
        <v>279502.71000000002</v>
      </c>
      <c r="AD96" s="67">
        <f t="shared" si="1"/>
        <v>44002</v>
      </c>
      <c r="AE96" s="39">
        <f t="shared" si="1"/>
        <v>38425769.029999994</v>
      </c>
      <c r="AF96" s="67">
        <f t="shared" si="1"/>
        <v>2374</v>
      </c>
      <c r="AG96" s="39">
        <f t="shared" si="1"/>
        <v>2544406.1999999997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30063</v>
      </c>
      <c r="E98" s="45"/>
      <c r="F98" s="223" t="s">
        <v>83</v>
      </c>
      <c r="G98" s="223"/>
      <c r="H98" s="44">
        <v>28865</v>
      </c>
      <c r="I98" s="45"/>
      <c r="J98" s="70" t="s">
        <v>84</v>
      </c>
      <c r="K98" s="44">
        <v>1198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"Поликлиника № 1"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26855</v>
      </c>
      <c r="E107" s="43">
        <f t="shared" si="2"/>
        <v>5833980.2000000011</v>
      </c>
      <c r="F107" s="36">
        <f t="shared" si="2"/>
        <v>0</v>
      </c>
      <c r="G107" s="43">
        <f t="shared" si="2"/>
        <v>0</v>
      </c>
      <c r="H107" s="36">
        <f t="shared" si="2"/>
        <v>15415</v>
      </c>
      <c r="I107" s="43">
        <f t="shared" si="2"/>
        <v>4018536.35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250</v>
      </c>
      <c r="AA107" s="43">
        <f t="shared" si="2"/>
        <v>106892.5</v>
      </c>
      <c r="AB107" s="36">
        <f t="shared" si="2"/>
        <v>0</v>
      </c>
      <c r="AC107" s="43">
        <f t="shared" si="2"/>
        <v>0</v>
      </c>
      <c r="AD107" s="36">
        <f t="shared" si="2"/>
        <v>19068</v>
      </c>
      <c r="AE107" s="43">
        <f t="shared" si="2"/>
        <v>27390419.280000001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100</v>
      </c>
      <c r="I108" s="43">
        <f t="shared" si="2"/>
        <v>33228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200</v>
      </c>
      <c r="AA108" s="43">
        <f t="shared" si="2"/>
        <v>109002</v>
      </c>
      <c r="AB108" s="36">
        <f t="shared" si="2"/>
        <v>0</v>
      </c>
      <c r="AC108" s="43">
        <f t="shared" si="2"/>
        <v>0</v>
      </c>
      <c r="AD108" s="36">
        <f t="shared" si="2"/>
        <v>421</v>
      </c>
      <c r="AE108" s="43">
        <f t="shared" si="2"/>
        <v>534973.12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2350</v>
      </c>
      <c r="I109" s="43">
        <f t="shared" si="2"/>
        <v>436677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100</v>
      </c>
      <c r="AA109" s="43">
        <f t="shared" si="2"/>
        <v>30479.000000000004</v>
      </c>
      <c r="AB109" s="36">
        <f t="shared" si="2"/>
        <v>0</v>
      </c>
      <c r="AC109" s="43">
        <f t="shared" si="2"/>
        <v>0</v>
      </c>
      <c r="AD109" s="36">
        <f t="shared" si="2"/>
        <v>1240</v>
      </c>
      <c r="AE109" s="43">
        <f t="shared" si="2"/>
        <v>924866.40000000014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2026</v>
      </c>
      <c r="I117" s="43">
        <f t="shared" si="4"/>
        <v>563633.19999999995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100</v>
      </c>
      <c r="AA117" s="43">
        <f t="shared" si="4"/>
        <v>45629</v>
      </c>
      <c r="AB117" s="36">
        <f t="shared" si="4"/>
        <v>0</v>
      </c>
      <c r="AC117" s="43">
        <f t="shared" si="4"/>
        <v>0</v>
      </c>
      <c r="AD117" s="36">
        <f t="shared" si="4"/>
        <v>1904</v>
      </c>
      <c r="AE117" s="43">
        <f t="shared" si="4"/>
        <v>1840882.4000000001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830</v>
      </c>
      <c r="I118" s="43">
        <f t="shared" si="4"/>
        <v>174449.40000000002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518</v>
      </c>
      <c r="O118" s="43">
        <f t="shared" si="4"/>
        <v>86146.82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300</v>
      </c>
      <c r="AA118" s="43">
        <f t="shared" si="4"/>
        <v>103419</v>
      </c>
      <c r="AB118" s="36">
        <f t="shared" si="4"/>
        <v>0</v>
      </c>
      <c r="AC118" s="43">
        <f t="shared" si="4"/>
        <v>0</v>
      </c>
      <c r="AD118" s="36">
        <f t="shared" si="4"/>
        <v>6643</v>
      </c>
      <c r="AE118" s="43">
        <f t="shared" si="4"/>
        <v>6361602.5199999996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350</v>
      </c>
      <c r="G120" s="43">
        <f t="shared" si="4"/>
        <v>67949</v>
      </c>
      <c r="H120" s="36">
        <f t="shared" si="4"/>
        <v>4767</v>
      </c>
      <c r="I120" s="43">
        <f t="shared" si="4"/>
        <v>1034009.97</v>
      </c>
      <c r="J120" s="36">
        <f t="shared" si="4"/>
        <v>200</v>
      </c>
      <c r="K120" s="43">
        <f t="shared" si="4"/>
        <v>46594</v>
      </c>
      <c r="L120" s="36">
        <f t="shared" si="4"/>
        <v>0</v>
      </c>
      <c r="M120" s="43">
        <f t="shared" si="4"/>
        <v>0</v>
      </c>
      <c r="N120" s="36">
        <f t="shared" si="4"/>
        <v>751</v>
      </c>
      <c r="O120" s="43">
        <f t="shared" si="4"/>
        <v>124717.68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950</v>
      </c>
      <c r="AA120" s="43">
        <f t="shared" si="4"/>
        <v>337990.99999999994</v>
      </c>
      <c r="AB120" s="36">
        <f t="shared" si="4"/>
        <v>50</v>
      </c>
      <c r="AC120" s="43">
        <f t="shared" si="4"/>
        <v>19105.5</v>
      </c>
      <c r="AD120" s="36">
        <f t="shared" si="4"/>
        <v>8226</v>
      </c>
      <c r="AE120" s="43">
        <f t="shared" si="4"/>
        <v>7650344.5199999996</v>
      </c>
      <c r="AF120" s="36">
        <f t="shared" si="4"/>
        <v>1050</v>
      </c>
      <c r="AG120" s="43">
        <f t="shared" si="4"/>
        <v>1044193.5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2150</v>
      </c>
      <c r="I124" s="43">
        <f t="shared" si="6"/>
        <v>425334.5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50</v>
      </c>
      <c r="O124" s="43">
        <f t="shared" si="6"/>
        <v>8411.7800000000007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100</v>
      </c>
      <c r="AA124" s="43">
        <f t="shared" si="6"/>
        <v>32449</v>
      </c>
      <c r="AB124" s="36">
        <f t="shared" si="6"/>
        <v>0</v>
      </c>
      <c r="AC124" s="43">
        <f t="shared" si="6"/>
        <v>0</v>
      </c>
      <c r="AD124" s="36">
        <f t="shared" si="6"/>
        <v>2693</v>
      </c>
      <c r="AE124" s="43">
        <f t="shared" si="6"/>
        <v>2355755.61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510</v>
      </c>
      <c r="E125" s="43">
        <f t="shared" si="6"/>
        <v>64887.3</v>
      </c>
      <c r="F125" s="36">
        <f t="shared" si="6"/>
        <v>12</v>
      </c>
      <c r="G125" s="43">
        <f t="shared" si="6"/>
        <v>1578.6000000000001</v>
      </c>
      <c r="H125" s="36">
        <f t="shared" si="6"/>
        <v>8290</v>
      </c>
      <c r="I125" s="43">
        <f t="shared" si="6"/>
        <v>1265717.2000000002</v>
      </c>
      <c r="J125" s="36">
        <f t="shared" si="6"/>
        <v>498</v>
      </c>
      <c r="K125" s="43">
        <f t="shared" si="6"/>
        <v>78614.28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530</v>
      </c>
      <c r="AA125" s="43">
        <f t="shared" si="6"/>
        <v>132717.29999999999</v>
      </c>
      <c r="AB125" s="36">
        <f t="shared" si="6"/>
        <v>20</v>
      </c>
      <c r="AC125" s="43">
        <f t="shared" si="6"/>
        <v>5178.6000000000004</v>
      </c>
      <c r="AD125" s="36">
        <f t="shared" si="6"/>
        <v>11743</v>
      </c>
      <c r="AE125" s="43">
        <f t="shared" si="6"/>
        <v>10704918.800000001</v>
      </c>
      <c r="AF125" s="36">
        <f t="shared" si="6"/>
        <v>820</v>
      </c>
      <c r="AG125" s="43">
        <f t="shared" si="6"/>
        <v>770168.6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12</v>
      </c>
      <c r="G126" s="43">
        <f t="shared" si="6"/>
        <v>1702.08</v>
      </c>
      <c r="H126" s="36">
        <f t="shared" si="6"/>
        <v>14100</v>
      </c>
      <c r="I126" s="43">
        <f t="shared" si="6"/>
        <v>1717380</v>
      </c>
      <c r="J126" s="36">
        <f t="shared" si="6"/>
        <v>1088</v>
      </c>
      <c r="K126" s="43">
        <f t="shared" si="6"/>
        <v>185188.48000000001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550</v>
      </c>
      <c r="AA126" s="43">
        <f t="shared" si="6"/>
        <v>109879</v>
      </c>
      <c r="AB126" s="36">
        <f t="shared" si="6"/>
        <v>20</v>
      </c>
      <c r="AC126" s="43">
        <f t="shared" si="6"/>
        <v>5583.4000000000005</v>
      </c>
      <c r="AD126" s="36">
        <f t="shared" si="6"/>
        <v>7443</v>
      </c>
      <c r="AE126" s="43">
        <f t="shared" si="6"/>
        <v>5003110.17</v>
      </c>
      <c r="AF126" s="36">
        <f t="shared" si="6"/>
        <v>495</v>
      </c>
      <c r="AG126" s="43">
        <f t="shared" si="6"/>
        <v>464918.85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2000</v>
      </c>
      <c r="K127" s="43">
        <f t="shared" si="6"/>
        <v>560480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72</v>
      </c>
      <c r="S127" s="43">
        <f t="shared" si="6"/>
        <v>285739.19999999995</v>
      </c>
      <c r="T127" s="36">
        <f t="shared" si="6"/>
        <v>8469</v>
      </c>
      <c r="U127" s="43">
        <f t="shared" si="6"/>
        <v>6726646.4000000004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2205</v>
      </c>
      <c r="AC127" s="43">
        <f t="shared" si="6"/>
        <v>1013506.2</v>
      </c>
      <c r="AD127" s="36">
        <f t="shared" si="6"/>
        <v>0</v>
      </c>
      <c r="AE127" s="43">
        <f t="shared" si="6"/>
        <v>0</v>
      </c>
      <c r="AF127" s="36">
        <f t="shared" si="6"/>
        <v>5750</v>
      </c>
      <c r="AG127" s="43">
        <f t="shared" si="6"/>
        <v>6618307.5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700</v>
      </c>
      <c r="I128" s="43">
        <f t="shared" si="6"/>
        <v>130074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100</v>
      </c>
      <c r="AA128" s="43">
        <f t="shared" si="6"/>
        <v>30479.000000000004</v>
      </c>
      <c r="AB128" s="36">
        <f t="shared" si="6"/>
        <v>0</v>
      </c>
      <c r="AC128" s="43">
        <f t="shared" si="6"/>
        <v>0</v>
      </c>
      <c r="AD128" s="36">
        <f t="shared" si="6"/>
        <v>733</v>
      </c>
      <c r="AE128" s="43">
        <f t="shared" si="6"/>
        <v>546715.38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800</v>
      </c>
      <c r="I129" s="43">
        <f t="shared" si="6"/>
        <v>168144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2528</v>
      </c>
      <c r="AE129" s="43">
        <f t="shared" si="6"/>
        <v>2420913.92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90822</v>
      </c>
      <c r="I131" s="43">
        <f t="shared" si="6"/>
        <v>16876544.039999999</v>
      </c>
      <c r="J131" s="36">
        <f t="shared" si="6"/>
        <v>0</v>
      </c>
      <c r="K131" s="43">
        <f t="shared" si="6"/>
        <v>0</v>
      </c>
      <c r="L131" s="36">
        <f t="shared" si="6"/>
        <v>23600</v>
      </c>
      <c r="M131" s="43">
        <f t="shared" si="6"/>
        <v>38126161.240000002</v>
      </c>
      <c r="N131" s="36">
        <f t="shared" si="6"/>
        <v>1885</v>
      </c>
      <c r="O131" s="43">
        <f t="shared" si="6"/>
        <v>312760.69999999995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40014</v>
      </c>
      <c r="AA131" s="43">
        <f t="shared" si="6"/>
        <v>12195867.060000001</v>
      </c>
      <c r="AB131" s="36">
        <f t="shared" si="6"/>
        <v>0</v>
      </c>
      <c r="AC131" s="43">
        <f t="shared" si="6"/>
        <v>0</v>
      </c>
      <c r="AD131" s="36">
        <f t="shared" si="6"/>
        <v>82893</v>
      </c>
      <c r="AE131" s="43">
        <f t="shared" si="6"/>
        <v>61826572.980000004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12</v>
      </c>
      <c r="G133" s="43">
        <f t="shared" si="8"/>
        <v>1986.3600000000001</v>
      </c>
      <c r="H133" s="36">
        <f t="shared" si="8"/>
        <v>2750</v>
      </c>
      <c r="I133" s="43">
        <f t="shared" si="8"/>
        <v>544032.5</v>
      </c>
      <c r="J133" s="36">
        <f t="shared" si="8"/>
        <v>338</v>
      </c>
      <c r="K133" s="43">
        <f t="shared" si="8"/>
        <v>67140.320000000007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450</v>
      </c>
      <c r="AA133" s="43">
        <f t="shared" si="8"/>
        <v>146020.5</v>
      </c>
      <c r="AB133" s="36">
        <f t="shared" si="8"/>
        <v>50</v>
      </c>
      <c r="AC133" s="43">
        <f t="shared" si="8"/>
        <v>16290.5</v>
      </c>
      <c r="AD133" s="36">
        <f t="shared" si="8"/>
        <v>2814</v>
      </c>
      <c r="AE133" s="43">
        <f t="shared" si="8"/>
        <v>2461602.7800000003</v>
      </c>
      <c r="AF133" s="36">
        <f t="shared" si="8"/>
        <v>550</v>
      </c>
      <c r="AG133" s="43">
        <f t="shared" si="8"/>
        <v>481123.5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1926</v>
      </c>
      <c r="I134" s="43">
        <f t="shared" si="8"/>
        <v>305463.59999999998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250</v>
      </c>
      <c r="AA134" s="43">
        <f t="shared" si="8"/>
        <v>65034.999999999993</v>
      </c>
      <c r="AB134" s="36">
        <f t="shared" si="8"/>
        <v>0</v>
      </c>
      <c r="AC134" s="43">
        <f t="shared" si="8"/>
        <v>0</v>
      </c>
      <c r="AD134" s="36">
        <f t="shared" si="8"/>
        <v>4211</v>
      </c>
      <c r="AE134" s="43">
        <f t="shared" si="8"/>
        <v>2559151.0300000003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2300</v>
      </c>
      <c r="E135" s="43">
        <f t="shared" si="8"/>
        <v>379178.00000000006</v>
      </c>
      <c r="F135" s="36">
        <f t="shared" si="8"/>
        <v>350</v>
      </c>
      <c r="G135" s="43">
        <f t="shared" si="8"/>
        <v>57935.5</v>
      </c>
      <c r="H135" s="36">
        <f t="shared" si="8"/>
        <v>4150</v>
      </c>
      <c r="I135" s="43">
        <f t="shared" si="8"/>
        <v>820994.5</v>
      </c>
      <c r="J135" s="36">
        <f t="shared" si="8"/>
        <v>100</v>
      </c>
      <c r="K135" s="43">
        <f t="shared" si="8"/>
        <v>19864</v>
      </c>
      <c r="L135" s="36">
        <f t="shared" si="8"/>
        <v>0</v>
      </c>
      <c r="M135" s="43">
        <f t="shared" si="8"/>
        <v>0</v>
      </c>
      <c r="N135" s="36">
        <f t="shared" si="8"/>
        <v>343</v>
      </c>
      <c r="O135" s="43">
        <f t="shared" si="8"/>
        <v>57075.86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950</v>
      </c>
      <c r="AA135" s="43">
        <f t="shared" si="8"/>
        <v>308265.5</v>
      </c>
      <c r="AB135" s="36">
        <f t="shared" si="8"/>
        <v>50</v>
      </c>
      <c r="AC135" s="43">
        <f t="shared" si="8"/>
        <v>16290.5</v>
      </c>
      <c r="AD135" s="36">
        <f t="shared" si="8"/>
        <v>9583</v>
      </c>
      <c r="AE135" s="43">
        <f t="shared" si="8"/>
        <v>8382920.9100000001</v>
      </c>
      <c r="AF135" s="36">
        <f t="shared" si="8"/>
        <v>465</v>
      </c>
      <c r="AG135" s="43">
        <f t="shared" si="8"/>
        <v>406768.05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1400</v>
      </c>
      <c r="I139" s="43">
        <f t="shared" si="8"/>
        <v>498064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100</v>
      </c>
      <c r="AA139" s="43">
        <f t="shared" si="8"/>
        <v>58553</v>
      </c>
      <c r="AB139" s="36">
        <f t="shared" si="8"/>
        <v>0</v>
      </c>
      <c r="AC139" s="43">
        <f t="shared" si="8"/>
        <v>0</v>
      </c>
      <c r="AD139" s="36">
        <f t="shared" si="8"/>
        <v>626</v>
      </c>
      <c r="AE139" s="43">
        <f t="shared" si="8"/>
        <v>812760.84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29665</v>
      </c>
      <c r="E144" s="39">
        <f t="shared" ref="E144:AG144" si="11">SUM(E106:E143)</f>
        <v>6278045.5000000009</v>
      </c>
      <c r="F144" s="67">
        <f t="shared" si="11"/>
        <v>736</v>
      </c>
      <c r="G144" s="39">
        <f t="shared" si="11"/>
        <v>131151.54</v>
      </c>
      <c r="H144" s="67">
        <f t="shared" si="11"/>
        <v>152576</v>
      </c>
      <c r="I144" s="39">
        <f t="shared" si="11"/>
        <v>29012282.260000002</v>
      </c>
      <c r="J144" s="67">
        <f t="shared" si="11"/>
        <v>4224</v>
      </c>
      <c r="K144" s="39">
        <f t="shared" si="11"/>
        <v>957881.08000000007</v>
      </c>
      <c r="L144" s="67">
        <f t="shared" si="11"/>
        <v>23600</v>
      </c>
      <c r="M144" s="39">
        <f t="shared" si="11"/>
        <v>38126161.240000002</v>
      </c>
      <c r="N144" s="67">
        <f t="shared" si="11"/>
        <v>3547</v>
      </c>
      <c r="O144" s="39">
        <f t="shared" si="11"/>
        <v>589112.84</v>
      </c>
      <c r="P144" s="67">
        <f t="shared" si="11"/>
        <v>0</v>
      </c>
      <c r="Q144" s="39">
        <f t="shared" si="11"/>
        <v>0</v>
      </c>
      <c r="R144" s="67">
        <f t="shared" si="11"/>
        <v>72</v>
      </c>
      <c r="S144" s="39">
        <f t="shared" si="11"/>
        <v>285739.19999999995</v>
      </c>
      <c r="T144" s="67">
        <f t="shared" si="11"/>
        <v>8469</v>
      </c>
      <c r="U144" s="39">
        <f t="shared" si="11"/>
        <v>6726646.4000000004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44944</v>
      </c>
      <c r="AA144" s="39">
        <f t="shared" si="11"/>
        <v>13812677.860000001</v>
      </c>
      <c r="AB144" s="67">
        <f t="shared" si="11"/>
        <v>2395</v>
      </c>
      <c r="AC144" s="39">
        <f t="shared" si="11"/>
        <v>1075954.7</v>
      </c>
      <c r="AD144" s="67">
        <f t="shared" si="11"/>
        <v>162769</v>
      </c>
      <c r="AE144" s="39">
        <f t="shared" si="11"/>
        <v>141777510.66</v>
      </c>
      <c r="AF144" s="67">
        <f t="shared" si="11"/>
        <v>9130</v>
      </c>
      <c r="AG144" s="39">
        <f t="shared" si="11"/>
        <v>9785480</v>
      </c>
    </row>
    <row r="146" spans="1:33" ht="27.75" hidden="1" customHeight="1" x14ac:dyDescent="0.25">
      <c r="A146" s="48"/>
      <c r="B146" s="49"/>
      <c r="C146" s="69" t="s">
        <v>85</v>
      </c>
      <c r="D146" s="44">
        <f>H146+K146</f>
        <v>102872</v>
      </c>
      <c r="E146" s="45"/>
      <c r="F146" s="223" t="s">
        <v>83</v>
      </c>
      <c r="G146" s="223"/>
      <c r="H146" s="44">
        <f>H50+H98</f>
        <v>97840</v>
      </c>
      <c r="I146" s="45"/>
      <c r="J146" s="70" t="s">
        <v>84</v>
      </c>
      <c r="K146" s="44">
        <f>K50+K98</f>
        <v>5032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q4OBOvEUg7AfCR15xbTumT7ZlRA4y0cot57iYVQe6TX3mLpBm2i8tg3dK0/eA3XSE22UfGAAk+200jGXmSuWAg==" saltValue="v3NbbZvOtpBoJoMSmLy3e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N83"/>
  <sheetViews>
    <sheetView tabSelected="1" zoomScale="70" zoomScaleNormal="70" workbookViewId="0">
      <pane xSplit="3" ySplit="3" topLeftCell="R61" activePane="bottomRight" state="frozen"/>
      <selection activeCell="C4" sqref="C3:C4"/>
      <selection pane="topRight" activeCell="C4" sqref="C3:C4"/>
      <selection pane="bottomLeft" activeCell="C4" sqref="C3:C4"/>
      <selection pane="bottomRight" activeCell="AG88" sqref="AG88"/>
    </sheetView>
  </sheetViews>
  <sheetFormatPr defaultRowHeight="14.25" x14ac:dyDescent="0.2"/>
  <cols>
    <col min="1" max="1" width="6" style="109" customWidth="1"/>
    <col min="2" max="2" width="14.140625" style="72" customWidth="1"/>
    <col min="3" max="3" width="39.42578125" style="72" customWidth="1"/>
    <col min="4" max="4" width="9.5703125" style="110" customWidth="1"/>
    <col min="5" max="5" width="16.7109375" style="11" customWidth="1"/>
    <col min="6" max="6" width="9.5703125" style="110" customWidth="1"/>
    <col min="7" max="7" width="15.28515625" style="11" customWidth="1"/>
    <col min="8" max="8" width="9.5703125" style="110" customWidth="1"/>
    <col min="9" max="9" width="18" style="11" customWidth="1"/>
    <col min="10" max="10" width="9.5703125" style="110" customWidth="1"/>
    <col min="11" max="11" width="15.5703125" style="11" bestFit="1" customWidth="1"/>
    <col min="12" max="12" width="9.5703125" style="110" customWidth="1"/>
    <col min="13" max="13" width="16.85546875" style="11" customWidth="1"/>
    <col min="14" max="14" width="9.5703125" style="110" customWidth="1"/>
    <col min="15" max="15" width="14" style="11" customWidth="1"/>
    <col min="16" max="16" width="9.5703125" style="110" customWidth="1"/>
    <col min="17" max="17" width="14" style="11" customWidth="1"/>
    <col min="18" max="18" width="9.5703125" style="110" customWidth="1"/>
    <col min="19" max="19" width="14" style="11" customWidth="1"/>
    <col min="20" max="20" width="9.5703125" style="110" customWidth="1"/>
    <col min="21" max="21" width="17.7109375" style="11" customWidth="1"/>
    <col min="22" max="22" width="9.5703125" style="110" bestFit="1" customWidth="1"/>
    <col min="23" max="23" width="17.7109375" style="11" bestFit="1" customWidth="1"/>
    <col min="24" max="24" width="9.5703125" style="110" bestFit="1" customWidth="1"/>
    <col min="25" max="25" width="17.7109375" style="11" bestFit="1" customWidth="1"/>
    <col min="26" max="26" width="12.42578125" style="110" bestFit="1" customWidth="1"/>
    <col min="27" max="27" width="18.140625" style="11" customWidth="1"/>
    <col min="28" max="28" width="9.5703125" style="110" bestFit="1" customWidth="1"/>
    <col min="29" max="29" width="18.140625" style="11" customWidth="1"/>
    <col min="30" max="30" width="9.5703125" style="110" bestFit="1" customWidth="1"/>
    <col min="31" max="31" width="14.85546875" style="11" customWidth="1"/>
    <col min="32" max="32" width="9.85546875" style="110" customWidth="1"/>
    <col min="33" max="33" width="16.7109375" style="11" customWidth="1"/>
    <col min="34" max="34" width="12.5703125" style="110" bestFit="1" customWidth="1"/>
    <col min="35" max="35" width="15.7109375" style="11" customWidth="1"/>
    <col min="36" max="36" width="9.7109375" style="189" bestFit="1" customWidth="1"/>
    <col min="37" max="37" width="17" style="128" customWidth="1"/>
    <col min="38" max="38" width="11.140625" style="189" bestFit="1" customWidth="1"/>
    <col min="39" max="39" width="17.85546875" style="128" customWidth="1"/>
    <col min="40" max="40" width="18.7109375" style="128" customWidth="1"/>
    <col min="41" max="16384" width="9.140625" style="1"/>
  </cols>
  <sheetData>
    <row r="1" spans="1:40" ht="24.75" customHeight="1" x14ac:dyDescent="0.2">
      <c r="A1" s="199" t="s">
        <v>191</v>
      </c>
      <c r="B1" s="201" t="s">
        <v>105</v>
      </c>
      <c r="C1" s="203" t="s">
        <v>106</v>
      </c>
      <c r="D1" s="206" t="str">
        <f>'Типы посещений'!$B$1</f>
        <v>Посещения с профилактической целью(норматив 2,20 МО сельск. местн., 2,15 МО город.  )</v>
      </c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7"/>
      <c r="Z1" s="213" t="s">
        <v>196</v>
      </c>
      <c r="AA1" s="210"/>
      <c r="AB1" s="217" t="str">
        <f>'Типы посещений'!$B$11</f>
        <v>Посещения по оказанию неотложной помощи ( норматив 0,46)</v>
      </c>
      <c r="AC1" s="218"/>
      <c r="AD1" s="218"/>
      <c r="AE1" s="219"/>
      <c r="AF1" s="209" t="s">
        <v>197</v>
      </c>
      <c r="AG1" s="210"/>
      <c r="AH1" s="217" t="str">
        <f>'Типы посещений'!$B$12</f>
        <v>Обращения по заболеванию (норматив 1,780 город. насел., 1,874 сельск. нас.)</v>
      </c>
      <c r="AI1" s="218"/>
      <c r="AJ1" s="218"/>
      <c r="AK1" s="219"/>
      <c r="AL1" s="209" t="s">
        <v>198</v>
      </c>
      <c r="AM1" s="213"/>
      <c r="AN1" s="215" t="s">
        <v>199</v>
      </c>
    </row>
    <row r="2" spans="1:40" ht="50.25" customHeight="1" x14ac:dyDescent="0.2">
      <c r="A2" s="200"/>
      <c r="B2" s="202"/>
      <c r="C2" s="204"/>
      <c r="D2" s="208" t="str">
        <f>'Типы посещений'!$B$2</f>
        <v>Посещения с профилактической целью</v>
      </c>
      <c r="E2" s="202"/>
      <c r="F2" s="202"/>
      <c r="G2" s="202"/>
      <c r="H2" s="202" t="str">
        <f>'Типы посещений'!$B$3</f>
        <v>Разовые посещения по заболеванию</v>
      </c>
      <c r="I2" s="202"/>
      <c r="J2" s="202"/>
      <c r="K2" s="202"/>
      <c r="L2" s="202" t="str">
        <f>'Типы посещений'!$B$4</f>
        <v>Диспансеризация взр. Населения 1 этап</v>
      </c>
      <c r="M2" s="202"/>
      <c r="N2" s="202" t="str">
        <f>'Типы посещений'!$B$5</f>
        <v>Диспансеризация взр. Населения 2 этап</v>
      </c>
      <c r="O2" s="202"/>
      <c r="P2" s="202" t="str">
        <f>'Типы посещений'!$B$6</f>
        <v>Диспансеризация детей сирот</v>
      </c>
      <c r="Q2" s="202"/>
      <c r="R2" s="202" t="str">
        <f>'Типы посещений'!$B$7</f>
        <v>Диспансеризация усыновленных</v>
      </c>
      <c r="S2" s="202"/>
      <c r="T2" s="202" t="str">
        <f>'Типы посещений'!$B$8</f>
        <v>Профосмотры несовершеннолетних</v>
      </c>
      <c r="U2" s="202"/>
      <c r="V2" s="202" t="str">
        <f>'Типы посещений'!$B$9</f>
        <v>Периодические профосмотры несовершеннолетних</v>
      </c>
      <c r="W2" s="202"/>
      <c r="X2" s="202" t="str">
        <f>'Типы посещений'!$B$10</f>
        <v>Предварительные профосмотры несовершеннолетних</v>
      </c>
      <c r="Y2" s="205"/>
      <c r="Z2" s="214"/>
      <c r="AA2" s="212"/>
      <c r="AB2" s="220"/>
      <c r="AC2" s="221"/>
      <c r="AD2" s="221"/>
      <c r="AE2" s="222"/>
      <c r="AF2" s="211"/>
      <c r="AG2" s="212"/>
      <c r="AH2" s="220"/>
      <c r="AI2" s="221"/>
      <c r="AJ2" s="221"/>
      <c r="AK2" s="222"/>
      <c r="AL2" s="211"/>
      <c r="AM2" s="214"/>
      <c r="AN2" s="216"/>
    </row>
    <row r="3" spans="1:40" s="72" customFormat="1" ht="42.75" x14ac:dyDescent="0.2">
      <c r="A3" s="200"/>
      <c r="B3" s="202"/>
      <c r="C3" s="204"/>
      <c r="D3" s="142" t="s">
        <v>89</v>
      </c>
      <c r="E3" s="12" t="s">
        <v>90</v>
      </c>
      <c r="F3" s="87" t="s">
        <v>93</v>
      </c>
      <c r="G3" s="12" t="s">
        <v>94</v>
      </c>
      <c r="H3" s="87" t="s">
        <v>89</v>
      </c>
      <c r="I3" s="12" t="s">
        <v>90</v>
      </c>
      <c r="J3" s="87" t="s">
        <v>93</v>
      </c>
      <c r="K3" s="12" t="s">
        <v>94</v>
      </c>
      <c r="L3" s="87" t="s">
        <v>89</v>
      </c>
      <c r="M3" s="12" t="s">
        <v>90</v>
      </c>
      <c r="N3" s="87" t="s">
        <v>89</v>
      </c>
      <c r="O3" s="12" t="s">
        <v>90</v>
      </c>
      <c r="P3" s="87" t="s">
        <v>93</v>
      </c>
      <c r="Q3" s="12" t="s">
        <v>94</v>
      </c>
      <c r="R3" s="87" t="s">
        <v>93</v>
      </c>
      <c r="S3" s="12" t="s">
        <v>94</v>
      </c>
      <c r="T3" s="87" t="s">
        <v>93</v>
      </c>
      <c r="U3" s="12" t="s">
        <v>94</v>
      </c>
      <c r="V3" s="87" t="s">
        <v>93</v>
      </c>
      <c r="W3" s="12" t="s">
        <v>94</v>
      </c>
      <c r="X3" s="87" t="s">
        <v>93</v>
      </c>
      <c r="Y3" s="143" t="s">
        <v>94</v>
      </c>
      <c r="Z3" s="162" t="s">
        <v>194</v>
      </c>
      <c r="AA3" s="148" t="s">
        <v>195</v>
      </c>
      <c r="AB3" s="142" t="s">
        <v>89</v>
      </c>
      <c r="AC3" s="12" t="s">
        <v>90</v>
      </c>
      <c r="AD3" s="87" t="s">
        <v>93</v>
      </c>
      <c r="AE3" s="143" t="s">
        <v>94</v>
      </c>
      <c r="AF3" s="147" t="s">
        <v>194</v>
      </c>
      <c r="AG3" s="148" t="s">
        <v>195</v>
      </c>
      <c r="AH3" s="142" t="s">
        <v>92</v>
      </c>
      <c r="AI3" s="12" t="s">
        <v>91</v>
      </c>
      <c r="AJ3" s="87" t="s">
        <v>95</v>
      </c>
      <c r="AK3" s="143" t="s">
        <v>96</v>
      </c>
      <c r="AL3" s="147" t="s">
        <v>194</v>
      </c>
      <c r="AM3" s="157" t="s">
        <v>195</v>
      </c>
      <c r="AN3" s="194" t="s">
        <v>200</v>
      </c>
    </row>
    <row r="4" spans="1:40" s="72" customFormat="1" x14ac:dyDescent="0.2">
      <c r="A4" s="164">
        <v>1</v>
      </c>
      <c r="B4" s="135">
        <v>150001</v>
      </c>
      <c r="C4" s="165" t="s">
        <v>107</v>
      </c>
      <c r="D4" s="151">
        <f>'150001 РКБ'!D144</f>
        <v>21220</v>
      </c>
      <c r="E4" s="137">
        <f>'150001 РКБ'!E144</f>
        <v>3594713.6</v>
      </c>
      <c r="F4" s="136">
        <f>'150001 РКБ'!F144</f>
        <v>0</v>
      </c>
      <c r="G4" s="137">
        <f>'150001 РКБ'!G144</f>
        <v>0</v>
      </c>
      <c r="H4" s="136">
        <f>'150001 РКБ'!H144</f>
        <v>0</v>
      </c>
      <c r="I4" s="137">
        <f>'150001 РКБ'!I144</f>
        <v>0</v>
      </c>
      <c r="J4" s="136">
        <f>'150001 РКБ'!J144</f>
        <v>0</v>
      </c>
      <c r="K4" s="137">
        <f>'150001 РКБ'!K144</f>
        <v>0</v>
      </c>
      <c r="L4" s="136">
        <f>'150001 РКБ'!L144</f>
        <v>0</v>
      </c>
      <c r="M4" s="137">
        <f>'150001 РКБ'!M144</f>
        <v>0</v>
      </c>
      <c r="N4" s="136">
        <f>'150001 РКБ'!N144</f>
        <v>0</v>
      </c>
      <c r="O4" s="137">
        <f>'150001 РКБ'!O144</f>
        <v>0</v>
      </c>
      <c r="P4" s="136">
        <f>'150001 РКБ'!P144</f>
        <v>0</v>
      </c>
      <c r="Q4" s="137">
        <f>'150001 РКБ'!Q144</f>
        <v>0</v>
      </c>
      <c r="R4" s="136">
        <f>'150001 РКБ'!R144</f>
        <v>0</v>
      </c>
      <c r="S4" s="137">
        <f>'150001 РКБ'!S144</f>
        <v>0</v>
      </c>
      <c r="T4" s="136">
        <f>'150001 РКБ'!T144</f>
        <v>0</v>
      </c>
      <c r="U4" s="137">
        <f>'150001 РКБ'!U144</f>
        <v>0</v>
      </c>
      <c r="V4" s="136">
        <f>'150001 РКБ'!V144</f>
        <v>0</v>
      </c>
      <c r="W4" s="137">
        <f>'150001 РКБ'!W144</f>
        <v>0</v>
      </c>
      <c r="X4" s="136">
        <f>'150001 РКБ'!X144</f>
        <v>0</v>
      </c>
      <c r="Y4" s="144">
        <f>'150001 РКБ'!Y144</f>
        <v>0</v>
      </c>
      <c r="Z4" s="188">
        <f>D4+F4+H4+J4+L4+N4+P4+R4+T4+V4+X4</f>
        <v>21220</v>
      </c>
      <c r="AA4" s="149">
        <f>E4+G4+I4+K4+M4+O4+Q4+S4+U4+W4+Y4</f>
        <v>3594713.6</v>
      </c>
      <c r="AB4" s="151">
        <f>'150001 РКБ'!Z144</f>
        <v>5300</v>
      </c>
      <c r="AC4" s="137">
        <f>'150001 РКБ'!AA144</f>
        <v>1628394.5</v>
      </c>
      <c r="AD4" s="136">
        <f>'150001 РКБ'!AB144</f>
        <v>0</v>
      </c>
      <c r="AE4" s="144">
        <f>'150001 РКБ'!AC144</f>
        <v>0</v>
      </c>
      <c r="AF4" s="155">
        <f>AB4+AD4</f>
        <v>5300</v>
      </c>
      <c r="AG4" s="149">
        <f>AC4+AE4</f>
        <v>1628394.5</v>
      </c>
      <c r="AH4" s="151">
        <f>'150001 РКБ'!AD144</f>
        <v>5375</v>
      </c>
      <c r="AI4" s="137">
        <f>'150001 РКБ'!AE144</f>
        <v>4877905.0999999996</v>
      </c>
      <c r="AJ4" s="136">
        <f>'150001 РКБ'!AF144</f>
        <v>0</v>
      </c>
      <c r="AK4" s="144">
        <f>'150001 РКБ'!AG144</f>
        <v>0</v>
      </c>
      <c r="AL4" s="155">
        <f>AH4+AJ4</f>
        <v>5375</v>
      </c>
      <c r="AM4" s="158">
        <f>AI4+AK4</f>
        <v>4877905.0999999996</v>
      </c>
      <c r="AN4" s="160">
        <f>AA4+AG4+AM4</f>
        <v>10101013.199999999</v>
      </c>
    </row>
    <row r="5" spans="1:40" s="72" customFormat="1" x14ac:dyDescent="0.2">
      <c r="A5" s="164">
        <v>2</v>
      </c>
      <c r="B5" s="135">
        <v>150002</v>
      </c>
      <c r="C5" s="165" t="s">
        <v>108</v>
      </c>
      <c r="D5" s="151">
        <f>'150002 ДРКБ'!D144</f>
        <v>0</v>
      </c>
      <c r="E5" s="137">
        <f>'150002 ДРКБ'!E144</f>
        <v>0</v>
      </c>
      <c r="F5" s="136">
        <f>'150002 ДРКБ'!F144</f>
        <v>0</v>
      </c>
      <c r="G5" s="137">
        <f>'150002 ДРКБ'!G144</f>
        <v>0</v>
      </c>
      <c r="H5" s="136">
        <f>'150002 ДРКБ'!H144</f>
        <v>0</v>
      </c>
      <c r="I5" s="137">
        <f>'150002 ДРКБ'!I144</f>
        <v>0</v>
      </c>
      <c r="J5" s="136">
        <f>'150002 ДРКБ'!J144</f>
        <v>16313</v>
      </c>
      <c r="K5" s="137">
        <f>'150002 ДРКБ'!K144</f>
        <v>4193383.53</v>
      </c>
      <c r="L5" s="136">
        <f>'150002 ДРКБ'!L144</f>
        <v>0</v>
      </c>
      <c r="M5" s="137">
        <f>'150002 ДРКБ'!M144</f>
        <v>0</v>
      </c>
      <c r="N5" s="136">
        <f>'150002 ДРКБ'!N144</f>
        <v>0</v>
      </c>
      <c r="O5" s="137">
        <f>'150002 ДРКБ'!O144</f>
        <v>0</v>
      </c>
      <c r="P5" s="136">
        <f>'150002 ДРКБ'!P144</f>
        <v>0</v>
      </c>
      <c r="Q5" s="137">
        <f>'150002 ДРКБ'!Q144</f>
        <v>0</v>
      </c>
      <c r="R5" s="136">
        <f>'150002 ДРКБ'!R144</f>
        <v>0</v>
      </c>
      <c r="S5" s="137">
        <f>'150002 ДРКБ'!S144</f>
        <v>0</v>
      </c>
      <c r="T5" s="136">
        <f>'150002 ДРКБ'!T144</f>
        <v>0</v>
      </c>
      <c r="U5" s="137">
        <f>'150002 ДРКБ'!U144</f>
        <v>0</v>
      </c>
      <c r="V5" s="136">
        <f>'150002 ДРКБ'!V144</f>
        <v>0</v>
      </c>
      <c r="W5" s="137">
        <f>'150002 ДРКБ'!W144</f>
        <v>0</v>
      </c>
      <c r="X5" s="136">
        <f>'150002 ДРКБ'!X144</f>
        <v>0</v>
      </c>
      <c r="Y5" s="144">
        <f>'150002 ДРКБ'!Y144</f>
        <v>0</v>
      </c>
      <c r="Z5" s="188">
        <f t="shared" ref="Z5:Z68" si="0">D5+F5+H5+J5+L5+N5+P5+R5+T5+V5+X5</f>
        <v>16313</v>
      </c>
      <c r="AA5" s="149">
        <f t="shared" ref="AA5:AA68" si="1">E5+G5+I5+K5+M5+O5+Q5+S5+U5+W5+Y5</f>
        <v>4193383.53</v>
      </c>
      <c r="AB5" s="151">
        <f>'150002 ДРКБ'!Z144</f>
        <v>0</v>
      </c>
      <c r="AC5" s="137">
        <f>'150002 ДРКБ'!AA144</f>
        <v>0</v>
      </c>
      <c r="AD5" s="136">
        <f>'150002 ДРКБ'!AB144</f>
        <v>24718</v>
      </c>
      <c r="AE5" s="144">
        <f>'150002 ДРКБ'!AC144</f>
        <v>9263703.0199999996</v>
      </c>
      <c r="AF5" s="155">
        <f t="shared" ref="AF5:AF68" si="2">AB5+AD5</f>
        <v>24718</v>
      </c>
      <c r="AG5" s="149">
        <f t="shared" ref="AG5:AG68" si="3">AC5+AE5</f>
        <v>9263703.0199999996</v>
      </c>
      <c r="AH5" s="151">
        <f>'150002 ДРКБ'!AD144</f>
        <v>0</v>
      </c>
      <c r="AI5" s="137">
        <f>'150002 ДРКБ'!AE144</f>
        <v>0</v>
      </c>
      <c r="AJ5" s="136">
        <f>'150002 ДРКБ'!AF144</f>
        <v>3264</v>
      </c>
      <c r="AK5" s="144">
        <f>'150002 ДРКБ'!AG144</f>
        <v>3182778.58</v>
      </c>
      <c r="AL5" s="155">
        <f t="shared" ref="AL5:AL68" si="4">AH5+AJ5</f>
        <v>3264</v>
      </c>
      <c r="AM5" s="158">
        <f t="shared" ref="AM5:AM68" si="5">AI5+AK5</f>
        <v>3182778.58</v>
      </c>
      <c r="AN5" s="160">
        <f t="shared" ref="AN5:AN68" si="6">AA5+AG5+AM5</f>
        <v>16639865.129999999</v>
      </c>
    </row>
    <row r="6" spans="1:40" s="72" customFormat="1" x14ac:dyDescent="0.2">
      <c r="A6" s="164">
        <v>3</v>
      </c>
      <c r="B6" s="135">
        <v>150003</v>
      </c>
      <c r="C6" s="165" t="s">
        <v>114</v>
      </c>
      <c r="D6" s="151">
        <f>'150003 КБСП'!D144</f>
        <v>0</v>
      </c>
      <c r="E6" s="137">
        <f>'150003 КБСП'!E144</f>
        <v>0</v>
      </c>
      <c r="F6" s="136">
        <f>'150003 КБСП'!F144</f>
        <v>0</v>
      </c>
      <c r="G6" s="137">
        <f>'150003 КБСП'!G144</f>
        <v>0</v>
      </c>
      <c r="H6" s="136">
        <f>'150003 КБСП'!H144</f>
        <v>0</v>
      </c>
      <c r="I6" s="137">
        <f>'150003 КБСП'!I144</f>
        <v>0</v>
      </c>
      <c r="J6" s="136">
        <f>'150003 КБСП'!J144</f>
        <v>0</v>
      </c>
      <c r="K6" s="137">
        <f>'150003 КБСП'!K144</f>
        <v>0</v>
      </c>
      <c r="L6" s="136">
        <f>'150003 КБСП'!L144</f>
        <v>0</v>
      </c>
      <c r="M6" s="137">
        <f>'150003 КБСП'!M144</f>
        <v>0</v>
      </c>
      <c r="N6" s="136">
        <f>'150003 КБСП'!N144</f>
        <v>0</v>
      </c>
      <c r="O6" s="137">
        <f>'150003 КБСП'!O144</f>
        <v>0</v>
      </c>
      <c r="P6" s="136">
        <f>'150003 КБСП'!P144</f>
        <v>0</v>
      </c>
      <c r="Q6" s="137">
        <f>'150003 КБСП'!Q144</f>
        <v>0</v>
      </c>
      <c r="R6" s="136">
        <f>'150003 КБСП'!R144</f>
        <v>0</v>
      </c>
      <c r="S6" s="137">
        <f>'150003 КБСП'!S144</f>
        <v>0</v>
      </c>
      <c r="T6" s="136">
        <f>'150003 КБСП'!T144</f>
        <v>0</v>
      </c>
      <c r="U6" s="137">
        <f>'150003 КБСП'!U144</f>
        <v>0</v>
      </c>
      <c r="V6" s="136">
        <f>'150003 КБСП'!V144</f>
        <v>0</v>
      </c>
      <c r="W6" s="137">
        <f>'150003 КБСП'!W144</f>
        <v>0</v>
      </c>
      <c r="X6" s="136">
        <f>'150003 КБСП'!X144</f>
        <v>0</v>
      </c>
      <c r="Y6" s="144">
        <f>'150003 КБСП'!Y144</f>
        <v>0</v>
      </c>
      <c r="Z6" s="188">
        <f t="shared" si="0"/>
        <v>0</v>
      </c>
      <c r="AA6" s="149">
        <f t="shared" si="1"/>
        <v>0</v>
      </c>
      <c r="AB6" s="151">
        <f>'150003 КБСП'!Z144</f>
        <v>32760</v>
      </c>
      <c r="AC6" s="137">
        <f>'150003 КБСП'!AA144</f>
        <v>10575138.600000001</v>
      </c>
      <c r="AD6" s="136">
        <f>'150003 КБСП'!AB144</f>
        <v>0</v>
      </c>
      <c r="AE6" s="144">
        <f>'150003 КБСП'!AC144</f>
        <v>0</v>
      </c>
      <c r="AF6" s="155">
        <f t="shared" si="2"/>
        <v>32760</v>
      </c>
      <c r="AG6" s="149">
        <f t="shared" si="3"/>
        <v>10575138.600000001</v>
      </c>
      <c r="AH6" s="151">
        <f>'150003 КБСП'!AD144</f>
        <v>23400</v>
      </c>
      <c r="AI6" s="137">
        <f>'150003 КБСП'!AE144</f>
        <v>20469618</v>
      </c>
      <c r="AJ6" s="136">
        <f>'150003 КБСП'!AF144</f>
        <v>0</v>
      </c>
      <c r="AK6" s="144">
        <f>'150003 КБСП'!AG144</f>
        <v>0</v>
      </c>
      <c r="AL6" s="155">
        <f t="shared" si="4"/>
        <v>23400</v>
      </c>
      <c r="AM6" s="158">
        <f t="shared" si="5"/>
        <v>20469618</v>
      </c>
      <c r="AN6" s="160">
        <f t="shared" si="6"/>
        <v>31044756.600000001</v>
      </c>
    </row>
    <row r="7" spans="1:40" s="72" customFormat="1" x14ac:dyDescent="0.2">
      <c r="A7" s="166">
        <v>4</v>
      </c>
      <c r="B7" s="104">
        <v>150005</v>
      </c>
      <c r="C7" s="167" t="s">
        <v>111</v>
      </c>
      <c r="D7" s="187">
        <v>0</v>
      </c>
      <c r="E7" s="10">
        <v>0</v>
      </c>
      <c r="F7" s="113">
        <v>0</v>
      </c>
      <c r="G7" s="10">
        <v>0</v>
      </c>
      <c r="H7" s="113">
        <v>0</v>
      </c>
      <c r="I7" s="10">
        <v>0</v>
      </c>
      <c r="J7" s="113">
        <v>0</v>
      </c>
      <c r="K7" s="10">
        <v>0</v>
      </c>
      <c r="L7" s="113">
        <v>0</v>
      </c>
      <c r="M7" s="10">
        <v>0</v>
      </c>
      <c r="N7" s="113">
        <v>0</v>
      </c>
      <c r="O7" s="10">
        <v>0</v>
      </c>
      <c r="P7" s="113">
        <v>0</v>
      </c>
      <c r="Q7" s="10">
        <v>0</v>
      </c>
      <c r="R7" s="113">
        <v>0</v>
      </c>
      <c r="S7" s="10">
        <v>0</v>
      </c>
      <c r="T7" s="113">
        <v>0</v>
      </c>
      <c r="U7" s="10">
        <v>0</v>
      </c>
      <c r="V7" s="113">
        <v>0</v>
      </c>
      <c r="W7" s="10">
        <v>0</v>
      </c>
      <c r="X7" s="113">
        <v>0</v>
      </c>
      <c r="Y7" s="191">
        <v>0</v>
      </c>
      <c r="Z7" s="188">
        <f t="shared" si="0"/>
        <v>0</v>
      </c>
      <c r="AA7" s="149">
        <f t="shared" si="1"/>
        <v>0</v>
      </c>
      <c r="AB7" s="187">
        <v>0</v>
      </c>
      <c r="AC7" s="10">
        <v>0</v>
      </c>
      <c r="AD7" s="113">
        <v>0</v>
      </c>
      <c r="AE7" s="191">
        <v>0</v>
      </c>
      <c r="AF7" s="155">
        <f t="shared" si="2"/>
        <v>0</v>
      </c>
      <c r="AG7" s="149">
        <f t="shared" si="3"/>
        <v>0</v>
      </c>
      <c r="AH7" s="187">
        <v>0</v>
      </c>
      <c r="AI7" s="10">
        <v>0</v>
      </c>
      <c r="AJ7" s="113">
        <v>0</v>
      </c>
      <c r="AK7" s="191">
        <v>0</v>
      </c>
      <c r="AL7" s="155">
        <f t="shared" si="4"/>
        <v>0</v>
      </c>
      <c r="AM7" s="158">
        <f t="shared" si="5"/>
        <v>0</v>
      </c>
      <c r="AN7" s="160">
        <f t="shared" si="6"/>
        <v>0</v>
      </c>
    </row>
    <row r="8" spans="1:40" s="72" customFormat="1" x14ac:dyDescent="0.2">
      <c r="A8" s="168">
        <v>5</v>
      </c>
      <c r="B8" s="132">
        <v>150007</v>
      </c>
      <c r="C8" s="169" t="s">
        <v>126</v>
      </c>
      <c r="D8" s="152">
        <f>'150007 Алагир'!D144</f>
        <v>25307</v>
      </c>
      <c r="E8" s="134">
        <f>'150007 Алагир'!E144</f>
        <v>4272205.34</v>
      </c>
      <c r="F8" s="133">
        <f>'150007 Алагир'!F144</f>
        <v>1979</v>
      </c>
      <c r="G8" s="134">
        <f>'150007 Алагир'!G144</f>
        <v>386616.31999999995</v>
      </c>
      <c r="H8" s="133">
        <f>'150007 Алагир'!H144</f>
        <v>25199</v>
      </c>
      <c r="I8" s="134">
        <f>'150007 Алагир'!I144</f>
        <v>5013404.8999999985</v>
      </c>
      <c r="J8" s="133">
        <f>'150007 Алагир'!J144</f>
        <v>6058</v>
      </c>
      <c r="K8" s="134">
        <f>'150007 Алагир'!K144</f>
        <v>1094592.3</v>
      </c>
      <c r="L8" s="133">
        <f>'150007 Алагир'!L144</f>
        <v>6235</v>
      </c>
      <c r="M8" s="134">
        <f>'150007 Алагир'!M144</f>
        <v>9762277.4700000007</v>
      </c>
      <c r="N8" s="133">
        <f>'150007 Алагир'!N144</f>
        <v>935</v>
      </c>
      <c r="O8" s="134">
        <f>'150007 Алагир'!O144</f>
        <v>155001.03999999998</v>
      </c>
      <c r="P8" s="133">
        <f>'150007 Алагир'!P144</f>
        <v>286</v>
      </c>
      <c r="Q8" s="134">
        <f>'150007 Алагир'!Q144</f>
        <v>1135019.5999999999</v>
      </c>
      <c r="R8" s="133">
        <f>'150007 Алагир'!R144</f>
        <v>71</v>
      </c>
      <c r="S8" s="134">
        <f>'150007 Алагир'!S144</f>
        <v>281770.59999999998</v>
      </c>
      <c r="T8" s="133">
        <f>'150007 Алагир'!T144</f>
        <v>6996</v>
      </c>
      <c r="U8" s="134">
        <f>'150007 Алагир'!U144</f>
        <v>7760257.5099999998</v>
      </c>
      <c r="V8" s="133">
        <f>'150007 Алагир'!V144</f>
        <v>4815</v>
      </c>
      <c r="W8" s="134">
        <f>'150007 Алагир'!W144</f>
        <v>1124786</v>
      </c>
      <c r="X8" s="133">
        <f>'150007 Алагир'!X144</f>
        <v>813</v>
      </c>
      <c r="Y8" s="192">
        <f>'150007 Алагир'!Y144</f>
        <v>1528520.45</v>
      </c>
      <c r="Z8" s="188">
        <f t="shared" si="0"/>
        <v>78694</v>
      </c>
      <c r="AA8" s="149">
        <f t="shared" si="1"/>
        <v>32514451.529999997</v>
      </c>
      <c r="AB8" s="152">
        <f>'150007 Алагир'!Z144</f>
        <v>12459</v>
      </c>
      <c r="AC8" s="134">
        <f>'150007 Алагир'!AA144</f>
        <v>3495539.1100000003</v>
      </c>
      <c r="AD8" s="133">
        <f>'150007 Алагир'!AB144</f>
        <v>3800</v>
      </c>
      <c r="AE8" s="192">
        <f>'150007 Алагир'!AC144</f>
        <v>1423213.29</v>
      </c>
      <c r="AF8" s="155">
        <f t="shared" si="2"/>
        <v>16259</v>
      </c>
      <c r="AG8" s="149">
        <f t="shared" si="3"/>
        <v>4918752.4000000004</v>
      </c>
      <c r="AH8" s="152">
        <f>'150007 Алагир'!AD144</f>
        <v>50757</v>
      </c>
      <c r="AI8" s="134">
        <f>'150007 Алагир'!AE144</f>
        <v>45786910.480000004</v>
      </c>
      <c r="AJ8" s="133">
        <f>'150007 Алагир'!AF144</f>
        <v>15479</v>
      </c>
      <c r="AK8" s="192">
        <f>'150007 Алагир'!AG144</f>
        <v>17302954.43</v>
      </c>
      <c r="AL8" s="155">
        <f t="shared" si="4"/>
        <v>66236</v>
      </c>
      <c r="AM8" s="158">
        <f t="shared" si="5"/>
        <v>63089864.910000004</v>
      </c>
      <c r="AN8" s="160">
        <f t="shared" si="6"/>
        <v>100523068.84</v>
      </c>
    </row>
    <row r="9" spans="1:40" s="72" customFormat="1" ht="15" customHeight="1" x14ac:dyDescent="0.2">
      <c r="A9" s="166">
        <v>6</v>
      </c>
      <c r="B9" s="105">
        <v>150008</v>
      </c>
      <c r="C9" s="170" t="s">
        <v>152</v>
      </c>
      <c r="D9" s="187">
        <v>0</v>
      </c>
      <c r="E9" s="10">
        <v>0</v>
      </c>
      <c r="F9" s="113">
        <v>0</v>
      </c>
      <c r="G9" s="10">
        <v>0</v>
      </c>
      <c r="H9" s="113">
        <v>0</v>
      </c>
      <c r="I9" s="10">
        <v>0</v>
      </c>
      <c r="J9" s="113">
        <v>0</v>
      </c>
      <c r="K9" s="10">
        <v>0</v>
      </c>
      <c r="L9" s="113">
        <v>0</v>
      </c>
      <c r="M9" s="10">
        <v>0</v>
      </c>
      <c r="N9" s="113">
        <v>0</v>
      </c>
      <c r="O9" s="10">
        <v>0</v>
      </c>
      <c r="P9" s="113">
        <v>0</v>
      </c>
      <c r="Q9" s="10">
        <v>0</v>
      </c>
      <c r="R9" s="113">
        <v>0</v>
      </c>
      <c r="S9" s="10">
        <v>0</v>
      </c>
      <c r="T9" s="113">
        <v>0</v>
      </c>
      <c r="U9" s="10">
        <v>0</v>
      </c>
      <c r="V9" s="113">
        <v>0</v>
      </c>
      <c r="W9" s="10">
        <v>0</v>
      </c>
      <c r="X9" s="113">
        <v>0</v>
      </c>
      <c r="Y9" s="191">
        <v>0</v>
      </c>
      <c r="Z9" s="188">
        <f t="shared" si="0"/>
        <v>0</v>
      </c>
      <c r="AA9" s="149">
        <f t="shared" si="1"/>
        <v>0</v>
      </c>
      <c r="AB9" s="187">
        <v>0</v>
      </c>
      <c r="AC9" s="10">
        <v>0</v>
      </c>
      <c r="AD9" s="113">
        <v>0</v>
      </c>
      <c r="AE9" s="191">
        <v>0</v>
      </c>
      <c r="AF9" s="155">
        <f t="shared" si="2"/>
        <v>0</v>
      </c>
      <c r="AG9" s="149">
        <f t="shared" si="3"/>
        <v>0</v>
      </c>
      <c r="AH9" s="187">
        <v>0</v>
      </c>
      <c r="AI9" s="10">
        <v>0</v>
      </c>
      <c r="AJ9" s="113">
        <v>0</v>
      </c>
      <c r="AK9" s="191">
        <v>0</v>
      </c>
      <c r="AL9" s="155">
        <f t="shared" si="4"/>
        <v>0</v>
      </c>
      <c r="AM9" s="158">
        <f t="shared" si="5"/>
        <v>0</v>
      </c>
      <c r="AN9" s="160">
        <f t="shared" si="6"/>
        <v>0</v>
      </c>
    </row>
    <row r="10" spans="1:40" s="72" customFormat="1" x14ac:dyDescent="0.2">
      <c r="A10" s="168">
        <v>7</v>
      </c>
      <c r="B10" s="132">
        <v>150009</v>
      </c>
      <c r="C10" s="169" t="s">
        <v>127</v>
      </c>
      <c r="D10" s="152">
        <f>'150009 Ардон'!D144</f>
        <v>18963</v>
      </c>
      <c r="E10" s="134">
        <f>'150009 Ардон'!E144</f>
        <v>3408416.5899999994</v>
      </c>
      <c r="F10" s="133">
        <f>'150009 Ардон'!F144</f>
        <v>3215</v>
      </c>
      <c r="G10" s="134">
        <f>'150009 Ардон'!G144</f>
        <v>432577.64</v>
      </c>
      <c r="H10" s="133">
        <f>'150009 Ардон'!H144</f>
        <v>19782</v>
      </c>
      <c r="I10" s="134">
        <f>'150009 Ардон'!I144</f>
        <v>3315382.9400000004</v>
      </c>
      <c r="J10" s="133">
        <f>'150009 Ардон'!J144</f>
        <v>3508</v>
      </c>
      <c r="K10" s="134">
        <f>'150009 Ардон'!K144</f>
        <v>813408.47000000009</v>
      </c>
      <c r="L10" s="133">
        <f>'150009 Ардон'!L144</f>
        <v>5580</v>
      </c>
      <c r="M10" s="134">
        <f>'150009 Ардон'!M144</f>
        <v>8708303.6699999999</v>
      </c>
      <c r="N10" s="133">
        <f>'150009 Ардон'!N144</f>
        <v>826</v>
      </c>
      <c r="O10" s="134">
        <f>'150009 Ардон'!O144</f>
        <v>136696.22</v>
      </c>
      <c r="P10" s="133">
        <f>'150009 Ардон'!P144</f>
        <v>60</v>
      </c>
      <c r="Q10" s="134">
        <f>'150009 Ардон'!Q144</f>
        <v>238116</v>
      </c>
      <c r="R10" s="133">
        <f>'150009 Ардон'!R144</f>
        <v>0</v>
      </c>
      <c r="S10" s="134">
        <f>'150009 Ардон'!S144</f>
        <v>0</v>
      </c>
      <c r="T10" s="133">
        <f>'150009 Ардон'!T144</f>
        <v>6209</v>
      </c>
      <c r="U10" s="134">
        <f>'150009 Ардон'!U144</f>
        <v>6495347.1299999999</v>
      </c>
      <c r="V10" s="133">
        <f>'150009 Ардон'!V144</f>
        <v>985</v>
      </c>
      <c r="W10" s="134">
        <f>'150009 Ардон'!W144</f>
        <v>230734</v>
      </c>
      <c r="X10" s="133">
        <f>'150009 Ардон'!X144</f>
        <v>465</v>
      </c>
      <c r="Y10" s="192">
        <f>'150009 Ардон'!Y144</f>
        <v>807596.35</v>
      </c>
      <c r="Z10" s="188">
        <f t="shared" si="0"/>
        <v>59593</v>
      </c>
      <c r="AA10" s="149">
        <f t="shared" si="1"/>
        <v>24586579.009999998</v>
      </c>
      <c r="AB10" s="152">
        <f>'150009 Ардон'!Z144</f>
        <v>9791</v>
      </c>
      <c r="AC10" s="134">
        <f>'150009 Ардон'!AA144</f>
        <v>3020092.55</v>
      </c>
      <c r="AD10" s="133">
        <f>'150009 Ардон'!AB144</f>
        <v>2679</v>
      </c>
      <c r="AE10" s="192">
        <f>'150009 Ардон'!AC144</f>
        <v>1185040.1799999997</v>
      </c>
      <c r="AF10" s="155">
        <f t="shared" si="2"/>
        <v>12470</v>
      </c>
      <c r="AG10" s="149">
        <f t="shared" si="3"/>
        <v>4205132.7299999995</v>
      </c>
      <c r="AH10" s="152">
        <f>'150009 Ардон'!AD144</f>
        <v>39136</v>
      </c>
      <c r="AI10" s="134">
        <f>'150009 Ардон'!AE144</f>
        <v>35409019.490000002</v>
      </c>
      <c r="AJ10" s="133">
        <f>'150009 Ардон'!AF144</f>
        <v>11694</v>
      </c>
      <c r="AK10" s="192">
        <f>'150009 Ардон'!AG144</f>
        <v>12318901.52</v>
      </c>
      <c r="AL10" s="155">
        <f t="shared" si="4"/>
        <v>50830</v>
      </c>
      <c r="AM10" s="158">
        <f t="shared" si="5"/>
        <v>47727921.010000005</v>
      </c>
      <c r="AN10" s="160">
        <f t="shared" si="6"/>
        <v>76519632.75</v>
      </c>
    </row>
    <row r="11" spans="1:40" s="72" customFormat="1" x14ac:dyDescent="0.2">
      <c r="A11" s="168">
        <v>8</v>
      </c>
      <c r="B11" s="132">
        <v>150010</v>
      </c>
      <c r="C11" s="169" t="s">
        <v>129</v>
      </c>
      <c r="D11" s="152">
        <f>'150010 Ираф'!D144</f>
        <v>6139</v>
      </c>
      <c r="E11" s="134">
        <f>'150010 Ираф'!E144</f>
        <v>1304085.81</v>
      </c>
      <c r="F11" s="133">
        <f>'150010 Ираф'!F144</f>
        <v>440</v>
      </c>
      <c r="G11" s="134">
        <f>'150010 Ираф'!G144</f>
        <v>60866.7</v>
      </c>
      <c r="H11" s="133">
        <f>'150010 Ираф'!H144</f>
        <v>13465</v>
      </c>
      <c r="I11" s="134">
        <f>'150010 Ираф'!I144</f>
        <v>2959677.15</v>
      </c>
      <c r="J11" s="133">
        <f>'150010 Ираф'!J144</f>
        <v>4846</v>
      </c>
      <c r="K11" s="134">
        <f>'150010 Ираф'!K144</f>
        <v>1305664.7399999998</v>
      </c>
      <c r="L11" s="133">
        <f>'150010 Ираф'!L144</f>
        <v>2470</v>
      </c>
      <c r="M11" s="134">
        <f>'150010 Ираф'!M144</f>
        <v>3818650.84</v>
      </c>
      <c r="N11" s="133">
        <f>'150010 Ираф'!N144</f>
        <v>363</v>
      </c>
      <c r="O11" s="134">
        <f>'150010 Ираф'!O144</f>
        <v>59694.93</v>
      </c>
      <c r="P11" s="133">
        <f>'150010 Ираф'!P144</f>
        <v>25</v>
      </c>
      <c r="Q11" s="134">
        <f>'150010 Ираф'!Q144</f>
        <v>99215</v>
      </c>
      <c r="R11" s="133">
        <f>'150010 Ираф'!R144</f>
        <v>26</v>
      </c>
      <c r="S11" s="134">
        <f>'150010 Ираф'!S144</f>
        <v>103183.6</v>
      </c>
      <c r="T11" s="133">
        <f>'150010 Ираф'!T144</f>
        <v>3349</v>
      </c>
      <c r="U11" s="134">
        <f>'150010 Ираф'!U144</f>
        <v>3564066.04</v>
      </c>
      <c r="V11" s="133">
        <f>'150010 Ираф'!V144</f>
        <v>900</v>
      </c>
      <c r="W11" s="134">
        <f>'150010 Ираф'!W144</f>
        <v>211540</v>
      </c>
      <c r="X11" s="133">
        <f>'150010 Ираф'!X144</f>
        <v>500</v>
      </c>
      <c r="Y11" s="192">
        <f>'150010 Ираф'!Y144</f>
        <v>963713.91</v>
      </c>
      <c r="Z11" s="188">
        <f t="shared" si="0"/>
        <v>32523</v>
      </c>
      <c r="AA11" s="149">
        <f t="shared" si="1"/>
        <v>14450358.719999999</v>
      </c>
      <c r="AB11" s="152">
        <f>'150010 Ираф'!Z144</f>
        <v>7151</v>
      </c>
      <c r="AC11" s="134">
        <f>'150010 Ираф'!AA144</f>
        <v>2200945.5700000003</v>
      </c>
      <c r="AD11" s="133">
        <f>'150010 Ираф'!AB144</f>
        <v>1540</v>
      </c>
      <c r="AE11" s="192">
        <f>'150010 Ираф'!AC144</f>
        <v>677634.4800000001</v>
      </c>
      <c r="AF11" s="155">
        <f t="shared" si="2"/>
        <v>8691</v>
      </c>
      <c r="AG11" s="149">
        <f t="shared" si="3"/>
        <v>2878580.0500000003</v>
      </c>
      <c r="AH11" s="152">
        <f>'150010 Ираф'!AD144</f>
        <v>22133</v>
      </c>
      <c r="AI11" s="134">
        <f>'150010 Ираф'!AE144</f>
        <v>20050595.68</v>
      </c>
      <c r="AJ11" s="133">
        <f>'150010 Ираф'!AF144</f>
        <v>6277</v>
      </c>
      <c r="AK11" s="192">
        <f>'150010 Ираф'!AG144</f>
        <v>6990577</v>
      </c>
      <c r="AL11" s="155">
        <f t="shared" si="4"/>
        <v>28410</v>
      </c>
      <c r="AM11" s="158">
        <f t="shared" si="5"/>
        <v>27041172.68</v>
      </c>
      <c r="AN11" s="160">
        <f t="shared" si="6"/>
        <v>44370111.450000003</v>
      </c>
    </row>
    <row r="12" spans="1:40" s="72" customFormat="1" x14ac:dyDescent="0.2">
      <c r="A12" s="168">
        <v>9</v>
      </c>
      <c r="B12" s="132">
        <v>150012</v>
      </c>
      <c r="C12" s="169" t="s">
        <v>130</v>
      </c>
      <c r="D12" s="152">
        <f>'150012 Кирово'!D144</f>
        <v>17587</v>
      </c>
      <c r="E12" s="134">
        <f>'150012 Кирово'!E144</f>
        <v>3834463.7399999998</v>
      </c>
      <c r="F12" s="133">
        <f>'150012 Кирово'!F144</f>
        <v>2593</v>
      </c>
      <c r="G12" s="134">
        <f>'150012 Кирово'!G144</f>
        <v>401514.04</v>
      </c>
      <c r="H12" s="133">
        <f>'150012 Кирово'!H144</f>
        <v>13520</v>
      </c>
      <c r="I12" s="134">
        <f>'150012 Кирово'!I144</f>
        <v>2528057.4</v>
      </c>
      <c r="J12" s="133">
        <f>'150012 Кирово'!J144</f>
        <v>3662</v>
      </c>
      <c r="K12" s="134">
        <f>'150012 Кирово'!K144</f>
        <v>937425.19000000006</v>
      </c>
      <c r="L12" s="133">
        <f>'150012 Кирово'!L144</f>
        <v>3503</v>
      </c>
      <c r="M12" s="134">
        <f>'150012 Кирово'!M144</f>
        <v>5579112.1799999997</v>
      </c>
      <c r="N12" s="133">
        <f>'150012 Кирово'!N144</f>
        <v>516</v>
      </c>
      <c r="O12" s="134">
        <f>'150012 Кирово'!O144</f>
        <v>85866.27</v>
      </c>
      <c r="P12" s="133">
        <f>'150012 Кирово'!P144</f>
        <v>49</v>
      </c>
      <c r="Q12" s="134">
        <f>'150012 Кирово'!Q144</f>
        <v>194461.4</v>
      </c>
      <c r="R12" s="133">
        <f>'150012 Кирово'!R144</f>
        <v>0</v>
      </c>
      <c r="S12" s="134">
        <f>'150012 Кирово'!S144</f>
        <v>0</v>
      </c>
      <c r="T12" s="133">
        <f>'150012 Кирово'!T144</f>
        <v>5436</v>
      </c>
      <c r="U12" s="134">
        <f>'150012 Кирово'!U144</f>
        <v>5524132.3000000007</v>
      </c>
      <c r="V12" s="133">
        <f>'150012 Кирово'!V144</f>
        <v>2900</v>
      </c>
      <c r="W12" s="134">
        <f>'150012 Кирово'!W144</f>
        <v>678760</v>
      </c>
      <c r="X12" s="133">
        <f>'150012 Кирово'!X144</f>
        <v>750</v>
      </c>
      <c r="Y12" s="192">
        <f>'150012 Кирово'!Y144</f>
        <v>1422689</v>
      </c>
      <c r="Z12" s="188">
        <f t="shared" si="0"/>
        <v>50516</v>
      </c>
      <c r="AA12" s="149">
        <f t="shared" si="1"/>
        <v>21186481.520000003</v>
      </c>
      <c r="AB12" s="152">
        <f>'150012 Кирово'!Z144</f>
        <v>7487</v>
      </c>
      <c r="AC12" s="134">
        <f>'150012 Кирово'!AA144</f>
        <v>2402225.96</v>
      </c>
      <c r="AD12" s="133">
        <f>'150012 Кирово'!AB144</f>
        <v>2967</v>
      </c>
      <c r="AE12" s="192">
        <f>'150012 Кирово'!AC144</f>
        <v>1297140.81</v>
      </c>
      <c r="AF12" s="155">
        <f t="shared" si="2"/>
        <v>10454</v>
      </c>
      <c r="AG12" s="149">
        <f t="shared" si="3"/>
        <v>3699366.77</v>
      </c>
      <c r="AH12" s="152">
        <f>'150012 Кирово'!AD144</f>
        <v>32191</v>
      </c>
      <c r="AI12" s="134">
        <f>'150012 Кирово'!AE144</f>
        <v>28328421.189999998</v>
      </c>
      <c r="AJ12" s="133">
        <f>'150012 Кирово'!AF144</f>
        <v>10401</v>
      </c>
      <c r="AK12" s="192">
        <f>'150012 Кирово'!AG144</f>
        <v>11230397.92</v>
      </c>
      <c r="AL12" s="155">
        <f t="shared" si="4"/>
        <v>42592</v>
      </c>
      <c r="AM12" s="158">
        <f t="shared" si="5"/>
        <v>39558819.109999999</v>
      </c>
      <c r="AN12" s="160">
        <f t="shared" si="6"/>
        <v>64444667.400000006</v>
      </c>
    </row>
    <row r="13" spans="1:40" s="72" customFormat="1" ht="28.5" x14ac:dyDescent="0.2">
      <c r="A13" s="168">
        <v>10</v>
      </c>
      <c r="B13" s="138">
        <v>150013</v>
      </c>
      <c r="C13" s="171" t="s">
        <v>135</v>
      </c>
      <c r="D13" s="152">
        <f>'150013 РЖД'!D144</f>
        <v>5190</v>
      </c>
      <c r="E13" s="134">
        <f>'150013 РЖД'!E144</f>
        <v>1030563.6000000001</v>
      </c>
      <c r="F13" s="133">
        <f>'150013 РЖД'!F144</f>
        <v>0</v>
      </c>
      <c r="G13" s="134">
        <f>'150013 РЖД'!G144</f>
        <v>0</v>
      </c>
      <c r="H13" s="133">
        <f>'150013 РЖД'!H144</f>
        <v>5908</v>
      </c>
      <c r="I13" s="134">
        <f>'150013 РЖД'!I144</f>
        <v>1087835.1700000002</v>
      </c>
      <c r="J13" s="133">
        <f>'150013 РЖД'!J144</f>
        <v>0</v>
      </c>
      <c r="K13" s="134">
        <f>'150013 РЖД'!K144</f>
        <v>0</v>
      </c>
      <c r="L13" s="133">
        <f>'150013 РЖД'!L144</f>
        <v>0</v>
      </c>
      <c r="M13" s="134">
        <f>'150013 РЖД'!M144</f>
        <v>0</v>
      </c>
      <c r="N13" s="133">
        <f>'150013 РЖД'!N144</f>
        <v>0</v>
      </c>
      <c r="O13" s="134">
        <f>'150013 РЖД'!O144</f>
        <v>0</v>
      </c>
      <c r="P13" s="133">
        <f>'150013 РЖД'!P144</f>
        <v>0</v>
      </c>
      <c r="Q13" s="134">
        <f>'150013 РЖД'!Q144</f>
        <v>0</v>
      </c>
      <c r="R13" s="133">
        <f>'150013 РЖД'!R144</f>
        <v>0</v>
      </c>
      <c r="S13" s="134">
        <f>'150013 РЖД'!S144</f>
        <v>0</v>
      </c>
      <c r="T13" s="133">
        <f>'150013 РЖД'!T144</f>
        <v>0</v>
      </c>
      <c r="U13" s="134">
        <f>'150013 РЖД'!U144</f>
        <v>0</v>
      </c>
      <c r="V13" s="133">
        <f>'150013 РЖД'!V144</f>
        <v>0</v>
      </c>
      <c r="W13" s="134">
        <f>'150013 РЖД'!W144</f>
        <v>0</v>
      </c>
      <c r="X13" s="133">
        <f>'150013 РЖД'!X144</f>
        <v>0</v>
      </c>
      <c r="Y13" s="192">
        <f>'150013 РЖД'!Y144</f>
        <v>0</v>
      </c>
      <c r="Z13" s="188">
        <f t="shared" si="0"/>
        <v>11098</v>
      </c>
      <c r="AA13" s="149">
        <f t="shared" si="1"/>
        <v>2118398.7700000005</v>
      </c>
      <c r="AB13" s="152">
        <f>'150013 РЖД'!Z144</f>
        <v>660</v>
      </c>
      <c r="AC13" s="134">
        <f>'150013 РЖД'!AA144</f>
        <v>218094.12</v>
      </c>
      <c r="AD13" s="133">
        <f>'150013 РЖД'!AB144</f>
        <v>0</v>
      </c>
      <c r="AE13" s="192">
        <f>'150013 РЖД'!AC144</f>
        <v>0</v>
      </c>
      <c r="AF13" s="155">
        <f t="shared" si="2"/>
        <v>660</v>
      </c>
      <c r="AG13" s="149">
        <f t="shared" si="3"/>
        <v>218094.12</v>
      </c>
      <c r="AH13" s="152">
        <f>'150013 РЖД'!AD144</f>
        <v>8304</v>
      </c>
      <c r="AI13" s="134">
        <f>'150013 РЖД'!AE144</f>
        <v>7091096.0500000007</v>
      </c>
      <c r="AJ13" s="133">
        <f>'150013 РЖД'!AF144</f>
        <v>0</v>
      </c>
      <c r="AK13" s="192">
        <f>'150013 РЖД'!AG144</f>
        <v>0</v>
      </c>
      <c r="AL13" s="155">
        <f t="shared" si="4"/>
        <v>8304</v>
      </c>
      <c r="AM13" s="158">
        <f t="shared" si="5"/>
        <v>7091096.0500000007</v>
      </c>
      <c r="AN13" s="160">
        <f t="shared" si="6"/>
        <v>9427588.9400000013</v>
      </c>
    </row>
    <row r="14" spans="1:40" s="72" customFormat="1" x14ac:dyDescent="0.2">
      <c r="A14" s="168">
        <v>11</v>
      </c>
      <c r="B14" s="132">
        <v>150014</v>
      </c>
      <c r="C14" s="169" t="s">
        <v>132</v>
      </c>
      <c r="D14" s="152">
        <f>'150014 Правый'!D144</f>
        <v>30064</v>
      </c>
      <c r="E14" s="134">
        <f>'150014 Правый'!E144</f>
        <v>5416307.9200000018</v>
      </c>
      <c r="F14" s="133">
        <f>'150014 Правый'!F144</f>
        <v>1696</v>
      </c>
      <c r="G14" s="134">
        <f>'150014 Правый'!G144</f>
        <v>336881.77</v>
      </c>
      <c r="H14" s="133">
        <f>'150014 Правый'!H144</f>
        <v>50132</v>
      </c>
      <c r="I14" s="134">
        <f>'150014 Правый'!I144</f>
        <v>8213535.1899999995</v>
      </c>
      <c r="J14" s="133">
        <f>'150014 Правый'!J144</f>
        <v>8068</v>
      </c>
      <c r="K14" s="134">
        <f>'150014 Правый'!K144</f>
        <v>1729031.86</v>
      </c>
      <c r="L14" s="133">
        <f>'150014 Правый'!L144</f>
        <v>9000</v>
      </c>
      <c r="M14" s="134">
        <f>'150014 Правый'!M144</f>
        <v>14047450.48</v>
      </c>
      <c r="N14" s="133">
        <f>'150014 Правый'!N144</f>
        <v>1359</v>
      </c>
      <c r="O14" s="134">
        <f>'150014 Правый'!O144</f>
        <v>224650.16999999998</v>
      </c>
      <c r="P14" s="133">
        <f>'150014 Правый'!P144</f>
        <v>105</v>
      </c>
      <c r="Q14" s="134">
        <f>'150014 Правый'!Q144</f>
        <v>416703</v>
      </c>
      <c r="R14" s="133">
        <f>'150014 Правый'!R144</f>
        <v>0</v>
      </c>
      <c r="S14" s="134">
        <f>'150014 Правый'!S144</f>
        <v>0</v>
      </c>
      <c r="T14" s="133">
        <f>'150014 Правый'!T144</f>
        <v>13078</v>
      </c>
      <c r="U14" s="134">
        <f>'150014 Правый'!U144</f>
        <v>13564383.59</v>
      </c>
      <c r="V14" s="133">
        <f>'150014 Правый'!V144</f>
        <v>6621</v>
      </c>
      <c r="W14" s="134">
        <f>'150014 Правый'!W144</f>
        <v>1552172.4</v>
      </c>
      <c r="X14" s="133">
        <f>'150014 Правый'!X144</f>
        <v>1810</v>
      </c>
      <c r="Y14" s="192">
        <f>'150014 Правый'!Y144</f>
        <v>3477627.42</v>
      </c>
      <c r="Z14" s="188">
        <f t="shared" si="0"/>
        <v>121933</v>
      </c>
      <c r="AA14" s="149">
        <f t="shared" si="1"/>
        <v>48978743.800000004</v>
      </c>
      <c r="AB14" s="152">
        <f>'150014 Правый'!Z144</f>
        <v>19215</v>
      </c>
      <c r="AC14" s="134">
        <f>'150014 Правый'!AA144</f>
        <v>6115800.6600000001</v>
      </c>
      <c r="AD14" s="133">
        <f>'150014 Правый'!AB144</f>
        <v>6555</v>
      </c>
      <c r="AE14" s="192">
        <f>'150014 Правый'!AC144</f>
        <v>2872369.8200000003</v>
      </c>
      <c r="AF14" s="155">
        <f t="shared" si="2"/>
        <v>25770</v>
      </c>
      <c r="AG14" s="149">
        <f t="shared" si="3"/>
        <v>8988170.4800000004</v>
      </c>
      <c r="AH14" s="152">
        <f>'150014 Правый'!AD144</f>
        <v>78446</v>
      </c>
      <c r="AI14" s="134">
        <f>'150014 Правый'!AE144</f>
        <v>67282819.059999987</v>
      </c>
      <c r="AJ14" s="133">
        <f>'150014 Правый'!AF144</f>
        <v>26762</v>
      </c>
      <c r="AK14" s="192">
        <f>'150014 Правый'!AG144</f>
        <v>29264265.240000002</v>
      </c>
      <c r="AL14" s="155">
        <f t="shared" si="4"/>
        <v>105208</v>
      </c>
      <c r="AM14" s="158">
        <f t="shared" si="5"/>
        <v>96547084.299999982</v>
      </c>
      <c r="AN14" s="160">
        <f t="shared" si="6"/>
        <v>154513998.57999998</v>
      </c>
    </row>
    <row r="15" spans="1:40" s="72" customFormat="1" x14ac:dyDescent="0.2">
      <c r="A15" s="166">
        <v>12</v>
      </c>
      <c r="B15" s="104">
        <v>150015</v>
      </c>
      <c r="C15" s="172" t="s">
        <v>134</v>
      </c>
      <c r="D15" s="187">
        <v>0</v>
      </c>
      <c r="E15" s="10">
        <v>0</v>
      </c>
      <c r="F15" s="113">
        <v>0</v>
      </c>
      <c r="G15" s="10">
        <v>0</v>
      </c>
      <c r="H15" s="113">
        <v>0</v>
      </c>
      <c r="I15" s="10">
        <v>0</v>
      </c>
      <c r="J15" s="113">
        <v>0</v>
      </c>
      <c r="K15" s="10">
        <v>0</v>
      </c>
      <c r="L15" s="113">
        <v>0</v>
      </c>
      <c r="M15" s="10">
        <v>0</v>
      </c>
      <c r="N15" s="113">
        <v>0</v>
      </c>
      <c r="O15" s="10">
        <v>0</v>
      </c>
      <c r="P15" s="113">
        <v>0</v>
      </c>
      <c r="Q15" s="10">
        <v>0</v>
      </c>
      <c r="R15" s="113">
        <v>0</v>
      </c>
      <c r="S15" s="10">
        <v>0</v>
      </c>
      <c r="T15" s="113">
        <v>0</v>
      </c>
      <c r="U15" s="10">
        <v>0</v>
      </c>
      <c r="V15" s="113">
        <v>0</v>
      </c>
      <c r="W15" s="10">
        <v>0</v>
      </c>
      <c r="X15" s="113">
        <v>0</v>
      </c>
      <c r="Y15" s="191">
        <v>0</v>
      </c>
      <c r="Z15" s="188">
        <f t="shared" si="0"/>
        <v>0</v>
      </c>
      <c r="AA15" s="149">
        <f t="shared" si="1"/>
        <v>0</v>
      </c>
      <c r="AB15" s="187">
        <v>0</v>
      </c>
      <c r="AC15" s="10">
        <v>0</v>
      </c>
      <c r="AD15" s="113">
        <v>0</v>
      </c>
      <c r="AE15" s="191">
        <v>0</v>
      </c>
      <c r="AF15" s="155">
        <f t="shared" si="2"/>
        <v>0</v>
      </c>
      <c r="AG15" s="149">
        <f t="shared" si="3"/>
        <v>0</v>
      </c>
      <c r="AH15" s="187">
        <v>0</v>
      </c>
      <c r="AI15" s="10">
        <v>0</v>
      </c>
      <c r="AJ15" s="113">
        <v>0</v>
      </c>
      <c r="AK15" s="191">
        <v>0</v>
      </c>
      <c r="AL15" s="155">
        <f t="shared" si="4"/>
        <v>0</v>
      </c>
      <c r="AM15" s="158">
        <f t="shared" si="5"/>
        <v>0</v>
      </c>
      <c r="AN15" s="160">
        <f t="shared" si="6"/>
        <v>0</v>
      </c>
    </row>
    <row r="16" spans="1:40" s="72" customFormat="1" x14ac:dyDescent="0.2">
      <c r="A16" s="168">
        <v>13</v>
      </c>
      <c r="B16" s="132">
        <v>150016</v>
      </c>
      <c r="C16" s="169" t="s">
        <v>133</v>
      </c>
      <c r="D16" s="152">
        <f>'150016 Пригородная'!D144</f>
        <v>74859</v>
      </c>
      <c r="E16" s="134">
        <f>'150016 Пригородная'!E144</f>
        <v>13995145.810000001</v>
      </c>
      <c r="F16" s="133">
        <f>'150016 Пригородная'!F144</f>
        <v>13356</v>
      </c>
      <c r="G16" s="134">
        <f>'150016 Пригородная'!G144</f>
        <v>2930191.82</v>
      </c>
      <c r="H16" s="133">
        <f>'150016 Пригородная'!H144</f>
        <v>44862</v>
      </c>
      <c r="I16" s="134">
        <f>'150016 Пригородная'!I144</f>
        <v>8138188.9999999991</v>
      </c>
      <c r="J16" s="133">
        <f>'150016 Пригородная'!J144</f>
        <v>8233</v>
      </c>
      <c r="K16" s="134">
        <f>'150016 Пригородная'!K144</f>
        <v>2690209.57</v>
      </c>
      <c r="L16" s="133">
        <f>'150016 Пригородная'!L144</f>
        <v>15600</v>
      </c>
      <c r="M16" s="134">
        <f>'150016 Пригородная'!M144</f>
        <v>24377093.310000002</v>
      </c>
      <c r="N16" s="133">
        <f>'150016 Пригородная'!N144</f>
        <v>2339</v>
      </c>
      <c r="O16" s="134">
        <f>'150016 Пригородная'!O144</f>
        <v>385430.14</v>
      </c>
      <c r="P16" s="133">
        <f>'150016 Пригородная'!P144</f>
        <v>250</v>
      </c>
      <c r="Q16" s="134">
        <f>'150016 Пригородная'!Q144</f>
        <v>992150</v>
      </c>
      <c r="R16" s="133">
        <f>'150016 Пригородная'!R144</f>
        <v>82</v>
      </c>
      <c r="S16" s="134">
        <f>'150016 Пригородная'!S144</f>
        <v>325425.2</v>
      </c>
      <c r="T16" s="133">
        <f>'150016 Пригородная'!T144</f>
        <v>19200</v>
      </c>
      <c r="U16" s="134">
        <f>'150016 Пригородная'!U144</f>
        <v>19393000.59</v>
      </c>
      <c r="V16" s="133">
        <f>'150016 Пригородная'!V144</f>
        <v>2800</v>
      </c>
      <c r="W16" s="134">
        <f>'150016 Пригородная'!W144</f>
        <v>655720</v>
      </c>
      <c r="X16" s="133">
        <f>'150016 Пригородная'!X144</f>
        <v>1500</v>
      </c>
      <c r="Y16" s="192">
        <f>'150016 Пригородная'!Y144</f>
        <v>2763160.5300000003</v>
      </c>
      <c r="Z16" s="188">
        <f t="shared" si="0"/>
        <v>183081</v>
      </c>
      <c r="AA16" s="149">
        <f t="shared" si="1"/>
        <v>76645715.970000014</v>
      </c>
      <c r="AB16" s="152">
        <f>'150016 Пригородная'!Z144</f>
        <v>30904</v>
      </c>
      <c r="AC16" s="134">
        <f>'150016 Пригородная'!AA144</f>
        <v>9638655.1600000001</v>
      </c>
      <c r="AD16" s="133">
        <f>'150016 Пригородная'!AB144</f>
        <v>9497</v>
      </c>
      <c r="AE16" s="192">
        <f>'150016 Пригородная'!AC144</f>
        <v>4320612.1800000006</v>
      </c>
      <c r="AF16" s="155">
        <f t="shared" si="2"/>
        <v>40401</v>
      </c>
      <c r="AG16" s="149">
        <f t="shared" si="3"/>
        <v>13959267.34</v>
      </c>
      <c r="AH16" s="152">
        <f>'150016 Пригородная'!AD144</f>
        <v>125899</v>
      </c>
      <c r="AI16" s="134">
        <f>'150016 Пригородная'!AE144</f>
        <v>116572694.30000001</v>
      </c>
      <c r="AJ16" s="133">
        <f>'150016 Пригородная'!AF144</f>
        <v>38690</v>
      </c>
      <c r="AK16" s="192">
        <f>'150016 Пригородная'!AG144</f>
        <v>47199181</v>
      </c>
      <c r="AL16" s="155">
        <f t="shared" si="4"/>
        <v>164589</v>
      </c>
      <c r="AM16" s="158">
        <f t="shared" si="5"/>
        <v>163771875.30000001</v>
      </c>
      <c r="AN16" s="160">
        <f t="shared" si="6"/>
        <v>254376858.61000001</v>
      </c>
    </row>
    <row r="17" spans="1:40" s="72" customFormat="1" x14ac:dyDescent="0.2">
      <c r="A17" s="164">
        <v>14</v>
      </c>
      <c r="B17" s="135">
        <v>150017</v>
      </c>
      <c r="C17" s="165" t="s">
        <v>113</v>
      </c>
      <c r="D17" s="151">
        <f>'150017 РЭД'!D144</f>
        <v>0</v>
      </c>
      <c r="E17" s="137">
        <f>'150017 РЭД'!E144</f>
        <v>0</v>
      </c>
      <c r="F17" s="136">
        <f>'150017 РЭД'!F144</f>
        <v>0</v>
      </c>
      <c r="G17" s="137">
        <f>'150017 РЭД'!G144</f>
        <v>0</v>
      </c>
      <c r="H17" s="136">
        <f>'150017 РЭД'!H144</f>
        <v>13000</v>
      </c>
      <c r="I17" s="137">
        <f>'150017 РЭД'!I144</f>
        <v>3701801</v>
      </c>
      <c r="J17" s="136">
        <f>'150017 РЭД'!J144</f>
        <v>700</v>
      </c>
      <c r="K17" s="137">
        <f>'150017 РЭД'!K144</f>
        <v>341551</v>
      </c>
      <c r="L17" s="136">
        <f>'150017 РЭД'!L144</f>
        <v>0</v>
      </c>
      <c r="M17" s="137">
        <f>'150017 РЭД'!M144</f>
        <v>0</v>
      </c>
      <c r="N17" s="136">
        <f>'150017 РЭД'!N144</f>
        <v>0</v>
      </c>
      <c r="O17" s="137">
        <f>'150017 РЭД'!O144</f>
        <v>0</v>
      </c>
      <c r="P17" s="136">
        <f>'150017 РЭД'!P144</f>
        <v>0</v>
      </c>
      <c r="Q17" s="137">
        <f>'150017 РЭД'!Q144</f>
        <v>0</v>
      </c>
      <c r="R17" s="136">
        <f>'150017 РЭД'!R144</f>
        <v>0</v>
      </c>
      <c r="S17" s="137">
        <f>'150017 РЭД'!S144</f>
        <v>0</v>
      </c>
      <c r="T17" s="136">
        <f>'150017 РЭД'!T144</f>
        <v>0</v>
      </c>
      <c r="U17" s="137">
        <f>'150017 РЭД'!U144</f>
        <v>0</v>
      </c>
      <c r="V17" s="136">
        <f>'150017 РЭД'!V144</f>
        <v>0</v>
      </c>
      <c r="W17" s="137">
        <f>'150017 РЭД'!W144</f>
        <v>0</v>
      </c>
      <c r="X17" s="136">
        <f>'150017 РЭД'!X144</f>
        <v>0</v>
      </c>
      <c r="Y17" s="144">
        <f>'150017 РЭД'!Y144</f>
        <v>0</v>
      </c>
      <c r="Z17" s="188">
        <f t="shared" si="0"/>
        <v>13700</v>
      </c>
      <c r="AA17" s="149">
        <f t="shared" si="1"/>
        <v>4043352</v>
      </c>
      <c r="AB17" s="151">
        <f>'150017 РЭД'!Z144</f>
        <v>1305</v>
      </c>
      <c r="AC17" s="137">
        <f>'150017 РЭД'!AA144</f>
        <v>681829.7</v>
      </c>
      <c r="AD17" s="136">
        <f>'150017 РЭД'!AB144</f>
        <v>150</v>
      </c>
      <c r="AE17" s="144">
        <f>'150017 РЭД'!AC144</f>
        <v>120046.5</v>
      </c>
      <c r="AF17" s="155">
        <f t="shared" si="2"/>
        <v>1455</v>
      </c>
      <c r="AG17" s="149">
        <f t="shared" si="3"/>
        <v>801876.2</v>
      </c>
      <c r="AH17" s="151">
        <f>'150017 РЭД'!AD144</f>
        <v>13675</v>
      </c>
      <c r="AI17" s="137">
        <f>'150017 РЭД'!AE144</f>
        <v>15950113.4</v>
      </c>
      <c r="AJ17" s="136">
        <f>'150017 РЭД'!AF144</f>
        <v>1250</v>
      </c>
      <c r="AK17" s="144">
        <f>'150017 РЭД'!AG144</f>
        <v>2221450</v>
      </c>
      <c r="AL17" s="155">
        <f t="shared" si="4"/>
        <v>14925</v>
      </c>
      <c r="AM17" s="158">
        <f t="shared" si="5"/>
        <v>18171563.399999999</v>
      </c>
      <c r="AN17" s="160">
        <f t="shared" si="6"/>
        <v>23016791.599999998</v>
      </c>
    </row>
    <row r="18" spans="1:40" s="72" customFormat="1" x14ac:dyDescent="0.2">
      <c r="A18" s="173">
        <v>15</v>
      </c>
      <c r="B18" s="139">
        <v>150019</v>
      </c>
      <c r="C18" s="174" t="s">
        <v>128</v>
      </c>
      <c r="D18" s="153">
        <f>'150019 Дигора'!D144</f>
        <v>7698</v>
      </c>
      <c r="E18" s="131">
        <f>'150019 Дигора'!E144</f>
        <v>1445598.24</v>
      </c>
      <c r="F18" s="130">
        <f>'150019 Дигора'!F144</f>
        <v>10105</v>
      </c>
      <c r="G18" s="131">
        <f>'150019 Дигора'!G144</f>
        <v>2216218.41</v>
      </c>
      <c r="H18" s="130">
        <f>'150019 Дигора'!H144</f>
        <v>14888</v>
      </c>
      <c r="I18" s="131">
        <f>'150019 Дигора'!I144</f>
        <v>2470044.4</v>
      </c>
      <c r="J18" s="130">
        <f>'150019 Дигора'!J144</f>
        <v>2228</v>
      </c>
      <c r="K18" s="131">
        <f>'150019 Дигора'!K144</f>
        <v>464409.7</v>
      </c>
      <c r="L18" s="130">
        <f>'150019 Дигора'!L144</f>
        <v>3200</v>
      </c>
      <c r="M18" s="131">
        <f>'150019 Дигора'!M144</f>
        <v>4954221.8299999991</v>
      </c>
      <c r="N18" s="130">
        <f>'150019 Дигора'!N144</f>
        <v>473</v>
      </c>
      <c r="O18" s="131">
        <f>'150019 Дигора'!O144</f>
        <v>78151.030000000013</v>
      </c>
      <c r="P18" s="130">
        <f>'150019 Дигора'!P144</f>
        <v>42</v>
      </c>
      <c r="Q18" s="131">
        <f>'150019 Дигора'!Q144</f>
        <v>166681.20000000001</v>
      </c>
      <c r="R18" s="130">
        <f>'150019 Дигора'!R144</f>
        <v>72</v>
      </c>
      <c r="S18" s="131">
        <f>'150019 Дигора'!S144</f>
        <v>285739.2</v>
      </c>
      <c r="T18" s="130">
        <f>'150019 Дигора'!T144</f>
        <v>4673</v>
      </c>
      <c r="U18" s="131">
        <f>'150019 Дигора'!U144</f>
        <v>4662884.5500000007</v>
      </c>
      <c r="V18" s="130">
        <f>'150019 Дигора'!V144</f>
        <v>0</v>
      </c>
      <c r="W18" s="131">
        <f>'150019 Дигора'!W144</f>
        <v>0</v>
      </c>
      <c r="X18" s="130">
        <f>'150019 Дигора'!X144</f>
        <v>0</v>
      </c>
      <c r="Y18" s="146">
        <f>'150019 Дигора'!Y144</f>
        <v>0</v>
      </c>
      <c r="Z18" s="188">
        <f t="shared" si="0"/>
        <v>43379</v>
      </c>
      <c r="AA18" s="149">
        <f t="shared" si="1"/>
        <v>16743948.559999999</v>
      </c>
      <c r="AB18" s="153">
        <f>'150019 Дигора'!Z144</f>
        <v>6768</v>
      </c>
      <c r="AC18" s="131">
        <f>'150019 Дигора'!AA144</f>
        <v>1988506.0099999998</v>
      </c>
      <c r="AD18" s="130">
        <f>'150019 Дигора'!AB144</f>
        <v>2221</v>
      </c>
      <c r="AE18" s="146">
        <f>'150019 Дигора'!AC144</f>
        <v>997303.87</v>
      </c>
      <c r="AF18" s="155">
        <f t="shared" si="2"/>
        <v>8989</v>
      </c>
      <c r="AG18" s="149">
        <f t="shared" si="3"/>
        <v>2985809.88</v>
      </c>
      <c r="AH18" s="153">
        <f>'150019 Дигора'!AD144</f>
        <v>27563</v>
      </c>
      <c r="AI18" s="131">
        <f>'150019 Дигора'!AE144</f>
        <v>23776121.66</v>
      </c>
      <c r="AJ18" s="130">
        <f>'150019 Дигора'!AF144</f>
        <v>9057</v>
      </c>
      <c r="AK18" s="146">
        <f>'150019 Дигора'!AG144</f>
        <v>9998750.8900000006</v>
      </c>
      <c r="AL18" s="155">
        <f t="shared" si="4"/>
        <v>36620</v>
      </c>
      <c r="AM18" s="158">
        <f t="shared" si="5"/>
        <v>33774872.549999997</v>
      </c>
      <c r="AN18" s="160">
        <f t="shared" si="6"/>
        <v>53504630.989999995</v>
      </c>
    </row>
    <row r="19" spans="1:40" s="72" customFormat="1" ht="42.75" x14ac:dyDescent="0.2">
      <c r="A19" s="173">
        <v>16</v>
      </c>
      <c r="B19" s="129">
        <v>150020</v>
      </c>
      <c r="C19" s="175" t="s">
        <v>112</v>
      </c>
      <c r="D19" s="153">
        <f>'150020 Фиагдон'!D144</f>
        <v>0</v>
      </c>
      <c r="E19" s="131">
        <f>'150020 Фиагдон'!E144</f>
        <v>0</v>
      </c>
      <c r="F19" s="130">
        <f>'150020 Фиагдон'!F144</f>
        <v>0</v>
      </c>
      <c r="G19" s="131">
        <f>'150020 Фиагдон'!G144</f>
        <v>0</v>
      </c>
      <c r="H19" s="130">
        <f>'150020 Фиагдон'!H144</f>
        <v>0</v>
      </c>
      <c r="I19" s="131">
        <f>'150020 Фиагдон'!I144</f>
        <v>0</v>
      </c>
      <c r="J19" s="130">
        <f>'150020 Фиагдон'!J144</f>
        <v>0</v>
      </c>
      <c r="K19" s="131">
        <f>'150020 Фиагдон'!K144</f>
        <v>0</v>
      </c>
      <c r="L19" s="130">
        <f>'150020 Фиагдон'!L144</f>
        <v>0</v>
      </c>
      <c r="M19" s="131">
        <f>'150020 Фиагдон'!M144</f>
        <v>0</v>
      </c>
      <c r="N19" s="130">
        <f>'150020 Фиагдон'!N144</f>
        <v>0</v>
      </c>
      <c r="O19" s="131">
        <f>'150020 Фиагдон'!O144</f>
        <v>0</v>
      </c>
      <c r="P19" s="130">
        <f>'150020 Фиагдон'!P144</f>
        <v>0</v>
      </c>
      <c r="Q19" s="131">
        <f>'150020 Фиагдон'!Q144</f>
        <v>0</v>
      </c>
      <c r="R19" s="130">
        <f>'150020 Фиагдон'!R144</f>
        <v>0</v>
      </c>
      <c r="S19" s="131">
        <f>'150020 Фиагдон'!S144</f>
        <v>0</v>
      </c>
      <c r="T19" s="130">
        <f>'150020 Фиагдон'!T144</f>
        <v>0</v>
      </c>
      <c r="U19" s="131">
        <f>'150020 Фиагдон'!U144</f>
        <v>0</v>
      </c>
      <c r="V19" s="130">
        <f>'150020 Фиагдон'!V144</f>
        <v>0</v>
      </c>
      <c r="W19" s="131">
        <f>'150020 Фиагдон'!W144</f>
        <v>0</v>
      </c>
      <c r="X19" s="130">
        <f>'150020 Фиагдон'!X144</f>
        <v>0</v>
      </c>
      <c r="Y19" s="146">
        <f>'150020 Фиагдон'!Y144</f>
        <v>0</v>
      </c>
      <c r="Z19" s="188">
        <f t="shared" si="0"/>
        <v>0</v>
      </c>
      <c r="AA19" s="149">
        <f t="shared" si="1"/>
        <v>0</v>
      </c>
      <c r="AB19" s="153">
        <f>'150020 Фиагдон'!Z144</f>
        <v>0</v>
      </c>
      <c r="AC19" s="131">
        <f>'150020 Фиагдон'!AA144</f>
        <v>0</v>
      </c>
      <c r="AD19" s="130">
        <f>'150020 Фиагдон'!AB144</f>
        <v>0</v>
      </c>
      <c r="AE19" s="146">
        <f>'150020 Фиагдон'!AC144</f>
        <v>0</v>
      </c>
      <c r="AF19" s="155">
        <f t="shared" si="2"/>
        <v>0</v>
      </c>
      <c r="AG19" s="149">
        <f t="shared" si="3"/>
        <v>0</v>
      </c>
      <c r="AH19" s="153">
        <f>'150020 Фиагдон'!AD144</f>
        <v>1218</v>
      </c>
      <c r="AI19" s="131">
        <f>'150020 Фиагдон'!AE144</f>
        <v>950739.96</v>
      </c>
      <c r="AJ19" s="130">
        <f>'150020 Фиагдон'!AF144</f>
        <v>211</v>
      </c>
      <c r="AK19" s="146">
        <f>'150020 Фиагдон'!AG144</f>
        <v>242863.11</v>
      </c>
      <c r="AL19" s="155">
        <f t="shared" si="4"/>
        <v>1429</v>
      </c>
      <c r="AM19" s="158">
        <f t="shared" si="5"/>
        <v>1193603.0699999998</v>
      </c>
      <c r="AN19" s="160">
        <f t="shared" si="6"/>
        <v>1193603.0699999998</v>
      </c>
    </row>
    <row r="20" spans="1:40" s="72" customFormat="1" x14ac:dyDescent="0.2">
      <c r="A20" s="166">
        <v>17</v>
      </c>
      <c r="B20" s="105">
        <v>150021</v>
      </c>
      <c r="C20" s="170" t="s">
        <v>154</v>
      </c>
      <c r="D20" s="187">
        <v>0</v>
      </c>
      <c r="E20" s="10">
        <v>0</v>
      </c>
      <c r="F20" s="113">
        <v>0</v>
      </c>
      <c r="G20" s="10">
        <v>0</v>
      </c>
      <c r="H20" s="113">
        <v>0</v>
      </c>
      <c r="I20" s="10">
        <v>0</v>
      </c>
      <c r="J20" s="113">
        <v>0</v>
      </c>
      <c r="K20" s="10">
        <v>0</v>
      </c>
      <c r="L20" s="113">
        <v>0</v>
      </c>
      <c r="M20" s="10">
        <v>0</v>
      </c>
      <c r="N20" s="113">
        <v>0</v>
      </c>
      <c r="O20" s="10">
        <v>0</v>
      </c>
      <c r="P20" s="113">
        <v>0</v>
      </c>
      <c r="Q20" s="10">
        <v>0</v>
      </c>
      <c r="R20" s="113">
        <v>0</v>
      </c>
      <c r="S20" s="10">
        <v>0</v>
      </c>
      <c r="T20" s="113">
        <v>0</v>
      </c>
      <c r="U20" s="10">
        <v>0</v>
      </c>
      <c r="V20" s="113">
        <v>0</v>
      </c>
      <c r="W20" s="10">
        <v>0</v>
      </c>
      <c r="X20" s="113">
        <v>0</v>
      </c>
      <c r="Y20" s="191">
        <v>0</v>
      </c>
      <c r="Z20" s="188">
        <f t="shared" si="0"/>
        <v>0</v>
      </c>
      <c r="AA20" s="149">
        <f t="shared" si="1"/>
        <v>0</v>
      </c>
      <c r="AB20" s="187">
        <v>0</v>
      </c>
      <c r="AC20" s="10">
        <v>0</v>
      </c>
      <c r="AD20" s="113">
        <v>0</v>
      </c>
      <c r="AE20" s="191">
        <v>0</v>
      </c>
      <c r="AF20" s="155">
        <f t="shared" si="2"/>
        <v>0</v>
      </c>
      <c r="AG20" s="149">
        <f t="shared" si="3"/>
        <v>0</v>
      </c>
      <c r="AH20" s="187">
        <v>0</v>
      </c>
      <c r="AI20" s="10">
        <v>0</v>
      </c>
      <c r="AJ20" s="113">
        <v>0</v>
      </c>
      <c r="AK20" s="191">
        <v>0</v>
      </c>
      <c r="AL20" s="155">
        <f t="shared" si="4"/>
        <v>0</v>
      </c>
      <c r="AM20" s="158">
        <f t="shared" si="5"/>
        <v>0</v>
      </c>
      <c r="AN20" s="160">
        <f t="shared" si="6"/>
        <v>0</v>
      </c>
    </row>
    <row r="21" spans="1:40" s="72" customFormat="1" x14ac:dyDescent="0.2">
      <c r="A21" s="166">
        <v>18</v>
      </c>
      <c r="B21" s="105">
        <v>150022</v>
      </c>
      <c r="C21" s="170" t="s">
        <v>153</v>
      </c>
      <c r="D21" s="187">
        <v>0</v>
      </c>
      <c r="E21" s="10">
        <v>0</v>
      </c>
      <c r="F21" s="113">
        <v>0</v>
      </c>
      <c r="G21" s="10">
        <v>0</v>
      </c>
      <c r="H21" s="113">
        <v>0</v>
      </c>
      <c r="I21" s="10">
        <v>0</v>
      </c>
      <c r="J21" s="113">
        <v>0</v>
      </c>
      <c r="K21" s="10">
        <v>0</v>
      </c>
      <c r="L21" s="113">
        <v>0</v>
      </c>
      <c r="M21" s="10">
        <v>0</v>
      </c>
      <c r="N21" s="113">
        <v>0</v>
      </c>
      <c r="O21" s="10">
        <v>0</v>
      </c>
      <c r="P21" s="113">
        <v>0</v>
      </c>
      <c r="Q21" s="10">
        <v>0</v>
      </c>
      <c r="R21" s="113">
        <v>0</v>
      </c>
      <c r="S21" s="10">
        <v>0</v>
      </c>
      <c r="T21" s="113">
        <v>0</v>
      </c>
      <c r="U21" s="10">
        <v>0</v>
      </c>
      <c r="V21" s="113">
        <v>0</v>
      </c>
      <c r="W21" s="10">
        <v>0</v>
      </c>
      <c r="X21" s="113">
        <v>0</v>
      </c>
      <c r="Y21" s="191">
        <v>0</v>
      </c>
      <c r="Z21" s="188">
        <f t="shared" si="0"/>
        <v>0</v>
      </c>
      <c r="AA21" s="149">
        <f t="shared" si="1"/>
        <v>0</v>
      </c>
      <c r="AB21" s="187">
        <v>0</v>
      </c>
      <c r="AC21" s="10">
        <v>0</v>
      </c>
      <c r="AD21" s="113">
        <v>0</v>
      </c>
      <c r="AE21" s="191">
        <v>0</v>
      </c>
      <c r="AF21" s="155">
        <f t="shared" si="2"/>
        <v>0</v>
      </c>
      <c r="AG21" s="149">
        <f t="shared" si="3"/>
        <v>0</v>
      </c>
      <c r="AH21" s="187">
        <v>0</v>
      </c>
      <c r="AI21" s="10">
        <v>0</v>
      </c>
      <c r="AJ21" s="113">
        <v>0</v>
      </c>
      <c r="AK21" s="191">
        <v>0</v>
      </c>
      <c r="AL21" s="155">
        <f t="shared" si="4"/>
        <v>0</v>
      </c>
      <c r="AM21" s="158">
        <f t="shared" si="5"/>
        <v>0</v>
      </c>
      <c r="AN21" s="160">
        <f t="shared" si="6"/>
        <v>0</v>
      </c>
    </row>
    <row r="22" spans="1:40" s="72" customFormat="1" x14ac:dyDescent="0.2">
      <c r="A22" s="166">
        <v>19</v>
      </c>
      <c r="B22" s="104">
        <v>150023</v>
      </c>
      <c r="C22" s="167" t="s">
        <v>115</v>
      </c>
      <c r="D22" s="187">
        <v>0</v>
      </c>
      <c r="E22" s="10">
        <v>0</v>
      </c>
      <c r="F22" s="113">
        <v>0</v>
      </c>
      <c r="G22" s="10">
        <v>0</v>
      </c>
      <c r="H22" s="113">
        <v>0</v>
      </c>
      <c r="I22" s="10">
        <v>0</v>
      </c>
      <c r="J22" s="113">
        <v>0</v>
      </c>
      <c r="K22" s="10">
        <v>0</v>
      </c>
      <c r="L22" s="113">
        <v>0</v>
      </c>
      <c r="M22" s="10">
        <v>0</v>
      </c>
      <c r="N22" s="113">
        <v>0</v>
      </c>
      <c r="O22" s="10">
        <v>0</v>
      </c>
      <c r="P22" s="113">
        <v>0</v>
      </c>
      <c r="Q22" s="10">
        <v>0</v>
      </c>
      <c r="R22" s="113">
        <v>0</v>
      </c>
      <c r="S22" s="10">
        <v>0</v>
      </c>
      <c r="T22" s="113">
        <v>0</v>
      </c>
      <c r="U22" s="10">
        <v>0</v>
      </c>
      <c r="V22" s="113">
        <v>0</v>
      </c>
      <c r="W22" s="10">
        <v>0</v>
      </c>
      <c r="X22" s="113">
        <v>0</v>
      </c>
      <c r="Y22" s="191">
        <v>0</v>
      </c>
      <c r="Z22" s="188">
        <f t="shared" si="0"/>
        <v>0</v>
      </c>
      <c r="AA22" s="149">
        <f t="shared" si="1"/>
        <v>0</v>
      </c>
      <c r="AB22" s="187">
        <v>0</v>
      </c>
      <c r="AC22" s="10">
        <v>0</v>
      </c>
      <c r="AD22" s="113">
        <v>0</v>
      </c>
      <c r="AE22" s="191">
        <v>0</v>
      </c>
      <c r="AF22" s="155">
        <f t="shared" si="2"/>
        <v>0</v>
      </c>
      <c r="AG22" s="149">
        <f t="shared" si="3"/>
        <v>0</v>
      </c>
      <c r="AH22" s="187">
        <v>0</v>
      </c>
      <c r="AI22" s="10">
        <v>0</v>
      </c>
      <c r="AJ22" s="113">
        <v>0</v>
      </c>
      <c r="AK22" s="191">
        <v>0</v>
      </c>
      <c r="AL22" s="155">
        <f t="shared" si="4"/>
        <v>0</v>
      </c>
      <c r="AM22" s="158">
        <f t="shared" si="5"/>
        <v>0</v>
      </c>
      <c r="AN22" s="160">
        <f t="shared" si="6"/>
        <v>0</v>
      </c>
    </row>
    <row r="23" spans="1:40" s="72" customFormat="1" x14ac:dyDescent="0.2">
      <c r="A23" s="166">
        <v>20</v>
      </c>
      <c r="B23" s="104">
        <v>150024</v>
      </c>
      <c r="C23" s="167" t="s">
        <v>116</v>
      </c>
      <c r="D23" s="187">
        <v>0</v>
      </c>
      <c r="E23" s="10">
        <v>0</v>
      </c>
      <c r="F23" s="113">
        <v>0</v>
      </c>
      <c r="G23" s="10">
        <v>0</v>
      </c>
      <c r="H23" s="113">
        <v>0</v>
      </c>
      <c r="I23" s="10">
        <v>0</v>
      </c>
      <c r="J23" s="113">
        <v>0</v>
      </c>
      <c r="K23" s="10">
        <v>0</v>
      </c>
      <c r="L23" s="113">
        <v>0</v>
      </c>
      <c r="M23" s="10">
        <v>0</v>
      </c>
      <c r="N23" s="113">
        <v>0</v>
      </c>
      <c r="O23" s="10">
        <v>0</v>
      </c>
      <c r="P23" s="113">
        <v>0</v>
      </c>
      <c r="Q23" s="10">
        <v>0</v>
      </c>
      <c r="R23" s="113">
        <v>0</v>
      </c>
      <c r="S23" s="10">
        <v>0</v>
      </c>
      <c r="T23" s="113">
        <v>0</v>
      </c>
      <c r="U23" s="10">
        <v>0</v>
      </c>
      <c r="V23" s="113">
        <v>0</v>
      </c>
      <c r="W23" s="10">
        <v>0</v>
      </c>
      <c r="X23" s="113">
        <v>0</v>
      </c>
      <c r="Y23" s="191">
        <v>0</v>
      </c>
      <c r="Z23" s="188">
        <f t="shared" si="0"/>
        <v>0</v>
      </c>
      <c r="AA23" s="149">
        <f t="shared" si="1"/>
        <v>0</v>
      </c>
      <c r="AB23" s="187">
        <v>0</v>
      </c>
      <c r="AC23" s="10">
        <v>0</v>
      </c>
      <c r="AD23" s="113">
        <v>0</v>
      </c>
      <c r="AE23" s="191">
        <v>0</v>
      </c>
      <c r="AF23" s="155">
        <f t="shared" si="2"/>
        <v>0</v>
      </c>
      <c r="AG23" s="149">
        <f t="shared" si="3"/>
        <v>0</v>
      </c>
      <c r="AH23" s="187">
        <v>0</v>
      </c>
      <c r="AI23" s="10">
        <v>0</v>
      </c>
      <c r="AJ23" s="113">
        <v>0</v>
      </c>
      <c r="AK23" s="191">
        <v>0</v>
      </c>
      <c r="AL23" s="155">
        <f t="shared" si="4"/>
        <v>0</v>
      </c>
      <c r="AM23" s="158">
        <f t="shared" si="5"/>
        <v>0</v>
      </c>
      <c r="AN23" s="160">
        <f t="shared" si="6"/>
        <v>0</v>
      </c>
    </row>
    <row r="24" spans="1:40" s="72" customFormat="1" ht="28.5" x14ac:dyDescent="0.2">
      <c r="A24" s="166">
        <v>21</v>
      </c>
      <c r="B24" s="104">
        <v>150026</v>
      </c>
      <c r="C24" s="176" t="s">
        <v>141</v>
      </c>
      <c r="D24" s="187">
        <v>0</v>
      </c>
      <c r="E24" s="10">
        <v>0</v>
      </c>
      <c r="F24" s="113">
        <v>0</v>
      </c>
      <c r="G24" s="10">
        <v>0</v>
      </c>
      <c r="H24" s="113">
        <v>0</v>
      </c>
      <c r="I24" s="10">
        <v>0</v>
      </c>
      <c r="J24" s="113">
        <v>0</v>
      </c>
      <c r="K24" s="10">
        <v>0</v>
      </c>
      <c r="L24" s="113">
        <v>0</v>
      </c>
      <c r="M24" s="10">
        <v>0</v>
      </c>
      <c r="N24" s="113">
        <v>0</v>
      </c>
      <c r="O24" s="10">
        <v>0</v>
      </c>
      <c r="P24" s="113">
        <v>0</v>
      </c>
      <c r="Q24" s="10">
        <v>0</v>
      </c>
      <c r="R24" s="113">
        <v>0</v>
      </c>
      <c r="S24" s="10">
        <v>0</v>
      </c>
      <c r="T24" s="113">
        <v>0</v>
      </c>
      <c r="U24" s="10">
        <v>0</v>
      </c>
      <c r="V24" s="113">
        <v>0</v>
      </c>
      <c r="W24" s="10">
        <v>0</v>
      </c>
      <c r="X24" s="113">
        <v>0</v>
      </c>
      <c r="Y24" s="191">
        <v>0</v>
      </c>
      <c r="Z24" s="188">
        <f t="shared" si="0"/>
        <v>0</v>
      </c>
      <c r="AA24" s="149">
        <f t="shared" si="1"/>
        <v>0</v>
      </c>
      <c r="AB24" s="187">
        <v>0</v>
      </c>
      <c r="AC24" s="10">
        <v>0</v>
      </c>
      <c r="AD24" s="113">
        <v>0</v>
      </c>
      <c r="AE24" s="191">
        <v>0</v>
      </c>
      <c r="AF24" s="155">
        <f t="shared" si="2"/>
        <v>0</v>
      </c>
      <c r="AG24" s="149">
        <f t="shared" si="3"/>
        <v>0</v>
      </c>
      <c r="AH24" s="187">
        <v>0</v>
      </c>
      <c r="AI24" s="10">
        <v>0</v>
      </c>
      <c r="AJ24" s="113">
        <v>0</v>
      </c>
      <c r="AK24" s="191">
        <v>0</v>
      </c>
      <c r="AL24" s="155">
        <f t="shared" si="4"/>
        <v>0</v>
      </c>
      <c r="AM24" s="158">
        <f t="shared" si="5"/>
        <v>0</v>
      </c>
      <c r="AN24" s="160">
        <f t="shared" si="6"/>
        <v>0</v>
      </c>
    </row>
    <row r="25" spans="1:40" s="72" customFormat="1" x14ac:dyDescent="0.2">
      <c r="A25" s="164">
        <v>22</v>
      </c>
      <c r="B25" s="135">
        <v>150030</v>
      </c>
      <c r="C25" s="165" t="s">
        <v>110</v>
      </c>
      <c r="D25" s="151">
        <f>'150030 РКВД'!D144</f>
        <v>0</v>
      </c>
      <c r="E25" s="137">
        <f>'150030 РКВД'!E144</f>
        <v>0</v>
      </c>
      <c r="F25" s="136">
        <f>'150030 РКВД'!F144</f>
        <v>7350</v>
      </c>
      <c r="G25" s="137">
        <f>'150030 РКВД'!G144</f>
        <v>1186363.5</v>
      </c>
      <c r="H25" s="136">
        <f>'150030 РКВД'!H144</f>
        <v>16900</v>
      </c>
      <c r="I25" s="137">
        <f>'150030 РКВД'!I144</f>
        <v>2492750</v>
      </c>
      <c r="J25" s="136">
        <f>'150030 РКВД'!J144</f>
        <v>4500</v>
      </c>
      <c r="K25" s="137">
        <f>'150030 РКВД'!K144</f>
        <v>871605</v>
      </c>
      <c r="L25" s="136">
        <f>'150030 РКВД'!L144</f>
        <v>0</v>
      </c>
      <c r="M25" s="137">
        <f>'150030 РКВД'!M144</f>
        <v>0</v>
      </c>
      <c r="N25" s="136">
        <f>'150030 РКВД'!N144</f>
        <v>0</v>
      </c>
      <c r="O25" s="137">
        <f>'150030 РКВД'!O144</f>
        <v>0</v>
      </c>
      <c r="P25" s="136">
        <f>'150030 РКВД'!P144</f>
        <v>0</v>
      </c>
      <c r="Q25" s="137">
        <f>'150030 РКВД'!Q144</f>
        <v>0</v>
      </c>
      <c r="R25" s="136">
        <f>'150030 РКВД'!R144</f>
        <v>0</v>
      </c>
      <c r="S25" s="137">
        <f>'150030 РКВД'!S144</f>
        <v>0</v>
      </c>
      <c r="T25" s="136">
        <f>'150030 РКВД'!T144</f>
        <v>0</v>
      </c>
      <c r="U25" s="137">
        <f>'150030 РКВД'!U144</f>
        <v>0</v>
      </c>
      <c r="V25" s="136">
        <f>'150030 РКВД'!V144</f>
        <v>0</v>
      </c>
      <c r="W25" s="137">
        <f>'150030 РКВД'!W144</f>
        <v>0</v>
      </c>
      <c r="X25" s="136">
        <f>'150030 РКВД'!X144</f>
        <v>0</v>
      </c>
      <c r="Y25" s="144">
        <f>'150030 РКВД'!Y144</f>
        <v>0</v>
      </c>
      <c r="Z25" s="188">
        <f t="shared" si="0"/>
        <v>28750</v>
      </c>
      <c r="AA25" s="149">
        <f t="shared" si="1"/>
        <v>4550718.5</v>
      </c>
      <c r="AB25" s="151">
        <f>'150030 РКВД'!Z144</f>
        <v>0</v>
      </c>
      <c r="AC25" s="137">
        <f>'150030 РКВД'!AA144</f>
        <v>0</v>
      </c>
      <c r="AD25" s="136">
        <f>'150030 РКВД'!AB144</f>
        <v>0</v>
      </c>
      <c r="AE25" s="144">
        <f>'150030 РКВД'!AC144</f>
        <v>0</v>
      </c>
      <c r="AF25" s="155">
        <f t="shared" si="2"/>
        <v>0</v>
      </c>
      <c r="AG25" s="149">
        <f t="shared" si="3"/>
        <v>0</v>
      </c>
      <c r="AH25" s="151">
        <f>'150030 РКВД'!AD144</f>
        <v>6500</v>
      </c>
      <c r="AI25" s="137">
        <f>'150030 РКВД'!AE144</f>
        <v>5865535</v>
      </c>
      <c r="AJ25" s="136">
        <f>'150030 РКВД'!AF144</f>
        <v>4800</v>
      </c>
      <c r="AK25" s="144">
        <f>'150030 РКВД'!AG144</f>
        <v>5657472.0000000009</v>
      </c>
      <c r="AL25" s="155">
        <f t="shared" si="4"/>
        <v>11300</v>
      </c>
      <c r="AM25" s="158">
        <f t="shared" si="5"/>
        <v>11523007</v>
      </c>
      <c r="AN25" s="160">
        <f t="shared" si="6"/>
        <v>16073725.5</v>
      </c>
    </row>
    <row r="26" spans="1:40" s="72" customFormat="1" x14ac:dyDescent="0.2">
      <c r="A26" s="164">
        <v>23</v>
      </c>
      <c r="B26" s="135">
        <v>150031</v>
      </c>
      <c r="C26" s="165" t="s">
        <v>109</v>
      </c>
      <c r="D26" s="151">
        <f>'150031 РОД'!D144</f>
        <v>19495</v>
      </c>
      <c r="E26" s="137">
        <f>'150031 РОД'!E144</f>
        <v>3191973.75</v>
      </c>
      <c r="F26" s="136">
        <f>'150031 РОД'!F144</f>
        <v>0</v>
      </c>
      <c r="G26" s="137">
        <f>'150031 РОД'!G144</f>
        <v>0</v>
      </c>
      <c r="H26" s="136">
        <f>'150031 РОД'!H144</f>
        <v>1750</v>
      </c>
      <c r="I26" s="137">
        <f>'150031 РОД'!I144</f>
        <v>341999</v>
      </c>
      <c r="J26" s="136">
        <f>'150031 РОД'!J144</f>
        <v>0</v>
      </c>
      <c r="K26" s="137">
        <f>'150031 РОД'!K144</f>
        <v>0</v>
      </c>
      <c r="L26" s="136">
        <f>'150031 РОД'!L144</f>
        <v>0</v>
      </c>
      <c r="M26" s="137">
        <f>'150031 РОД'!M144</f>
        <v>0</v>
      </c>
      <c r="N26" s="136">
        <f>'150031 РОД'!N144</f>
        <v>0</v>
      </c>
      <c r="O26" s="137">
        <f>'150031 РОД'!O144</f>
        <v>0</v>
      </c>
      <c r="P26" s="136">
        <f>'150031 РОД'!P144</f>
        <v>0</v>
      </c>
      <c r="Q26" s="137">
        <f>'150031 РОД'!Q144</f>
        <v>0</v>
      </c>
      <c r="R26" s="136">
        <f>'150031 РОД'!R144</f>
        <v>0</v>
      </c>
      <c r="S26" s="137">
        <f>'150031 РОД'!S144</f>
        <v>0</v>
      </c>
      <c r="T26" s="136">
        <f>'150031 РОД'!T144</f>
        <v>0</v>
      </c>
      <c r="U26" s="137">
        <f>'150031 РОД'!U144</f>
        <v>0</v>
      </c>
      <c r="V26" s="136">
        <f>'150031 РОД'!V144</f>
        <v>0</v>
      </c>
      <c r="W26" s="137">
        <f>'150031 РОД'!W144</f>
        <v>0</v>
      </c>
      <c r="X26" s="136">
        <f>'150031 РОД'!X144</f>
        <v>0</v>
      </c>
      <c r="Y26" s="144">
        <f>'150031 РОД'!Y144</f>
        <v>0</v>
      </c>
      <c r="Z26" s="188">
        <f t="shared" si="0"/>
        <v>21245</v>
      </c>
      <c r="AA26" s="149">
        <f t="shared" si="1"/>
        <v>3533972.75</v>
      </c>
      <c r="AB26" s="151">
        <f>'150031 РОД'!Z144</f>
        <v>0</v>
      </c>
      <c r="AC26" s="137">
        <f>'150031 РОД'!AA144</f>
        <v>0</v>
      </c>
      <c r="AD26" s="136">
        <f>'150031 РОД'!AB144</f>
        <v>0</v>
      </c>
      <c r="AE26" s="144">
        <f>'150031 РОД'!AC144</f>
        <v>0</v>
      </c>
      <c r="AF26" s="155">
        <f t="shared" si="2"/>
        <v>0</v>
      </c>
      <c r="AG26" s="149">
        <f t="shared" si="3"/>
        <v>0</v>
      </c>
      <c r="AH26" s="151">
        <f>'150031 РОД'!AD144</f>
        <v>11113</v>
      </c>
      <c r="AI26" s="137">
        <f>'150031 РОД'!AE144</f>
        <v>9352894.2300000004</v>
      </c>
      <c r="AJ26" s="136">
        <f>'150031 РОД'!AF144</f>
        <v>0</v>
      </c>
      <c r="AK26" s="144">
        <f>'150031 РОД'!AG144</f>
        <v>0</v>
      </c>
      <c r="AL26" s="155">
        <f t="shared" si="4"/>
        <v>11113</v>
      </c>
      <c r="AM26" s="158">
        <f t="shared" si="5"/>
        <v>9352894.2300000004</v>
      </c>
      <c r="AN26" s="160">
        <f t="shared" si="6"/>
        <v>12886866.98</v>
      </c>
    </row>
    <row r="27" spans="1:40" s="72" customFormat="1" x14ac:dyDescent="0.2">
      <c r="A27" s="166">
        <v>24</v>
      </c>
      <c r="B27" s="104">
        <v>150032</v>
      </c>
      <c r="C27" s="172" t="s">
        <v>144</v>
      </c>
      <c r="D27" s="187">
        <v>0</v>
      </c>
      <c r="E27" s="10">
        <v>0</v>
      </c>
      <c r="F27" s="113">
        <v>0</v>
      </c>
      <c r="G27" s="10">
        <v>0</v>
      </c>
      <c r="H27" s="113">
        <v>0</v>
      </c>
      <c r="I27" s="10">
        <v>0</v>
      </c>
      <c r="J27" s="113">
        <v>0</v>
      </c>
      <c r="K27" s="10">
        <v>0</v>
      </c>
      <c r="L27" s="113">
        <v>0</v>
      </c>
      <c r="M27" s="10">
        <v>0</v>
      </c>
      <c r="N27" s="113">
        <v>0</v>
      </c>
      <c r="O27" s="10">
        <v>0</v>
      </c>
      <c r="P27" s="113">
        <v>0</v>
      </c>
      <c r="Q27" s="10">
        <v>0</v>
      </c>
      <c r="R27" s="113">
        <v>0</v>
      </c>
      <c r="S27" s="10">
        <v>0</v>
      </c>
      <c r="T27" s="113">
        <v>0</v>
      </c>
      <c r="U27" s="10">
        <v>0</v>
      </c>
      <c r="V27" s="113">
        <v>0</v>
      </c>
      <c r="W27" s="10">
        <v>0</v>
      </c>
      <c r="X27" s="113">
        <v>0</v>
      </c>
      <c r="Y27" s="191">
        <v>0</v>
      </c>
      <c r="Z27" s="188">
        <f t="shared" si="0"/>
        <v>0</v>
      </c>
      <c r="AA27" s="149">
        <f t="shared" si="1"/>
        <v>0</v>
      </c>
      <c r="AB27" s="187">
        <v>0</v>
      </c>
      <c r="AC27" s="10">
        <v>0</v>
      </c>
      <c r="AD27" s="113">
        <v>0</v>
      </c>
      <c r="AE27" s="191">
        <v>0</v>
      </c>
      <c r="AF27" s="155">
        <f t="shared" si="2"/>
        <v>0</v>
      </c>
      <c r="AG27" s="149">
        <f t="shared" si="3"/>
        <v>0</v>
      </c>
      <c r="AH27" s="187">
        <v>0</v>
      </c>
      <c r="AI27" s="10">
        <v>0</v>
      </c>
      <c r="AJ27" s="113">
        <v>0</v>
      </c>
      <c r="AK27" s="191">
        <v>0</v>
      </c>
      <c r="AL27" s="155">
        <f t="shared" si="4"/>
        <v>0</v>
      </c>
      <c r="AM27" s="158">
        <f t="shared" si="5"/>
        <v>0</v>
      </c>
      <c r="AN27" s="160">
        <f t="shared" si="6"/>
        <v>0</v>
      </c>
    </row>
    <row r="28" spans="1:40" s="72" customFormat="1" ht="42.75" x14ac:dyDescent="0.2">
      <c r="A28" s="173">
        <v>25</v>
      </c>
      <c r="B28" s="129">
        <v>150034</v>
      </c>
      <c r="C28" s="175" t="s">
        <v>119</v>
      </c>
      <c r="D28" s="153">
        <f>'150034 РКДЦ'!D144</f>
        <v>6720</v>
      </c>
      <c r="E28" s="131">
        <f>'150034 РКДЦ'!E144</f>
        <v>1117033.6400000001</v>
      </c>
      <c r="F28" s="130">
        <f>'150034 РКДЦ'!F144</f>
        <v>2753</v>
      </c>
      <c r="G28" s="131">
        <f>'150034 РКДЦ'!G144</f>
        <v>638760.09</v>
      </c>
      <c r="H28" s="130">
        <f>'150034 РКДЦ'!H144</f>
        <v>17104</v>
      </c>
      <c r="I28" s="131">
        <f>'150034 РКДЦ'!I144</f>
        <v>6416263</v>
      </c>
      <c r="J28" s="130">
        <f>'150034 РКДЦ'!J144</f>
        <v>529</v>
      </c>
      <c r="K28" s="131">
        <f>'150034 РКДЦ'!K144</f>
        <v>143840.56</v>
      </c>
      <c r="L28" s="130">
        <f>'150034 РКДЦ'!L144</f>
        <v>3500</v>
      </c>
      <c r="M28" s="131">
        <f>'150034 РКДЦ'!M144</f>
        <v>3807714.75</v>
      </c>
      <c r="N28" s="130">
        <f>'150034 РКДЦ'!N144</f>
        <v>523</v>
      </c>
      <c r="O28" s="131">
        <f>'150034 РКДЦ'!O144</f>
        <v>79119.44</v>
      </c>
      <c r="P28" s="130">
        <f>'150034 РКДЦ'!P144</f>
        <v>0</v>
      </c>
      <c r="Q28" s="131">
        <f>'150034 РКДЦ'!Q144</f>
        <v>0</v>
      </c>
      <c r="R28" s="130">
        <f>'150034 РКДЦ'!R144</f>
        <v>0</v>
      </c>
      <c r="S28" s="131">
        <f>'150034 РКДЦ'!S144</f>
        <v>0</v>
      </c>
      <c r="T28" s="130">
        <f>'150034 РКДЦ'!T144</f>
        <v>1245</v>
      </c>
      <c r="U28" s="131">
        <f>'150034 РКДЦ'!U144</f>
        <v>2812608.6</v>
      </c>
      <c r="V28" s="130">
        <f>'150034 РКДЦ'!V144</f>
        <v>1056</v>
      </c>
      <c r="W28" s="131">
        <f>'150034 РКДЦ'!W144</f>
        <v>246966.40000000002</v>
      </c>
      <c r="X28" s="130">
        <f>'150034 РКДЦ'!X144</f>
        <v>191</v>
      </c>
      <c r="Y28" s="146">
        <f>'150034 РКДЦ'!Y144</f>
        <v>431454.12</v>
      </c>
      <c r="Z28" s="188">
        <f t="shared" si="0"/>
        <v>33621</v>
      </c>
      <c r="AA28" s="149">
        <f t="shared" si="1"/>
        <v>15693760.599999998</v>
      </c>
      <c r="AB28" s="153">
        <f>'150034 РКДЦ'!Z144</f>
        <v>534</v>
      </c>
      <c r="AC28" s="131">
        <f>'150034 РКДЦ'!AA144</f>
        <v>162757.86000000002</v>
      </c>
      <c r="AD28" s="130">
        <f>'150034 РКДЦ'!AB144</f>
        <v>100</v>
      </c>
      <c r="AE28" s="146">
        <f>'150034 РКДЦ'!AC144</f>
        <v>0</v>
      </c>
      <c r="AF28" s="155">
        <f t="shared" si="2"/>
        <v>634</v>
      </c>
      <c r="AG28" s="149">
        <f t="shared" si="3"/>
        <v>162757.86000000002</v>
      </c>
      <c r="AH28" s="153">
        <f>'150034 РКДЦ'!AD144</f>
        <v>24260</v>
      </c>
      <c r="AI28" s="131">
        <f>'150034 РКДЦ'!AE144</f>
        <v>20937197.639999997</v>
      </c>
      <c r="AJ28" s="130">
        <f>'150034 РКДЦ'!AF144</f>
        <v>1349</v>
      </c>
      <c r="AK28" s="146">
        <f>'150034 РКДЦ'!AG144</f>
        <v>1519011.21</v>
      </c>
      <c r="AL28" s="155">
        <f t="shared" si="4"/>
        <v>25609</v>
      </c>
      <c r="AM28" s="158">
        <f t="shared" si="5"/>
        <v>22456208.849999998</v>
      </c>
      <c r="AN28" s="160">
        <f t="shared" si="6"/>
        <v>38312727.309999995</v>
      </c>
    </row>
    <row r="29" spans="1:40" s="72" customFormat="1" x14ac:dyDescent="0.2">
      <c r="A29" s="173">
        <v>26</v>
      </c>
      <c r="B29" s="129">
        <v>150035</v>
      </c>
      <c r="C29" s="175" t="s">
        <v>117</v>
      </c>
      <c r="D29" s="153">
        <f>'150035 Пк 1'!D144</f>
        <v>29665</v>
      </c>
      <c r="E29" s="131">
        <f>'150035 Пк 1'!E144</f>
        <v>6278045.5000000009</v>
      </c>
      <c r="F29" s="130">
        <f>'150035 Пк 1'!F144</f>
        <v>736</v>
      </c>
      <c r="G29" s="131">
        <f>'150035 Пк 1'!G144</f>
        <v>131151.54</v>
      </c>
      <c r="H29" s="130">
        <f>'150035 Пк 1'!H144</f>
        <v>152576</v>
      </c>
      <c r="I29" s="131">
        <f>'150035 Пк 1'!I144</f>
        <v>29012282.260000002</v>
      </c>
      <c r="J29" s="130">
        <f>'150035 Пк 1'!J144</f>
        <v>4224</v>
      </c>
      <c r="K29" s="131">
        <f>'150035 Пк 1'!K144</f>
        <v>957881.08000000007</v>
      </c>
      <c r="L29" s="130">
        <f>'150035 Пк 1'!L144</f>
        <v>23600</v>
      </c>
      <c r="M29" s="131">
        <f>'150035 Пк 1'!M144</f>
        <v>38126161.240000002</v>
      </c>
      <c r="N29" s="130">
        <f>'150035 Пк 1'!N144</f>
        <v>3547</v>
      </c>
      <c r="O29" s="131">
        <f>'150035 Пк 1'!O144</f>
        <v>589112.84</v>
      </c>
      <c r="P29" s="130">
        <f>'150035 Пк 1'!P144</f>
        <v>0</v>
      </c>
      <c r="Q29" s="131">
        <f>'150035 Пк 1'!Q144</f>
        <v>0</v>
      </c>
      <c r="R29" s="130">
        <f>'150035 Пк 1'!R144</f>
        <v>72</v>
      </c>
      <c r="S29" s="131">
        <f>'150035 Пк 1'!S144</f>
        <v>285739.19999999995</v>
      </c>
      <c r="T29" s="130">
        <f>'150035 Пк 1'!T144</f>
        <v>8469</v>
      </c>
      <c r="U29" s="131">
        <f>'150035 Пк 1'!U144</f>
        <v>6726646.4000000004</v>
      </c>
      <c r="V29" s="130">
        <f>'150035 Пк 1'!V144</f>
        <v>0</v>
      </c>
      <c r="W29" s="131">
        <f>'150035 Пк 1'!W144</f>
        <v>0</v>
      </c>
      <c r="X29" s="130">
        <f>'150035 Пк 1'!X144</f>
        <v>0</v>
      </c>
      <c r="Y29" s="146">
        <f>'150035 Пк 1'!Y144</f>
        <v>0</v>
      </c>
      <c r="Z29" s="188">
        <f t="shared" si="0"/>
        <v>222889</v>
      </c>
      <c r="AA29" s="149">
        <f t="shared" si="1"/>
        <v>82107020.060000017</v>
      </c>
      <c r="AB29" s="153">
        <f>'150035 Пк 1'!Z144</f>
        <v>44944</v>
      </c>
      <c r="AC29" s="131">
        <f>'150035 Пк 1'!AA144</f>
        <v>13812677.860000001</v>
      </c>
      <c r="AD29" s="130">
        <f>'150035 Пк 1'!AB144</f>
        <v>2395</v>
      </c>
      <c r="AE29" s="146">
        <f>'150035 Пк 1'!AC144</f>
        <v>1075954.7</v>
      </c>
      <c r="AF29" s="155">
        <f t="shared" si="2"/>
        <v>47339</v>
      </c>
      <c r="AG29" s="149">
        <f t="shared" si="3"/>
        <v>14888632.560000001</v>
      </c>
      <c r="AH29" s="153">
        <f>'150035 Пк 1'!AD144</f>
        <v>162769</v>
      </c>
      <c r="AI29" s="131">
        <f>'150035 Пк 1'!AE144</f>
        <v>141777510.66</v>
      </c>
      <c r="AJ29" s="130">
        <f>'150035 Пк 1'!AF144</f>
        <v>9130</v>
      </c>
      <c r="AK29" s="146">
        <f>'150035 Пк 1'!AG144</f>
        <v>9785480</v>
      </c>
      <c r="AL29" s="155">
        <f t="shared" si="4"/>
        <v>171899</v>
      </c>
      <c r="AM29" s="158">
        <f t="shared" si="5"/>
        <v>151562990.66</v>
      </c>
      <c r="AN29" s="160">
        <f t="shared" si="6"/>
        <v>248558643.28000003</v>
      </c>
    </row>
    <row r="30" spans="1:40" s="72" customFormat="1" x14ac:dyDescent="0.2">
      <c r="A30" s="173">
        <v>27</v>
      </c>
      <c r="B30" s="129">
        <v>150036</v>
      </c>
      <c r="C30" s="175" t="s">
        <v>118</v>
      </c>
      <c r="D30" s="153">
        <f>'150036 Пк 4'!D144</f>
        <v>29231</v>
      </c>
      <c r="E30" s="131">
        <f>'150036 Пк 4'!E144</f>
        <v>5409221.7999999998</v>
      </c>
      <c r="F30" s="130">
        <f>'150036 Пк 4'!F144</f>
        <v>0</v>
      </c>
      <c r="G30" s="131">
        <f>'150036 Пк 4'!G144</f>
        <v>0</v>
      </c>
      <c r="H30" s="130">
        <f>'150036 Пк 4'!H144</f>
        <v>137146</v>
      </c>
      <c r="I30" s="131">
        <f>'150036 Пк 4'!I144</f>
        <v>26125857.100000001</v>
      </c>
      <c r="J30" s="130">
        <f>'150036 Пк 4'!J144</f>
        <v>0</v>
      </c>
      <c r="K30" s="131">
        <f>'150036 Пк 4'!K144</f>
        <v>0</v>
      </c>
      <c r="L30" s="130">
        <f>'150036 Пк 4'!L144</f>
        <v>19210</v>
      </c>
      <c r="M30" s="131">
        <f>'150036 Пк 4'!M144</f>
        <v>30179918.259999998</v>
      </c>
      <c r="N30" s="130">
        <f>'150036 Пк 4'!N144</f>
        <v>2884</v>
      </c>
      <c r="O30" s="131">
        <f>'150036 Пк 4'!O144</f>
        <v>480584.84</v>
      </c>
      <c r="P30" s="130">
        <f>'150036 Пк 4'!P144</f>
        <v>0</v>
      </c>
      <c r="Q30" s="131">
        <f>'150036 Пк 4'!Q144</f>
        <v>0</v>
      </c>
      <c r="R30" s="130">
        <f>'150036 Пк 4'!R144</f>
        <v>0</v>
      </c>
      <c r="S30" s="131">
        <f>'150036 Пк 4'!S144</f>
        <v>0</v>
      </c>
      <c r="T30" s="130">
        <f>'150036 Пк 4'!T144</f>
        <v>0</v>
      </c>
      <c r="U30" s="131">
        <f>'150036 Пк 4'!U144</f>
        <v>0</v>
      </c>
      <c r="V30" s="130">
        <f>'150036 Пк 4'!V144</f>
        <v>0</v>
      </c>
      <c r="W30" s="131">
        <f>'150036 Пк 4'!W144</f>
        <v>0</v>
      </c>
      <c r="X30" s="130">
        <f>'150036 Пк 4'!X144</f>
        <v>0</v>
      </c>
      <c r="Y30" s="146">
        <f>'150036 Пк 4'!Y144</f>
        <v>0</v>
      </c>
      <c r="Z30" s="188">
        <f t="shared" si="0"/>
        <v>188471</v>
      </c>
      <c r="AA30" s="149">
        <f t="shared" si="1"/>
        <v>62195582</v>
      </c>
      <c r="AB30" s="153">
        <f>'150036 Пк 4'!Z144</f>
        <v>40562</v>
      </c>
      <c r="AC30" s="131">
        <f>'150036 Пк 4'!AA144</f>
        <v>12422586.820000002</v>
      </c>
      <c r="AD30" s="130">
        <f>'150036 Пк 4'!AB144</f>
        <v>0</v>
      </c>
      <c r="AE30" s="146">
        <f>'150036 Пк 4'!AC144</f>
        <v>0</v>
      </c>
      <c r="AF30" s="155">
        <f t="shared" si="2"/>
        <v>40562</v>
      </c>
      <c r="AG30" s="149">
        <f t="shared" si="3"/>
        <v>12422586.820000002</v>
      </c>
      <c r="AH30" s="153">
        <f>'150036 Пк 4'!AD144</f>
        <v>147264</v>
      </c>
      <c r="AI30" s="131">
        <f>'150036 Пк 4'!AE144</f>
        <v>114425896.17</v>
      </c>
      <c r="AJ30" s="130">
        <f>'150036 Пк 4'!AF144</f>
        <v>0</v>
      </c>
      <c r="AK30" s="146">
        <f>'150036 Пк 4'!AG144</f>
        <v>0</v>
      </c>
      <c r="AL30" s="155">
        <f t="shared" si="4"/>
        <v>147264</v>
      </c>
      <c r="AM30" s="158">
        <f t="shared" si="5"/>
        <v>114425896.17</v>
      </c>
      <c r="AN30" s="160">
        <f t="shared" si="6"/>
        <v>189044064.99000001</v>
      </c>
    </row>
    <row r="31" spans="1:40" s="72" customFormat="1" x14ac:dyDescent="0.2">
      <c r="A31" s="173">
        <v>28</v>
      </c>
      <c r="B31" s="129">
        <v>150041</v>
      </c>
      <c r="C31" s="175" t="s">
        <v>120</v>
      </c>
      <c r="D31" s="153">
        <f>'150041 Пк 7'!D144</f>
        <v>50780</v>
      </c>
      <c r="E31" s="131">
        <f>'150041 Пк 7'!E144</f>
        <v>14144360.459999999</v>
      </c>
      <c r="F31" s="130">
        <f>'150041 Пк 7'!F144</f>
        <v>6099</v>
      </c>
      <c r="G31" s="131">
        <f>'150041 Пк 7'!G144</f>
        <v>725099.54999999993</v>
      </c>
      <c r="H31" s="130">
        <f>'150041 Пк 7'!H144</f>
        <v>8484</v>
      </c>
      <c r="I31" s="131">
        <f>'150041 Пк 7'!I144</f>
        <v>1645298.97</v>
      </c>
      <c r="J31" s="130">
        <f>'150041 Пк 7'!J144</f>
        <v>1906</v>
      </c>
      <c r="K31" s="131">
        <f>'150041 Пк 7'!K144</f>
        <v>428712</v>
      </c>
      <c r="L31" s="130">
        <f>'150041 Пк 7'!L144</f>
        <v>12100</v>
      </c>
      <c r="M31" s="131">
        <f>'150041 Пк 7'!M144</f>
        <v>19293697.580000002</v>
      </c>
      <c r="N31" s="130">
        <f>'150041 Пк 7'!N144</f>
        <v>1816</v>
      </c>
      <c r="O31" s="131">
        <f>'150041 Пк 7'!O144</f>
        <v>310788.44</v>
      </c>
      <c r="P31" s="130">
        <f>'150041 Пк 7'!P144</f>
        <v>32</v>
      </c>
      <c r="Q31" s="131">
        <f>'150041 Пк 7'!Q144</f>
        <v>126995.2</v>
      </c>
      <c r="R31" s="130">
        <f>'150041 Пк 7'!R144</f>
        <v>107</v>
      </c>
      <c r="S31" s="131">
        <f>'150041 Пк 7'!S144</f>
        <v>424640.19999999995</v>
      </c>
      <c r="T31" s="130">
        <f>'150041 Пк 7'!T144</f>
        <v>18000</v>
      </c>
      <c r="U31" s="131">
        <f>'150041 Пк 7'!U144</f>
        <v>18257730.109999999</v>
      </c>
      <c r="V31" s="130">
        <f>'150041 Пк 7'!V144</f>
        <v>10500</v>
      </c>
      <c r="W31" s="131">
        <f>'150041 Пк 7'!W144</f>
        <v>2459660</v>
      </c>
      <c r="X31" s="130">
        <f>'150041 Пк 7'!X144</f>
        <v>4180</v>
      </c>
      <c r="Y31" s="146">
        <f>'150041 Пк 7'!Y144</f>
        <v>7690324.0699999994</v>
      </c>
      <c r="Z31" s="188">
        <f t="shared" si="0"/>
        <v>114004</v>
      </c>
      <c r="AA31" s="149">
        <f t="shared" si="1"/>
        <v>65507306.580000006</v>
      </c>
      <c r="AB31" s="153">
        <f>'150041 Пк 7'!Z144</f>
        <v>29147</v>
      </c>
      <c r="AC31" s="131">
        <f>'150041 Пк 7'!AA144</f>
        <v>8958047.1499999985</v>
      </c>
      <c r="AD31" s="130">
        <f>'150041 Пк 7'!AB144</f>
        <v>10566</v>
      </c>
      <c r="AE31" s="146">
        <f>'150041 Пк 7'!AC144</f>
        <v>4778141.13</v>
      </c>
      <c r="AF31" s="155">
        <f t="shared" si="2"/>
        <v>39713</v>
      </c>
      <c r="AG31" s="149">
        <f t="shared" si="3"/>
        <v>13736188.279999997</v>
      </c>
      <c r="AH31" s="153">
        <f>'150041 Пк 7'!AD144</f>
        <v>98094</v>
      </c>
      <c r="AI31" s="131">
        <f>'150041 Пк 7'!AE144</f>
        <v>79173854.010000005</v>
      </c>
      <c r="AJ31" s="130">
        <f>'150041 Пк 7'!AF144</f>
        <v>34576</v>
      </c>
      <c r="AK31" s="146">
        <f>'150041 Пк 7'!AG144</f>
        <v>38132585.670000002</v>
      </c>
      <c r="AL31" s="155">
        <f t="shared" si="4"/>
        <v>132670</v>
      </c>
      <c r="AM31" s="158">
        <f t="shared" si="5"/>
        <v>117306439.68000001</v>
      </c>
      <c r="AN31" s="160">
        <f t="shared" si="6"/>
        <v>196549934.54000002</v>
      </c>
    </row>
    <row r="32" spans="1:40" s="72" customFormat="1" x14ac:dyDescent="0.2">
      <c r="A32" s="173">
        <v>29</v>
      </c>
      <c r="B32" s="129">
        <v>150042</v>
      </c>
      <c r="C32" s="175" t="s">
        <v>121</v>
      </c>
      <c r="D32" s="153">
        <f>'150042 ДП1'!D144</f>
        <v>0</v>
      </c>
      <c r="E32" s="131">
        <f>'150042 ДП1'!E144</f>
        <v>0</v>
      </c>
      <c r="F32" s="130">
        <f>'150042 ДП1'!F144</f>
        <v>0</v>
      </c>
      <c r="G32" s="131">
        <f>'150042 ДП1'!G144</f>
        <v>0</v>
      </c>
      <c r="H32" s="130">
        <f>'150042 ДП1'!H144</f>
        <v>0</v>
      </c>
      <c r="I32" s="131">
        <f>'150042 ДП1'!I144</f>
        <v>0</v>
      </c>
      <c r="J32" s="130">
        <f>'150042 ДП1'!J144</f>
        <v>8630</v>
      </c>
      <c r="K32" s="131">
        <f>'150042 ДП1'!K144</f>
        <v>2134644.9299999997</v>
      </c>
      <c r="L32" s="130">
        <f>'150042 ДП1'!L144</f>
        <v>0</v>
      </c>
      <c r="M32" s="131">
        <f>'150042 ДП1'!M144</f>
        <v>0</v>
      </c>
      <c r="N32" s="130">
        <f>'150042 ДП1'!N144</f>
        <v>0</v>
      </c>
      <c r="O32" s="131">
        <f>'150042 ДП1'!O144</f>
        <v>0</v>
      </c>
      <c r="P32" s="130">
        <f>'150042 ДП1'!P144</f>
        <v>0</v>
      </c>
      <c r="Q32" s="131">
        <f>'150042 ДП1'!Q144</f>
        <v>0</v>
      </c>
      <c r="R32" s="130">
        <f>'150042 ДП1'!R144</f>
        <v>66</v>
      </c>
      <c r="S32" s="131">
        <f>'150042 ДП1'!S144</f>
        <v>261927.6</v>
      </c>
      <c r="T32" s="130">
        <f>'150042 ДП1'!T144</f>
        <v>22503</v>
      </c>
      <c r="U32" s="131">
        <f>'150042 ДП1'!U144</f>
        <v>18598902.199999999</v>
      </c>
      <c r="V32" s="130">
        <f>'150042 ДП1'!V144</f>
        <v>0</v>
      </c>
      <c r="W32" s="131">
        <f>'150042 ДП1'!W144</f>
        <v>0</v>
      </c>
      <c r="X32" s="130">
        <f>'150042 ДП1'!X144</f>
        <v>3700</v>
      </c>
      <c r="Y32" s="146">
        <f>'150042 ДП1'!Y144</f>
        <v>7297799.3000000007</v>
      </c>
      <c r="Z32" s="188">
        <f t="shared" si="0"/>
        <v>34899</v>
      </c>
      <c r="AA32" s="149">
        <f t="shared" si="1"/>
        <v>28293274.030000001</v>
      </c>
      <c r="AB32" s="153">
        <f>'150042 ДП1'!Z144</f>
        <v>0</v>
      </c>
      <c r="AC32" s="131">
        <f>'150042 ДП1'!AA144</f>
        <v>0</v>
      </c>
      <c r="AD32" s="130">
        <f>'150042 ДП1'!AB144</f>
        <v>7397</v>
      </c>
      <c r="AE32" s="146">
        <f>'150042 ДП1'!AC144</f>
        <v>3321648.38</v>
      </c>
      <c r="AF32" s="155">
        <f t="shared" si="2"/>
        <v>7397</v>
      </c>
      <c r="AG32" s="149">
        <f t="shared" si="3"/>
        <v>3321648.38</v>
      </c>
      <c r="AH32" s="153">
        <f>'150042 ДП1'!AD144</f>
        <v>0</v>
      </c>
      <c r="AI32" s="131">
        <f>'150042 ДП1'!AE144</f>
        <v>0</v>
      </c>
      <c r="AJ32" s="130">
        <f>'150042 ДП1'!AF144</f>
        <v>27112</v>
      </c>
      <c r="AK32" s="146">
        <f>'150042 ДП1'!AG144</f>
        <v>29679968.119999997</v>
      </c>
      <c r="AL32" s="155">
        <f t="shared" si="4"/>
        <v>27112</v>
      </c>
      <c r="AM32" s="158">
        <f t="shared" si="5"/>
        <v>29679968.119999997</v>
      </c>
      <c r="AN32" s="160">
        <f t="shared" si="6"/>
        <v>61294890.530000001</v>
      </c>
    </row>
    <row r="33" spans="1:40" s="72" customFormat="1" x14ac:dyDescent="0.2">
      <c r="A33" s="173">
        <v>30</v>
      </c>
      <c r="B33" s="129">
        <v>150043</v>
      </c>
      <c r="C33" s="175" t="s">
        <v>122</v>
      </c>
      <c r="D33" s="153">
        <f>'150043 ДПк 2'!D144</f>
        <v>0</v>
      </c>
      <c r="E33" s="131">
        <f>'150043 ДПк 2'!E144</f>
        <v>0</v>
      </c>
      <c r="F33" s="130">
        <f>'150043 ДПк 2'!F144</f>
        <v>8000</v>
      </c>
      <c r="G33" s="131">
        <f>'150043 ДПк 2'!G144</f>
        <v>6506800</v>
      </c>
      <c r="H33" s="130">
        <f>'150043 ДПк 2'!H144</f>
        <v>0</v>
      </c>
      <c r="I33" s="131">
        <f>'150043 ДПк 2'!I144</f>
        <v>0</v>
      </c>
      <c r="J33" s="130">
        <f>'150043 ДПк 2'!J144</f>
        <v>6405</v>
      </c>
      <c r="K33" s="131">
        <f>'150043 ДПк 2'!K144</f>
        <v>1699060.3</v>
      </c>
      <c r="L33" s="130">
        <f>'150043 ДПк 2'!L144</f>
        <v>0</v>
      </c>
      <c r="M33" s="131">
        <f>'150043 ДПк 2'!M144</f>
        <v>0</v>
      </c>
      <c r="N33" s="130">
        <f>'150043 ДПк 2'!N144</f>
        <v>0</v>
      </c>
      <c r="O33" s="131">
        <f>'150043 ДПк 2'!O144</f>
        <v>0</v>
      </c>
      <c r="P33" s="130">
        <f>'150043 ДПк 2'!P144</f>
        <v>740</v>
      </c>
      <c r="Q33" s="131">
        <f>'150043 ДПк 2'!Q144</f>
        <v>2936764</v>
      </c>
      <c r="R33" s="130">
        <f>'150043 ДПк 2'!R144</f>
        <v>60</v>
      </c>
      <c r="S33" s="131">
        <f>'150043 ДПк 2'!S144</f>
        <v>238116</v>
      </c>
      <c r="T33" s="130">
        <f>'150043 ДПк 2'!T144</f>
        <v>21552</v>
      </c>
      <c r="U33" s="131">
        <f>'150043 ДПк 2'!U144</f>
        <v>19417372.27</v>
      </c>
      <c r="V33" s="130">
        <f>'150043 ДПк 2'!V144</f>
        <v>11000</v>
      </c>
      <c r="W33" s="131">
        <f>'150043 ДПк 2'!W144</f>
        <v>2577220</v>
      </c>
      <c r="X33" s="130">
        <f>'150043 ДПк 2'!X144</f>
        <v>1200</v>
      </c>
      <c r="Y33" s="146">
        <f>'150043 ДПк 2'!Y144</f>
        <v>2334591.6</v>
      </c>
      <c r="Z33" s="188">
        <f t="shared" si="0"/>
        <v>48957</v>
      </c>
      <c r="AA33" s="149">
        <f t="shared" si="1"/>
        <v>35709924.170000002</v>
      </c>
      <c r="AB33" s="153">
        <f>'150043 ДПк 2'!Z144</f>
        <v>0</v>
      </c>
      <c r="AC33" s="131">
        <f>'150043 ДПк 2'!AA144</f>
        <v>0</v>
      </c>
      <c r="AD33" s="130">
        <f>'150043 ДПк 2'!AB144</f>
        <v>8685</v>
      </c>
      <c r="AE33" s="146">
        <f>'150043 ДПк 2'!AC144</f>
        <v>3991973.4000000004</v>
      </c>
      <c r="AF33" s="155">
        <f t="shared" si="2"/>
        <v>8685</v>
      </c>
      <c r="AG33" s="149">
        <f t="shared" si="3"/>
        <v>3991973.4000000004</v>
      </c>
      <c r="AH33" s="153">
        <f>'150043 ДПк 2'!AD144</f>
        <v>0</v>
      </c>
      <c r="AI33" s="131">
        <f>'150043 ДПк 2'!AE144</f>
        <v>0</v>
      </c>
      <c r="AJ33" s="130">
        <f>'150043 ДПк 2'!AF144</f>
        <v>31925</v>
      </c>
      <c r="AK33" s="146">
        <f>'150043 ДПк 2'!AG144</f>
        <v>34730757.539999999</v>
      </c>
      <c r="AL33" s="155">
        <f t="shared" si="4"/>
        <v>31925</v>
      </c>
      <c r="AM33" s="158">
        <f t="shared" si="5"/>
        <v>34730757.539999999</v>
      </c>
      <c r="AN33" s="160">
        <f t="shared" si="6"/>
        <v>74432655.109999999</v>
      </c>
    </row>
    <row r="34" spans="1:40" s="72" customFormat="1" x14ac:dyDescent="0.2">
      <c r="A34" s="173">
        <v>31</v>
      </c>
      <c r="B34" s="129">
        <v>150044</v>
      </c>
      <c r="C34" s="175" t="s">
        <v>123</v>
      </c>
      <c r="D34" s="153">
        <f>'150044 ДПк 3'!D144</f>
        <v>0</v>
      </c>
      <c r="E34" s="131">
        <f>'150044 ДПк 3'!E144</f>
        <v>0</v>
      </c>
      <c r="F34" s="130">
        <f>'150044 ДПк 3'!F144</f>
        <v>795</v>
      </c>
      <c r="G34" s="131">
        <f>'150044 ДПк 3'!G144</f>
        <v>185656.35</v>
      </c>
      <c r="H34" s="130">
        <f>'150044 ДПк 3'!H144</f>
        <v>0</v>
      </c>
      <c r="I34" s="131">
        <f>'150044 ДПк 3'!I144</f>
        <v>0</v>
      </c>
      <c r="J34" s="130">
        <f>'150044 ДПк 3'!J144</f>
        <v>3114</v>
      </c>
      <c r="K34" s="131">
        <f>'150044 ДПк 3'!K144</f>
        <v>667181.00000000012</v>
      </c>
      <c r="L34" s="130">
        <f>'150044 ДПк 3'!L144</f>
        <v>0</v>
      </c>
      <c r="M34" s="131">
        <f>'150044 ДПк 3'!M144</f>
        <v>0</v>
      </c>
      <c r="N34" s="130">
        <f>'150044 ДПк 3'!N144</f>
        <v>0</v>
      </c>
      <c r="O34" s="131">
        <f>'150044 ДПк 3'!O144</f>
        <v>0</v>
      </c>
      <c r="P34" s="130">
        <f>'150044 ДПк 3'!P144</f>
        <v>115</v>
      </c>
      <c r="Q34" s="131">
        <f>'150044 ДПк 3'!Q144</f>
        <v>456389</v>
      </c>
      <c r="R34" s="130">
        <f>'150044 ДПк 3'!R144</f>
        <v>55</v>
      </c>
      <c r="S34" s="131">
        <f>'150044 ДПк 3'!S144</f>
        <v>218273</v>
      </c>
      <c r="T34" s="130">
        <f>'150044 ДПк 3'!T144</f>
        <v>16545</v>
      </c>
      <c r="U34" s="131">
        <f>'150044 ДПк 3'!U144</f>
        <v>13994853.449999999</v>
      </c>
      <c r="V34" s="130">
        <f>'150044 ДПк 3'!V144</f>
        <v>5332</v>
      </c>
      <c r="W34" s="131">
        <f>'150044 ДПк 3'!W144</f>
        <v>1248280.8</v>
      </c>
      <c r="X34" s="130">
        <f>'150044 ДПк 3'!X144</f>
        <v>865</v>
      </c>
      <c r="Y34" s="146">
        <f>'150044 ДПк 3'!Y144</f>
        <v>1547105.47</v>
      </c>
      <c r="Z34" s="188">
        <f t="shared" si="0"/>
        <v>26821</v>
      </c>
      <c r="AA34" s="149">
        <f t="shared" si="1"/>
        <v>18317739.07</v>
      </c>
      <c r="AB34" s="153">
        <f>'150044 ДПк 3'!Z144</f>
        <v>0</v>
      </c>
      <c r="AC34" s="131">
        <f>'150044 ДПк 3'!AA144</f>
        <v>0</v>
      </c>
      <c r="AD34" s="130">
        <f>'150044 ДПк 3'!AB144</f>
        <v>5688</v>
      </c>
      <c r="AE34" s="146">
        <f>'150044 ДПк 3'!AC144</f>
        <v>2614432.3199999998</v>
      </c>
      <c r="AF34" s="155">
        <f t="shared" si="2"/>
        <v>5688</v>
      </c>
      <c r="AG34" s="149">
        <f t="shared" si="3"/>
        <v>2614432.3199999998</v>
      </c>
      <c r="AH34" s="153">
        <f>'150044 ДПк 3'!AD144</f>
        <v>0</v>
      </c>
      <c r="AI34" s="131">
        <f>'150044 ДПк 3'!AE144</f>
        <v>0</v>
      </c>
      <c r="AJ34" s="130">
        <f>'150044 ДПк 3'!AF144</f>
        <v>20920</v>
      </c>
      <c r="AK34" s="146">
        <f>'150044 ДПк 3'!AG144</f>
        <v>22337491.639999997</v>
      </c>
      <c r="AL34" s="155">
        <f t="shared" si="4"/>
        <v>20920</v>
      </c>
      <c r="AM34" s="158">
        <f t="shared" si="5"/>
        <v>22337491.639999997</v>
      </c>
      <c r="AN34" s="160">
        <f t="shared" si="6"/>
        <v>43269663.030000001</v>
      </c>
    </row>
    <row r="35" spans="1:40" s="72" customFormat="1" ht="14.25" customHeight="1" x14ac:dyDescent="0.2">
      <c r="A35" s="173">
        <v>32</v>
      </c>
      <c r="B35" s="129">
        <v>150045</v>
      </c>
      <c r="C35" s="175" t="s">
        <v>124</v>
      </c>
      <c r="D35" s="153">
        <f>'150045 Дпк 4'!D144</f>
        <v>0</v>
      </c>
      <c r="E35" s="131">
        <f>'150045 Дпк 4'!E144</f>
        <v>0</v>
      </c>
      <c r="F35" s="130">
        <f>'150045 Дпк 4'!F144</f>
        <v>0</v>
      </c>
      <c r="G35" s="131">
        <f>'150045 Дпк 4'!G144</f>
        <v>0</v>
      </c>
      <c r="H35" s="130">
        <f>'150045 Дпк 4'!H144</f>
        <v>0</v>
      </c>
      <c r="I35" s="131">
        <f>'150045 Дпк 4'!I144</f>
        <v>0</v>
      </c>
      <c r="J35" s="130">
        <f>'150045 Дпк 4'!J144</f>
        <v>7473</v>
      </c>
      <c r="K35" s="131">
        <f>'150045 Дпк 4'!K144</f>
        <v>1962828.4100000001</v>
      </c>
      <c r="L35" s="130">
        <f>'150045 Дпк 4'!L144</f>
        <v>0</v>
      </c>
      <c r="M35" s="131">
        <f>'150045 Дпк 4'!M144</f>
        <v>0</v>
      </c>
      <c r="N35" s="130">
        <f>'150045 Дпк 4'!N144</f>
        <v>0</v>
      </c>
      <c r="O35" s="131">
        <f>'150045 Дпк 4'!O144</f>
        <v>0</v>
      </c>
      <c r="P35" s="130">
        <f>'150045 Дпк 4'!P144</f>
        <v>38</v>
      </c>
      <c r="Q35" s="131">
        <f>'150045 Дпк 4'!Q144</f>
        <v>150806.79999999999</v>
      </c>
      <c r="R35" s="130">
        <f>'150045 Дпк 4'!R144</f>
        <v>76</v>
      </c>
      <c r="S35" s="131">
        <f>'150045 Дпк 4'!S144</f>
        <v>301613.59999999998</v>
      </c>
      <c r="T35" s="130">
        <f>'150045 Дпк 4'!T144</f>
        <v>10114</v>
      </c>
      <c r="U35" s="131">
        <f>'150045 Дпк 4'!U144</f>
        <v>10211225.43</v>
      </c>
      <c r="V35" s="130">
        <f>'150045 Дпк 4'!V144</f>
        <v>7200</v>
      </c>
      <c r="W35" s="131">
        <f>'150045 Дпк 4'!W144</f>
        <v>1687680</v>
      </c>
      <c r="X35" s="130">
        <f>'150045 Дпк 4'!X144</f>
        <v>1500</v>
      </c>
      <c r="Y35" s="146">
        <f>'150045 Дпк 4'!Y144</f>
        <v>2837917.62</v>
      </c>
      <c r="Z35" s="188">
        <f t="shared" si="0"/>
        <v>26401</v>
      </c>
      <c r="AA35" s="149">
        <f t="shared" si="1"/>
        <v>17152071.859999999</v>
      </c>
      <c r="AB35" s="153">
        <f>'150045 Дпк 4'!Z144</f>
        <v>0</v>
      </c>
      <c r="AC35" s="131">
        <f>'150045 Дпк 4'!AA144</f>
        <v>0</v>
      </c>
      <c r="AD35" s="130">
        <f>'150045 Дпк 4'!AB144</f>
        <v>5597</v>
      </c>
      <c r="AE35" s="146">
        <f>'150045 Дпк 4'!AC144</f>
        <v>2537529.8699999996</v>
      </c>
      <c r="AF35" s="155">
        <f t="shared" si="2"/>
        <v>5597</v>
      </c>
      <c r="AG35" s="149">
        <f t="shared" si="3"/>
        <v>2537529.8699999996</v>
      </c>
      <c r="AH35" s="153">
        <f>'150045 Дпк 4'!AD144</f>
        <v>0</v>
      </c>
      <c r="AI35" s="131">
        <f>'150045 Дпк 4'!AE144</f>
        <v>0</v>
      </c>
      <c r="AJ35" s="130">
        <f>'150045 Дпк 4'!AF144</f>
        <v>20520</v>
      </c>
      <c r="AK35" s="146">
        <f>'150045 Дпк 4'!AG144</f>
        <v>22906117.829999998</v>
      </c>
      <c r="AL35" s="155">
        <f t="shared" si="4"/>
        <v>20520</v>
      </c>
      <c r="AM35" s="158">
        <f t="shared" si="5"/>
        <v>22906117.829999998</v>
      </c>
      <c r="AN35" s="160">
        <f t="shared" si="6"/>
        <v>42595719.560000002</v>
      </c>
    </row>
    <row r="36" spans="1:40" s="72" customFormat="1" x14ac:dyDescent="0.2">
      <c r="A36" s="173">
        <v>33</v>
      </c>
      <c r="B36" s="129">
        <v>150048</v>
      </c>
      <c r="C36" s="177" t="s">
        <v>136</v>
      </c>
      <c r="D36" s="153">
        <f>'150048 МСЧ МВД'!D144</f>
        <v>2339</v>
      </c>
      <c r="E36" s="131">
        <f>'150048 МСЧ МВД'!E144</f>
        <v>376237.33</v>
      </c>
      <c r="F36" s="130">
        <f>'150048 МСЧ МВД'!F144</f>
        <v>3</v>
      </c>
      <c r="G36" s="131">
        <f>'150048 МСЧ МВД'!G144</f>
        <v>700.59</v>
      </c>
      <c r="H36" s="130">
        <f>'150048 МСЧ МВД'!H144</f>
        <v>0</v>
      </c>
      <c r="I36" s="131">
        <f>'150048 МСЧ МВД'!I144</f>
        <v>0</v>
      </c>
      <c r="J36" s="130">
        <f>'150048 МСЧ МВД'!J144</f>
        <v>0</v>
      </c>
      <c r="K36" s="131">
        <f>'150048 МСЧ МВД'!K144</f>
        <v>0</v>
      </c>
      <c r="L36" s="130">
        <f>'150048 МСЧ МВД'!L144</f>
        <v>0</v>
      </c>
      <c r="M36" s="131">
        <f>'150048 МСЧ МВД'!M144</f>
        <v>0</v>
      </c>
      <c r="N36" s="130">
        <f>'150048 МСЧ МВД'!N144</f>
        <v>0</v>
      </c>
      <c r="O36" s="131">
        <f>'150048 МСЧ МВД'!O144</f>
        <v>0</v>
      </c>
      <c r="P36" s="130">
        <f>'150048 МСЧ МВД'!P144</f>
        <v>0</v>
      </c>
      <c r="Q36" s="131">
        <f>'150048 МСЧ МВД'!Q144</f>
        <v>0</v>
      </c>
      <c r="R36" s="130">
        <f>'150048 МСЧ МВД'!R144</f>
        <v>0</v>
      </c>
      <c r="S36" s="131">
        <f>'150048 МСЧ МВД'!S144</f>
        <v>0</v>
      </c>
      <c r="T36" s="130">
        <f>'150048 МСЧ МВД'!T144</f>
        <v>0</v>
      </c>
      <c r="U36" s="131">
        <f>'150048 МСЧ МВД'!U144</f>
        <v>0</v>
      </c>
      <c r="V36" s="130">
        <f>'150048 МСЧ МВД'!V144</f>
        <v>0</v>
      </c>
      <c r="W36" s="131">
        <f>'150048 МСЧ МВД'!W144</f>
        <v>0</v>
      </c>
      <c r="X36" s="130">
        <f>'150048 МСЧ МВД'!X144</f>
        <v>0</v>
      </c>
      <c r="Y36" s="146">
        <f>'150048 МСЧ МВД'!Y144</f>
        <v>0</v>
      </c>
      <c r="Z36" s="188">
        <f t="shared" si="0"/>
        <v>2342</v>
      </c>
      <c r="AA36" s="149">
        <f t="shared" si="1"/>
        <v>376937.92000000004</v>
      </c>
      <c r="AB36" s="153">
        <f>'150048 МСЧ МВД'!Z144</f>
        <v>0</v>
      </c>
      <c r="AC36" s="131">
        <f>'150048 МСЧ МВД'!AA144</f>
        <v>0</v>
      </c>
      <c r="AD36" s="130">
        <f>'150048 МСЧ МВД'!AB144</f>
        <v>0</v>
      </c>
      <c r="AE36" s="146">
        <f>'150048 МСЧ МВД'!AC144</f>
        <v>0</v>
      </c>
      <c r="AF36" s="155">
        <f t="shared" si="2"/>
        <v>0</v>
      </c>
      <c r="AG36" s="149">
        <f t="shared" si="3"/>
        <v>0</v>
      </c>
      <c r="AH36" s="153">
        <f>'150048 МСЧ МВД'!AD144</f>
        <v>1912</v>
      </c>
      <c r="AI36" s="131">
        <f>'150048 МСЧ МВД'!AE144</f>
        <v>1660366.3399999996</v>
      </c>
      <c r="AJ36" s="130">
        <f>'150048 МСЧ МВД'!AF144</f>
        <v>2</v>
      </c>
      <c r="AK36" s="146">
        <f>'150048 МСЧ МВД'!AG144</f>
        <v>2302.02</v>
      </c>
      <c r="AL36" s="155">
        <f t="shared" si="4"/>
        <v>1914</v>
      </c>
      <c r="AM36" s="158">
        <f t="shared" si="5"/>
        <v>1662668.3599999996</v>
      </c>
      <c r="AN36" s="160">
        <f t="shared" si="6"/>
        <v>2039606.2799999998</v>
      </c>
    </row>
    <row r="37" spans="1:40" s="72" customFormat="1" ht="28.5" x14ac:dyDescent="0.2">
      <c r="A37" s="164">
        <v>34</v>
      </c>
      <c r="B37" s="140">
        <v>150061</v>
      </c>
      <c r="C37" s="178" t="s">
        <v>143</v>
      </c>
      <c r="D37" s="151">
        <f>'150061 МедФарн'!D144</f>
        <v>0</v>
      </c>
      <c r="E37" s="137">
        <f>'150061 МедФарн'!E144</f>
        <v>0</v>
      </c>
      <c r="F37" s="136">
        <f>'150061 МедФарн'!F144</f>
        <v>0</v>
      </c>
      <c r="G37" s="137">
        <f>'150061 МедФарн'!G144</f>
        <v>0</v>
      </c>
      <c r="H37" s="136">
        <f>'150061 МедФарн'!H144</f>
        <v>0</v>
      </c>
      <c r="I37" s="137">
        <f>'150061 МедФарн'!I144</f>
        <v>0</v>
      </c>
      <c r="J37" s="136">
        <f>'150061 МедФарн'!J144</f>
        <v>0</v>
      </c>
      <c r="K37" s="137">
        <f>'150061 МедФарн'!K144</f>
        <v>0</v>
      </c>
      <c r="L37" s="136">
        <f>'150061 МедФарн'!L144</f>
        <v>0</v>
      </c>
      <c r="M37" s="137">
        <f>'150061 МедФарн'!M144</f>
        <v>0</v>
      </c>
      <c r="N37" s="136">
        <f>'150061 МедФарн'!N144</f>
        <v>0</v>
      </c>
      <c r="O37" s="137">
        <f>'150061 МедФарн'!O144</f>
        <v>0</v>
      </c>
      <c r="P37" s="136">
        <f>'150061 МедФарн'!P144</f>
        <v>0</v>
      </c>
      <c r="Q37" s="137">
        <f>'150061 МедФарн'!Q144</f>
        <v>0</v>
      </c>
      <c r="R37" s="136">
        <f>'150061 МедФарн'!R144</f>
        <v>0</v>
      </c>
      <c r="S37" s="137">
        <f>'150061 МедФарн'!S144</f>
        <v>0</v>
      </c>
      <c r="T37" s="136">
        <f>'150061 МедФарн'!T144</f>
        <v>0</v>
      </c>
      <c r="U37" s="137">
        <f>'150061 МедФарн'!U144</f>
        <v>0</v>
      </c>
      <c r="V37" s="136">
        <f>'150061 МедФарн'!V144</f>
        <v>0</v>
      </c>
      <c r="W37" s="137">
        <f>'150061 МедФарн'!W144</f>
        <v>0</v>
      </c>
      <c r="X37" s="136">
        <f>'150061 МедФарн'!X144</f>
        <v>0</v>
      </c>
      <c r="Y37" s="144">
        <f>'150061 МедФарн'!Y144</f>
        <v>0</v>
      </c>
      <c r="Z37" s="188">
        <f t="shared" si="0"/>
        <v>0</v>
      </c>
      <c r="AA37" s="149">
        <f t="shared" si="1"/>
        <v>0</v>
      </c>
      <c r="AB37" s="151">
        <f>'150061 МедФарн'!Z144</f>
        <v>0</v>
      </c>
      <c r="AC37" s="137">
        <f>'150061 МедФарн'!AA144</f>
        <v>0</v>
      </c>
      <c r="AD37" s="136">
        <f>'150061 МедФарн'!AB144</f>
        <v>0</v>
      </c>
      <c r="AE37" s="144">
        <f>'150061 МедФарн'!AC144</f>
        <v>0</v>
      </c>
      <c r="AF37" s="155">
        <f t="shared" si="2"/>
        <v>0</v>
      </c>
      <c r="AG37" s="149">
        <f t="shared" si="3"/>
        <v>0</v>
      </c>
      <c r="AH37" s="151">
        <f>'150061 МедФарн'!AD144</f>
        <v>3370</v>
      </c>
      <c r="AI37" s="137">
        <f>'150061 МедФарн'!AE144</f>
        <v>3947235.2</v>
      </c>
      <c r="AJ37" s="136">
        <f>'150061 МедФарн'!AF144</f>
        <v>0</v>
      </c>
      <c r="AK37" s="144">
        <f>'150061 МедФарн'!AG144</f>
        <v>0</v>
      </c>
      <c r="AL37" s="155">
        <f t="shared" si="4"/>
        <v>3370</v>
      </c>
      <c r="AM37" s="158">
        <f t="shared" si="5"/>
        <v>3947235.2</v>
      </c>
      <c r="AN37" s="160">
        <f t="shared" si="6"/>
        <v>3947235.2</v>
      </c>
    </row>
    <row r="38" spans="1:40" s="72" customFormat="1" x14ac:dyDescent="0.2">
      <c r="A38" s="166">
        <v>35</v>
      </c>
      <c r="B38" s="104">
        <v>150070</v>
      </c>
      <c r="C38" s="172" t="s">
        <v>145</v>
      </c>
      <c r="D38" s="187">
        <v>0</v>
      </c>
      <c r="E38" s="10">
        <v>0</v>
      </c>
      <c r="F38" s="113">
        <v>0</v>
      </c>
      <c r="G38" s="10">
        <v>0</v>
      </c>
      <c r="H38" s="113">
        <v>0</v>
      </c>
      <c r="I38" s="10">
        <v>0</v>
      </c>
      <c r="J38" s="113">
        <v>0</v>
      </c>
      <c r="K38" s="10">
        <v>0</v>
      </c>
      <c r="L38" s="113">
        <v>0</v>
      </c>
      <c r="M38" s="10">
        <v>0</v>
      </c>
      <c r="N38" s="113">
        <v>0</v>
      </c>
      <c r="O38" s="10">
        <v>0</v>
      </c>
      <c r="P38" s="113">
        <v>0</v>
      </c>
      <c r="Q38" s="10">
        <v>0</v>
      </c>
      <c r="R38" s="113">
        <v>0</v>
      </c>
      <c r="S38" s="10">
        <v>0</v>
      </c>
      <c r="T38" s="113">
        <v>0</v>
      </c>
      <c r="U38" s="10">
        <v>0</v>
      </c>
      <c r="V38" s="113">
        <v>0</v>
      </c>
      <c r="W38" s="10">
        <v>0</v>
      </c>
      <c r="X38" s="113">
        <v>0</v>
      </c>
      <c r="Y38" s="191">
        <v>0</v>
      </c>
      <c r="Z38" s="188">
        <f t="shared" si="0"/>
        <v>0</v>
      </c>
      <c r="AA38" s="149">
        <f t="shared" si="1"/>
        <v>0</v>
      </c>
      <c r="AB38" s="187">
        <v>0</v>
      </c>
      <c r="AC38" s="10">
        <v>0</v>
      </c>
      <c r="AD38" s="113">
        <v>0</v>
      </c>
      <c r="AE38" s="191">
        <v>0</v>
      </c>
      <c r="AF38" s="155">
        <f t="shared" si="2"/>
        <v>0</v>
      </c>
      <c r="AG38" s="149">
        <f t="shared" si="3"/>
        <v>0</v>
      </c>
      <c r="AH38" s="187">
        <v>0</v>
      </c>
      <c r="AI38" s="10">
        <v>0</v>
      </c>
      <c r="AJ38" s="113">
        <v>0</v>
      </c>
      <c r="AK38" s="191">
        <v>0</v>
      </c>
      <c r="AL38" s="155">
        <f t="shared" si="4"/>
        <v>0</v>
      </c>
      <c r="AM38" s="158">
        <f t="shared" si="5"/>
        <v>0</v>
      </c>
      <c r="AN38" s="160">
        <f t="shared" si="6"/>
        <v>0</v>
      </c>
    </row>
    <row r="39" spans="1:40" s="72" customFormat="1" x14ac:dyDescent="0.2">
      <c r="A39" s="166">
        <v>36</v>
      </c>
      <c r="B39" s="105">
        <v>150071</v>
      </c>
      <c r="C39" s="170" t="s">
        <v>158</v>
      </c>
      <c r="D39" s="187">
        <v>0</v>
      </c>
      <c r="E39" s="10">
        <v>0</v>
      </c>
      <c r="F39" s="113">
        <v>0</v>
      </c>
      <c r="G39" s="10">
        <v>0</v>
      </c>
      <c r="H39" s="113">
        <v>0</v>
      </c>
      <c r="I39" s="10">
        <v>0</v>
      </c>
      <c r="J39" s="113">
        <v>0</v>
      </c>
      <c r="K39" s="10">
        <v>0</v>
      </c>
      <c r="L39" s="113">
        <v>0</v>
      </c>
      <c r="M39" s="10">
        <v>0</v>
      </c>
      <c r="N39" s="113">
        <v>0</v>
      </c>
      <c r="O39" s="10">
        <v>0</v>
      </c>
      <c r="P39" s="113">
        <v>0</v>
      </c>
      <c r="Q39" s="10">
        <v>0</v>
      </c>
      <c r="R39" s="113">
        <v>0</v>
      </c>
      <c r="S39" s="10">
        <v>0</v>
      </c>
      <c r="T39" s="113">
        <v>0</v>
      </c>
      <c r="U39" s="10">
        <v>0</v>
      </c>
      <c r="V39" s="113">
        <v>0</v>
      </c>
      <c r="W39" s="10">
        <v>0</v>
      </c>
      <c r="X39" s="113">
        <v>0</v>
      </c>
      <c r="Y39" s="191">
        <v>0</v>
      </c>
      <c r="Z39" s="188">
        <f t="shared" si="0"/>
        <v>0</v>
      </c>
      <c r="AA39" s="149">
        <f t="shared" si="1"/>
        <v>0</v>
      </c>
      <c r="AB39" s="187">
        <v>0</v>
      </c>
      <c r="AC39" s="10">
        <v>0</v>
      </c>
      <c r="AD39" s="113">
        <v>0</v>
      </c>
      <c r="AE39" s="191">
        <v>0</v>
      </c>
      <c r="AF39" s="155">
        <f t="shared" si="2"/>
        <v>0</v>
      </c>
      <c r="AG39" s="149">
        <f t="shared" si="3"/>
        <v>0</v>
      </c>
      <c r="AH39" s="187">
        <v>0</v>
      </c>
      <c r="AI39" s="10">
        <v>0</v>
      </c>
      <c r="AJ39" s="113">
        <v>0</v>
      </c>
      <c r="AK39" s="191">
        <v>0</v>
      </c>
      <c r="AL39" s="155">
        <f t="shared" si="4"/>
        <v>0</v>
      </c>
      <c r="AM39" s="158">
        <f t="shared" si="5"/>
        <v>0</v>
      </c>
      <c r="AN39" s="160">
        <f t="shared" si="6"/>
        <v>0</v>
      </c>
    </row>
    <row r="40" spans="1:40" s="72" customFormat="1" x14ac:dyDescent="0.2">
      <c r="A40" s="164">
        <v>37</v>
      </c>
      <c r="B40" s="135">
        <v>150072</v>
      </c>
      <c r="C40" s="195" t="s">
        <v>140</v>
      </c>
      <c r="D40" s="151">
        <f>'150072 СКММЦ'!D144</f>
        <v>0</v>
      </c>
      <c r="E40" s="137">
        <f>'150072 СКММЦ'!E144</f>
        <v>0</v>
      </c>
      <c r="F40" s="136">
        <f>'150072 СКММЦ'!F144</f>
        <v>0</v>
      </c>
      <c r="G40" s="137">
        <f>'150072 СКММЦ'!G144</f>
        <v>0</v>
      </c>
      <c r="H40" s="136">
        <f>'150072 СКММЦ'!H144</f>
        <v>6800</v>
      </c>
      <c r="I40" s="137">
        <f>'150072 СКММЦ'!I144</f>
        <v>1366637.35</v>
      </c>
      <c r="J40" s="136">
        <f>'150072 СКММЦ'!J144</f>
        <v>0</v>
      </c>
      <c r="K40" s="137">
        <f>'150072 СКММЦ'!K144</f>
        <v>0</v>
      </c>
      <c r="L40" s="136">
        <f>'150072 СКММЦ'!L144</f>
        <v>0</v>
      </c>
      <c r="M40" s="137">
        <f>'150072 СКММЦ'!M144</f>
        <v>0</v>
      </c>
      <c r="N40" s="136">
        <f>'150072 СКММЦ'!N144</f>
        <v>0</v>
      </c>
      <c r="O40" s="137">
        <f>'150072 СКММЦ'!O144</f>
        <v>0</v>
      </c>
      <c r="P40" s="136">
        <f>'150072 СКММЦ'!P144</f>
        <v>0</v>
      </c>
      <c r="Q40" s="137">
        <f>'150072 СКММЦ'!Q144</f>
        <v>0</v>
      </c>
      <c r="R40" s="136">
        <f>'150072 СКММЦ'!R144</f>
        <v>0</v>
      </c>
      <c r="S40" s="137">
        <f>'150072 СКММЦ'!S144</f>
        <v>0</v>
      </c>
      <c r="T40" s="136">
        <f>'150072 СКММЦ'!T144</f>
        <v>0</v>
      </c>
      <c r="U40" s="137">
        <f>'150072 СКММЦ'!U144</f>
        <v>0</v>
      </c>
      <c r="V40" s="136">
        <f>'150072 СКММЦ'!V144</f>
        <v>0</v>
      </c>
      <c r="W40" s="137">
        <f>'150072 СКММЦ'!W144</f>
        <v>0</v>
      </c>
      <c r="X40" s="136">
        <f>'150072 СКММЦ'!X144</f>
        <v>0</v>
      </c>
      <c r="Y40" s="144">
        <f>'150072 СКММЦ'!Y144</f>
        <v>0</v>
      </c>
      <c r="Z40" s="188">
        <f t="shared" ref="Z40" si="7">D40+F40+H40+J40+L40+N40+P40+R40+T40+V40+X40</f>
        <v>6800</v>
      </c>
      <c r="AA40" s="149">
        <f t="shared" ref="AA40" si="8">E40+G40+I40+K40+M40+O40+Q40+S40+U40+W40+Y40</f>
        <v>1366637.35</v>
      </c>
      <c r="AB40" s="151">
        <f>'150072 СКММЦ'!Z144</f>
        <v>0</v>
      </c>
      <c r="AC40" s="137">
        <f>'150072 СКММЦ'!AA144</f>
        <v>0</v>
      </c>
      <c r="AD40" s="136">
        <f>'150072 СКММЦ'!AB144</f>
        <v>0</v>
      </c>
      <c r="AE40" s="144">
        <f>'150072 СКММЦ'!AC144</f>
        <v>0</v>
      </c>
      <c r="AF40" s="155">
        <f t="shared" si="2"/>
        <v>0</v>
      </c>
      <c r="AG40" s="149">
        <f t="shared" si="3"/>
        <v>0</v>
      </c>
      <c r="AH40" s="151">
        <f>'150072 СКММЦ'!AD144</f>
        <v>3500</v>
      </c>
      <c r="AI40" s="137">
        <f>'150072 СКММЦ'!AE144</f>
        <v>2971084.7999999998</v>
      </c>
      <c r="AJ40" s="136">
        <f>'150072 СКММЦ'!AF144</f>
        <v>0</v>
      </c>
      <c r="AK40" s="144">
        <f>'150072 СКММЦ'!AG144</f>
        <v>0</v>
      </c>
      <c r="AL40" s="155">
        <f t="shared" ref="AL40" si="9">AH40+AJ40</f>
        <v>3500</v>
      </c>
      <c r="AM40" s="158">
        <f t="shared" ref="AM40" si="10">AI40+AK40</f>
        <v>2971084.7999999998</v>
      </c>
      <c r="AN40" s="160">
        <f t="shared" si="6"/>
        <v>4337722.1500000004</v>
      </c>
    </row>
    <row r="41" spans="1:40" s="72" customFormat="1" x14ac:dyDescent="0.2">
      <c r="A41" s="166">
        <v>38</v>
      </c>
      <c r="B41" s="105">
        <v>150073</v>
      </c>
      <c r="C41" s="179" t="s">
        <v>178</v>
      </c>
      <c r="D41" s="187">
        <v>0</v>
      </c>
      <c r="E41" s="10">
        <v>0</v>
      </c>
      <c r="F41" s="113">
        <v>0</v>
      </c>
      <c r="G41" s="10">
        <v>0</v>
      </c>
      <c r="H41" s="113">
        <v>0</v>
      </c>
      <c r="I41" s="10">
        <v>0</v>
      </c>
      <c r="J41" s="113">
        <v>0</v>
      </c>
      <c r="K41" s="10">
        <v>0</v>
      </c>
      <c r="L41" s="113">
        <v>0</v>
      </c>
      <c r="M41" s="10">
        <v>0</v>
      </c>
      <c r="N41" s="113">
        <v>0</v>
      </c>
      <c r="O41" s="10">
        <v>0</v>
      </c>
      <c r="P41" s="113">
        <v>0</v>
      </c>
      <c r="Q41" s="10">
        <v>0</v>
      </c>
      <c r="R41" s="113">
        <v>0</v>
      </c>
      <c r="S41" s="10">
        <v>0</v>
      </c>
      <c r="T41" s="113">
        <v>0</v>
      </c>
      <c r="U41" s="10">
        <v>0</v>
      </c>
      <c r="V41" s="113">
        <v>0</v>
      </c>
      <c r="W41" s="10">
        <v>0</v>
      </c>
      <c r="X41" s="113">
        <v>0</v>
      </c>
      <c r="Y41" s="191">
        <v>0</v>
      </c>
      <c r="Z41" s="188">
        <f t="shared" si="0"/>
        <v>0</v>
      </c>
      <c r="AA41" s="149">
        <f t="shared" si="1"/>
        <v>0</v>
      </c>
      <c r="AB41" s="187">
        <v>0</v>
      </c>
      <c r="AC41" s="10">
        <v>0</v>
      </c>
      <c r="AD41" s="113">
        <v>0</v>
      </c>
      <c r="AE41" s="191">
        <v>0</v>
      </c>
      <c r="AF41" s="155">
        <f t="shared" si="2"/>
        <v>0</v>
      </c>
      <c r="AG41" s="149">
        <f t="shared" si="3"/>
        <v>0</v>
      </c>
      <c r="AH41" s="187">
        <v>0</v>
      </c>
      <c r="AI41" s="10">
        <v>0</v>
      </c>
      <c r="AJ41" s="113">
        <v>0</v>
      </c>
      <c r="AK41" s="191">
        <v>0</v>
      </c>
      <c r="AL41" s="155">
        <f t="shared" si="4"/>
        <v>0</v>
      </c>
      <c r="AM41" s="158">
        <f t="shared" si="5"/>
        <v>0</v>
      </c>
      <c r="AN41" s="160">
        <f t="shared" si="6"/>
        <v>0</v>
      </c>
    </row>
    <row r="42" spans="1:40" s="72" customFormat="1" x14ac:dyDescent="0.2">
      <c r="A42" s="166">
        <v>39</v>
      </c>
      <c r="B42" s="105">
        <v>150077</v>
      </c>
      <c r="C42" s="170" t="s">
        <v>160</v>
      </c>
      <c r="D42" s="187">
        <v>0</v>
      </c>
      <c r="E42" s="10">
        <v>0</v>
      </c>
      <c r="F42" s="113">
        <v>0</v>
      </c>
      <c r="G42" s="10">
        <v>0</v>
      </c>
      <c r="H42" s="113">
        <v>0</v>
      </c>
      <c r="I42" s="10">
        <v>0</v>
      </c>
      <c r="J42" s="113">
        <v>0</v>
      </c>
      <c r="K42" s="10">
        <v>0</v>
      </c>
      <c r="L42" s="113">
        <v>0</v>
      </c>
      <c r="M42" s="10">
        <v>0</v>
      </c>
      <c r="N42" s="113">
        <v>0</v>
      </c>
      <c r="O42" s="10">
        <v>0</v>
      </c>
      <c r="P42" s="113">
        <v>0</v>
      </c>
      <c r="Q42" s="10">
        <v>0</v>
      </c>
      <c r="R42" s="113">
        <v>0</v>
      </c>
      <c r="S42" s="10">
        <v>0</v>
      </c>
      <c r="T42" s="113">
        <v>0</v>
      </c>
      <c r="U42" s="10">
        <v>0</v>
      </c>
      <c r="V42" s="113">
        <v>0</v>
      </c>
      <c r="W42" s="10">
        <v>0</v>
      </c>
      <c r="X42" s="113">
        <v>0</v>
      </c>
      <c r="Y42" s="191">
        <v>0</v>
      </c>
      <c r="Z42" s="188">
        <f t="shared" si="0"/>
        <v>0</v>
      </c>
      <c r="AA42" s="149">
        <f t="shared" si="1"/>
        <v>0</v>
      </c>
      <c r="AB42" s="187">
        <v>0</v>
      </c>
      <c r="AC42" s="10">
        <v>0</v>
      </c>
      <c r="AD42" s="113">
        <v>0</v>
      </c>
      <c r="AE42" s="191">
        <v>0</v>
      </c>
      <c r="AF42" s="155">
        <f t="shared" si="2"/>
        <v>0</v>
      </c>
      <c r="AG42" s="149">
        <f t="shared" si="3"/>
        <v>0</v>
      </c>
      <c r="AH42" s="187">
        <v>0</v>
      </c>
      <c r="AI42" s="10">
        <v>0</v>
      </c>
      <c r="AJ42" s="113">
        <v>0</v>
      </c>
      <c r="AK42" s="191">
        <v>0</v>
      </c>
      <c r="AL42" s="155">
        <f t="shared" si="4"/>
        <v>0</v>
      </c>
      <c r="AM42" s="158">
        <f t="shared" si="5"/>
        <v>0</v>
      </c>
      <c r="AN42" s="160">
        <f t="shared" si="6"/>
        <v>0</v>
      </c>
    </row>
    <row r="43" spans="1:40" s="72" customFormat="1" x14ac:dyDescent="0.2">
      <c r="A43" s="166">
        <v>40</v>
      </c>
      <c r="B43" s="104">
        <v>150078</v>
      </c>
      <c r="C43" s="172" t="s">
        <v>146</v>
      </c>
      <c r="D43" s="187">
        <v>0</v>
      </c>
      <c r="E43" s="10">
        <v>0</v>
      </c>
      <c r="F43" s="113">
        <v>0</v>
      </c>
      <c r="G43" s="10">
        <v>0</v>
      </c>
      <c r="H43" s="113">
        <v>0</v>
      </c>
      <c r="I43" s="10">
        <v>0</v>
      </c>
      <c r="J43" s="113">
        <v>0</v>
      </c>
      <c r="K43" s="10">
        <v>0</v>
      </c>
      <c r="L43" s="113">
        <v>0</v>
      </c>
      <c r="M43" s="10">
        <v>0</v>
      </c>
      <c r="N43" s="113">
        <v>0</v>
      </c>
      <c r="O43" s="10">
        <v>0</v>
      </c>
      <c r="P43" s="113">
        <v>0</v>
      </c>
      <c r="Q43" s="10">
        <v>0</v>
      </c>
      <c r="R43" s="113">
        <v>0</v>
      </c>
      <c r="S43" s="10">
        <v>0</v>
      </c>
      <c r="T43" s="113">
        <v>0</v>
      </c>
      <c r="U43" s="10">
        <v>0</v>
      </c>
      <c r="V43" s="113">
        <v>0</v>
      </c>
      <c r="W43" s="10">
        <v>0</v>
      </c>
      <c r="X43" s="113">
        <v>0</v>
      </c>
      <c r="Y43" s="191">
        <v>0</v>
      </c>
      <c r="Z43" s="188">
        <f t="shared" si="0"/>
        <v>0</v>
      </c>
      <c r="AA43" s="149">
        <f t="shared" si="1"/>
        <v>0</v>
      </c>
      <c r="AB43" s="187">
        <v>0</v>
      </c>
      <c r="AC43" s="10">
        <v>0</v>
      </c>
      <c r="AD43" s="113">
        <v>0</v>
      </c>
      <c r="AE43" s="191">
        <v>0</v>
      </c>
      <c r="AF43" s="155">
        <f t="shared" si="2"/>
        <v>0</v>
      </c>
      <c r="AG43" s="149">
        <f t="shared" si="3"/>
        <v>0</v>
      </c>
      <c r="AH43" s="187">
        <v>0</v>
      </c>
      <c r="AI43" s="10">
        <v>0</v>
      </c>
      <c r="AJ43" s="113">
        <v>0</v>
      </c>
      <c r="AK43" s="191">
        <v>0</v>
      </c>
      <c r="AL43" s="155">
        <f t="shared" si="4"/>
        <v>0</v>
      </c>
      <c r="AM43" s="158">
        <f t="shared" si="5"/>
        <v>0</v>
      </c>
      <c r="AN43" s="160">
        <f t="shared" si="6"/>
        <v>0</v>
      </c>
    </row>
    <row r="44" spans="1:40" s="72" customFormat="1" x14ac:dyDescent="0.2">
      <c r="A44" s="166">
        <v>41</v>
      </c>
      <c r="B44" s="104">
        <v>150079</v>
      </c>
      <c r="C44" s="172" t="s">
        <v>147</v>
      </c>
      <c r="D44" s="187">
        <v>0</v>
      </c>
      <c r="E44" s="10">
        <v>0</v>
      </c>
      <c r="F44" s="113">
        <v>0</v>
      </c>
      <c r="G44" s="10">
        <v>0</v>
      </c>
      <c r="H44" s="113">
        <v>0</v>
      </c>
      <c r="I44" s="10">
        <v>0</v>
      </c>
      <c r="J44" s="113">
        <v>0</v>
      </c>
      <c r="K44" s="10">
        <v>0</v>
      </c>
      <c r="L44" s="113">
        <v>0</v>
      </c>
      <c r="M44" s="10">
        <v>0</v>
      </c>
      <c r="N44" s="113">
        <v>0</v>
      </c>
      <c r="O44" s="10">
        <v>0</v>
      </c>
      <c r="P44" s="113">
        <v>0</v>
      </c>
      <c r="Q44" s="10">
        <v>0</v>
      </c>
      <c r="R44" s="113">
        <v>0</v>
      </c>
      <c r="S44" s="10">
        <v>0</v>
      </c>
      <c r="T44" s="113">
        <v>0</v>
      </c>
      <c r="U44" s="10">
        <v>0</v>
      </c>
      <c r="V44" s="113">
        <v>0</v>
      </c>
      <c r="W44" s="10">
        <v>0</v>
      </c>
      <c r="X44" s="113">
        <v>0</v>
      </c>
      <c r="Y44" s="191">
        <v>0</v>
      </c>
      <c r="Z44" s="188">
        <f t="shared" si="0"/>
        <v>0</v>
      </c>
      <c r="AA44" s="149">
        <f t="shared" si="1"/>
        <v>0</v>
      </c>
      <c r="AB44" s="187">
        <v>0</v>
      </c>
      <c r="AC44" s="10">
        <v>0</v>
      </c>
      <c r="AD44" s="113">
        <v>0</v>
      </c>
      <c r="AE44" s="191">
        <v>0</v>
      </c>
      <c r="AF44" s="155">
        <f t="shared" si="2"/>
        <v>0</v>
      </c>
      <c r="AG44" s="149">
        <f t="shared" si="3"/>
        <v>0</v>
      </c>
      <c r="AH44" s="187">
        <v>0</v>
      </c>
      <c r="AI44" s="10">
        <v>0</v>
      </c>
      <c r="AJ44" s="113">
        <v>0</v>
      </c>
      <c r="AK44" s="191">
        <v>0</v>
      </c>
      <c r="AL44" s="155">
        <f t="shared" si="4"/>
        <v>0</v>
      </c>
      <c r="AM44" s="158">
        <f t="shared" si="5"/>
        <v>0</v>
      </c>
      <c r="AN44" s="160">
        <f t="shared" si="6"/>
        <v>0</v>
      </c>
    </row>
    <row r="45" spans="1:40" s="72" customFormat="1" x14ac:dyDescent="0.2">
      <c r="A45" s="166">
        <v>42</v>
      </c>
      <c r="B45" s="105">
        <v>150080</v>
      </c>
      <c r="C45" s="170" t="s">
        <v>159</v>
      </c>
      <c r="D45" s="187">
        <v>0</v>
      </c>
      <c r="E45" s="10">
        <v>0</v>
      </c>
      <c r="F45" s="113">
        <v>0</v>
      </c>
      <c r="G45" s="10">
        <v>0</v>
      </c>
      <c r="H45" s="113">
        <v>0</v>
      </c>
      <c r="I45" s="10">
        <v>0</v>
      </c>
      <c r="J45" s="113">
        <v>0</v>
      </c>
      <c r="K45" s="10">
        <v>0</v>
      </c>
      <c r="L45" s="113">
        <v>0</v>
      </c>
      <c r="M45" s="10">
        <v>0</v>
      </c>
      <c r="N45" s="113">
        <v>0</v>
      </c>
      <c r="O45" s="10">
        <v>0</v>
      </c>
      <c r="P45" s="113">
        <v>0</v>
      </c>
      <c r="Q45" s="10">
        <v>0</v>
      </c>
      <c r="R45" s="113">
        <v>0</v>
      </c>
      <c r="S45" s="10">
        <v>0</v>
      </c>
      <c r="T45" s="113">
        <v>0</v>
      </c>
      <c r="U45" s="10">
        <v>0</v>
      </c>
      <c r="V45" s="113">
        <v>0</v>
      </c>
      <c r="W45" s="10">
        <v>0</v>
      </c>
      <c r="X45" s="113">
        <v>0</v>
      </c>
      <c r="Y45" s="191">
        <v>0</v>
      </c>
      <c r="Z45" s="188">
        <f t="shared" si="0"/>
        <v>0</v>
      </c>
      <c r="AA45" s="149">
        <f t="shared" si="1"/>
        <v>0</v>
      </c>
      <c r="AB45" s="187">
        <v>0</v>
      </c>
      <c r="AC45" s="10">
        <v>0</v>
      </c>
      <c r="AD45" s="113">
        <v>0</v>
      </c>
      <c r="AE45" s="191">
        <v>0</v>
      </c>
      <c r="AF45" s="155">
        <f t="shared" si="2"/>
        <v>0</v>
      </c>
      <c r="AG45" s="149">
        <f t="shared" si="3"/>
        <v>0</v>
      </c>
      <c r="AH45" s="187">
        <v>0</v>
      </c>
      <c r="AI45" s="10">
        <v>0</v>
      </c>
      <c r="AJ45" s="113">
        <v>0</v>
      </c>
      <c r="AK45" s="191">
        <v>0</v>
      </c>
      <c r="AL45" s="155">
        <f t="shared" si="4"/>
        <v>0</v>
      </c>
      <c r="AM45" s="158">
        <f t="shared" si="5"/>
        <v>0</v>
      </c>
      <c r="AN45" s="160">
        <f t="shared" si="6"/>
        <v>0</v>
      </c>
    </row>
    <row r="46" spans="1:40" s="72" customFormat="1" ht="28.5" x14ac:dyDescent="0.2">
      <c r="A46" s="164">
        <v>43</v>
      </c>
      <c r="B46" s="135">
        <v>150081</v>
      </c>
      <c r="C46" s="180" t="s">
        <v>137</v>
      </c>
      <c r="D46" s="151">
        <f>'150081 РОБ'!D144</f>
        <v>0</v>
      </c>
      <c r="E46" s="137">
        <f>'150081 РОБ'!E144</f>
        <v>0</v>
      </c>
      <c r="F46" s="136">
        <f>'150081 РОБ'!F144</f>
        <v>0</v>
      </c>
      <c r="G46" s="137">
        <f>'150081 РОБ'!G144</f>
        <v>0</v>
      </c>
      <c r="H46" s="136">
        <f>'150081 РОБ'!H144</f>
        <v>0</v>
      </c>
      <c r="I46" s="137">
        <f>'150081 РОБ'!I144</f>
        <v>0</v>
      </c>
      <c r="J46" s="136">
        <f>'150081 РОБ'!J144</f>
        <v>0</v>
      </c>
      <c r="K46" s="137">
        <f>'150081 РОБ'!K144</f>
        <v>0</v>
      </c>
      <c r="L46" s="136">
        <f>'150081 РОБ'!L144</f>
        <v>0</v>
      </c>
      <c r="M46" s="137">
        <f>'150081 РОБ'!M144</f>
        <v>0</v>
      </c>
      <c r="N46" s="136">
        <f>'150081 РОБ'!N144</f>
        <v>0</v>
      </c>
      <c r="O46" s="137">
        <f>'150081 РОБ'!O144</f>
        <v>0</v>
      </c>
      <c r="P46" s="136">
        <f>'150081 РОБ'!P144</f>
        <v>0</v>
      </c>
      <c r="Q46" s="137">
        <f>'150081 РОБ'!Q144</f>
        <v>0</v>
      </c>
      <c r="R46" s="136">
        <f>'150081 РОБ'!R144</f>
        <v>0</v>
      </c>
      <c r="S46" s="137">
        <f>'150081 РОБ'!S144</f>
        <v>0</v>
      </c>
      <c r="T46" s="136">
        <f>'150081 РОБ'!T144</f>
        <v>0</v>
      </c>
      <c r="U46" s="137">
        <f>'150081 РОБ'!U144</f>
        <v>0</v>
      </c>
      <c r="V46" s="136">
        <f>'150081 РОБ'!V144</f>
        <v>0</v>
      </c>
      <c r="W46" s="137">
        <f>'150081 РОБ'!W144</f>
        <v>0</v>
      </c>
      <c r="X46" s="136">
        <f>'150081 РОБ'!X144</f>
        <v>0</v>
      </c>
      <c r="Y46" s="144">
        <f>'150081 РОБ'!Y144</f>
        <v>0</v>
      </c>
      <c r="Z46" s="188">
        <f t="shared" si="0"/>
        <v>0</v>
      </c>
      <c r="AA46" s="149">
        <f t="shared" si="1"/>
        <v>0</v>
      </c>
      <c r="AB46" s="151">
        <f>'150081 РОБ'!Z144</f>
        <v>1500</v>
      </c>
      <c r="AC46" s="137">
        <f>'150081 РОБ'!AA144</f>
        <v>299670</v>
      </c>
      <c r="AD46" s="136">
        <f>'150081 РОБ'!AB144</f>
        <v>0</v>
      </c>
      <c r="AE46" s="144">
        <f>'150081 РОБ'!AC144</f>
        <v>0</v>
      </c>
      <c r="AF46" s="155">
        <f t="shared" si="2"/>
        <v>1500</v>
      </c>
      <c r="AG46" s="149">
        <f t="shared" si="3"/>
        <v>299670</v>
      </c>
      <c r="AH46" s="151">
        <f>'150081 РОБ'!AD144</f>
        <v>1500</v>
      </c>
      <c r="AI46" s="137">
        <f>'150081 РОБ'!AE144</f>
        <v>1008285.0000000001</v>
      </c>
      <c r="AJ46" s="136">
        <f>'150081 РОБ'!AF144</f>
        <v>0</v>
      </c>
      <c r="AK46" s="144">
        <f>'150081 РОБ'!AG144</f>
        <v>0</v>
      </c>
      <c r="AL46" s="155">
        <f t="shared" si="4"/>
        <v>1500</v>
      </c>
      <c r="AM46" s="158">
        <f t="shared" si="5"/>
        <v>1008285.0000000001</v>
      </c>
      <c r="AN46" s="160">
        <f t="shared" si="6"/>
        <v>1307955</v>
      </c>
    </row>
    <row r="47" spans="1:40" s="72" customFormat="1" ht="28.5" x14ac:dyDescent="0.2">
      <c r="A47" s="164">
        <v>44</v>
      </c>
      <c r="B47" s="141">
        <v>150085</v>
      </c>
      <c r="C47" s="181" t="s">
        <v>177</v>
      </c>
      <c r="D47" s="151">
        <f>'150085 ЦВТ'!D144</f>
        <v>0</v>
      </c>
      <c r="E47" s="137">
        <f>'150085 ЦВТ'!E144</f>
        <v>0</v>
      </c>
      <c r="F47" s="136">
        <f>'150085 ЦВТ'!F144</f>
        <v>0</v>
      </c>
      <c r="G47" s="137">
        <f>'150085 ЦВТ'!G144</f>
        <v>0</v>
      </c>
      <c r="H47" s="136">
        <f>'150085 ЦВТ'!H144</f>
        <v>0</v>
      </c>
      <c r="I47" s="137">
        <f>'150085 ЦВТ'!I144</f>
        <v>0</v>
      </c>
      <c r="J47" s="136">
        <f>'150085 ЦВТ'!J144</f>
        <v>0</v>
      </c>
      <c r="K47" s="137">
        <f>'150085 ЦВТ'!K144</f>
        <v>0</v>
      </c>
      <c r="L47" s="136">
        <f>'150085 ЦВТ'!L144</f>
        <v>0</v>
      </c>
      <c r="M47" s="137">
        <f>'150085 ЦВТ'!M144</f>
        <v>0</v>
      </c>
      <c r="N47" s="136">
        <f>'150085 ЦВТ'!N144</f>
        <v>0</v>
      </c>
      <c r="O47" s="137">
        <f>'150085 ЦВТ'!O144</f>
        <v>0</v>
      </c>
      <c r="P47" s="136">
        <f>'150085 ЦВТ'!P144</f>
        <v>0</v>
      </c>
      <c r="Q47" s="137">
        <f>'150085 ЦВТ'!Q144</f>
        <v>0</v>
      </c>
      <c r="R47" s="136">
        <f>'150085 ЦВТ'!R144</f>
        <v>0</v>
      </c>
      <c r="S47" s="137">
        <f>'150085 ЦВТ'!S144</f>
        <v>0</v>
      </c>
      <c r="T47" s="136">
        <f>'150085 ЦВТ'!T144</f>
        <v>0</v>
      </c>
      <c r="U47" s="137">
        <f>'150085 ЦВТ'!U144</f>
        <v>0</v>
      </c>
      <c r="V47" s="136">
        <f>'150085 ЦВТ'!V144</f>
        <v>0</v>
      </c>
      <c r="W47" s="137">
        <f>'150085 ЦВТ'!W144</f>
        <v>0</v>
      </c>
      <c r="X47" s="136">
        <f>'150085 ЦВТ'!X144</f>
        <v>0</v>
      </c>
      <c r="Y47" s="144">
        <f>'150085 ЦВТ'!Y144</f>
        <v>0</v>
      </c>
      <c r="Z47" s="188">
        <f t="shared" si="0"/>
        <v>0</v>
      </c>
      <c r="AA47" s="149">
        <f t="shared" si="1"/>
        <v>0</v>
      </c>
      <c r="AB47" s="151">
        <f>'150085 ЦВТ'!Z144</f>
        <v>0</v>
      </c>
      <c r="AC47" s="137">
        <f>'150085 ЦВТ'!AA144</f>
        <v>0</v>
      </c>
      <c r="AD47" s="136">
        <f>'150085 ЦВТ'!AB144</f>
        <v>0</v>
      </c>
      <c r="AE47" s="144">
        <f>'150085 ЦВТ'!AC144</f>
        <v>0</v>
      </c>
      <c r="AF47" s="155">
        <f t="shared" si="2"/>
        <v>0</v>
      </c>
      <c r="AG47" s="149">
        <f t="shared" si="3"/>
        <v>0</v>
      </c>
      <c r="AH47" s="151">
        <f>'150085 ЦВТ'!AD144</f>
        <v>3720</v>
      </c>
      <c r="AI47" s="137">
        <f>'150085 ЦВТ'!AE144</f>
        <v>2500546.8000000003</v>
      </c>
      <c r="AJ47" s="136">
        <f>'150085 ЦВТ'!AF144</f>
        <v>0</v>
      </c>
      <c r="AK47" s="144">
        <f>'150085 ЦВТ'!AG144</f>
        <v>0</v>
      </c>
      <c r="AL47" s="155">
        <f t="shared" si="4"/>
        <v>3720</v>
      </c>
      <c r="AM47" s="158">
        <f t="shared" si="5"/>
        <v>2500546.8000000003</v>
      </c>
      <c r="AN47" s="160">
        <f t="shared" si="6"/>
        <v>2500546.8000000003</v>
      </c>
    </row>
    <row r="48" spans="1:40" s="72" customFormat="1" x14ac:dyDescent="0.2">
      <c r="A48" s="166">
        <v>45</v>
      </c>
      <c r="B48" s="106">
        <v>150086</v>
      </c>
      <c r="C48" s="182" t="s">
        <v>151</v>
      </c>
      <c r="D48" s="187">
        <v>0</v>
      </c>
      <c r="E48" s="10">
        <v>0</v>
      </c>
      <c r="F48" s="113">
        <v>0</v>
      </c>
      <c r="G48" s="10">
        <v>0</v>
      </c>
      <c r="H48" s="113">
        <v>0</v>
      </c>
      <c r="I48" s="10">
        <v>0</v>
      </c>
      <c r="J48" s="113">
        <v>0</v>
      </c>
      <c r="K48" s="10">
        <v>0</v>
      </c>
      <c r="L48" s="113">
        <v>0</v>
      </c>
      <c r="M48" s="10">
        <v>0</v>
      </c>
      <c r="N48" s="113">
        <v>0</v>
      </c>
      <c r="O48" s="10">
        <v>0</v>
      </c>
      <c r="P48" s="113">
        <v>0</v>
      </c>
      <c r="Q48" s="10">
        <v>0</v>
      </c>
      <c r="R48" s="113">
        <v>0</v>
      </c>
      <c r="S48" s="10">
        <v>0</v>
      </c>
      <c r="T48" s="113">
        <v>0</v>
      </c>
      <c r="U48" s="10">
        <v>0</v>
      </c>
      <c r="V48" s="113">
        <v>0</v>
      </c>
      <c r="W48" s="10">
        <v>0</v>
      </c>
      <c r="X48" s="113">
        <v>0</v>
      </c>
      <c r="Y48" s="191">
        <v>0</v>
      </c>
      <c r="Z48" s="188">
        <f t="shared" si="0"/>
        <v>0</v>
      </c>
      <c r="AA48" s="149">
        <f t="shared" si="1"/>
        <v>0</v>
      </c>
      <c r="AB48" s="187">
        <v>0</v>
      </c>
      <c r="AC48" s="10">
        <v>0</v>
      </c>
      <c r="AD48" s="113">
        <v>0</v>
      </c>
      <c r="AE48" s="191">
        <v>0</v>
      </c>
      <c r="AF48" s="155">
        <f t="shared" si="2"/>
        <v>0</v>
      </c>
      <c r="AG48" s="149">
        <f t="shared" si="3"/>
        <v>0</v>
      </c>
      <c r="AH48" s="187">
        <v>0</v>
      </c>
      <c r="AI48" s="10">
        <v>0</v>
      </c>
      <c r="AJ48" s="113">
        <v>0</v>
      </c>
      <c r="AK48" s="191">
        <v>0</v>
      </c>
      <c r="AL48" s="155">
        <f t="shared" si="4"/>
        <v>0</v>
      </c>
      <c r="AM48" s="158">
        <f t="shared" si="5"/>
        <v>0</v>
      </c>
      <c r="AN48" s="160">
        <f t="shared" si="6"/>
        <v>0</v>
      </c>
    </row>
    <row r="49" spans="1:40" s="72" customFormat="1" x14ac:dyDescent="0.2">
      <c r="A49" s="166">
        <v>46</v>
      </c>
      <c r="B49" s="106">
        <v>150087</v>
      </c>
      <c r="C49" s="182" t="s">
        <v>148</v>
      </c>
      <c r="D49" s="187">
        <v>0</v>
      </c>
      <c r="E49" s="10">
        <v>0</v>
      </c>
      <c r="F49" s="113">
        <v>0</v>
      </c>
      <c r="G49" s="10">
        <v>0</v>
      </c>
      <c r="H49" s="113">
        <v>0</v>
      </c>
      <c r="I49" s="10">
        <v>0</v>
      </c>
      <c r="J49" s="113">
        <v>0</v>
      </c>
      <c r="K49" s="10">
        <v>0</v>
      </c>
      <c r="L49" s="113">
        <v>0</v>
      </c>
      <c r="M49" s="10">
        <v>0</v>
      </c>
      <c r="N49" s="113">
        <v>0</v>
      </c>
      <c r="O49" s="10">
        <v>0</v>
      </c>
      <c r="P49" s="113">
        <v>0</v>
      </c>
      <c r="Q49" s="10">
        <v>0</v>
      </c>
      <c r="R49" s="113">
        <v>0</v>
      </c>
      <c r="S49" s="10">
        <v>0</v>
      </c>
      <c r="T49" s="113">
        <v>0</v>
      </c>
      <c r="U49" s="10">
        <v>0</v>
      </c>
      <c r="V49" s="113">
        <v>0</v>
      </c>
      <c r="W49" s="10">
        <v>0</v>
      </c>
      <c r="X49" s="113">
        <v>0</v>
      </c>
      <c r="Y49" s="191">
        <v>0</v>
      </c>
      <c r="Z49" s="188">
        <f t="shared" si="0"/>
        <v>0</v>
      </c>
      <c r="AA49" s="149">
        <f t="shared" si="1"/>
        <v>0</v>
      </c>
      <c r="AB49" s="187">
        <v>0</v>
      </c>
      <c r="AC49" s="10">
        <v>0</v>
      </c>
      <c r="AD49" s="113">
        <v>0</v>
      </c>
      <c r="AE49" s="191">
        <v>0</v>
      </c>
      <c r="AF49" s="155">
        <f t="shared" si="2"/>
        <v>0</v>
      </c>
      <c r="AG49" s="149">
        <f t="shared" si="3"/>
        <v>0</v>
      </c>
      <c r="AH49" s="187">
        <v>0</v>
      </c>
      <c r="AI49" s="10">
        <v>0</v>
      </c>
      <c r="AJ49" s="113">
        <v>0</v>
      </c>
      <c r="AK49" s="191">
        <v>0</v>
      </c>
      <c r="AL49" s="155">
        <f t="shared" si="4"/>
        <v>0</v>
      </c>
      <c r="AM49" s="158">
        <f t="shared" si="5"/>
        <v>0</v>
      </c>
      <c r="AN49" s="160">
        <f t="shared" si="6"/>
        <v>0</v>
      </c>
    </row>
    <row r="50" spans="1:40" s="72" customFormat="1" x14ac:dyDescent="0.2">
      <c r="A50" s="166">
        <v>47</v>
      </c>
      <c r="B50" s="106">
        <v>150088</v>
      </c>
      <c r="C50" s="182" t="s">
        <v>150</v>
      </c>
      <c r="D50" s="187">
        <v>0</v>
      </c>
      <c r="E50" s="10">
        <v>0</v>
      </c>
      <c r="F50" s="113">
        <v>0</v>
      </c>
      <c r="G50" s="10">
        <v>0</v>
      </c>
      <c r="H50" s="113">
        <v>0</v>
      </c>
      <c r="I50" s="10">
        <v>0</v>
      </c>
      <c r="J50" s="113">
        <v>0</v>
      </c>
      <c r="K50" s="10">
        <v>0</v>
      </c>
      <c r="L50" s="113">
        <v>0</v>
      </c>
      <c r="M50" s="10">
        <v>0</v>
      </c>
      <c r="N50" s="113">
        <v>0</v>
      </c>
      <c r="O50" s="10">
        <v>0</v>
      </c>
      <c r="P50" s="113">
        <v>0</v>
      </c>
      <c r="Q50" s="10">
        <v>0</v>
      </c>
      <c r="R50" s="113">
        <v>0</v>
      </c>
      <c r="S50" s="10">
        <v>0</v>
      </c>
      <c r="T50" s="113">
        <v>0</v>
      </c>
      <c r="U50" s="10">
        <v>0</v>
      </c>
      <c r="V50" s="113">
        <v>0</v>
      </c>
      <c r="W50" s="10">
        <v>0</v>
      </c>
      <c r="X50" s="113">
        <v>0</v>
      </c>
      <c r="Y50" s="191">
        <v>0</v>
      </c>
      <c r="Z50" s="188">
        <f t="shared" si="0"/>
        <v>0</v>
      </c>
      <c r="AA50" s="149">
        <f t="shared" si="1"/>
        <v>0</v>
      </c>
      <c r="AB50" s="187">
        <v>0</v>
      </c>
      <c r="AC50" s="10">
        <v>0</v>
      </c>
      <c r="AD50" s="113">
        <v>0</v>
      </c>
      <c r="AE50" s="191">
        <v>0</v>
      </c>
      <c r="AF50" s="155">
        <f t="shared" si="2"/>
        <v>0</v>
      </c>
      <c r="AG50" s="149">
        <f t="shared" si="3"/>
        <v>0</v>
      </c>
      <c r="AH50" s="187">
        <v>0</v>
      </c>
      <c r="AI50" s="10">
        <v>0</v>
      </c>
      <c r="AJ50" s="113">
        <v>0</v>
      </c>
      <c r="AK50" s="191">
        <v>0</v>
      </c>
      <c r="AL50" s="155">
        <f t="shared" si="4"/>
        <v>0</v>
      </c>
      <c r="AM50" s="158">
        <f t="shared" si="5"/>
        <v>0</v>
      </c>
      <c r="AN50" s="160">
        <f t="shared" si="6"/>
        <v>0</v>
      </c>
    </row>
    <row r="51" spans="1:40" s="72" customFormat="1" x14ac:dyDescent="0.2">
      <c r="A51" s="166">
        <v>48</v>
      </c>
      <c r="B51" s="106">
        <v>150089</v>
      </c>
      <c r="C51" s="182" t="s">
        <v>149</v>
      </c>
      <c r="D51" s="187">
        <v>0</v>
      </c>
      <c r="E51" s="10">
        <v>0</v>
      </c>
      <c r="F51" s="113">
        <v>0</v>
      </c>
      <c r="G51" s="10">
        <v>0</v>
      </c>
      <c r="H51" s="113">
        <v>0</v>
      </c>
      <c r="I51" s="10">
        <v>0</v>
      </c>
      <c r="J51" s="113">
        <v>0</v>
      </c>
      <c r="K51" s="10">
        <v>0</v>
      </c>
      <c r="L51" s="113">
        <v>0</v>
      </c>
      <c r="M51" s="10">
        <v>0</v>
      </c>
      <c r="N51" s="113">
        <v>0</v>
      </c>
      <c r="O51" s="10">
        <v>0</v>
      </c>
      <c r="P51" s="113">
        <v>0</v>
      </c>
      <c r="Q51" s="10">
        <v>0</v>
      </c>
      <c r="R51" s="113">
        <v>0</v>
      </c>
      <c r="S51" s="10">
        <v>0</v>
      </c>
      <c r="T51" s="113">
        <v>0</v>
      </c>
      <c r="U51" s="10">
        <v>0</v>
      </c>
      <c r="V51" s="113">
        <v>0</v>
      </c>
      <c r="W51" s="10">
        <v>0</v>
      </c>
      <c r="X51" s="113">
        <v>0</v>
      </c>
      <c r="Y51" s="191">
        <v>0</v>
      </c>
      <c r="Z51" s="188">
        <f t="shared" si="0"/>
        <v>0</v>
      </c>
      <c r="AA51" s="149">
        <f t="shared" si="1"/>
        <v>0</v>
      </c>
      <c r="AB51" s="187">
        <v>0</v>
      </c>
      <c r="AC51" s="10">
        <v>0</v>
      </c>
      <c r="AD51" s="113">
        <v>0</v>
      </c>
      <c r="AE51" s="191">
        <v>0</v>
      </c>
      <c r="AF51" s="155">
        <f t="shared" si="2"/>
        <v>0</v>
      </c>
      <c r="AG51" s="149">
        <f t="shared" si="3"/>
        <v>0</v>
      </c>
      <c r="AH51" s="187">
        <v>0</v>
      </c>
      <c r="AI51" s="10">
        <v>0</v>
      </c>
      <c r="AJ51" s="113">
        <v>0</v>
      </c>
      <c r="AK51" s="191">
        <v>0</v>
      </c>
      <c r="AL51" s="155">
        <f t="shared" si="4"/>
        <v>0</v>
      </c>
      <c r="AM51" s="158">
        <f t="shared" si="5"/>
        <v>0</v>
      </c>
      <c r="AN51" s="160">
        <f t="shared" si="6"/>
        <v>0</v>
      </c>
    </row>
    <row r="52" spans="1:40" s="72" customFormat="1" x14ac:dyDescent="0.2">
      <c r="A52" s="166">
        <v>49</v>
      </c>
      <c r="B52" s="104">
        <v>150097</v>
      </c>
      <c r="C52" s="167" t="s">
        <v>125</v>
      </c>
      <c r="D52" s="187">
        <v>0</v>
      </c>
      <c r="E52" s="10">
        <v>0</v>
      </c>
      <c r="F52" s="113">
        <v>0</v>
      </c>
      <c r="G52" s="10">
        <v>0</v>
      </c>
      <c r="H52" s="113">
        <v>0</v>
      </c>
      <c r="I52" s="10">
        <v>0</v>
      </c>
      <c r="J52" s="113">
        <v>0</v>
      </c>
      <c r="K52" s="10">
        <v>0</v>
      </c>
      <c r="L52" s="113">
        <v>0</v>
      </c>
      <c r="M52" s="10">
        <v>0</v>
      </c>
      <c r="N52" s="113">
        <v>0</v>
      </c>
      <c r="O52" s="10">
        <v>0</v>
      </c>
      <c r="P52" s="113">
        <v>0</v>
      </c>
      <c r="Q52" s="10">
        <v>0</v>
      </c>
      <c r="R52" s="113">
        <v>0</v>
      </c>
      <c r="S52" s="10">
        <v>0</v>
      </c>
      <c r="T52" s="113">
        <v>0</v>
      </c>
      <c r="U52" s="10">
        <v>0</v>
      </c>
      <c r="V52" s="113">
        <v>0</v>
      </c>
      <c r="W52" s="10">
        <v>0</v>
      </c>
      <c r="X52" s="113">
        <v>0</v>
      </c>
      <c r="Y52" s="191">
        <v>0</v>
      </c>
      <c r="Z52" s="188">
        <f t="shared" si="0"/>
        <v>0</v>
      </c>
      <c r="AA52" s="149">
        <f t="shared" si="1"/>
        <v>0</v>
      </c>
      <c r="AB52" s="187">
        <v>0</v>
      </c>
      <c r="AC52" s="10">
        <v>0</v>
      </c>
      <c r="AD52" s="113">
        <v>0</v>
      </c>
      <c r="AE52" s="191">
        <v>0</v>
      </c>
      <c r="AF52" s="155">
        <f t="shared" si="2"/>
        <v>0</v>
      </c>
      <c r="AG52" s="149">
        <f t="shared" si="3"/>
        <v>0</v>
      </c>
      <c r="AH52" s="187">
        <v>0</v>
      </c>
      <c r="AI52" s="10">
        <v>0</v>
      </c>
      <c r="AJ52" s="113">
        <v>0</v>
      </c>
      <c r="AK52" s="191">
        <v>0</v>
      </c>
      <c r="AL52" s="155">
        <f t="shared" si="4"/>
        <v>0</v>
      </c>
      <c r="AM52" s="158">
        <f t="shared" si="5"/>
        <v>0</v>
      </c>
      <c r="AN52" s="160">
        <f t="shared" si="6"/>
        <v>0</v>
      </c>
    </row>
    <row r="53" spans="1:40" s="72" customFormat="1" ht="42.75" x14ac:dyDescent="0.2">
      <c r="A53" s="166">
        <v>50</v>
      </c>
      <c r="B53" s="104">
        <v>150098</v>
      </c>
      <c r="C53" s="172" t="s">
        <v>138</v>
      </c>
      <c r="D53" s="187">
        <v>0</v>
      </c>
      <c r="E53" s="10">
        <v>0</v>
      </c>
      <c r="F53" s="113">
        <v>0</v>
      </c>
      <c r="G53" s="10">
        <v>0</v>
      </c>
      <c r="H53" s="113">
        <v>0</v>
      </c>
      <c r="I53" s="10">
        <v>0</v>
      </c>
      <c r="J53" s="113">
        <v>0</v>
      </c>
      <c r="K53" s="10">
        <v>0</v>
      </c>
      <c r="L53" s="113">
        <v>0</v>
      </c>
      <c r="M53" s="10">
        <v>0</v>
      </c>
      <c r="N53" s="113">
        <v>0</v>
      </c>
      <c r="O53" s="10">
        <v>0</v>
      </c>
      <c r="P53" s="113">
        <v>0</v>
      </c>
      <c r="Q53" s="10">
        <v>0</v>
      </c>
      <c r="R53" s="113">
        <v>0</v>
      </c>
      <c r="S53" s="10">
        <v>0</v>
      </c>
      <c r="T53" s="113">
        <v>0</v>
      </c>
      <c r="U53" s="10">
        <v>0</v>
      </c>
      <c r="V53" s="113">
        <v>0</v>
      </c>
      <c r="W53" s="10">
        <v>0</v>
      </c>
      <c r="X53" s="113">
        <v>0</v>
      </c>
      <c r="Y53" s="191">
        <v>0</v>
      </c>
      <c r="Z53" s="188">
        <f t="shared" si="0"/>
        <v>0</v>
      </c>
      <c r="AA53" s="149">
        <f t="shared" si="1"/>
        <v>0</v>
      </c>
      <c r="AB53" s="187">
        <v>0</v>
      </c>
      <c r="AC53" s="10">
        <v>0</v>
      </c>
      <c r="AD53" s="113">
        <v>0</v>
      </c>
      <c r="AE53" s="191">
        <v>0</v>
      </c>
      <c r="AF53" s="155">
        <f t="shared" si="2"/>
        <v>0</v>
      </c>
      <c r="AG53" s="149">
        <f t="shared" si="3"/>
        <v>0</v>
      </c>
      <c r="AH53" s="187">
        <v>0</v>
      </c>
      <c r="AI53" s="10">
        <v>0</v>
      </c>
      <c r="AJ53" s="113">
        <v>0</v>
      </c>
      <c r="AK53" s="191">
        <v>0</v>
      </c>
      <c r="AL53" s="155">
        <f t="shared" si="4"/>
        <v>0</v>
      </c>
      <c r="AM53" s="158">
        <f t="shared" si="5"/>
        <v>0</v>
      </c>
      <c r="AN53" s="160">
        <f t="shared" si="6"/>
        <v>0</v>
      </c>
    </row>
    <row r="54" spans="1:40" s="72" customFormat="1" x14ac:dyDescent="0.2">
      <c r="A54" s="166">
        <v>51</v>
      </c>
      <c r="B54" s="105">
        <v>150100</v>
      </c>
      <c r="C54" s="170" t="s">
        <v>161</v>
      </c>
      <c r="D54" s="187">
        <v>0</v>
      </c>
      <c r="E54" s="10">
        <v>0</v>
      </c>
      <c r="F54" s="113">
        <v>0</v>
      </c>
      <c r="G54" s="10">
        <v>0</v>
      </c>
      <c r="H54" s="113">
        <v>0</v>
      </c>
      <c r="I54" s="10">
        <v>0</v>
      </c>
      <c r="J54" s="113">
        <v>0</v>
      </c>
      <c r="K54" s="10">
        <v>0</v>
      </c>
      <c r="L54" s="113">
        <v>0</v>
      </c>
      <c r="M54" s="10">
        <v>0</v>
      </c>
      <c r="N54" s="113">
        <v>0</v>
      </c>
      <c r="O54" s="10">
        <v>0</v>
      </c>
      <c r="P54" s="113">
        <v>0</v>
      </c>
      <c r="Q54" s="10">
        <v>0</v>
      </c>
      <c r="R54" s="113">
        <v>0</v>
      </c>
      <c r="S54" s="10">
        <v>0</v>
      </c>
      <c r="T54" s="113">
        <v>0</v>
      </c>
      <c r="U54" s="10">
        <v>0</v>
      </c>
      <c r="V54" s="113">
        <v>0</v>
      </c>
      <c r="W54" s="10">
        <v>0</v>
      </c>
      <c r="X54" s="113">
        <v>0</v>
      </c>
      <c r="Y54" s="191">
        <v>0</v>
      </c>
      <c r="Z54" s="188">
        <f t="shared" si="0"/>
        <v>0</v>
      </c>
      <c r="AA54" s="149">
        <f t="shared" si="1"/>
        <v>0</v>
      </c>
      <c r="AB54" s="187">
        <v>0</v>
      </c>
      <c r="AC54" s="10">
        <v>0</v>
      </c>
      <c r="AD54" s="113">
        <v>0</v>
      </c>
      <c r="AE54" s="191">
        <v>0</v>
      </c>
      <c r="AF54" s="155">
        <f t="shared" si="2"/>
        <v>0</v>
      </c>
      <c r="AG54" s="149">
        <f t="shared" si="3"/>
        <v>0</v>
      </c>
      <c r="AH54" s="187">
        <v>0</v>
      </c>
      <c r="AI54" s="10">
        <v>0</v>
      </c>
      <c r="AJ54" s="113">
        <v>0</v>
      </c>
      <c r="AK54" s="191">
        <v>0</v>
      </c>
      <c r="AL54" s="155">
        <f t="shared" si="4"/>
        <v>0</v>
      </c>
      <c r="AM54" s="158">
        <f t="shared" si="5"/>
        <v>0</v>
      </c>
      <c r="AN54" s="160">
        <f t="shared" si="6"/>
        <v>0</v>
      </c>
    </row>
    <row r="55" spans="1:40" s="72" customFormat="1" x14ac:dyDescent="0.2">
      <c r="A55" s="166">
        <v>52</v>
      </c>
      <c r="B55" s="105">
        <v>150101</v>
      </c>
      <c r="C55" s="170" t="s">
        <v>155</v>
      </c>
      <c r="D55" s="187">
        <v>0</v>
      </c>
      <c r="E55" s="10">
        <v>0</v>
      </c>
      <c r="F55" s="113">
        <v>0</v>
      </c>
      <c r="G55" s="10">
        <v>0</v>
      </c>
      <c r="H55" s="113">
        <v>0</v>
      </c>
      <c r="I55" s="10">
        <v>0</v>
      </c>
      <c r="J55" s="113">
        <v>0</v>
      </c>
      <c r="K55" s="10">
        <v>0</v>
      </c>
      <c r="L55" s="113">
        <v>0</v>
      </c>
      <c r="M55" s="10">
        <v>0</v>
      </c>
      <c r="N55" s="113">
        <v>0</v>
      </c>
      <c r="O55" s="10">
        <v>0</v>
      </c>
      <c r="P55" s="113">
        <v>0</v>
      </c>
      <c r="Q55" s="10">
        <v>0</v>
      </c>
      <c r="R55" s="113">
        <v>0</v>
      </c>
      <c r="S55" s="10">
        <v>0</v>
      </c>
      <c r="T55" s="113">
        <v>0</v>
      </c>
      <c r="U55" s="10">
        <v>0</v>
      </c>
      <c r="V55" s="113">
        <v>0</v>
      </c>
      <c r="W55" s="10">
        <v>0</v>
      </c>
      <c r="X55" s="113">
        <v>0</v>
      </c>
      <c r="Y55" s="191">
        <v>0</v>
      </c>
      <c r="Z55" s="188">
        <f t="shared" si="0"/>
        <v>0</v>
      </c>
      <c r="AA55" s="149">
        <f t="shared" si="1"/>
        <v>0</v>
      </c>
      <c r="AB55" s="187">
        <v>0</v>
      </c>
      <c r="AC55" s="10">
        <v>0</v>
      </c>
      <c r="AD55" s="113">
        <v>0</v>
      </c>
      <c r="AE55" s="191">
        <v>0</v>
      </c>
      <c r="AF55" s="155">
        <f t="shared" si="2"/>
        <v>0</v>
      </c>
      <c r="AG55" s="149">
        <f t="shared" si="3"/>
        <v>0</v>
      </c>
      <c r="AH55" s="187">
        <v>0</v>
      </c>
      <c r="AI55" s="10">
        <v>0</v>
      </c>
      <c r="AJ55" s="113">
        <v>0</v>
      </c>
      <c r="AK55" s="191">
        <v>0</v>
      </c>
      <c r="AL55" s="155">
        <f t="shared" si="4"/>
        <v>0</v>
      </c>
      <c r="AM55" s="158">
        <f t="shared" si="5"/>
        <v>0</v>
      </c>
      <c r="AN55" s="160">
        <f t="shared" si="6"/>
        <v>0</v>
      </c>
    </row>
    <row r="56" spans="1:40" s="72" customFormat="1" x14ac:dyDescent="0.2">
      <c r="A56" s="166">
        <v>53</v>
      </c>
      <c r="B56" s="105">
        <v>150102</v>
      </c>
      <c r="C56" s="170" t="s">
        <v>156</v>
      </c>
      <c r="D56" s="187">
        <v>0</v>
      </c>
      <c r="E56" s="10">
        <v>0</v>
      </c>
      <c r="F56" s="113">
        <v>0</v>
      </c>
      <c r="G56" s="10">
        <v>0</v>
      </c>
      <c r="H56" s="113">
        <v>0</v>
      </c>
      <c r="I56" s="10">
        <v>0</v>
      </c>
      <c r="J56" s="113">
        <v>0</v>
      </c>
      <c r="K56" s="10">
        <v>0</v>
      </c>
      <c r="L56" s="113">
        <v>0</v>
      </c>
      <c r="M56" s="10">
        <v>0</v>
      </c>
      <c r="N56" s="113">
        <v>0</v>
      </c>
      <c r="O56" s="10">
        <v>0</v>
      </c>
      <c r="P56" s="113">
        <v>0</v>
      </c>
      <c r="Q56" s="10">
        <v>0</v>
      </c>
      <c r="R56" s="113">
        <v>0</v>
      </c>
      <c r="S56" s="10">
        <v>0</v>
      </c>
      <c r="T56" s="113">
        <v>0</v>
      </c>
      <c r="U56" s="10">
        <v>0</v>
      </c>
      <c r="V56" s="113">
        <v>0</v>
      </c>
      <c r="W56" s="10">
        <v>0</v>
      </c>
      <c r="X56" s="113">
        <v>0</v>
      </c>
      <c r="Y56" s="191">
        <v>0</v>
      </c>
      <c r="Z56" s="188">
        <f t="shared" si="0"/>
        <v>0</v>
      </c>
      <c r="AA56" s="149">
        <f t="shared" si="1"/>
        <v>0</v>
      </c>
      <c r="AB56" s="187">
        <v>0</v>
      </c>
      <c r="AC56" s="10">
        <v>0</v>
      </c>
      <c r="AD56" s="113">
        <v>0</v>
      </c>
      <c r="AE56" s="191">
        <v>0</v>
      </c>
      <c r="AF56" s="155">
        <f t="shared" si="2"/>
        <v>0</v>
      </c>
      <c r="AG56" s="149">
        <f t="shared" si="3"/>
        <v>0</v>
      </c>
      <c r="AH56" s="187">
        <v>0</v>
      </c>
      <c r="AI56" s="10">
        <v>0</v>
      </c>
      <c r="AJ56" s="113">
        <v>0</v>
      </c>
      <c r="AK56" s="191">
        <v>0</v>
      </c>
      <c r="AL56" s="155">
        <f t="shared" si="4"/>
        <v>0</v>
      </c>
      <c r="AM56" s="158">
        <f t="shared" si="5"/>
        <v>0</v>
      </c>
      <c r="AN56" s="160">
        <f t="shared" si="6"/>
        <v>0</v>
      </c>
    </row>
    <row r="57" spans="1:40" s="72" customFormat="1" x14ac:dyDescent="0.2">
      <c r="A57" s="166">
        <v>54</v>
      </c>
      <c r="B57" s="105">
        <v>150103</v>
      </c>
      <c r="C57" s="170" t="s">
        <v>142</v>
      </c>
      <c r="D57" s="187">
        <v>0</v>
      </c>
      <c r="E57" s="10">
        <v>0</v>
      </c>
      <c r="F57" s="113">
        <v>0</v>
      </c>
      <c r="G57" s="10">
        <v>0</v>
      </c>
      <c r="H57" s="113">
        <v>0</v>
      </c>
      <c r="I57" s="10">
        <v>0</v>
      </c>
      <c r="J57" s="113">
        <v>0</v>
      </c>
      <c r="K57" s="10">
        <v>0</v>
      </c>
      <c r="L57" s="113">
        <v>0</v>
      </c>
      <c r="M57" s="10">
        <v>0</v>
      </c>
      <c r="N57" s="113">
        <v>0</v>
      </c>
      <c r="O57" s="10">
        <v>0</v>
      </c>
      <c r="P57" s="113">
        <v>0</v>
      </c>
      <c r="Q57" s="10">
        <v>0</v>
      </c>
      <c r="R57" s="113">
        <v>0</v>
      </c>
      <c r="S57" s="10">
        <v>0</v>
      </c>
      <c r="T57" s="113">
        <v>0</v>
      </c>
      <c r="U57" s="10">
        <v>0</v>
      </c>
      <c r="V57" s="113">
        <v>0</v>
      </c>
      <c r="W57" s="10">
        <v>0</v>
      </c>
      <c r="X57" s="113">
        <v>0</v>
      </c>
      <c r="Y57" s="191">
        <v>0</v>
      </c>
      <c r="Z57" s="188">
        <f t="shared" si="0"/>
        <v>0</v>
      </c>
      <c r="AA57" s="149">
        <f t="shared" si="1"/>
        <v>0</v>
      </c>
      <c r="AB57" s="187">
        <v>0</v>
      </c>
      <c r="AC57" s="10">
        <v>0</v>
      </c>
      <c r="AD57" s="113">
        <v>0</v>
      </c>
      <c r="AE57" s="191">
        <v>0</v>
      </c>
      <c r="AF57" s="155">
        <f t="shared" si="2"/>
        <v>0</v>
      </c>
      <c r="AG57" s="149">
        <f t="shared" si="3"/>
        <v>0</v>
      </c>
      <c r="AH57" s="187">
        <v>0</v>
      </c>
      <c r="AI57" s="10">
        <v>0</v>
      </c>
      <c r="AJ57" s="113">
        <v>0</v>
      </c>
      <c r="AK57" s="191">
        <v>0</v>
      </c>
      <c r="AL57" s="155">
        <f t="shared" si="4"/>
        <v>0</v>
      </c>
      <c r="AM57" s="158">
        <f t="shared" si="5"/>
        <v>0</v>
      </c>
      <c r="AN57" s="160">
        <f t="shared" si="6"/>
        <v>0</v>
      </c>
    </row>
    <row r="58" spans="1:40" s="72" customFormat="1" x14ac:dyDescent="0.2">
      <c r="A58" s="166">
        <v>55</v>
      </c>
      <c r="B58" s="105">
        <v>150105</v>
      </c>
      <c r="C58" s="170" t="s">
        <v>157</v>
      </c>
      <c r="D58" s="187">
        <v>0</v>
      </c>
      <c r="E58" s="10">
        <v>0</v>
      </c>
      <c r="F58" s="113">
        <v>0</v>
      </c>
      <c r="G58" s="10">
        <v>0</v>
      </c>
      <c r="H58" s="113">
        <v>0</v>
      </c>
      <c r="I58" s="10">
        <v>0</v>
      </c>
      <c r="J58" s="113">
        <v>0</v>
      </c>
      <c r="K58" s="10">
        <v>0</v>
      </c>
      <c r="L58" s="113">
        <v>0</v>
      </c>
      <c r="M58" s="10">
        <v>0</v>
      </c>
      <c r="N58" s="113">
        <v>0</v>
      </c>
      <c r="O58" s="10">
        <v>0</v>
      </c>
      <c r="P58" s="113">
        <v>0</v>
      </c>
      <c r="Q58" s="10">
        <v>0</v>
      </c>
      <c r="R58" s="113">
        <v>0</v>
      </c>
      <c r="S58" s="10">
        <v>0</v>
      </c>
      <c r="T58" s="113">
        <v>0</v>
      </c>
      <c r="U58" s="10">
        <v>0</v>
      </c>
      <c r="V58" s="113">
        <v>0</v>
      </c>
      <c r="W58" s="10">
        <v>0</v>
      </c>
      <c r="X58" s="113">
        <v>0</v>
      </c>
      <c r="Y58" s="191">
        <v>0</v>
      </c>
      <c r="Z58" s="188">
        <f t="shared" si="0"/>
        <v>0</v>
      </c>
      <c r="AA58" s="149">
        <f t="shared" si="1"/>
        <v>0</v>
      </c>
      <c r="AB58" s="187">
        <v>0</v>
      </c>
      <c r="AC58" s="10">
        <v>0</v>
      </c>
      <c r="AD58" s="113">
        <v>0</v>
      </c>
      <c r="AE58" s="191">
        <v>0</v>
      </c>
      <c r="AF58" s="155">
        <f t="shared" si="2"/>
        <v>0</v>
      </c>
      <c r="AG58" s="149">
        <f t="shared" si="3"/>
        <v>0</v>
      </c>
      <c r="AH58" s="187">
        <v>0</v>
      </c>
      <c r="AI58" s="10">
        <v>0</v>
      </c>
      <c r="AJ58" s="113">
        <v>0</v>
      </c>
      <c r="AK58" s="191">
        <v>0</v>
      </c>
      <c r="AL58" s="155">
        <f t="shared" si="4"/>
        <v>0</v>
      </c>
      <c r="AM58" s="158">
        <f t="shared" si="5"/>
        <v>0</v>
      </c>
      <c r="AN58" s="160">
        <f t="shared" si="6"/>
        <v>0</v>
      </c>
    </row>
    <row r="59" spans="1:40" s="72" customFormat="1" x14ac:dyDescent="0.2">
      <c r="A59" s="168">
        <v>56</v>
      </c>
      <c r="B59" s="132">
        <v>150112</v>
      </c>
      <c r="C59" s="169" t="s">
        <v>131</v>
      </c>
      <c r="D59" s="152">
        <f>'150112 МЦРБ'!D144</f>
        <v>44551</v>
      </c>
      <c r="E59" s="134">
        <f>'150112 МЦРБ'!E144</f>
        <v>8639823.0199999996</v>
      </c>
      <c r="F59" s="133">
        <f>'150112 МЦРБ'!F144</f>
        <v>8920</v>
      </c>
      <c r="G59" s="134">
        <f>'150112 МЦРБ'!G144</f>
        <v>2566894.42</v>
      </c>
      <c r="H59" s="133">
        <f>'150112 МЦРБ'!H144</f>
        <v>70764</v>
      </c>
      <c r="I59" s="134">
        <f>'150112 МЦРБ'!I144</f>
        <v>11896074.040000001</v>
      </c>
      <c r="J59" s="133">
        <f>'150112 МЦРБ'!J144</f>
        <v>11961</v>
      </c>
      <c r="K59" s="134">
        <f>'150112 МЦРБ'!K144</f>
        <v>2332421.9899999998</v>
      </c>
      <c r="L59" s="133">
        <f>'150112 МЦРБ'!L144</f>
        <v>13554</v>
      </c>
      <c r="M59" s="134">
        <f>'150112 МЦРБ'!M144</f>
        <v>22088444.780000001</v>
      </c>
      <c r="N59" s="133">
        <f>'150112 МЦРБ'!N144</f>
        <v>2021</v>
      </c>
      <c r="O59" s="134">
        <f>'150112 МЦРБ'!O144</f>
        <v>332361.28000000003</v>
      </c>
      <c r="P59" s="133">
        <f>'150112 МЦРБ'!P144</f>
        <v>468</v>
      </c>
      <c r="Q59" s="134">
        <f>'150112 МЦРБ'!Q144</f>
        <v>1857304.8</v>
      </c>
      <c r="R59" s="133">
        <f>'150112 МЦРБ'!R144</f>
        <v>181</v>
      </c>
      <c r="S59" s="134">
        <f>'150112 МЦРБ'!S144</f>
        <v>718316.6</v>
      </c>
      <c r="T59" s="133">
        <f>'150112 МЦРБ'!T144</f>
        <v>4549</v>
      </c>
      <c r="U59" s="134">
        <f>'150112 МЦРБ'!U144</f>
        <v>4490196.92</v>
      </c>
      <c r="V59" s="133">
        <f>'150112 МЦРБ'!V144</f>
        <v>13071</v>
      </c>
      <c r="W59" s="134">
        <f>'150112 МЦРБ'!W144</f>
        <v>3051632.4</v>
      </c>
      <c r="X59" s="133">
        <f>'150112 МЦРБ'!X144</f>
        <v>3200</v>
      </c>
      <c r="Y59" s="192">
        <f>'150112 МЦРБ'!Y144</f>
        <v>5265400.24</v>
      </c>
      <c r="Z59" s="188">
        <f t="shared" si="0"/>
        <v>173240</v>
      </c>
      <c r="AA59" s="149">
        <f t="shared" si="1"/>
        <v>63238870.490000002</v>
      </c>
      <c r="AB59" s="152">
        <f>'150112 МЦРБ'!Z144</f>
        <v>25004</v>
      </c>
      <c r="AC59" s="134">
        <f>'150112 МЦРБ'!AA144</f>
        <v>7543502.9600000009</v>
      </c>
      <c r="AD59" s="133">
        <f>'150112 МЦРБ'!AB144</f>
        <v>12790</v>
      </c>
      <c r="AE59" s="192">
        <f>'150112 МЦРБ'!AC144</f>
        <v>5797398.7400000002</v>
      </c>
      <c r="AF59" s="155">
        <f t="shared" si="2"/>
        <v>37794</v>
      </c>
      <c r="AG59" s="149">
        <f t="shared" si="3"/>
        <v>13340901.700000001</v>
      </c>
      <c r="AH59" s="152">
        <f>'150112 МЦРБ'!AD144</f>
        <v>106704</v>
      </c>
      <c r="AI59" s="134">
        <f>'150112 МЦРБ'!AE144</f>
        <v>99435038.219999999</v>
      </c>
      <c r="AJ59" s="133">
        <f>'150112 МЦРБ'!AF144</f>
        <v>46450</v>
      </c>
      <c r="AK59" s="192">
        <f>'150112 МЦРБ'!AG144</f>
        <v>58415136.060000002</v>
      </c>
      <c r="AL59" s="155">
        <f t="shared" si="4"/>
        <v>153154</v>
      </c>
      <c r="AM59" s="158">
        <f t="shared" si="5"/>
        <v>157850174.28</v>
      </c>
      <c r="AN59" s="160">
        <f t="shared" si="6"/>
        <v>234429946.47</v>
      </c>
    </row>
    <row r="60" spans="1:40" s="72" customFormat="1" x14ac:dyDescent="0.2">
      <c r="A60" s="166">
        <v>57</v>
      </c>
      <c r="B60" s="104">
        <v>150113</v>
      </c>
      <c r="C60" s="172" t="s">
        <v>139</v>
      </c>
      <c r="D60" s="187">
        <v>0</v>
      </c>
      <c r="E60" s="10">
        <v>0</v>
      </c>
      <c r="F60" s="113">
        <v>0</v>
      </c>
      <c r="G60" s="10">
        <v>0</v>
      </c>
      <c r="H60" s="113">
        <v>0</v>
      </c>
      <c r="I60" s="10">
        <v>0</v>
      </c>
      <c r="J60" s="113">
        <v>0</v>
      </c>
      <c r="K60" s="10">
        <v>0</v>
      </c>
      <c r="L60" s="113">
        <v>0</v>
      </c>
      <c r="M60" s="10">
        <v>0</v>
      </c>
      <c r="N60" s="113">
        <v>0</v>
      </c>
      <c r="O60" s="10">
        <v>0</v>
      </c>
      <c r="P60" s="113">
        <v>0</v>
      </c>
      <c r="Q60" s="10">
        <v>0</v>
      </c>
      <c r="R60" s="113">
        <v>0</v>
      </c>
      <c r="S60" s="10">
        <v>0</v>
      </c>
      <c r="T60" s="113">
        <v>0</v>
      </c>
      <c r="U60" s="10">
        <v>0</v>
      </c>
      <c r="V60" s="113">
        <v>0</v>
      </c>
      <c r="W60" s="10">
        <v>0</v>
      </c>
      <c r="X60" s="113">
        <v>0</v>
      </c>
      <c r="Y60" s="191">
        <v>0</v>
      </c>
      <c r="Z60" s="188">
        <f t="shared" si="0"/>
        <v>0</v>
      </c>
      <c r="AA60" s="149">
        <f t="shared" si="1"/>
        <v>0</v>
      </c>
      <c r="AB60" s="187">
        <v>0</v>
      </c>
      <c r="AC60" s="10">
        <v>0</v>
      </c>
      <c r="AD60" s="113">
        <v>0</v>
      </c>
      <c r="AE60" s="191">
        <v>0</v>
      </c>
      <c r="AF60" s="155">
        <f t="shared" si="2"/>
        <v>0</v>
      </c>
      <c r="AG60" s="149">
        <f t="shared" si="3"/>
        <v>0</v>
      </c>
      <c r="AH60" s="187">
        <v>0</v>
      </c>
      <c r="AI60" s="10">
        <v>0</v>
      </c>
      <c r="AJ60" s="113">
        <v>0</v>
      </c>
      <c r="AK60" s="191">
        <v>0</v>
      </c>
      <c r="AL60" s="155">
        <f t="shared" si="4"/>
        <v>0</v>
      </c>
      <c r="AM60" s="158">
        <f t="shared" si="5"/>
        <v>0</v>
      </c>
      <c r="AN60" s="160">
        <f t="shared" si="6"/>
        <v>0</v>
      </c>
    </row>
    <row r="61" spans="1:40" s="72" customFormat="1" x14ac:dyDescent="0.2">
      <c r="A61" s="166">
        <v>58</v>
      </c>
      <c r="B61" s="105">
        <v>150116</v>
      </c>
      <c r="C61" s="170" t="s">
        <v>162</v>
      </c>
      <c r="D61" s="187">
        <v>0</v>
      </c>
      <c r="E61" s="10">
        <v>0</v>
      </c>
      <c r="F61" s="113">
        <v>0</v>
      </c>
      <c r="G61" s="10">
        <v>0</v>
      </c>
      <c r="H61" s="113">
        <v>0</v>
      </c>
      <c r="I61" s="10">
        <v>0</v>
      </c>
      <c r="J61" s="113">
        <v>0</v>
      </c>
      <c r="K61" s="10">
        <v>0</v>
      </c>
      <c r="L61" s="113">
        <v>0</v>
      </c>
      <c r="M61" s="10">
        <v>0</v>
      </c>
      <c r="N61" s="113">
        <v>0</v>
      </c>
      <c r="O61" s="10">
        <v>0</v>
      </c>
      <c r="P61" s="113">
        <v>0</v>
      </c>
      <c r="Q61" s="10">
        <v>0</v>
      </c>
      <c r="R61" s="113">
        <v>0</v>
      </c>
      <c r="S61" s="10">
        <v>0</v>
      </c>
      <c r="T61" s="113">
        <v>0</v>
      </c>
      <c r="U61" s="10">
        <v>0</v>
      </c>
      <c r="V61" s="113">
        <v>0</v>
      </c>
      <c r="W61" s="10">
        <v>0</v>
      </c>
      <c r="X61" s="113">
        <v>0</v>
      </c>
      <c r="Y61" s="191">
        <v>0</v>
      </c>
      <c r="Z61" s="188">
        <f t="shared" si="0"/>
        <v>0</v>
      </c>
      <c r="AA61" s="149">
        <f t="shared" si="1"/>
        <v>0</v>
      </c>
      <c r="AB61" s="187">
        <v>0</v>
      </c>
      <c r="AC61" s="10">
        <v>0</v>
      </c>
      <c r="AD61" s="113">
        <v>0</v>
      </c>
      <c r="AE61" s="191">
        <v>0</v>
      </c>
      <c r="AF61" s="155">
        <f t="shared" si="2"/>
        <v>0</v>
      </c>
      <c r="AG61" s="149">
        <f t="shared" si="3"/>
        <v>0</v>
      </c>
      <c r="AH61" s="187">
        <v>0</v>
      </c>
      <c r="AI61" s="10">
        <v>0</v>
      </c>
      <c r="AJ61" s="113">
        <v>0</v>
      </c>
      <c r="AK61" s="191">
        <v>0</v>
      </c>
      <c r="AL61" s="155">
        <f t="shared" si="4"/>
        <v>0</v>
      </c>
      <c r="AM61" s="158">
        <f t="shared" si="5"/>
        <v>0</v>
      </c>
      <c r="AN61" s="160">
        <f t="shared" si="6"/>
        <v>0</v>
      </c>
    </row>
    <row r="62" spans="1:40" s="72" customFormat="1" x14ac:dyDescent="0.2">
      <c r="A62" s="166">
        <v>59</v>
      </c>
      <c r="B62" s="105">
        <v>150117</v>
      </c>
      <c r="C62" s="170" t="s">
        <v>163</v>
      </c>
      <c r="D62" s="187">
        <v>0</v>
      </c>
      <c r="E62" s="10">
        <v>0</v>
      </c>
      <c r="F62" s="113">
        <v>0</v>
      </c>
      <c r="G62" s="10">
        <v>0</v>
      </c>
      <c r="H62" s="113">
        <v>0</v>
      </c>
      <c r="I62" s="10">
        <v>0</v>
      </c>
      <c r="J62" s="113">
        <v>0</v>
      </c>
      <c r="K62" s="10">
        <v>0</v>
      </c>
      <c r="L62" s="113">
        <v>0</v>
      </c>
      <c r="M62" s="10">
        <v>0</v>
      </c>
      <c r="N62" s="113">
        <v>0</v>
      </c>
      <c r="O62" s="10">
        <v>0</v>
      </c>
      <c r="P62" s="113">
        <v>0</v>
      </c>
      <c r="Q62" s="10">
        <v>0</v>
      </c>
      <c r="R62" s="113">
        <v>0</v>
      </c>
      <c r="S62" s="10">
        <v>0</v>
      </c>
      <c r="T62" s="113">
        <v>0</v>
      </c>
      <c r="U62" s="10">
        <v>0</v>
      </c>
      <c r="V62" s="113">
        <v>0</v>
      </c>
      <c r="W62" s="10">
        <v>0</v>
      </c>
      <c r="X62" s="113">
        <v>0</v>
      </c>
      <c r="Y62" s="191">
        <v>0</v>
      </c>
      <c r="Z62" s="188">
        <f t="shared" si="0"/>
        <v>0</v>
      </c>
      <c r="AA62" s="149">
        <f t="shared" si="1"/>
        <v>0</v>
      </c>
      <c r="AB62" s="187">
        <v>0</v>
      </c>
      <c r="AC62" s="10">
        <v>0</v>
      </c>
      <c r="AD62" s="113">
        <v>0</v>
      </c>
      <c r="AE62" s="191">
        <v>0</v>
      </c>
      <c r="AF62" s="155">
        <f t="shared" si="2"/>
        <v>0</v>
      </c>
      <c r="AG62" s="149">
        <f t="shared" si="3"/>
        <v>0</v>
      </c>
      <c r="AH62" s="187">
        <v>0</v>
      </c>
      <c r="AI62" s="10">
        <v>0</v>
      </c>
      <c r="AJ62" s="113">
        <v>0</v>
      </c>
      <c r="AK62" s="191">
        <v>0</v>
      </c>
      <c r="AL62" s="155">
        <f t="shared" si="4"/>
        <v>0</v>
      </c>
      <c r="AM62" s="158">
        <f t="shared" si="5"/>
        <v>0</v>
      </c>
      <c r="AN62" s="160">
        <f t="shared" si="6"/>
        <v>0</v>
      </c>
    </row>
    <row r="63" spans="1:40" s="72" customFormat="1" x14ac:dyDescent="0.2">
      <c r="A63" s="164">
        <v>60</v>
      </c>
      <c r="B63" s="141">
        <v>150118</v>
      </c>
      <c r="C63" s="183" t="s">
        <v>164</v>
      </c>
      <c r="D63" s="151">
        <f>'150118 Авиценна'!D144</f>
        <v>0</v>
      </c>
      <c r="E63" s="137">
        <f>'150118 Авиценна'!E144</f>
        <v>0</v>
      </c>
      <c r="F63" s="136">
        <f>'150118 Авиценна'!F144</f>
        <v>0</v>
      </c>
      <c r="G63" s="137">
        <f>'150118 Авиценна'!G144</f>
        <v>0</v>
      </c>
      <c r="H63" s="136">
        <f>'150118 Авиценна'!H144</f>
        <v>0</v>
      </c>
      <c r="I63" s="137">
        <f>'150118 Авиценна'!I144</f>
        <v>0</v>
      </c>
      <c r="J63" s="136">
        <f>'150118 Авиценна'!J144</f>
        <v>0</v>
      </c>
      <c r="K63" s="137">
        <f>'150118 Авиценна'!K144</f>
        <v>0</v>
      </c>
      <c r="L63" s="136">
        <f>'150118 Авиценна'!L144</f>
        <v>0</v>
      </c>
      <c r="M63" s="137">
        <f>'150118 Авиценна'!M144</f>
        <v>0</v>
      </c>
      <c r="N63" s="136">
        <f>'150118 Авиценна'!N144</f>
        <v>0</v>
      </c>
      <c r="O63" s="137">
        <f>'150118 Авиценна'!O144</f>
        <v>0</v>
      </c>
      <c r="P63" s="136">
        <f>'150118 Авиценна'!P144</f>
        <v>0</v>
      </c>
      <c r="Q63" s="137">
        <f>'150118 Авиценна'!Q144</f>
        <v>0</v>
      </c>
      <c r="R63" s="136">
        <f>'150118 Авиценна'!R144</f>
        <v>0</v>
      </c>
      <c r="S63" s="137">
        <f>'150118 Авиценна'!S144</f>
        <v>0</v>
      </c>
      <c r="T63" s="136">
        <f>'150118 Авиценна'!T144</f>
        <v>0</v>
      </c>
      <c r="U63" s="137">
        <f>'150118 Авиценна'!U144</f>
        <v>0</v>
      </c>
      <c r="V63" s="136">
        <f>'150118 Авиценна'!V144</f>
        <v>0</v>
      </c>
      <c r="W63" s="137">
        <f>'150118 Авиценна'!W144</f>
        <v>0</v>
      </c>
      <c r="X63" s="136">
        <f>'150118 Авиценна'!X144</f>
        <v>0</v>
      </c>
      <c r="Y63" s="144">
        <f>'150118 Авиценна'!Y144</f>
        <v>0</v>
      </c>
      <c r="Z63" s="188">
        <f t="shared" si="0"/>
        <v>0</v>
      </c>
      <c r="AA63" s="149">
        <f t="shared" si="1"/>
        <v>0</v>
      </c>
      <c r="AB63" s="151">
        <f>'150118 Авиценна'!Z144</f>
        <v>0</v>
      </c>
      <c r="AC63" s="137">
        <f>'150118 Авиценна'!AA144</f>
        <v>0</v>
      </c>
      <c r="AD63" s="136">
        <f>'150118 Авиценна'!AB144</f>
        <v>0</v>
      </c>
      <c r="AE63" s="144">
        <f>'150118 Авиценна'!AC144</f>
        <v>0</v>
      </c>
      <c r="AF63" s="155">
        <f t="shared" si="2"/>
        <v>0</v>
      </c>
      <c r="AG63" s="149">
        <f t="shared" si="3"/>
        <v>0</v>
      </c>
      <c r="AH63" s="151">
        <f>'150118 Авиценна'!AD144</f>
        <v>600</v>
      </c>
      <c r="AI63" s="137">
        <f>'150118 Авиценна'!AE144</f>
        <v>558012</v>
      </c>
      <c r="AJ63" s="136">
        <f>'150118 Авиценна'!AF144</f>
        <v>0</v>
      </c>
      <c r="AK63" s="144">
        <f>'150118 Авиценна'!AG144</f>
        <v>0</v>
      </c>
      <c r="AL63" s="155">
        <f t="shared" si="4"/>
        <v>600</v>
      </c>
      <c r="AM63" s="158">
        <f t="shared" si="5"/>
        <v>558012</v>
      </c>
      <c r="AN63" s="160">
        <f t="shared" si="6"/>
        <v>558012</v>
      </c>
    </row>
    <row r="64" spans="1:40" s="72" customFormat="1" x14ac:dyDescent="0.2">
      <c r="A64" s="164">
        <v>61</v>
      </c>
      <c r="B64" s="141">
        <v>150119</v>
      </c>
      <c r="C64" s="183" t="s">
        <v>165</v>
      </c>
      <c r="D64" s="151">
        <f>'150119 ИП Калоева'!D144</f>
        <v>0</v>
      </c>
      <c r="E64" s="137">
        <f>'150119 ИП Калоева'!E144</f>
        <v>0</v>
      </c>
      <c r="F64" s="136">
        <f>'150119 ИП Калоева'!F144</f>
        <v>0</v>
      </c>
      <c r="G64" s="137">
        <f>'150119 ИП Калоева'!G144</f>
        <v>0</v>
      </c>
      <c r="H64" s="136">
        <f>'150119 ИП Калоева'!H144</f>
        <v>0</v>
      </c>
      <c r="I64" s="137">
        <f>'150119 ИП Калоева'!I144</f>
        <v>0</v>
      </c>
      <c r="J64" s="136">
        <f>'150119 ИП Калоева'!J144</f>
        <v>0</v>
      </c>
      <c r="K64" s="137">
        <f>'150119 ИП Калоева'!K144</f>
        <v>0</v>
      </c>
      <c r="L64" s="136">
        <f>'150119 ИП Калоева'!L144</f>
        <v>0</v>
      </c>
      <c r="M64" s="137">
        <f>'150119 ИП Калоева'!M144</f>
        <v>0</v>
      </c>
      <c r="N64" s="136">
        <f>'150119 ИП Калоева'!N144</f>
        <v>0</v>
      </c>
      <c r="O64" s="137">
        <f>'150119 ИП Калоева'!O144</f>
        <v>0</v>
      </c>
      <c r="P64" s="136">
        <f>'150119 ИП Калоева'!P144</f>
        <v>0</v>
      </c>
      <c r="Q64" s="137">
        <f>'150119 ИП Калоева'!Q144</f>
        <v>0</v>
      </c>
      <c r="R64" s="136">
        <f>'150119 ИП Калоева'!R144</f>
        <v>0</v>
      </c>
      <c r="S64" s="137">
        <f>'150119 ИП Калоева'!S144</f>
        <v>0</v>
      </c>
      <c r="T64" s="136">
        <f>'150119 ИП Калоева'!T144</f>
        <v>0</v>
      </c>
      <c r="U64" s="137">
        <f>'150119 ИП Калоева'!U144</f>
        <v>0</v>
      </c>
      <c r="V64" s="136">
        <f>'150119 ИП Калоева'!V144</f>
        <v>0</v>
      </c>
      <c r="W64" s="137">
        <f>'150119 ИП Калоева'!W144</f>
        <v>0</v>
      </c>
      <c r="X64" s="136">
        <f>'150119 ИП Калоева'!X144</f>
        <v>0</v>
      </c>
      <c r="Y64" s="144">
        <f>'150119 ИП Калоева'!Y144</f>
        <v>0</v>
      </c>
      <c r="Z64" s="188">
        <f t="shared" si="0"/>
        <v>0</v>
      </c>
      <c r="AA64" s="149">
        <f t="shared" si="1"/>
        <v>0</v>
      </c>
      <c r="AB64" s="151">
        <f>'150119 ИП Калоева'!Z144</f>
        <v>0</v>
      </c>
      <c r="AC64" s="137">
        <f>'150119 ИП Калоева'!AA144</f>
        <v>0</v>
      </c>
      <c r="AD64" s="136">
        <f>'150119 ИП Калоева'!AB144</f>
        <v>0</v>
      </c>
      <c r="AE64" s="144">
        <f>'150119 ИП Калоева'!AC144</f>
        <v>0</v>
      </c>
      <c r="AF64" s="155">
        <f t="shared" si="2"/>
        <v>0</v>
      </c>
      <c r="AG64" s="149">
        <f t="shared" si="3"/>
        <v>0</v>
      </c>
      <c r="AH64" s="151">
        <f>'150119 ИП Калоева'!AD144</f>
        <v>100</v>
      </c>
      <c r="AI64" s="137">
        <f>'150119 ИП Калоева'!AE144</f>
        <v>91160</v>
      </c>
      <c r="AJ64" s="136">
        <f>'150119 ИП Калоева'!AF144</f>
        <v>0</v>
      </c>
      <c r="AK64" s="144">
        <f>'150119 ИП Калоева'!AG144</f>
        <v>0</v>
      </c>
      <c r="AL64" s="155">
        <f t="shared" si="4"/>
        <v>100</v>
      </c>
      <c r="AM64" s="158">
        <f t="shared" si="5"/>
        <v>91160</v>
      </c>
      <c r="AN64" s="160">
        <f t="shared" si="6"/>
        <v>91160</v>
      </c>
    </row>
    <row r="65" spans="1:40" s="72" customFormat="1" x14ac:dyDescent="0.2">
      <c r="A65" s="166">
        <v>62</v>
      </c>
      <c r="B65" s="105">
        <v>150120</v>
      </c>
      <c r="C65" s="170" t="s">
        <v>166</v>
      </c>
      <c r="D65" s="187">
        <v>0</v>
      </c>
      <c r="E65" s="10">
        <v>0</v>
      </c>
      <c r="F65" s="113">
        <v>0</v>
      </c>
      <c r="G65" s="10">
        <v>0</v>
      </c>
      <c r="H65" s="113">
        <v>0</v>
      </c>
      <c r="I65" s="10">
        <v>0</v>
      </c>
      <c r="J65" s="113">
        <v>0</v>
      </c>
      <c r="K65" s="10">
        <v>0</v>
      </c>
      <c r="L65" s="113">
        <v>0</v>
      </c>
      <c r="M65" s="10">
        <v>0</v>
      </c>
      <c r="N65" s="113">
        <v>0</v>
      </c>
      <c r="O65" s="10">
        <v>0</v>
      </c>
      <c r="P65" s="113">
        <v>0</v>
      </c>
      <c r="Q65" s="10">
        <v>0</v>
      </c>
      <c r="R65" s="113">
        <v>0</v>
      </c>
      <c r="S65" s="10">
        <v>0</v>
      </c>
      <c r="T65" s="113">
        <v>0</v>
      </c>
      <c r="U65" s="10">
        <v>0</v>
      </c>
      <c r="V65" s="113">
        <v>0</v>
      </c>
      <c r="W65" s="10">
        <v>0</v>
      </c>
      <c r="X65" s="113">
        <v>0</v>
      </c>
      <c r="Y65" s="191">
        <v>0</v>
      </c>
      <c r="Z65" s="188">
        <f t="shared" si="0"/>
        <v>0</v>
      </c>
      <c r="AA65" s="149">
        <f t="shared" si="1"/>
        <v>0</v>
      </c>
      <c r="AB65" s="187">
        <v>0</v>
      </c>
      <c r="AC65" s="10">
        <v>0</v>
      </c>
      <c r="AD65" s="113">
        <v>0</v>
      </c>
      <c r="AE65" s="191">
        <v>0</v>
      </c>
      <c r="AF65" s="155">
        <f t="shared" si="2"/>
        <v>0</v>
      </c>
      <c r="AG65" s="149">
        <f t="shared" si="3"/>
        <v>0</v>
      </c>
      <c r="AH65" s="187">
        <v>0</v>
      </c>
      <c r="AI65" s="10">
        <v>0</v>
      </c>
      <c r="AJ65" s="113">
        <v>0</v>
      </c>
      <c r="AK65" s="191">
        <v>0</v>
      </c>
      <c r="AL65" s="155">
        <f t="shared" si="4"/>
        <v>0</v>
      </c>
      <c r="AM65" s="158">
        <f t="shared" si="5"/>
        <v>0</v>
      </c>
      <c r="AN65" s="160">
        <f t="shared" si="6"/>
        <v>0</v>
      </c>
    </row>
    <row r="66" spans="1:40" s="72" customFormat="1" x14ac:dyDescent="0.2">
      <c r="A66" s="166">
        <v>63</v>
      </c>
      <c r="B66" s="105">
        <v>150121</v>
      </c>
      <c r="C66" s="170" t="s">
        <v>167</v>
      </c>
      <c r="D66" s="187">
        <v>0</v>
      </c>
      <c r="E66" s="10">
        <v>0</v>
      </c>
      <c r="F66" s="113">
        <v>0</v>
      </c>
      <c r="G66" s="10">
        <v>0</v>
      </c>
      <c r="H66" s="113">
        <v>0</v>
      </c>
      <c r="I66" s="10">
        <v>0</v>
      </c>
      <c r="J66" s="113">
        <v>0</v>
      </c>
      <c r="K66" s="10">
        <v>0</v>
      </c>
      <c r="L66" s="113">
        <v>0</v>
      </c>
      <c r="M66" s="10">
        <v>0</v>
      </c>
      <c r="N66" s="113">
        <v>0</v>
      </c>
      <c r="O66" s="10">
        <v>0</v>
      </c>
      <c r="P66" s="113">
        <v>0</v>
      </c>
      <c r="Q66" s="10">
        <v>0</v>
      </c>
      <c r="R66" s="113">
        <v>0</v>
      </c>
      <c r="S66" s="10">
        <v>0</v>
      </c>
      <c r="T66" s="113">
        <v>0</v>
      </c>
      <c r="U66" s="10">
        <v>0</v>
      </c>
      <c r="V66" s="113">
        <v>0</v>
      </c>
      <c r="W66" s="10">
        <v>0</v>
      </c>
      <c r="X66" s="113">
        <v>0</v>
      </c>
      <c r="Y66" s="191">
        <v>0</v>
      </c>
      <c r="Z66" s="188">
        <f t="shared" si="0"/>
        <v>0</v>
      </c>
      <c r="AA66" s="149">
        <f t="shared" si="1"/>
        <v>0</v>
      </c>
      <c r="AB66" s="187">
        <v>0</v>
      </c>
      <c r="AC66" s="10">
        <v>0</v>
      </c>
      <c r="AD66" s="113">
        <v>0</v>
      </c>
      <c r="AE66" s="191">
        <v>0</v>
      </c>
      <c r="AF66" s="155">
        <f t="shared" si="2"/>
        <v>0</v>
      </c>
      <c r="AG66" s="149">
        <f t="shared" si="3"/>
        <v>0</v>
      </c>
      <c r="AH66" s="187">
        <v>0</v>
      </c>
      <c r="AI66" s="10">
        <v>0</v>
      </c>
      <c r="AJ66" s="113">
        <v>0</v>
      </c>
      <c r="AK66" s="191">
        <v>0</v>
      </c>
      <c r="AL66" s="155">
        <f t="shared" si="4"/>
        <v>0</v>
      </c>
      <c r="AM66" s="158">
        <f t="shared" si="5"/>
        <v>0</v>
      </c>
      <c r="AN66" s="160">
        <f t="shared" si="6"/>
        <v>0</v>
      </c>
    </row>
    <row r="67" spans="1:40" s="72" customFormat="1" x14ac:dyDescent="0.2">
      <c r="A67" s="166">
        <v>64</v>
      </c>
      <c r="B67" s="105">
        <v>150122</v>
      </c>
      <c r="C67" s="170" t="s">
        <v>168</v>
      </c>
      <c r="D67" s="187">
        <v>0</v>
      </c>
      <c r="E67" s="10">
        <v>0</v>
      </c>
      <c r="F67" s="113">
        <v>0</v>
      </c>
      <c r="G67" s="10">
        <v>0</v>
      </c>
      <c r="H67" s="113">
        <v>0</v>
      </c>
      <c r="I67" s="10">
        <v>0</v>
      </c>
      <c r="J67" s="113">
        <v>0</v>
      </c>
      <c r="K67" s="10">
        <v>0</v>
      </c>
      <c r="L67" s="113">
        <v>0</v>
      </c>
      <c r="M67" s="10">
        <v>0</v>
      </c>
      <c r="N67" s="113">
        <v>0</v>
      </c>
      <c r="O67" s="10">
        <v>0</v>
      </c>
      <c r="P67" s="113">
        <v>0</v>
      </c>
      <c r="Q67" s="10">
        <v>0</v>
      </c>
      <c r="R67" s="113">
        <v>0</v>
      </c>
      <c r="S67" s="10">
        <v>0</v>
      </c>
      <c r="T67" s="113">
        <v>0</v>
      </c>
      <c r="U67" s="10">
        <v>0</v>
      </c>
      <c r="V67" s="113">
        <v>0</v>
      </c>
      <c r="W67" s="10">
        <v>0</v>
      </c>
      <c r="X67" s="113">
        <v>0</v>
      </c>
      <c r="Y67" s="191">
        <v>0</v>
      </c>
      <c r="Z67" s="188">
        <f t="shared" si="0"/>
        <v>0</v>
      </c>
      <c r="AA67" s="149">
        <f t="shared" si="1"/>
        <v>0</v>
      </c>
      <c r="AB67" s="187">
        <v>0</v>
      </c>
      <c r="AC67" s="10">
        <v>0</v>
      </c>
      <c r="AD67" s="113">
        <v>0</v>
      </c>
      <c r="AE67" s="191">
        <v>0</v>
      </c>
      <c r="AF67" s="155">
        <f t="shared" si="2"/>
        <v>0</v>
      </c>
      <c r="AG67" s="149">
        <f t="shared" si="3"/>
        <v>0</v>
      </c>
      <c r="AH67" s="187">
        <v>0</v>
      </c>
      <c r="AI67" s="10">
        <v>0</v>
      </c>
      <c r="AJ67" s="113">
        <v>0</v>
      </c>
      <c r="AK67" s="191">
        <v>0</v>
      </c>
      <c r="AL67" s="155">
        <f t="shared" si="4"/>
        <v>0</v>
      </c>
      <c r="AM67" s="158">
        <f t="shared" si="5"/>
        <v>0</v>
      </c>
      <c r="AN67" s="160">
        <f t="shared" si="6"/>
        <v>0</v>
      </c>
    </row>
    <row r="68" spans="1:40" s="72" customFormat="1" x14ac:dyDescent="0.2">
      <c r="A68" s="166">
        <v>65</v>
      </c>
      <c r="B68" s="105">
        <v>150123</v>
      </c>
      <c r="C68" s="179" t="s">
        <v>169</v>
      </c>
      <c r="D68" s="187">
        <v>0</v>
      </c>
      <c r="E68" s="10">
        <v>0</v>
      </c>
      <c r="F68" s="113">
        <v>0</v>
      </c>
      <c r="G68" s="10">
        <v>0</v>
      </c>
      <c r="H68" s="113">
        <v>0</v>
      </c>
      <c r="I68" s="10">
        <v>0</v>
      </c>
      <c r="J68" s="113">
        <v>0</v>
      </c>
      <c r="K68" s="10">
        <v>0</v>
      </c>
      <c r="L68" s="113">
        <v>0</v>
      </c>
      <c r="M68" s="10">
        <v>0</v>
      </c>
      <c r="N68" s="113">
        <v>0</v>
      </c>
      <c r="O68" s="10">
        <v>0</v>
      </c>
      <c r="P68" s="113">
        <v>0</v>
      </c>
      <c r="Q68" s="10">
        <v>0</v>
      </c>
      <c r="R68" s="113">
        <v>0</v>
      </c>
      <c r="S68" s="10">
        <v>0</v>
      </c>
      <c r="T68" s="113">
        <v>0</v>
      </c>
      <c r="U68" s="10">
        <v>0</v>
      </c>
      <c r="V68" s="113">
        <v>0</v>
      </c>
      <c r="W68" s="10">
        <v>0</v>
      </c>
      <c r="X68" s="113">
        <v>0</v>
      </c>
      <c r="Y68" s="191">
        <v>0</v>
      </c>
      <c r="Z68" s="188">
        <f t="shared" si="0"/>
        <v>0</v>
      </c>
      <c r="AA68" s="149">
        <f t="shared" si="1"/>
        <v>0</v>
      </c>
      <c r="AB68" s="187">
        <v>0</v>
      </c>
      <c r="AC68" s="10">
        <v>0</v>
      </c>
      <c r="AD68" s="113">
        <v>0</v>
      </c>
      <c r="AE68" s="191">
        <v>0</v>
      </c>
      <c r="AF68" s="155">
        <f t="shared" si="2"/>
        <v>0</v>
      </c>
      <c r="AG68" s="149">
        <f t="shared" si="3"/>
        <v>0</v>
      </c>
      <c r="AH68" s="187">
        <v>0</v>
      </c>
      <c r="AI68" s="10">
        <v>0</v>
      </c>
      <c r="AJ68" s="113">
        <v>0</v>
      </c>
      <c r="AK68" s="191">
        <v>0</v>
      </c>
      <c r="AL68" s="155">
        <f t="shared" si="4"/>
        <v>0</v>
      </c>
      <c r="AM68" s="158">
        <f t="shared" si="5"/>
        <v>0</v>
      </c>
      <c r="AN68" s="160">
        <f t="shared" si="6"/>
        <v>0</v>
      </c>
    </row>
    <row r="69" spans="1:40" s="72" customFormat="1" ht="28.5" x14ac:dyDescent="0.2">
      <c r="A69" s="164">
        <v>66</v>
      </c>
      <c r="B69" s="141">
        <v>150124</v>
      </c>
      <c r="C69" s="181" t="s">
        <v>170</v>
      </c>
      <c r="D69" s="151">
        <f>'150124 ИП Султанбеков'!D144</f>
        <v>0</v>
      </c>
      <c r="E69" s="137">
        <f>'150124 ИП Султанбеков'!E144</f>
        <v>0</v>
      </c>
      <c r="F69" s="136">
        <f>'150124 ИП Султанбеков'!F144</f>
        <v>0</v>
      </c>
      <c r="G69" s="137">
        <f>'150124 ИП Султанбеков'!G144</f>
        <v>0</v>
      </c>
      <c r="H69" s="136">
        <f>'150124 ИП Султанбеков'!H144</f>
        <v>0</v>
      </c>
      <c r="I69" s="137">
        <f>'150124 ИП Султанбеков'!I144</f>
        <v>0</v>
      </c>
      <c r="J69" s="136">
        <f>'150124 ИП Султанбеков'!J144</f>
        <v>0</v>
      </c>
      <c r="K69" s="137">
        <f>'150124 ИП Султанбеков'!K144</f>
        <v>0</v>
      </c>
      <c r="L69" s="136">
        <f>'150124 ИП Султанбеков'!L144</f>
        <v>0</v>
      </c>
      <c r="M69" s="137">
        <f>'150124 ИП Султанбеков'!M144</f>
        <v>0</v>
      </c>
      <c r="N69" s="136">
        <f>'150124 ИП Султанбеков'!N144</f>
        <v>0</v>
      </c>
      <c r="O69" s="137">
        <f>'150124 ИП Султанбеков'!O144</f>
        <v>0</v>
      </c>
      <c r="P69" s="136">
        <f>'150124 ИП Султанбеков'!P144</f>
        <v>0</v>
      </c>
      <c r="Q69" s="137">
        <f>'150124 ИП Султанбеков'!Q144</f>
        <v>0</v>
      </c>
      <c r="R69" s="136">
        <f>'150124 ИП Султанбеков'!R144</f>
        <v>0</v>
      </c>
      <c r="S69" s="137">
        <f>'150124 ИП Султанбеков'!S144</f>
        <v>0</v>
      </c>
      <c r="T69" s="136">
        <f>'150124 ИП Султанбеков'!T144</f>
        <v>0</v>
      </c>
      <c r="U69" s="137">
        <f>'150124 ИП Султанбеков'!U144</f>
        <v>0</v>
      </c>
      <c r="V69" s="136">
        <f>'150124 ИП Султанбеков'!V144</f>
        <v>0</v>
      </c>
      <c r="W69" s="137">
        <f>'150124 ИП Султанбеков'!W144</f>
        <v>0</v>
      </c>
      <c r="X69" s="136">
        <f>'150124 ИП Султанбеков'!X144</f>
        <v>0</v>
      </c>
      <c r="Y69" s="144">
        <f>'150124 ИП Султанбеков'!Y144</f>
        <v>0</v>
      </c>
      <c r="Z69" s="188">
        <f t="shared" ref="Z69:Z82" si="11">D69+F69+H69+J69+L69+N69+P69+R69+T69+V69+X69</f>
        <v>0</v>
      </c>
      <c r="AA69" s="149">
        <f t="shared" ref="AA69:AA82" si="12">E69+G69+I69+K69+M69+O69+Q69+S69+U69+W69+Y69</f>
        <v>0</v>
      </c>
      <c r="AB69" s="151">
        <f>'150124 ИП Султанбеков'!Z144</f>
        <v>0</v>
      </c>
      <c r="AC69" s="137">
        <f>'150124 ИП Султанбеков'!AA144</f>
        <v>0</v>
      </c>
      <c r="AD69" s="136">
        <f>'150124 ИП Султанбеков'!AB144</f>
        <v>0</v>
      </c>
      <c r="AE69" s="144">
        <f>'150124 ИП Султанбеков'!AC144</f>
        <v>0</v>
      </c>
      <c r="AF69" s="155">
        <f t="shared" ref="AF69:AF82" si="13">AB69+AD69</f>
        <v>0</v>
      </c>
      <c r="AG69" s="149">
        <f t="shared" ref="AG69:AG82" si="14">AC69+AE69</f>
        <v>0</v>
      </c>
      <c r="AH69" s="151">
        <f>'150124 ИП Султанбеков'!AD144</f>
        <v>600</v>
      </c>
      <c r="AI69" s="137">
        <f>'150124 ИП Султанбеков'!AE144</f>
        <v>524862</v>
      </c>
      <c r="AJ69" s="136">
        <f>'150124 ИП Султанбеков'!AF144</f>
        <v>0</v>
      </c>
      <c r="AK69" s="144">
        <f>'150124 ИП Султанбеков'!AG144</f>
        <v>0</v>
      </c>
      <c r="AL69" s="155">
        <f t="shared" ref="AL69:AL82" si="15">AH69+AJ69</f>
        <v>600</v>
      </c>
      <c r="AM69" s="158">
        <f t="shared" ref="AM69:AM82" si="16">AI69+AK69</f>
        <v>524862</v>
      </c>
      <c r="AN69" s="160">
        <f t="shared" ref="AN69:AN82" si="17">AA69+AG69+AM69</f>
        <v>524862</v>
      </c>
    </row>
    <row r="70" spans="1:40" s="72" customFormat="1" x14ac:dyDescent="0.2">
      <c r="A70" s="166">
        <v>67</v>
      </c>
      <c r="B70" s="105">
        <v>150125</v>
      </c>
      <c r="C70" s="179" t="s">
        <v>171</v>
      </c>
      <c r="D70" s="187">
        <v>0</v>
      </c>
      <c r="E70" s="10">
        <v>0</v>
      </c>
      <c r="F70" s="113">
        <v>0</v>
      </c>
      <c r="G70" s="10">
        <v>0</v>
      </c>
      <c r="H70" s="113">
        <v>0</v>
      </c>
      <c r="I70" s="10">
        <v>0</v>
      </c>
      <c r="J70" s="113">
        <v>0</v>
      </c>
      <c r="K70" s="10">
        <v>0</v>
      </c>
      <c r="L70" s="113">
        <v>0</v>
      </c>
      <c r="M70" s="10">
        <v>0</v>
      </c>
      <c r="N70" s="113">
        <v>0</v>
      </c>
      <c r="O70" s="10">
        <v>0</v>
      </c>
      <c r="P70" s="113">
        <v>0</v>
      </c>
      <c r="Q70" s="10">
        <v>0</v>
      </c>
      <c r="R70" s="113">
        <v>0</v>
      </c>
      <c r="S70" s="10">
        <v>0</v>
      </c>
      <c r="T70" s="113">
        <v>0</v>
      </c>
      <c r="U70" s="10">
        <v>0</v>
      </c>
      <c r="V70" s="113">
        <v>0</v>
      </c>
      <c r="W70" s="10">
        <v>0</v>
      </c>
      <c r="X70" s="113">
        <v>0</v>
      </c>
      <c r="Y70" s="191">
        <v>0</v>
      </c>
      <c r="Z70" s="188">
        <f t="shared" si="11"/>
        <v>0</v>
      </c>
      <c r="AA70" s="149">
        <f t="shared" si="12"/>
        <v>0</v>
      </c>
      <c r="AB70" s="187">
        <v>0</v>
      </c>
      <c r="AC70" s="10">
        <v>0</v>
      </c>
      <c r="AD70" s="113">
        <v>0</v>
      </c>
      <c r="AE70" s="191">
        <v>0</v>
      </c>
      <c r="AF70" s="155">
        <f t="shared" si="13"/>
        <v>0</v>
      </c>
      <c r="AG70" s="149">
        <f t="shared" si="14"/>
        <v>0</v>
      </c>
      <c r="AH70" s="187">
        <v>0</v>
      </c>
      <c r="AI70" s="10">
        <v>0</v>
      </c>
      <c r="AJ70" s="113">
        <v>0</v>
      </c>
      <c r="AK70" s="191">
        <v>0</v>
      </c>
      <c r="AL70" s="155">
        <f t="shared" si="15"/>
        <v>0</v>
      </c>
      <c r="AM70" s="158">
        <f t="shared" si="16"/>
        <v>0</v>
      </c>
      <c r="AN70" s="160">
        <f t="shared" si="17"/>
        <v>0</v>
      </c>
    </row>
    <row r="71" spans="1:40" s="72" customFormat="1" ht="28.5" x14ac:dyDescent="0.2">
      <c r="A71" s="166">
        <v>68</v>
      </c>
      <c r="B71" s="105">
        <v>150126</v>
      </c>
      <c r="C71" s="179" t="s">
        <v>172</v>
      </c>
      <c r="D71" s="187">
        <v>0</v>
      </c>
      <c r="E71" s="10">
        <v>0</v>
      </c>
      <c r="F71" s="113">
        <v>0</v>
      </c>
      <c r="G71" s="10">
        <v>0</v>
      </c>
      <c r="H71" s="113">
        <v>0</v>
      </c>
      <c r="I71" s="10">
        <v>0</v>
      </c>
      <c r="J71" s="113">
        <v>0</v>
      </c>
      <c r="K71" s="10">
        <v>0</v>
      </c>
      <c r="L71" s="113">
        <v>0</v>
      </c>
      <c r="M71" s="10">
        <v>0</v>
      </c>
      <c r="N71" s="113">
        <v>0</v>
      </c>
      <c r="O71" s="10">
        <v>0</v>
      </c>
      <c r="P71" s="113">
        <v>0</v>
      </c>
      <c r="Q71" s="10">
        <v>0</v>
      </c>
      <c r="R71" s="113">
        <v>0</v>
      </c>
      <c r="S71" s="10">
        <v>0</v>
      </c>
      <c r="T71" s="113">
        <v>0</v>
      </c>
      <c r="U71" s="10">
        <v>0</v>
      </c>
      <c r="V71" s="113">
        <v>0</v>
      </c>
      <c r="W71" s="10">
        <v>0</v>
      </c>
      <c r="X71" s="113">
        <v>0</v>
      </c>
      <c r="Y71" s="191">
        <v>0</v>
      </c>
      <c r="Z71" s="188">
        <f t="shared" si="11"/>
        <v>0</v>
      </c>
      <c r="AA71" s="149">
        <f t="shared" si="12"/>
        <v>0</v>
      </c>
      <c r="AB71" s="187">
        <v>0</v>
      </c>
      <c r="AC71" s="10">
        <v>0</v>
      </c>
      <c r="AD71" s="113">
        <v>0</v>
      </c>
      <c r="AE71" s="191">
        <v>0</v>
      </c>
      <c r="AF71" s="155">
        <f t="shared" si="13"/>
        <v>0</v>
      </c>
      <c r="AG71" s="149">
        <f t="shared" si="14"/>
        <v>0</v>
      </c>
      <c r="AH71" s="187">
        <v>0</v>
      </c>
      <c r="AI71" s="10">
        <v>0</v>
      </c>
      <c r="AJ71" s="113">
        <v>0</v>
      </c>
      <c r="AK71" s="191">
        <v>0</v>
      </c>
      <c r="AL71" s="155">
        <f t="shared" si="15"/>
        <v>0</v>
      </c>
      <c r="AM71" s="158">
        <f t="shared" si="16"/>
        <v>0</v>
      </c>
      <c r="AN71" s="160">
        <f t="shared" si="17"/>
        <v>0</v>
      </c>
    </row>
    <row r="72" spans="1:40" s="72" customFormat="1" x14ac:dyDescent="0.2">
      <c r="A72" s="166">
        <v>69</v>
      </c>
      <c r="B72" s="105">
        <v>150127</v>
      </c>
      <c r="C72" s="179" t="s">
        <v>173</v>
      </c>
      <c r="D72" s="187">
        <v>0</v>
      </c>
      <c r="E72" s="10">
        <v>0</v>
      </c>
      <c r="F72" s="113">
        <v>0</v>
      </c>
      <c r="G72" s="10">
        <v>0</v>
      </c>
      <c r="H72" s="113">
        <v>0</v>
      </c>
      <c r="I72" s="10">
        <v>0</v>
      </c>
      <c r="J72" s="113">
        <v>0</v>
      </c>
      <c r="K72" s="10">
        <v>0</v>
      </c>
      <c r="L72" s="113">
        <v>0</v>
      </c>
      <c r="M72" s="10">
        <v>0</v>
      </c>
      <c r="N72" s="113">
        <v>0</v>
      </c>
      <c r="O72" s="10">
        <v>0</v>
      </c>
      <c r="P72" s="113">
        <v>0</v>
      </c>
      <c r="Q72" s="10">
        <v>0</v>
      </c>
      <c r="R72" s="113">
        <v>0</v>
      </c>
      <c r="S72" s="10">
        <v>0</v>
      </c>
      <c r="T72" s="113">
        <v>0</v>
      </c>
      <c r="U72" s="10">
        <v>0</v>
      </c>
      <c r="V72" s="113">
        <v>0</v>
      </c>
      <c r="W72" s="10">
        <v>0</v>
      </c>
      <c r="X72" s="113">
        <v>0</v>
      </c>
      <c r="Y72" s="191">
        <v>0</v>
      </c>
      <c r="Z72" s="188">
        <f t="shared" si="11"/>
        <v>0</v>
      </c>
      <c r="AA72" s="149">
        <f t="shared" si="12"/>
        <v>0</v>
      </c>
      <c r="AB72" s="187">
        <v>0</v>
      </c>
      <c r="AC72" s="10">
        <v>0</v>
      </c>
      <c r="AD72" s="113">
        <v>0</v>
      </c>
      <c r="AE72" s="191">
        <v>0</v>
      </c>
      <c r="AF72" s="155">
        <f t="shared" si="13"/>
        <v>0</v>
      </c>
      <c r="AG72" s="149">
        <f t="shared" si="14"/>
        <v>0</v>
      </c>
      <c r="AH72" s="187">
        <v>0</v>
      </c>
      <c r="AI72" s="10">
        <v>0</v>
      </c>
      <c r="AJ72" s="113">
        <v>0</v>
      </c>
      <c r="AK72" s="191">
        <v>0</v>
      </c>
      <c r="AL72" s="155">
        <f t="shared" si="15"/>
        <v>0</v>
      </c>
      <c r="AM72" s="158">
        <f t="shared" si="16"/>
        <v>0</v>
      </c>
      <c r="AN72" s="160">
        <f t="shared" si="17"/>
        <v>0</v>
      </c>
    </row>
    <row r="73" spans="1:40" s="72" customFormat="1" x14ac:dyDescent="0.2">
      <c r="A73" s="166">
        <v>70</v>
      </c>
      <c r="B73" s="105">
        <v>150128</v>
      </c>
      <c r="C73" s="179" t="s">
        <v>174</v>
      </c>
      <c r="D73" s="187">
        <v>0</v>
      </c>
      <c r="E73" s="10">
        <v>0</v>
      </c>
      <c r="F73" s="113">
        <v>0</v>
      </c>
      <c r="G73" s="10">
        <v>0</v>
      </c>
      <c r="H73" s="113">
        <v>0</v>
      </c>
      <c r="I73" s="10">
        <v>0</v>
      </c>
      <c r="J73" s="113">
        <v>0</v>
      </c>
      <c r="K73" s="10">
        <v>0</v>
      </c>
      <c r="L73" s="113">
        <v>0</v>
      </c>
      <c r="M73" s="10">
        <v>0</v>
      </c>
      <c r="N73" s="113">
        <v>0</v>
      </c>
      <c r="O73" s="10">
        <v>0</v>
      </c>
      <c r="P73" s="113">
        <v>0</v>
      </c>
      <c r="Q73" s="10">
        <v>0</v>
      </c>
      <c r="R73" s="113">
        <v>0</v>
      </c>
      <c r="S73" s="10">
        <v>0</v>
      </c>
      <c r="T73" s="113">
        <v>0</v>
      </c>
      <c r="U73" s="10">
        <v>0</v>
      </c>
      <c r="V73" s="113">
        <v>0</v>
      </c>
      <c r="W73" s="10">
        <v>0</v>
      </c>
      <c r="X73" s="113">
        <v>0</v>
      </c>
      <c r="Y73" s="191">
        <v>0</v>
      </c>
      <c r="Z73" s="188">
        <f t="shared" si="11"/>
        <v>0</v>
      </c>
      <c r="AA73" s="149">
        <f t="shared" si="12"/>
        <v>0</v>
      </c>
      <c r="AB73" s="187">
        <v>0</v>
      </c>
      <c r="AC73" s="10">
        <v>0</v>
      </c>
      <c r="AD73" s="113">
        <v>0</v>
      </c>
      <c r="AE73" s="191">
        <v>0</v>
      </c>
      <c r="AF73" s="155">
        <f t="shared" si="13"/>
        <v>0</v>
      </c>
      <c r="AG73" s="149">
        <f t="shared" si="14"/>
        <v>0</v>
      </c>
      <c r="AH73" s="187">
        <v>0</v>
      </c>
      <c r="AI73" s="10">
        <v>0</v>
      </c>
      <c r="AJ73" s="113">
        <v>0</v>
      </c>
      <c r="AK73" s="191">
        <v>0</v>
      </c>
      <c r="AL73" s="155">
        <f t="shared" si="15"/>
        <v>0</v>
      </c>
      <c r="AM73" s="158">
        <f t="shared" si="16"/>
        <v>0</v>
      </c>
      <c r="AN73" s="160">
        <f t="shared" si="17"/>
        <v>0</v>
      </c>
    </row>
    <row r="74" spans="1:40" s="72" customFormat="1" ht="28.5" x14ac:dyDescent="0.2">
      <c r="A74" s="166">
        <v>71</v>
      </c>
      <c r="B74" s="105">
        <v>150129</v>
      </c>
      <c r="C74" s="179" t="s">
        <v>175</v>
      </c>
      <c r="D74" s="187">
        <v>0</v>
      </c>
      <c r="E74" s="10">
        <v>0</v>
      </c>
      <c r="F74" s="113">
        <v>0</v>
      </c>
      <c r="G74" s="10">
        <v>0</v>
      </c>
      <c r="H74" s="113">
        <v>0</v>
      </c>
      <c r="I74" s="10">
        <v>0</v>
      </c>
      <c r="J74" s="113">
        <v>0</v>
      </c>
      <c r="K74" s="10">
        <v>0</v>
      </c>
      <c r="L74" s="113">
        <v>0</v>
      </c>
      <c r="M74" s="10">
        <v>0</v>
      </c>
      <c r="N74" s="113">
        <v>0</v>
      </c>
      <c r="O74" s="10">
        <v>0</v>
      </c>
      <c r="P74" s="113">
        <v>0</v>
      </c>
      <c r="Q74" s="10">
        <v>0</v>
      </c>
      <c r="R74" s="113">
        <v>0</v>
      </c>
      <c r="S74" s="10">
        <v>0</v>
      </c>
      <c r="T74" s="113">
        <v>0</v>
      </c>
      <c r="U74" s="10">
        <v>0</v>
      </c>
      <c r="V74" s="113">
        <v>0</v>
      </c>
      <c r="W74" s="10">
        <v>0</v>
      </c>
      <c r="X74" s="113">
        <v>0</v>
      </c>
      <c r="Y74" s="191">
        <v>0</v>
      </c>
      <c r="Z74" s="188">
        <f t="shared" si="11"/>
        <v>0</v>
      </c>
      <c r="AA74" s="149">
        <f t="shared" si="12"/>
        <v>0</v>
      </c>
      <c r="AB74" s="187">
        <v>0</v>
      </c>
      <c r="AC74" s="10">
        <v>0</v>
      </c>
      <c r="AD74" s="113">
        <v>0</v>
      </c>
      <c r="AE74" s="191">
        <v>0</v>
      </c>
      <c r="AF74" s="155">
        <f t="shared" si="13"/>
        <v>0</v>
      </c>
      <c r="AG74" s="149">
        <f t="shared" si="14"/>
        <v>0</v>
      </c>
      <c r="AH74" s="187">
        <v>0</v>
      </c>
      <c r="AI74" s="10">
        <v>0</v>
      </c>
      <c r="AJ74" s="113">
        <v>0</v>
      </c>
      <c r="AK74" s="191">
        <v>0</v>
      </c>
      <c r="AL74" s="155">
        <f t="shared" si="15"/>
        <v>0</v>
      </c>
      <c r="AM74" s="158">
        <f t="shared" si="16"/>
        <v>0</v>
      </c>
      <c r="AN74" s="160">
        <f t="shared" si="17"/>
        <v>0</v>
      </c>
    </row>
    <row r="75" spans="1:40" s="72" customFormat="1" ht="57" x14ac:dyDescent="0.2">
      <c r="A75" s="166">
        <v>72</v>
      </c>
      <c r="B75" s="105">
        <v>150130</v>
      </c>
      <c r="C75" s="179" t="s">
        <v>176</v>
      </c>
      <c r="D75" s="187">
        <v>0</v>
      </c>
      <c r="E75" s="10">
        <v>0</v>
      </c>
      <c r="F75" s="113">
        <v>0</v>
      </c>
      <c r="G75" s="10">
        <v>0</v>
      </c>
      <c r="H75" s="113">
        <v>0</v>
      </c>
      <c r="I75" s="10">
        <v>0</v>
      </c>
      <c r="J75" s="113">
        <v>0</v>
      </c>
      <c r="K75" s="10">
        <v>0</v>
      </c>
      <c r="L75" s="113">
        <v>0</v>
      </c>
      <c r="M75" s="10">
        <v>0</v>
      </c>
      <c r="N75" s="113">
        <v>0</v>
      </c>
      <c r="O75" s="10">
        <v>0</v>
      </c>
      <c r="P75" s="113">
        <v>0</v>
      </c>
      <c r="Q75" s="10">
        <v>0</v>
      </c>
      <c r="R75" s="113">
        <v>0</v>
      </c>
      <c r="S75" s="10">
        <v>0</v>
      </c>
      <c r="T75" s="113">
        <v>0</v>
      </c>
      <c r="U75" s="10">
        <v>0</v>
      </c>
      <c r="V75" s="113">
        <v>0</v>
      </c>
      <c r="W75" s="10">
        <v>0</v>
      </c>
      <c r="X75" s="113">
        <v>0</v>
      </c>
      <c r="Y75" s="191">
        <v>0</v>
      </c>
      <c r="Z75" s="188">
        <f t="shared" si="11"/>
        <v>0</v>
      </c>
      <c r="AA75" s="149">
        <f t="shared" si="12"/>
        <v>0</v>
      </c>
      <c r="AB75" s="187">
        <v>0</v>
      </c>
      <c r="AC75" s="10">
        <v>0</v>
      </c>
      <c r="AD75" s="113">
        <v>0</v>
      </c>
      <c r="AE75" s="191">
        <v>0</v>
      </c>
      <c r="AF75" s="155">
        <f t="shared" si="13"/>
        <v>0</v>
      </c>
      <c r="AG75" s="149">
        <f t="shared" si="14"/>
        <v>0</v>
      </c>
      <c r="AH75" s="187">
        <v>0</v>
      </c>
      <c r="AI75" s="10">
        <v>0</v>
      </c>
      <c r="AJ75" s="113">
        <v>0</v>
      </c>
      <c r="AK75" s="191">
        <v>0</v>
      </c>
      <c r="AL75" s="155">
        <f t="shared" si="15"/>
        <v>0</v>
      </c>
      <c r="AM75" s="158">
        <f t="shared" si="16"/>
        <v>0</v>
      </c>
      <c r="AN75" s="160">
        <f t="shared" si="17"/>
        <v>0</v>
      </c>
    </row>
    <row r="76" spans="1:40" s="72" customFormat="1" ht="28.5" x14ac:dyDescent="0.2">
      <c r="A76" s="166">
        <v>73</v>
      </c>
      <c r="B76" s="105">
        <v>150131</v>
      </c>
      <c r="C76" s="179" t="s">
        <v>179</v>
      </c>
      <c r="D76" s="187">
        <v>0</v>
      </c>
      <c r="E76" s="10">
        <v>0</v>
      </c>
      <c r="F76" s="113">
        <v>0</v>
      </c>
      <c r="G76" s="10">
        <v>0</v>
      </c>
      <c r="H76" s="113">
        <v>0</v>
      </c>
      <c r="I76" s="10">
        <v>0</v>
      </c>
      <c r="J76" s="113">
        <v>0</v>
      </c>
      <c r="K76" s="10">
        <v>0</v>
      </c>
      <c r="L76" s="113">
        <v>0</v>
      </c>
      <c r="M76" s="10">
        <v>0</v>
      </c>
      <c r="N76" s="113">
        <v>0</v>
      </c>
      <c r="O76" s="10">
        <v>0</v>
      </c>
      <c r="P76" s="113">
        <v>0</v>
      </c>
      <c r="Q76" s="10">
        <v>0</v>
      </c>
      <c r="R76" s="113">
        <v>0</v>
      </c>
      <c r="S76" s="10">
        <v>0</v>
      </c>
      <c r="T76" s="113">
        <v>0</v>
      </c>
      <c r="U76" s="10">
        <v>0</v>
      </c>
      <c r="V76" s="113">
        <v>0</v>
      </c>
      <c r="W76" s="10">
        <v>0</v>
      </c>
      <c r="X76" s="113">
        <v>0</v>
      </c>
      <c r="Y76" s="191">
        <v>0</v>
      </c>
      <c r="Z76" s="188">
        <f t="shared" si="11"/>
        <v>0</v>
      </c>
      <c r="AA76" s="149">
        <f t="shared" si="12"/>
        <v>0</v>
      </c>
      <c r="AB76" s="187">
        <v>0</v>
      </c>
      <c r="AC76" s="10">
        <v>0</v>
      </c>
      <c r="AD76" s="113">
        <v>0</v>
      </c>
      <c r="AE76" s="191">
        <v>0</v>
      </c>
      <c r="AF76" s="155">
        <f t="shared" si="13"/>
        <v>0</v>
      </c>
      <c r="AG76" s="149">
        <f t="shared" si="14"/>
        <v>0</v>
      </c>
      <c r="AH76" s="187">
        <v>0</v>
      </c>
      <c r="AI76" s="10">
        <v>0</v>
      </c>
      <c r="AJ76" s="113">
        <v>0</v>
      </c>
      <c r="AK76" s="191">
        <v>0</v>
      </c>
      <c r="AL76" s="155">
        <f t="shared" si="15"/>
        <v>0</v>
      </c>
      <c r="AM76" s="158">
        <f t="shared" si="16"/>
        <v>0</v>
      </c>
      <c r="AN76" s="160">
        <f t="shared" si="17"/>
        <v>0</v>
      </c>
    </row>
    <row r="77" spans="1:40" s="72" customFormat="1" x14ac:dyDescent="0.2">
      <c r="A77" s="166">
        <v>74</v>
      </c>
      <c r="B77" s="105">
        <v>150132</v>
      </c>
      <c r="C77" s="179" t="s">
        <v>180</v>
      </c>
      <c r="D77" s="187">
        <v>0</v>
      </c>
      <c r="E77" s="10">
        <v>0</v>
      </c>
      <c r="F77" s="113">
        <v>0</v>
      </c>
      <c r="G77" s="10">
        <v>0</v>
      </c>
      <c r="H77" s="113">
        <v>0</v>
      </c>
      <c r="I77" s="10">
        <v>0</v>
      </c>
      <c r="J77" s="113">
        <v>0</v>
      </c>
      <c r="K77" s="10">
        <v>0</v>
      </c>
      <c r="L77" s="113">
        <v>0</v>
      </c>
      <c r="M77" s="10">
        <v>0</v>
      </c>
      <c r="N77" s="113">
        <v>0</v>
      </c>
      <c r="O77" s="10">
        <v>0</v>
      </c>
      <c r="P77" s="113">
        <v>0</v>
      </c>
      <c r="Q77" s="10">
        <v>0</v>
      </c>
      <c r="R77" s="113">
        <v>0</v>
      </c>
      <c r="S77" s="10">
        <v>0</v>
      </c>
      <c r="T77" s="113">
        <v>0</v>
      </c>
      <c r="U77" s="10">
        <v>0</v>
      </c>
      <c r="V77" s="113">
        <v>0</v>
      </c>
      <c r="W77" s="10">
        <v>0</v>
      </c>
      <c r="X77" s="113">
        <v>0</v>
      </c>
      <c r="Y77" s="191">
        <v>0</v>
      </c>
      <c r="Z77" s="188">
        <f t="shared" si="11"/>
        <v>0</v>
      </c>
      <c r="AA77" s="149">
        <f t="shared" si="12"/>
        <v>0</v>
      </c>
      <c r="AB77" s="187">
        <v>0</v>
      </c>
      <c r="AC77" s="10">
        <v>0</v>
      </c>
      <c r="AD77" s="113">
        <v>0</v>
      </c>
      <c r="AE77" s="191">
        <v>0</v>
      </c>
      <c r="AF77" s="155">
        <f t="shared" si="13"/>
        <v>0</v>
      </c>
      <c r="AG77" s="149">
        <f t="shared" si="14"/>
        <v>0</v>
      </c>
      <c r="AH77" s="187">
        <v>0</v>
      </c>
      <c r="AI77" s="10">
        <v>0</v>
      </c>
      <c r="AJ77" s="113">
        <v>0</v>
      </c>
      <c r="AK77" s="191">
        <v>0</v>
      </c>
      <c r="AL77" s="155">
        <f t="shared" si="15"/>
        <v>0</v>
      </c>
      <c r="AM77" s="158">
        <f t="shared" si="16"/>
        <v>0</v>
      </c>
      <c r="AN77" s="160">
        <f t="shared" si="17"/>
        <v>0</v>
      </c>
    </row>
    <row r="78" spans="1:40" s="72" customFormat="1" ht="28.5" x14ac:dyDescent="0.2">
      <c r="A78" s="166">
        <v>75</v>
      </c>
      <c r="B78" s="105">
        <v>150133</v>
      </c>
      <c r="C78" s="179" t="s">
        <v>181</v>
      </c>
      <c r="D78" s="187">
        <v>0</v>
      </c>
      <c r="E78" s="10">
        <v>0</v>
      </c>
      <c r="F78" s="113">
        <v>0</v>
      </c>
      <c r="G78" s="10">
        <v>0</v>
      </c>
      <c r="H78" s="113">
        <v>0</v>
      </c>
      <c r="I78" s="10">
        <v>0</v>
      </c>
      <c r="J78" s="113">
        <v>0</v>
      </c>
      <c r="K78" s="10">
        <v>0</v>
      </c>
      <c r="L78" s="113">
        <v>0</v>
      </c>
      <c r="M78" s="10">
        <v>0</v>
      </c>
      <c r="N78" s="113">
        <v>0</v>
      </c>
      <c r="O78" s="10">
        <v>0</v>
      </c>
      <c r="P78" s="113">
        <v>0</v>
      </c>
      <c r="Q78" s="10">
        <v>0</v>
      </c>
      <c r="R78" s="113">
        <v>0</v>
      </c>
      <c r="S78" s="10">
        <v>0</v>
      </c>
      <c r="T78" s="113">
        <v>0</v>
      </c>
      <c r="U78" s="10">
        <v>0</v>
      </c>
      <c r="V78" s="113">
        <v>0</v>
      </c>
      <c r="W78" s="10">
        <v>0</v>
      </c>
      <c r="X78" s="113">
        <v>0</v>
      </c>
      <c r="Y78" s="191">
        <v>0</v>
      </c>
      <c r="Z78" s="188">
        <f t="shared" si="11"/>
        <v>0</v>
      </c>
      <c r="AA78" s="149">
        <f t="shared" si="12"/>
        <v>0</v>
      </c>
      <c r="AB78" s="187">
        <v>0</v>
      </c>
      <c r="AC78" s="10">
        <v>0</v>
      </c>
      <c r="AD78" s="113">
        <v>0</v>
      </c>
      <c r="AE78" s="191">
        <v>0</v>
      </c>
      <c r="AF78" s="155">
        <f t="shared" si="13"/>
        <v>0</v>
      </c>
      <c r="AG78" s="149">
        <f t="shared" si="14"/>
        <v>0</v>
      </c>
      <c r="AH78" s="187">
        <v>0</v>
      </c>
      <c r="AI78" s="10">
        <v>0</v>
      </c>
      <c r="AJ78" s="113">
        <v>0</v>
      </c>
      <c r="AK78" s="191">
        <v>0</v>
      </c>
      <c r="AL78" s="155">
        <f t="shared" si="15"/>
        <v>0</v>
      </c>
      <c r="AM78" s="158">
        <f t="shared" si="16"/>
        <v>0</v>
      </c>
      <c r="AN78" s="160">
        <f t="shared" si="17"/>
        <v>0</v>
      </c>
    </row>
    <row r="79" spans="1:40" s="72" customFormat="1" ht="42.75" x14ac:dyDescent="0.2">
      <c r="A79" s="164">
        <v>76</v>
      </c>
      <c r="B79" s="141">
        <v>150134</v>
      </c>
      <c r="C79" s="181" t="s">
        <v>182</v>
      </c>
      <c r="D79" s="151">
        <f>'150134 Ас-Медикал'!D144</f>
        <v>0</v>
      </c>
      <c r="E79" s="137">
        <f>'150134 Ас-Медикал'!E144</f>
        <v>0</v>
      </c>
      <c r="F79" s="136">
        <f>'150134 Ас-Медикал'!F144</f>
        <v>0</v>
      </c>
      <c r="G79" s="137">
        <f>'150134 Ас-Медикал'!G144</f>
        <v>0</v>
      </c>
      <c r="H79" s="136">
        <f>'150134 Ас-Медикал'!H144</f>
        <v>0</v>
      </c>
      <c r="I79" s="137">
        <f>'150134 Ас-Медикал'!I144</f>
        <v>0</v>
      </c>
      <c r="J79" s="136">
        <f>'150134 Ас-Медикал'!J144</f>
        <v>0</v>
      </c>
      <c r="K79" s="137">
        <f>'150134 Ас-Медикал'!K144</f>
        <v>0</v>
      </c>
      <c r="L79" s="136">
        <f>'150134 Ас-Медикал'!L144</f>
        <v>0</v>
      </c>
      <c r="M79" s="137">
        <f>'150134 Ас-Медикал'!M144</f>
        <v>0</v>
      </c>
      <c r="N79" s="136">
        <f>'150134 Ас-Медикал'!N144</f>
        <v>0</v>
      </c>
      <c r="O79" s="137">
        <f>'150134 Ас-Медикал'!O144</f>
        <v>0</v>
      </c>
      <c r="P79" s="136">
        <f>'150134 Ас-Медикал'!P144</f>
        <v>0</v>
      </c>
      <c r="Q79" s="137">
        <f>'150134 Ас-Медикал'!Q144</f>
        <v>0</v>
      </c>
      <c r="R79" s="136">
        <f>'150134 Ас-Медикал'!R144</f>
        <v>0</v>
      </c>
      <c r="S79" s="137">
        <f>'150134 Ас-Медикал'!S144</f>
        <v>0</v>
      </c>
      <c r="T79" s="136">
        <f>'150134 Ас-Медикал'!T144</f>
        <v>0</v>
      </c>
      <c r="U79" s="137">
        <f>'150134 Ас-Медикал'!U144</f>
        <v>0</v>
      </c>
      <c r="V79" s="136">
        <f>'150134 Ас-Медикал'!V144</f>
        <v>0</v>
      </c>
      <c r="W79" s="137">
        <f>'150134 Ас-Медикал'!W144</f>
        <v>0</v>
      </c>
      <c r="X79" s="136">
        <f>'150134 Ас-Медикал'!X144</f>
        <v>0</v>
      </c>
      <c r="Y79" s="144">
        <f>'150134 Ас-Медикал'!Y144</f>
        <v>0</v>
      </c>
      <c r="Z79" s="188">
        <f t="shared" si="11"/>
        <v>0</v>
      </c>
      <c r="AA79" s="149">
        <f t="shared" si="12"/>
        <v>0</v>
      </c>
      <c r="AB79" s="151">
        <f>'150134 Ас-Медикал'!Z144</f>
        <v>0</v>
      </c>
      <c r="AC79" s="137">
        <f>'150134 Ас-Медикал'!AA144</f>
        <v>0</v>
      </c>
      <c r="AD79" s="136">
        <f>'150134 Ас-Медикал'!AB144</f>
        <v>0</v>
      </c>
      <c r="AE79" s="144">
        <f>'150134 Ас-Медикал'!AC144</f>
        <v>0</v>
      </c>
      <c r="AF79" s="155">
        <f t="shared" si="13"/>
        <v>0</v>
      </c>
      <c r="AG79" s="149">
        <f t="shared" si="14"/>
        <v>0</v>
      </c>
      <c r="AH79" s="151">
        <f>'150134 Ас-Медикал'!AD144</f>
        <v>300</v>
      </c>
      <c r="AI79" s="137">
        <f>'150134 Ас-Медикал'!AE144</f>
        <v>201657</v>
      </c>
      <c r="AJ79" s="136">
        <f>'150134 Ас-Медикал'!AF144</f>
        <v>0</v>
      </c>
      <c r="AK79" s="144">
        <f>'150134 Ас-Медикал'!AG144</f>
        <v>0</v>
      </c>
      <c r="AL79" s="155">
        <f t="shared" si="15"/>
        <v>300</v>
      </c>
      <c r="AM79" s="158">
        <f t="shared" si="16"/>
        <v>201657</v>
      </c>
      <c r="AN79" s="160">
        <f t="shared" si="17"/>
        <v>201657</v>
      </c>
    </row>
    <row r="80" spans="1:40" s="72" customFormat="1" ht="57" x14ac:dyDescent="0.2">
      <c r="A80" s="166">
        <v>77</v>
      </c>
      <c r="B80" s="105">
        <v>150135</v>
      </c>
      <c r="C80" s="179" t="s">
        <v>183</v>
      </c>
      <c r="D80" s="187">
        <v>0</v>
      </c>
      <c r="E80" s="10">
        <v>0</v>
      </c>
      <c r="F80" s="113">
        <v>0</v>
      </c>
      <c r="G80" s="10">
        <v>0</v>
      </c>
      <c r="H80" s="113">
        <v>0</v>
      </c>
      <c r="I80" s="10">
        <v>0</v>
      </c>
      <c r="J80" s="113">
        <v>0</v>
      </c>
      <c r="K80" s="10">
        <v>0</v>
      </c>
      <c r="L80" s="113">
        <v>0</v>
      </c>
      <c r="M80" s="10">
        <v>0</v>
      </c>
      <c r="N80" s="113">
        <v>0</v>
      </c>
      <c r="O80" s="10">
        <v>0</v>
      </c>
      <c r="P80" s="113">
        <v>0</v>
      </c>
      <c r="Q80" s="10">
        <v>0</v>
      </c>
      <c r="R80" s="113">
        <v>0</v>
      </c>
      <c r="S80" s="10">
        <v>0</v>
      </c>
      <c r="T80" s="113">
        <v>0</v>
      </c>
      <c r="U80" s="10">
        <v>0</v>
      </c>
      <c r="V80" s="113">
        <v>0</v>
      </c>
      <c r="W80" s="10">
        <v>0</v>
      </c>
      <c r="X80" s="113">
        <v>0</v>
      </c>
      <c r="Y80" s="191">
        <v>0</v>
      </c>
      <c r="Z80" s="188">
        <f t="shared" si="11"/>
        <v>0</v>
      </c>
      <c r="AA80" s="149">
        <f t="shared" si="12"/>
        <v>0</v>
      </c>
      <c r="AB80" s="187">
        <v>0</v>
      </c>
      <c r="AC80" s="10">
        <v>0</v>
      </c>
      <c r="AD80" s="113">
        <v>0</v>
      </c>
      <c r="AE80" s="191">
        <v>0</v>
      </c>
      <c r="AF80" s="155">
        <f t="shared" si="13"/>
        <v>0</v>
      </c>
      <c r="AG80" s="149">
        <f t="shared" si="14"/>
        <v>0</v>
      </c>
      <c r="AH80" s="187">
        <v>0</v>
      </c>
      <c r="AI80" s="10">
        <v>0</v>
      </c>
      <c r="AJ80" s="113">
        <v>0</v>
      </c>
      <c r="AK80" s="191">
        <v>0</v>
      </c>
      <c r="AL80" s="155">
        <f t="shared" si="15"/>
        <v>0</v>
      </c>
      <c r="AM80" s="158">
        <f t="shared" si="16"/>
        <v>0</v>
      </c>
      <c r="AN80" s="160">
        <f t="shared" si="17"/>
        <v>0</v>
      </c>
    </row>
    <row r="81" spans="1:40" s="72" customFormat="1" x14ac:dyDescent="0.2">
      <c r="A81" s="166">
        <v>78</v>
      </c>
      <c r="B81" s="105">
        <v>150136</v>
      </c>
      <c r="C81" s="179" t="s">
        <v>184</v>
      </c>
      <c r="D81" s="187">
        <v>0</v>
      </c>
      <c r="E81" s="10">
        <v>0</v>
      </c>
      <c r="F81" s="113">
        <v>0</v>
      </c>
      <c r="G81" s="10">
        <v>0</v>
      </c>
      <c r="H81" s="113">
        <v>0</v>
      </c>
      <c r="I81" s="10">
        <v>0</v>
      </c>
      <c r="J81" s="113">
        <v>0</v>
      </c>
      <c r="K81" s="10">
        <v>0</v>
      </c>
      <c r="L81" s="113">
        <v>0</v>
      </c>
      <c r="M81" s="10">
        <v>0</v>
      </c>
      <c r="N81" s="113">
        <v>0</v>
      </c>
      <c r="O81" s="10">
        <v>0</v>
      </c>
      <c r="P81" s="113">
        <v>0</v>
      </c>
      <c r="Q81" s="10">
        <v>0</v>
      </c>
      <c r="R81" s="113">
        <v>0</v>
      </c>
      <c r="S81" s="10">
        <v>0</v>
      </c>
      <c r="T81" s="113">
        <v>0</v>
      </c>
      <c r="U81" s="10">
        <v>0</v>
      </c>
      <c r="V81" s="113">
        <v>0</v>
      </c>
      <c r="W81" s="10">
        <v>0</v>
      </c>
      <c r="X81" s="113">
        <v>0</v>
      </c>
      <c r="Y81" s="191">
        <v>0</v>
      </c>
      <c r="Z81" s="188">
        <f t="shared" si="11"/>
        <v>0</v>
      </c>
      <c r="AA81" s="149">
        <f t="shared" si="12"/>
        <v>0</v>
      </c>
      <c r="AB81" s="187">
        <v>0</v>
      </c>
      <c r="AC81" s="10">
        <v>0</v>
      </c>
      <c r="AD81" s="113">
        <v>0</v>
      </c>
      <c r="AE81" s="191">
        <v>0</v>
      </c>
      <c r="AF81" s="155">
        <f t="shared" si="13"/>
        <v>0</v>
      </c>
      <c r="AG81" s="149">
        <f t="shared" si="14"/>
        <v>0</v>
      </c>
      <c r="AH81" s="187">
        <v>0</v>
      </c>
      <c r="AI81" s="10">
        <v>0</v>
      </c>
      <c r="AJ81" s="113">
        <v>0</v>
      </c>
      <c r="AK81" s="191">
        <v>0</v>
      </c>
      <c r="AL81" s="155">
        <f t="shared" si="15"/>
        <v>0</v>
      </c>
      <c r="AM81" s="158">
        <f t="shared" si="16"/>
        <v>0</v>
      </c>
      <c r="AN81" s="160">
        <f t="shared" si="17"/>
        <v>0</v>
      </c>
    </row>
    <row r="82" spans="1:40" s="72" customFormat="1" x14ac:dyDescent="0.2">
      <c r="A82" s="166">
        <v>79</v>
      </c>
      <c r="B82" s="105">
        <v>150137</v>
      </c>
      <c r="C82" s="179" t="s">
        <v>185</v>
      </c>
      <c r="D82" s="187">
        <v>0</v>
      </c>
      <c r="E82" s="10">
        <v>0</v>
      </c>
      <c r="F82" s="113">
        <v>0</v>
      </c>
      <c r="G82" s="10">
        <v>0</v>
      </c>
      <c r="H82" s="113">
        <v>0</v>
      </c>
      <c r="I82" s="10">
        <v>0</v>
      </c>
      <c r="J82" s="113">
        <v>0</v>
      </c>
      <c r="K82" s="10">
        <v>0</v>
      </c>
      <c r="L82" s="113">
        <v>0</v>
      </c>
      <c r="M82" s="10">
        <v>0</v>
      </c>
      <c r="N82" s="113">
        <v>0</v>
      </c>
      <c r="O82" s="10">
        <v>0</v>
      </c>
      <c r="P82" s="113">
        <v>0</v>
      </c>
      <c r="Q82" s="10">
        <v>0</v>
      </c>
      <c r="R82" s="113">
        <v>0</v>
      </c>
      <c r="S82" s="10">
        <v>0</v>
      </c>
      <c r="T82" s="113">
        <v>0</v>
      </c>
      <c r="U82" s="10">
        <v>0</v>
      </c>
      <c r="V82" s="113">
        <v>0</v>
      </c>
      <c r="W82" s="10">
        <v>0</v>
      </c>
      <c r="X82" s="113">
        <v>0</v>
      </c>
      <c r="Y82" s="191">
        <v>0</v>
      </c>
      <c r="Z82" s="188">
        <f t="shared" si="11"/>
        <v>0</v>
      </c>
      <c r="AA82" s="149">
        <f t="shared" si="12"/>
        <v>0</v>
      </c>
      <c r="AB82" s="187">
        <v>0</v>
      </c>
      <c r="AC82" s="10">
        <v>0</v>
      </c>
      <c r="AD82" s="113">
        <v>0</v>
      </c>
      <c r="AE82" s="191">
        <v>0</v>
      </c>
      <c r="AF82" s="155">
        <f t="shared" si="13"/>
        <v>0</v>
      </c>
      <c r="AG82" s="149">
        <f t="shared" si="14"/>
        <v>0</v>
      </c>
      <c r="AH82" s="187">
        <v>0</v>
      </c>
      <c r="AI82" s="10">
        <v>0</v>
      </c>
      <c r="AJ82" s="113">
        <v>0</v>
      </c>
      <c r="AK82" s="191">
        <v>0</v>
      </c>
      <c r="AL82" s="155">
        <f t="shared" si="15"/>
        <v>0</v>
      </c>
      <c r="AM82" s="158">
        <f t="shared" si="16"/>
        <v>0</v>
      </c>
      <c r="AN82" s="160">
        <f t="shared" si="17"/>
        <v>0</v>
      </c>
    </row>
    <row r="83" spans="1:40" s="6" customFormat="1" ht="15" thickBot="1" x14ac:dyDescent="0.25">
      <c r="A83" s="184"/>
      <c r="B83" s="185"/>
      <c r="C83" s="186" t="s">
        <v>82</v>
      </c>
      <c r="D83" s="145">
        <f>SUM(D4:D82)</f>
        <v>389808</v>
      </c>
      <c r="E83" s="190">
        <f t="shared" ref="E83:AK83" si="18">SUM(E4:E82)</f>
        <v>77458196.149999991</v>
      </c>
      <c r="F83" s="154">
        <f t="shared" si="18"/>
        <v>68040</v>
      </c>
      <c r="G83" s="190">
        <f t="shared" si="18"/>
        <v>18706292.740000002</v>
      </c>
      <c r="H83" s="154">
        <f t="shared" si="18"/>
        <v>612280</v>
      </c>
      <c r="I83" s="190">
        <f t="shared" si="18"/>
        <v>116725088.86999999</v>
      </c>
      <c r="J83" s="154">
        <f t="shared" si="18"/>
        <v>102358</v>
      </c>
      <c r="K83" s="190">
        <f t="shared" si="18"/>
        <v>24767851.629999999</v>
      </c>
      <c r="L83" s="154">
        <f t="shared" si="18"/>
        <v>117552</v>
      </c>
      <c r="M83" s="190">
        <f t="shared" si="18"/>
        <v>184743046.39000002</v>
      </c>
      <c r="N83" s="154">
        <f t="shared" si="18"/>
        <v>17602</v>
      </c>
      <c r="O83" s="190">
        <f t="shared" si="18"/>
        <v>2917456.6399999997</v>
      </c>
      <c r="P83" s="154">
        <f t="shared" si="18"/>
        <v>2210</v>
      </c>
      <c r="Q83" s="197">
        <f t="shared" si="18"/>
        <v>8770606</v>
      </c>
      <c r="R83" s="154">
        <f t="shared" si="18"/>
        <v>868</v>
      </c>
      <c r="S83" s="197">
        <f t="shared" si="18"/>
        <v>3444744.8</v>
      </c>
      <c r="T83" s="154">
        <f t="shared" si="18"/>
        <v>161918</v>
      </c>
      <c r="U83" s="197">
        <f t="shared" si="18"/>
        <v>155473607.08999997</v>
      </c>
      <c r="V83" s="154">
        <f t="shared" si="18"/>
        <v>67180</v>
      </c>
      <c r="W83" s="197">
        <f t="shared" si="18"/>
        <v>15725152.000000002</v>
      </c>
      <c r="X83" s="154">
        <f t="shared" si="18"/>
        <v>20674</v>
      </c>
      <c r="Y83" s="198">
        <f t="shared" si="18"/>
        <v>38367900.079999998</v>
      </c>
      <c r="Z83" s="163">
        <f>SUM(Z4:Z82)</f>
        <v>1560490</v>
      </c>
      <c r="AA83" s="156">
        <f>SUM(AA4:AA82)</f>
        <v>647099942.38999999</v>
      </c>
      <c r="AB83" s="145">
        <f t="shared" si="18"/>
        <v>275491</v>
      </c>
      <c r="AC83" s="190">
        <f t="shared" si="18"/>
        <v>85164464.590000004</v>
      </c>
      <c r="AD83" s="154">
        <f t="shared" si="18"/>
        <v>107345</v>
      </c>
      <c r="AE83" s="193">
        <f t="shared" si="18"/>
        <v>46274142.689999998</v>
      </c>
      <c r="AF83" s="150">
        <f>SUM(AF4:AF82)</f>
        <v>382836</v>
      </c>
      <c r="AG83" s="156">
        <f>SUM(AG4:AG82)</f>
        <v>131438607.28000002</v>
      </c>
      <c r="AH83" s="145">
        <f t="shared" si="18"/>
        <v>1000403</v>
      </c>
      <c r="AI83" s="190">
        <f t="shared" si="18"/>
        <v>870977189.43999994</v>
      </c>
      <c r="AJ83" s="154">
        <f t="shared" si="18"/>
        <v>319869</v>
      </c>
      <c r="AK83" s="193">
        <f t="shared" si="18"/>
        <v>363118441.77999997</v>
      </c>
      <c r="AL83" s="150">
        <f>SUM(AL4:AL82)</f>
        <v>1320272</v>
      </c>
      <c r="AM83" s="159">
        <f>SUM(AM4:AM82)</f>
        <v>1234095631.2199998</v>
      </c>
      <c r="AN83" s="161">
        <f>SUM(AN4:AN82)</f>
        <v>2012634180.8899999</v>
      </c>
    </row>
  </sheetData>
  <mergeCells count="19">
    <mergeCell ref="AF1:AG2"/>
    <mergeCell ref="AL1:AM2"/>
    <mergeCell ref="AN1:AN2"/>
    <mergeCell ref="Z1:AA2"/>
    <mergeCell ref="AB1:AE2"/>
    <mergeCell ref="AH1:AK2"/>
    <mergeCell ref="A1:A3"/>
    <mergeCell ref="B1:B3"/>
    <mergeCell ref="C1:C3"/>
    <mergeCell ref="V2:W2"/>
    <mergeCell ref="X2:Y2"/>
    <mergeCell ref="D1:Y1"/>
    <mergeCell ref="D2:G2"/>
    <mergeCell ref="H2:K2"/>
    <mergeCell ref="L2:M2"/>
    <mergeCell ref="N2:O2"/>
    <mergeCell ref="P2:Q2"/>
    <mergeCell ref="R2:S2"/>
    <mergeCell ref="T2:U2"/>
  </mergeCells>
  <pageMargins left="0.7" right="0.7" top="0.75" bottom="0.75" header="0.3" footer="0.3"/>
  <pageSetup paperSize="9" scale="6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150036</v>
      </c>
      <c r="D3" s="51" t="str">
        <f>VLOOKUP(C3,'Список МО'!B2:C80,2,0)</f>
        <v>ГБУЗ  "Поликлиника № 4"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 "Поликлиника № 4"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2614</v>
      </c>
      <c r="E10" s="37">
        <f>D10*Тарифы!D3</f>
        <v>303563.82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12177</v>
      </c>
      <c r="E11" s="37">
        <f>D11*Тарифы!D4</f>
        <v>2645331.48</v>
      </c>
      <c r="F11" s="36">
        <v>0</v>
      </c>
      <c r="G11" s="37">
        <f>F11*Тарифы!E4</f>
        <v>0</v>
      </c>
      <c r="H11" s="66">
        <v>1992</v>
      </c>
      <c r="I11" s="37">
        <f>H11*Тарифы!F4</f>
        <v>519294.48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54</v>
      </c>
      <c r="AA11" s="37">
        <f>Z11*Тарифы!V4</f>
        <v>23088.78</v>
      </c>
      <c r="AB11" s="36">
        <v>0</v>
      </c>
      <c r="AC11" s="37">
        <f>AB11*Тарифы!W4</f>
        <v>0</v>
      </c>
      <c r="AD11" s="36">
        <v>81</v>
      </c>
      <c r="AE11" s="37">
        <f>AD11*Тарифы!X4</f>
        <v>116353.26000000001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1901</v>
      </c>
      <c r="I13" s="37">
        <f>H13*Тарифы!F6</f>
        <v>353243.82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327</v>
      </c>
      <c r="AE13" s="37">
        <f>AD13*Тарифы!X6</f>
        <v>243896.22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486</v>
      </c>
      <c r="E21" s="37">
        <f>D21*Тарифы!D14</f>
        <v>112669.38</v>
      </c>
      <c r="F21" s="36">
        <v>0</v>
      </c>
      <c r="G21" s="37">
        <f>F21*Тарифы!E14</f>
        <v>0</v>
      </c>
      <c r="H21" s="66">
        <v>628</v>
      </c>
      <c r="I21" s="37">
        <f>H21*Тарифы!F14</f>
        <v>174709.6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278</v>
      </c>
      <c r="AE21" s="37">
        <f>AD21*Тарифы!X14</f>
        <v>268784.3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6713</v>
      </c>
      <c r="I22" s="37">
        <f>H22*Тарифы!F15</f>
        <v>1410938.34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280</v>
      </c>
      <c r="AA22" s="37">
        <f>Z22*Тарифы!V15</f>
        <v>96524.400000000009</v>
      </c>
      <c r="AB22" s="36">
        <v>0</v>
      </c>
      <c r="AC22" s="37">
        <f>AB22*Тарифы!W15</f>
        <v>0</v>
      </c>
      <c r="AD22" s="36">
        <v>1229</v>
      </c>
      <c r="AE22" s="37">
        <f>AD22*Тарифы!X15</f>
        <v>1176939.56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619</v>
      </c>
      <c r="E24" s="37">
        <f>D24*Тарифы!D17</f>
        <v>111890.43999999999</v>
      </c>
      <c r="F24" s="36">
        <v>0</v>
      </c>
      <c r="G24" s="37">
        <f>F24*Тарифы!E17</f>
        <v>0</v>
      </c>
      <c r="H24" s="66">
        <v>11590</v>
      </c>
      <c r="I24" s="37">
        <f>H24*Тарифы!F17</f>
        <v>2513986.9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2383</v>
      </c>
      <c r="AA24" s="37">
        <f>Z24*Тарифы!V17</f>
        <v>847823.74</v>
      </c>
      <c r="AB24" s="36">
        <v>0</v>
      </c>
      <c r="AC24" s="37">
        <f>AB24*Тарифы!W17</f>
        <v>0</v>
      </c>
      <c r="AD24" s="36">
        <v>7131</v>
      </c>
      <c r="AE24" s="37">
        <f>AD24*Тарифы!X17</f>
        <v>6631972.6200000001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594</v>
      </c>
      <c r="I28" s="37">
        <f>H28*Тарифы!F21</f>
        <v>117511.02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83</v>
      </c>
      <c r="AA28" s="37">
        <f>Z28*Тарифы!V21</f>
        <v>26932.670000000002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597</v>
      </c>
      <c r="E29" s="37">
        <f>D29*Тарифы!D22</f>
        <v>75956.31</v>
      </c>
      <c r="F29" s="36">
        <v>0</v>
      </c>
      <c r="G29" s="37">
        <f>F29*Тарифы!E22</f>
        <v>0</v>
      </c>
      <c r="H29" s="66">
        <v>7750</v>
      </c>
      <c r="I29" s="37">
        <f>H29*Тарифы!F22</f>
        <v>1183270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508</v>
      </c>
      <c r="AA29" s="37">
        <f>Z29*Тарифы!V22</f>
        <v>127208.28</v>
      </c>
      <c r="AB29" s="36">
        <v>0</v>
      </c>
      <c r="AC29" s="37">
        <f>AB29*Тарифы!W22</f>
        <v>0</v>
      </c>
      <c r="AD29" s="36">
        <v>10587</v>
      </c>
      <c r="AE29" s="37">
        <f>AD29*Тарифы!X22</f>
        <v>9651109.2000000011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553</v>
      </c>
      <c r="E30" s="37">
        <f>D30*Тарифы!D23</f>
        <v>56129.5</v>
      </c>
      <c r="F30" s="36">
        <v>0</v>
      </c>
      <c r="G30" s="37">
        <f>F30*Тарифы!E23</f>
        <v>0</v>
      </c>
      <c r="H30" s="66">
        <v>5848</v>
      </c>
      <c r="I30" s="37">
        <f>H30*Тарифы!F23</f>
        <v>712286.4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794</v>
      </c>
      <c r="AA30" s="37">
        <f>Z30*Тарифы!V23</f>
        <v>158625.32</v>
      </c>
      <c r="AB30" s="36">
        <v>0</v>
      </c>
      <c r="AC30" s="37">
        <f>AB30*Тарифы!W23</f>
        <v>0</v>
      </c>
      <c r="AD30" s="36">
        <v>7582</v>
      </c>
      <c r="AE30" s="37">
        <f>AD30*Тарифы!X23</f>
        <v>5096544.58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1901</v>
      </c>
      <c r="I32" s="37">
        <f>H32*Тарифы!F25</f>
        <v>353243.82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389</v>
      </c>
      <c r="AE32" s="37">
        <f>AD32*Тарифы!X25</f>
        <v>290139.53999999998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2511</v>
      </c>
      <c r="I33" s="37">
        <f>H33*Тарифы!F26</f>
        <v>527761.98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622</v>
      </c>
      <c r="AE33" s="37">
        <f>AD33*Тарифы!X26</f>
        <v>595652.07999999996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3244</v>
      </c>
      <c r="E35" s="37">
        <f>D35*Тарифы!D28</f>
        <v>502333.39999999997</v>
      </c>
      <c r="F35" s="36">
        <v>0</v>
      </c>
      <c r="G35" s="37">
        <f>F35*Тарифы!E28</f>
        <v>0</v>
      </c>
      <c r="H35" s="66">
        <v>48926</v>
      </c>
      <c r="I35" s="37">
        <f>H35*Тарифы!F28</f>
        <v>9091429.3200000003</v>
      </c>
      <c r="J35" s="36">
        <v>0</v>
      </c>
      <c r="K35" s="37">
        <f>J35*Тарифы!G28</f>
        <v>0</v>
      </c>
      <c r="L35" s="36">
        <v>15212</v>
      </c>
      <c r="M35" s="37">
        <v>23855875.609999999</v>
      </c>
      <c r="N35" s="36">
        <v>2284</v>
      </c>
      <c r="O35" s="37">
        <v>379469.63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23944</v>
      </c>
      <c r="AA35" s="37">
        <f>Z35*Тарифы!V28</f>
        <v>7297891.7600000007</v>
      </c>
      <c r="AB35" s="36">
        <v>0</v>
      </c>
      <c r="AC35" s="37">
        <f>AB35*Тарифы!W28</f>
        <v>0</v>
      </c>
      <c r="AD35" s="36">
        <v>80239</v>
      </c>
      <c r="AE35" s="37">
        <f>AD35*Тарифы!X28</f>
        <v>59847060.539999999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3268</v>
      </c>
      <c r="I37" s="37">
        <f>H37*Тарифы!F30</f>
        <v>646508.44000000006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2897</v>
      </c>
      <c r="AE37" s="37">
        <f>AD37*Тарифы!X30</f>
        <v>2534208.69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4144</v>
      </c>
      <c r="I38" s="37">
        <f>H38*Тарифы!F31</f>
        <v>657238.4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794</v>
      </c>
      <c r="AA38" s="37">
        <f>Z38*Тарифы!V31</f>
        <v>206551.16</v>
      </c>
      <c r="AB38" s="36">
        <v>0</v>
      </c>
      <c r="AC38" s="37">
        <f>AB38*Тарифы!W31</f>
        <v>0</v>
      </c>
      <c r="AD38" s="36">
        <v>1532</v>
      </c>
      <c r="AE38" s="37">
        <f>AD38*Тарифы!X31</f>
        <v>931042.36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1937</v>
      </c>
      <c r="E39" s="37">
        <f>D39*Тарифы!D32</f>
        <v>319333.82</v>
      </c>
      <c r="F39" s="36">
        <v>0</v>
      </c>
      <c r="G39" s="37">
        <f>F39*Тарифы!E32</f>
        <v>0</v>
      </c>
      <c r="H39" s="66">
        <v>6871</v>
      </c>
      <c r="I39" s="37">
        <f>H39*Тарифы!F32</f>
        <v>1359289.9300000002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2638</v>
      </c>
      <c r="AA39" s="37">
        <f>Z39*Тарифы!V32</f>
        <v>856004.62</v>
      </c>
      <c r="AB39" s="36">
        <v>0</v>
      </c>
      <c r="AC39" s="37">
        <f>AB39*Тарифы!W32</f>
        <v>0</v>
      </c>
      <c r="AD39" s="36">
        <v>3746</v>
      </c>
      <c r="AE39" s="37">
        <f>AD39*Тарифы!X32</f>
        <v>3276888.42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1886</v>
      </c>
      <c r="I43" s="37">
        <f>H43*Тарифы!F36</f>
        <v>670963.36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70</v>
      </c>
      <c r="AE43" s="37">
        <f>AD43*Тарифы!X36</f>
        <v>90883.799999999988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22227</v>
      </c>
      <c r="E48" s="39">
        <f t="shared" ref="E48:AG48" si="0">SUM(E10:E47)</f>
        <v>4127208.1499999994</v>
      </c>
      <c r="F48" s="67">
        <f t="shared" si="0"/>
        <v>0</v>
      </c>
      <c r="G48" s="39">
        <f t="shared" si="0"/>
        <v>0</v>
      </c>
      <c r="H48" s="67">
        <f t="shared" si="0"/>
        <v>106523</v>
      </c>
      <c r="I48" s="39">
        <f t="shared" si="0"/>
        <v>20291675.809999999</v>
      </c>
      <c r="J48" s="67">
        <f t="shared" si="0"/>
        <v>0</v>
      </c>
      <c r="K48" s="39">
        <f t="shared" si="0"/>
        <v>0</v>
      </c>
      <c r="L48" s="67">
        <f t="shared" si="0"/>
        <v>15212</v>
      </c>
      <c r="M48" s="39">
        <f t="shared" si="0"/>
        <v>23855875.609999999</v>
      </c>
      <c r="N48" s="67">
        <f t="shared" si="0"/>
        <v>2284</v>
      </c>
      <c r="O48" s="39">
        <f t="shared" si="0"/>
        <v>379469.63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31478</v>
      </c>
      <c r="AA48" s="39">
        <f t="shared" si="0"/>
        <v>9640650.7300000004</v>
      </c>
      <c r="AB48" s="67">
        <f t="shared" si="0"/>
        <v>0</v>
      </c>
      <c r="AC48" s="39">
        <f t="shared" si="0"/>
        <v>0</v>
      </c>
      <c r="AD48" s="67">
        <f t="shared" si="0"/>
        <v>116710</v>
      </c>
      <c r="AE48" s="39">
        <f t="shared" si="0"/>
        <v>90751475.170000002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68510</v>
      </c>
      <c r="E50" s="45"/>
      <c r="F50" s="223" t="s">
        <v>83</v>
      </c>
      <c r="G50" s="223"/>
      <c r="H50" s="44">
        <v>68510</v>
      </c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 "Поликлиника № 4"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754</v>
      </c>
      <c r="E58" s="37">
        <f>D58*Тарифы!D3</f>
        <v>87562.01999999999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3509</v>
      </c>
      <c r="E59" s="37">
        <f>D59*Тарифы!D4</f>
        <v>762295.16</v>
      </c>
      <c r="F59" s="36">
        <v>0</v>
      </c>
      <c r="G59" s="37">
        <f>F59*Тарифы!E4</f>
        <v>0</v>
      </c>
      <c r="H59" s="36">
        <v>576</v>
      </c>
      <c r="I59" s="37">
        <f>H59*Тарифы!F4</f>
        <v>150157.44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15</v>
      </c>
      <c r="AA59" s="37">
        <f>Z59*Тарифы!V4</f>
        <v>6413.55</v>
      </c>
      <c r="AB59" s="36">
        <v>0</v>
      </c>
      <c r="AC59" s="37">
        <f>AB59*Тарифы!W4</f>
        <v>0</v>
      </c>
      <c r="AD59" s="36">
        <v>46</v>
      </c>
      <c r="AE59" s="37">
        <f>AD59*Тарифы!X4</f>
        <v>66077.16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548</v>
      </c>
      <c r="I61" s="37">
        <f>H61*Тарифы!F6</f>
        <v>101829.36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60</v>
      </c>
      <c r="AE61" s="37">
        <f>AD61*Тарифы!X6</f>
        <v>44751.6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140</v>
      </c>
      <c r="E69" s="37">
        <f>D69*Тарифы!D14</f>
        <v>32456.2</v>
      </c>
      <c r="F69" s="36">
        <v>0</v>
      </c>
      <c r="G69" s="37">
        <f>F69*Тарифы!E14</f>
        <v>0</v>
      </c>
      <c r="H69" s="36">
        <v>181</v>
      </c>
      <c r="I69" s="37">
        <f>H69*Тарифы!F14</f>
        <v>50354.2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49</v>
      </c>
      <c r="AE69" s="37">
        <f>AD69*Тарифы!X14</f>
        <v>47375.65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1936</v>
      </c>
      <c r="I70" s="37">
        <f>H70*Тарифы!F15</f>
        <v>406908.48000000004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82</v>
      </c>
      <c r="AA70" s="37">
        <f>Z70*Тарифы!V15</f>
        <v>28267.86</v>
      </c>
      <c r="AB70" s="36">
        <v>0</v>
      </c>
      <c r="AC70" s="37">
        <f>AB70*Тарифы!W15</f>
        <v>0</v>
      </c>
      <c r="AD70" s="36">
        <v>464</v>
      </c>
      <c r="AE70" s="37">
        <f>AD70*Тарифы!X15</f>
        <v>444344.96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179</v>
      </c>
      <c r="E72" s="37">
        <f>D72*Тарифы!D17</f>
        <v>32356.039999999997</v>
      </c>
      <c r="F72" s="36">
        <v>0</v>
      </c>
      <c r="G72" s="37">
        <f>F72*Тарифы!E17</f>
        <v>0</v>
      </c>
      <c r="H72" s="36">
        <v>3341</v>
      </c>
      <c r="I72" s="37">
        <f>H72*Тарифы!F17</f>
        <v>724696.30999999994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685</v>
      </c>
      <c r="AA72" s="37">
        <f>Z72*Тарифы!V17</f>
        <v>243709.3</v>
      </c>
      <c r="AB72" s="36">
        <v>0</v>
      </c>
      <c r="AC72" s="37">
        <f>AB72*Тарифы!W17</f>
        <v>0</v>
      </c>
      <c r="AD72" s="36">
        <v>2016</v>
      </c>
      <c r="AE72" s="37">
        <f>AD72*Тарифы!X17</f>
        <v>1874920.32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171</v>
      </c>
      <c r="I76" s="37">
        <f>H76*Тарифы!F21</f>
        <v>33828.93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24</v>
      </c>
      <c r="AA76" s="37">
        <f>Z76*Тарифы!V21</f>
        <v>7787.76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170</v>
      </c>
      <c r="E77" s="37">
        <f>D77*Тарифы!D22</f>
        <v>21629.100000000002</v>
      </c>
      <c r="F77" s="36">
        <v>0</v>
      </c>
      <c r="G77" s="37">
        <f>F77*Тарифы!E22</f>
        <v>0</v>
      </c>
      <c r="H77" s="36">
        <v>2232</v>
      </c>
      <c r="I77" s="37">
        <f>H77*Тарифы!F22</f>
        <v>340781.76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147</v>
      </c>
      <c r="AA77" s="37">
        <f>Z77*Тарифы!V22</f>
        <v>36810.269999999997</v>
      </c>
      <c r="AB77" s="36">
        <v>0</v>
      </c>
      <c r="AC77" s="37">
        <f>AB77*Тарифы!W22</f>
        <v>0</v>
      </c>
      <c r="AD77" s="36">
        <v>1666</v>
      </c>
      <c r="AE77" s="37">
        <f>AD77*Тарифы!X22</f>
        <v>1518725.6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162</v>
      </c>
      <c r="E78" s="37">
        <f>D78*Тарифы!D23</f>
        <v>16443</v>
      </c>
      <c r="F78" s="36">
        <v>0</v>
      </c>
      <c r="G78" s="37">
        <f>F78*Тарифы!E23</f>
        <v>0</v>
      </c>
      <c r="H78" s="36">
        <v>1684</v>
      </c>
      <c r="I78" s="37">
        <f>H78*Тарифы!F23</f>
        <v>205111.19999999998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229</v>
      </c>
      <c r="AA78" s="37">
        <f>Z78*Тарифы!V23</f>
        <v>45749.62</v>
      </c>
      <c r="AB78" s="36">
        <v>0</v>
      </c>
      <c r="AC78" s="37">
        <f>AB78*Тарифы!W23</f>
        <v>0</v>
      </c>
      <c r="AD78" s="36">
        <v>1652</v>
      </c>
      <c r="AE78" s="37">
        <f>AD78*Тарифы!X23</f>
        <v>1110457.8800000001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548</v>
      </c>
      <c r="I80" s="37">
        <f>H80*Тарифы!F25</f>
        <v>101829.36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88</v>
      </c>
      <c r="AE80" s="37">
        <f>AD80*Тарифы!X25</f>
        <v>65635.680000000008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724</v>
      </c>
      <c r="I81" s="37">
        <f>H81*Тарифы!F26</f>
        <v>152170.32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145</v>
      </c>
      <c r="AE81" s="37">
        <f>AD81*Тарифы!X26</f>
        <v>138857.79999999999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1527</v>
      </c>
      <c r="E83" s="37">
        <f>D83*Тарифы!D28</f>
        <v>236455.94999999998</v>
      </c>
      <c r="F83" s="36">
        <v>0</v>
      </c>
      <c r="G83" s="37">
        <f>F83*Тарифы!E28</f>
        <v>0</v>
      </c>
      <c r="H83" s="36">
        <v>14020</v>
      </c>
      <c r="I83" s="37">
        <f>H83*Тарифы!F28</f>
        <v>2605196.4</v>
      </c>
      <c r="J83" s="36">
        <v>0</v>
      </c>
      <c r="K83" s="37">
        <f>J83*Тарифы!G28</f>
        <v>0</v>
      </c>
      <c r="L83" s="36">
        <v>3998</v>
      </c>
      <c r="M83" s="37">
        <v>6324042.6500000004</v>
      </c>
      <c r="N83" s="36">
        <v>600</v>
      </c>
      <c r="O83" s="37">
        <v>101115.21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6913</v>
      </c>
      <c r="AA83" s="37">
        <f>Z83*Тарифы!V28</f>
        <v>2107013.27</v>
      </c>
      <c r="AB83" s="36">
        <v>0</v>
      </c>
      <c r="AC83" s="37">
        <f>AB83*Тарифы!W28</f>
        <v>0</v>
      </c>
      <c r="AD83" s="36">
        <v>22172</v>
      </c>
      <c r="AE83" s="37">
        <f>AD83*Тарифы!X28</f>
        <v>16537207.92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942</v>
      </c>
      <c r="I85" s="37">
        <f>H85*Тарифы!F30</f>
        <v>186355.86000000002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701</v>
      </c>
      <c r="AE85" s="37">
        <f>AD85*Тарифы!X30</f>
        <v>613213.77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1195</v>
      </c>
      <c r="I86" s="37">
        <f>H86*Тарифы!F31</f>
        <v>189527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229</v>
      </c>
      <c r="AA86" s="37">
        <f>Z86*Тарифы!V31</f>
        <v>59572.06</v>
      </c>
      <c r="AB86" s="36">
        <v>0</v>
      </c>
      <c r="AC86" s="37">
        <f>AB86*Тарифы!W31</f>
        <v>0</v>
      </c>
      <c r="AD86" s="36">
        <v>411</v>
      </c>
      <c r="AE86" s="37">
        <f>AD86*Тарифы!X31</f>
        <v>249777.03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563</v>
      </c>
      <c r="E87" s="37">
        <f>D87*Тарифы!D32</f>
        <v>92816.180000000008</v>
      </c>
      <c r="F87" s="36">
        <v>0</v>
      </c>
      <c r="G87" s="37">
        <f>F87*Тарифы!E32</f>
        <v>0</v>
      </c>
      <c r="H87" s="36">
        <v>1981</v>
      </c>
      <c r="I87" s="37">
        <f>H87*Тарифы!F32</f>
        <v>391901.23000000004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760</v>
      </c>
      <c r="AA87" s="37">
        <f>Z87*Тарифы!V32</f>
        <v>246612.4</v>
      </c>
      <c r="AB87" s="36">
        <v>0</v>
      </c>
      <c r="AC87" s="37">
        <f>AB87*Тарифы!W32</f>
        <v>0</v>
      </c>
      <c r="AD87" s="36">
        <v>1049</v>
      </c>
      <c r="AE87" s="37">
        <f>AD87*Тарифы!X32</f>
        <v>917633.73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544</v>
      </c>
      <c r="I91" s="37">
        <f>H91*Тарифы!F36</f>
        <v>193533.44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35</v>
      </c>
      <c r="AE91" s="37">
        <f>AD91*Тарифы!X36</f>
        <v>45441.899999999994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7004</v>
      </c>
      <c r="E96" s="39">
        <f t="shared" ref="E96:AG96" si="1">SUM(E58:E95)</f>
        <v>1282013.6499999999</v>
      </c>
      <c r="F96" s="67">
        <f t="shared" si="1"/>
        <v>0</v>
      </c>
      <c r="G96" s="39">
        <f t="shared" si="1"/>
        <v>0</v>
      </c>
      <c r="H96" s="67">
        <f t="shared" si="1"/>
        <v>30623</v>
      </c>
      <c r="I96" s="39">
        <f t="shared" si="1"/>
        <v>5834181.290000001</v>
      </c>
      <c r="J96" s="67">
        <f t="shared" si="1"/>
        <v>0</v>
      </c>
      <c r="K96" s="39">
        <f t="shared" si="1"/>
        <v>0</v>
      </c>
      <c r="L96" s="67">
        <f t="shared" si="1"/>
        <v>3998</v>
      </c>
      <c r="M96" s="39">
        <f t="shared" si="1"/>
        <v>6324042.6500000004</v>
      </c>
      <c r="N96" s="67">
        <f t="shared" si="1"/>
        <v>600</v>
      </c>
      <c r="O96" s="39">
        <f>SUM(O58:O95)</f>
        <v>101115.21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9084</v>
      </c>
      <c r="AA96" s="39">
        <f t="shared" si="1"/>
        <v>2781936.09</v>
      </c>
      <c r="AB96" s="67">
        <f t="shared" si="1"/>
        <v>0</v>
      </c>
      <c r="AC96" s="39">
        <f t="shared" si="1"/>
        <v>0</v>
      </c>
      <c r="AD96" s="67">
        <f t="shared" si="1"/>
        <v>30554</v>
      </c>
      <c r="AE96" s="39">
        <f t="shared" si="1"/>
        <v>23674421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19757</v>
      </c>
      <c r="E98" s="45"/>
      <c r="F98" s="223" t="s">
        <v>83</v>
      </c>
      <c r="G98" s="223"/>
      <c r="H98" s="44">
        <v>19757</v>
      </c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 "Поликлиника № 4"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3368</v>
      </c>
      <c r="E106" s="43">
        <f t="shared" si="2"/>
        <v>391125.83999999997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15686</v>
      </c>
      <c r="E107" s="43">
        <f t="shared" si="2"/>
        <v>3407626.64</v>
      </c>
      <c r="F107" s="36">
        <f t="shared" si="2"/>
        <v>0</v>
      </c>
      <c r="G107" s="43">
        <f t="shared" si="2"/>
        <v>0</v>
      </c>
      <c r="H107" s="36">
        <f t="shared" si="2"/>
        <v>2568</v>
      </c>
      <c r="I107" s="43">
        <f t="shared" si="2"/>
        <v>669451.91999999993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69</v>
      </c>
      <c r="AA107" s="43">
        <f t="shared" si="2"/>
        <v>29502.329999999998</v>
      </c>
      <c r="AB107" s="36">
        <f t="shared" si="2"/>
        <v>0</v>
      </c>
      <c r="AC107" s="43">
        <f t="shared" si="2"/>
        <v>0</v>
      </c>
      <c r="AD107" s="36">
        <f t="shared" si="2"/>
        <v>127</v>
      </c>
      <c r="AE107" s="43">
        <f t="shared" si="2"/>
        <v>182430.42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2449</v>
      </c>
      <c r="I109" s="43">
        <f t="shared" si="2"/>
        <v>455073.18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387</v>
      </c>
      <c r="AE109" s="43">
        <f t="shared" si="2"/>
        <v>288647.82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626</v>
      </c>
      <c r="E117" s="43">
        <f t="shared" si="4"/>
        <v>145125.58000000002</v>
      </c>
      <c r="F117" s="36">
        <f t="shared" si="4"/>
        <v>0</v>
      </c>
      <c r="G117" s="43">
        <f t="shared" si="4"/>
        <v>0</v>
      </c>
      <c r="H117" s="36">
        <f t="shared" si="4"/>
        <v>809</v>
      </c>
      <c r="I117" s="43">
        <f t="shared" si="4"/>
        <v>225063.8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327</v>
      </c>
      <c r="AE117" s="43">
        <f t="shared" si="4"/>
        <v>316159.95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8649</v>
      </c>
      <c r="I118" s="43">
        <f t="shared" si="4"/>
        <v>1817846.82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362</v>
      </c>
      <c r="AA118" s="43">
        <f t="shared" si="4"/>
        <v>124792.26000000001</v>
      </c>
      <c r="AB118" s="36">
        <f t="shared" si="4"/>
        <v>0</v>
      </c>
      <c r="AC118" s="43">
        <f t="shared" si="4"/>
        <v>0</v>
      </c>
      <c r="AD118" s="36">
        <f t="shared" si="4"/>
        <v>1693</v>
      </c>
      <c r="AE118" s="43">
        <f t="shared" si="4"/>
        <v>1621284.52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798</v>
      </c>
      <c r="E120" s="43">
        <f t="shared" si="4"/>
        <v>144246.47999999998</v>
      </c>
      <c r="F120" s="36">
        <f t="shared" si="4"/>
        <v>0</v>
      </c>
      <c r="G120" s="43">
        <f t="shared" si="4"/>
        <v>0</v>
      </c>
      <c r="H120" s="36">
        <f t="shared" si="4"/>
        <v>14931</v>
      </c>
      <c r="I120" s="43">
        <f t="shared" si="4"/>
        <v>3238683.21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3068</v>
      </c>
      <c r="AA120" s="43">
        <f t="shared" si="4"/>
        <v>1091533.04</v>
      </c>
      <c r="AB120" s="36">
        <f t="shared" si="4"/>
        <v>0</v>
      </c>
      <c r="AC120" s="43">
        <f t="shared" si="4"/>
        <v>0</v>
      </c>
      <c r="AD120" s="36">
        <f t="shared" si="4"/>
        <v>9147</v>
      </c>
      <c r="AE120" s="43">
        <f t="shared" si="4"/>
        <v>8506892.9399999995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765</v>
      </c>
      <c r="I124" s="43">
        <f t="shared" si="6"/>
        <v>151339.95000000001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107</v>
      </c>
      <c r="AA124" s="43">
        <f t="shared" si="6"/>
        <v>34720.43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767</v>
      </c>
      <c r="E125" s="43">
        <f t="shared" si="6"/>
        <v>97585.41</v>
      </c>
      <c r="F125" s="36">
        <f t="shared" si="6"/>
        <v>0</v>
      </c>
      <c r="G125" s="43">
        <f t="shared" si="6"/>
        <v>0</v>
      </c>
      <c r="H125" s="36">
        <f t="shared" si="6"/>
        <v>9982</v>
      </c>
      <c r="I125" s="43">
        <f t="shared" si="6"/>
        <v>1524051.76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655</v>
      </c>
      <c r="AA125" s="43">
        <f t="shared" si="6"/>
        <v>164018.54999999999</v>
      </c>
      <c r="AB125" s="36">
        <f t="shared" si="6"/>
        <v>0</v>
      </c>
      <c r="AC125" s="43">
        <f t="shared" si="6"/>
        <v>0</v>
      </c>
      <c r="AD125" s="36">
        <f t="shared" si="6"/>
        <v>12253</v>
      </c>
      <c r="AE125" s="43">
        <f t="shared" si="6"/>
        <v>11169834.800000001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715</v>
      </c>
      <c r="E126" s="43">
        <f t="shared" si="6"/>
        <v>72572.5</v>
      </c>
      <c r="F126" s="36">
        <f t="shared" si="6"/>
        <v>0</v>
      </c>
      <c r="G126" s="43">
        <f t="shared" si="6"/>
        <v>0</v>
      </c>
      <c r="H126" s="36">
        <f t="shared" si="6"/>
        <v>7532</v>
      </c>
      <c r="I126" s="43">
        <f t="shared" si="6"/>
        <v>917397.6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1023</v>
      </c>
      <c r="AA126" s="43">
        <f t="shared" si="6"/>
        <v>204374.94</v>
      </c>
      <c r="AB126" s="36">
        <f t="shared" si="6"/>
        <v>0</v>
      </c>
      <c r="AC126" s="43">
        <f t="shared" si="6"/>
        <v>0</v>
      </c>
      <c r="AD126" s="36">
        <f t="shared" si="6"/>
        <v>9234</v>
      </c>
      <c r="AE126" s="43">
        <f t="shared" si="6"/>
        <v>6207002.46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2449</v>
      </c>
      <c r="I128" s="43">
        <f t="shared" si="6"/>
        <v>455073.18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477</v>
      </c>
      <c r="AE128" s="43">
        <f t="shared" si="6"/>
        <v>355775.22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3235</v>
      </c>
      <c r="I129" s="43">
        <f t="shared" si="6"/>
        <v>679932.3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767</v>
      </c>
      <c r="AE129" s="43">
        <f t="shared" si="6"/>
        <v>734509.87999999989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4771</v>
      </c>
      <c r="E131" s="43">
        <f t="shared" si="6"/>
        <v>738789.35</v>
      </c>
      <c r="F131" s="36">
        <f t="shared" si="6"/>
        <v>0</v>
      </c>
      <c r="G131" s="43">
        <f t="shared" si="6"/>
        <v>0</v>
      </c>
      <c r="H131" s="36">
        <f t="shared" si="6"/>
        <v>62946</v>
      </c>
      <c r="I131" s="43">
        <f t="shared" si="6"/>
        <v>11696625.720000001</v>
      </c>
      <c r="J131" s="36">
        <f t="shared" si="6"/>
        <v>0</v>
      </c>
      <c r="K131" s="43">
        <f t="shared" si="6"/>
        <v>0</v>
      </c>
      <c r="L131" s="36">
        <f t="shared" si="6"/>
        <v>19210</v>
      </c>
      <c r="M131" s="43">
        <f t="shared" si="6"/>
        <v>30179918.259999998</v>
      </c>
      <c r="N131" s="36">
        <f t="shared" si="6"/>
        <v>2884</v>
      </c>
      <c r="O131" s="43">
        <f t="shared" si="6"/>
        <v>480584.84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30857</v>
      </c>
      <c r="AA131" s="43">
        <f t="shared" si="6"/>
        <v>9404905.0300000012</v>
      </c>
      <c r="AB131" s="36">
        <f t="shared" si="6"/>
        <v>0</v>
      </c>
      <c r="AC131" s="43">
        <f t="shared" si="6"/>
        <v>0</v>
      </c>
      <c r="AD131" s="36">
        <f t="shared" si="6"/>
        <v>102411</v>
      </c>
      <c r="AE131" s="43">
        <f t="shared" si="6"/>
        <v>76384268.459999993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4210</v>
      </c>
      <c r="I133" s="43">
        <f t="shared" si="8"/>
        <v>832864.3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3598</v>
      </c>
      <c r="AE133" s="43">
        <f t="shared" si="8"/>
        <v>3147422.46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5339</v>
      </c>
      <c r="I134" s="43">
        <f t="shared" si="8"/>
        <v>846765.4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1023</v>
      </c>
      <c r="AA134" s="43">
        <f t="shared" si="8"/>
        <v>266123.21999999997</v>
      </c>
      <c r="AB134" s="36">
        <f t="shared" si="8"/>
        <v>0</v>
      </c>
      <c r="AC134" s="43">
        <f t="shared" si="8"/>
        <v>0</v>
      </c>
      <c r="AD134" s="36">
        <f t="shared" si="8"/>
        <v>1943</v>
      </c>
      <c r="AE134" s="43">
        <f t="shared" si="8"/>
        <v>1180819.3899999999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2500</v>
      </c>
      <c r="E135" s="43">
        <f t="shared" si="8"/>
        <v>412150</v>
      </c>
      <c r="F135" s="36">
        <f t="shared" si="8"/>
        <v>0</v>
      </c>
      <c r="G135" s="43">
        <f t="shared" si="8"/>
        <v>0</v>
      </c>
      <c r="H135" s="36">
        <f t="shared" si="8"/>
        <v>8852</v>
      </c>
      <c r="I135" s="43">
        <f t="shared" si="8"/>
        <v>1751191.1600000001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3398</v>
      </c>
      <c r="AA135" s="43">
        <f t="shared" si="8"/>
        <v>1102617.02</v>
      </c>
      <c r="AB135" s="36">
        <f t="shared" si="8"/>
        <v>0</v>
      </c>
      <c r="AC135" s="43">
        <f t="shared" si="8"/>
        <v>0</v>
      </c>
      <c r="AD135" s="36">
        <f t="shared" si="8"/>
        <v>4795</v>
      </c>
      <c r="AE135" s="43">
        <f t="shared" si="8"/>
        <v>4194522.1500000004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2430</v>
      </c>
      <c r="I139" s="43">
        <f t="shared" si="8"/>
        <v>864496.8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105</v>
      </c>
      <c r="AE139" s="43">
        <f t="shared" si="8"/>
        <v>136325.69999999998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29231</v>
      </c>
      <c r="E144" s="39">
        <f t="shared" ref="E144:AG144" si="11">SUM(E106:E143)</f>
        <v>5409221.7999999998</v>
      </c>
      <c r="F144" s="67">
        <f t="shared" si="11"/>
        <v>0</v>
      </c>
      <c r="G144" s="39">
        <f t="shared" si="11"/>
        <v>0</v>
      </c>
      <c r="H144" s="67">
        <f t="shared" si="11"/>
        <v>137146</v>
      </c>
      <c r="I144" s="39">
        <f t="shared" si="11"/>
        <v>26125857.100000001</v>
      </c>
      <c r="J144" s="67">
        <f t="shared" si="11"/>
        <v>0</v>
      </c>
      <c r="K144" s="39">
        <f t="shared" si="11"/>
        <v>0</v>
      </c>
      <c r="L144" s="67">
        <f t="shared" si="11"/>
        <v>19210</v>
      </c>
      <c r="M144" s="39">
        <f t="shared" si="11"/>
        <v>30179918.259999998</v>
      </c>
      <c r="N144" s="67">
        <f t="shared" si="11"/>
        <v>2884</v>
      </c>
      <c r="O144" s="39">
        <f t="shared" si="11"/>
        <v>480584.84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40562</v>
      </c>
      <c r="AA144" s="39">
        <f t="shared" si="11"/>
        <v>12422586.820000002</v>
      </c>
      <c r="AB144" s="67">
        <f t="shared" si="11"/>
        <v>0</v>
      </c>
      <c r="AC144" s="39">
        <f t="shared" si="11"/>
        <v>0</v>
      </c>
      <c r="AD144" s="67">
        <f t="shared" si="11"/>
        <v>147264</v>
      </c>
      <c r="AE144" s="39">
        <f t="shared" si="11"/>
        <v>114425896.17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88267</v>
      </c>
      <c r="E146" s="45"/>
      <c r="F146" s="223" t="s">
        <v>83</v>
      </c>
      <c r="G146" s="223"/>
      <c r="H146" s="44">
        <f>H50+H98</f>
        <v>88267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mULLAs2edDI8a09FCEtJWkr1gs3pR6jYDkbCstkDiGppLFNZBrygdjIAjXD8t6XQXMMElBoi6dV44x2zJTGsRQ==" saltValue="m4JReceqyYEhTDnqRVTQx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4" width="9.140625" style="31"/>
    <col min="35" max="35" width="10" style="31" bestFit="1" customWidth="1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</row>
    <row r="3" spans="1:35" s="41" customFormat="1" ht="54" x14ac:dyDescent="0.25">
      <c r="A3" s="48"/>
      <c r="B3" s="49"/>
      <c r="C3" s="54">
        <v>150041</v>
      </c>
      <c r="D3" s="51" t="str">
        <f>VLOOKUP(C3,'Список МО'!B2:C80,2,0)</f>
        <v>ГБУЗ  "Поликлиника № 7"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</row>
    <row r="6" spans="1:35" x14ac:dyDescent="0.25">
      <c r="C6" s="55" t="s">
        <v>86</v>
      </c>
      <c r="D6" s="56" t="str">
        <f>D3</f>
        <v>ГБУЗ  "Поликлиника № 7"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</row>
    <row r="10" spans="1:35" x14ac:dyDescent="0.25">
      <c r="A10" s="38">
        <v>1</v>
      </c>
      <c r="B10" s="65" t="s">
        <v>55</v>
      </c>
      <c r="C10" s="50" t="s">
        <v>0</v>
      </c>
      <c r="D10" s="36">
        <v>9407</v>
      </c>
      <c r="E10" s="37">
        <f>D10*Тарифы!D3</f>
        <v>1092434.9099999999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5157</v>
      </c>
      <c r="E11" s="37">
        <f>D11*Тарифы!D4</f>
        <v>1120306.68</v>
      </c>
      <c r="F11" s="36">
        <v>0</v>
      </c>
      <c r="G11" s="37">
        <f>F11*Тарифы!E4</f>
        <v>0</v>
      </c>
      <c r="H11" s="66">
        <v>620</v>
      </c>
      <c r="I11" s="37">
        <f>H11*Тарифы!F4</f>
        <v>161627.79999999999</v>
      </c>
      <c r="J11" s="36">
        <v>126</v>
      </c>
      <c r="K11" s="37">
        <f>J11*Тарифы!G4</f>
        <v>26210.52</v>
      </c>
      <c r="L11" s="36">
        <v>0</v>
      </c>
      <c r="M11" s="37">
        <v>0</v>
      </c>
      <c r="N11" s="36">
        <v>311</v>
      </c>
      <c r="O11" s="37">
        <v>53219.25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151</v>
      </c>
      <c r="AA11" s="37">
        <f>Z11*Тарифы!V4</f>
        <v>64563.07</v>
      </c>
      <c r="AB11" s="36">
        <v>17</v>
      </c>
      <c r="AC11" s="37">
        <f>AB11*Тарифы!W4</f>
        <v>5800.4</v>
      </c>
      <c r="AD11" s="36">
        <v>2672</v>
      </c>
      <c r="AE11" s="37">
        <f>AD11*Тарифы!X4</f>
        <v>3838221.12</v>
      </c>
      <c r="AF11" s="36">
        <v>134</v>
      </c>
      <c r="AG11" s="37">
        <f>AF11*Тарифы!Y4</f>
        <v>153001.19999999998</v>
      </c>
      <c r="AI11" s="112"/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  <c r="AI12" s="112"/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300</v>
      </c>
      <c r="AE13" s="37">
        <f>AD13*Тарифы!X6</f>
        <v>223758</v>
      </c>
      <c r="AF13" s="36">
        <v>0</v>
      </c>
      <c r="AG13" s="37">
        <f>AF13*Тарифы!Y6</f>
        <v>0</v>
      </c>
      <c r="AI13" s="112"/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  <c r="AI14" s="112"/>
    </row>
    <row r="15" spans="1:35" x14ac:dyDescent="0.25">
      <c r="A15" s="38">
        <v>6</v>
      </c>
      <c r="B15" s="65" t="s">
        <v>39</v>
      </c>
      <c r="C15" s="50" t="s">
        <v>5</v>
      </c>
      <c r="D15" s="36">
        <v>295</v>
      </c>
      <c r="E15" s="37">
        <f>D15*Тарифы!D8</f>
        <v>36261.4</v>
      </c>
      <c r="F15" s="36">
        <v>0</v>
      </c>
      <c r="G15" s="37">
        <f>F15*Тарифы!E8</f>
        <v>0</v>
      </c>
      <c r="H15" s="66">
        <v>130</v>
      </c>
      <c r="I15" s="37">
        <f>H15*Тарифы!F8</f>
        <v>19175</v>
      </c>
      <c r="J15" s="36">
        <v>84</v>
      </c>
      <c r="K15" s="37">
        <f>J15*Тарифы!G8</f>
        <v>16269.96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401</v>
      </c>
      <c r="AE15" s="37">
        <f>AD15*Тарифы!X8</f>
        <v>361858.39</v>
      </c>
      <c r="AF15" s="36">
        <v>181</v>
      </c>
      <c r="AG15" s="37">
        <f>AF15*Тарифы!Y8</f>
        <v>213333.84000000003</v>
      </c>
      <c r="AI15" s="112"/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38</v>
      </c>
      <c r="AC16" s="37">
        <f>AB16*Тарифы!W9</f>
        <v>13986.66</v>
      </c>
      <c r="AD16" s="36">
        <v>0</v>
      </c>
      <c r="AE16" s="37">
        <f>AD16*Тарифы!X9</f>
        <v>0</v>
      </c>
      <c r="AF16" s="36">
        <v>381</v>
      </c>
      <c r="AG16" s="37">
        <f>AF16*Тарифы!Y9</f>
        <v>389420.10000000003</v>
      </c>
      <c r="AI16" s="112"/>
    </row>
    <row r="17" spans="1:35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  <c r="AI17" s="112"/>
    </row>
    <row r="18" spans="1:35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  <c r="AI18" s="112"/>
    </row>
    <row r="19" spans="1:35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64</v>
      </c>
      <c r="AC19" s="37">
        <f>AB19*Тарифы!W12</f>
        <v>20851.84</v>
      </c>
      <c r="AD19" s="36">
        <v>0</v>
      </c>
      <c r="AE19" s="37">
        <f>AD19*Тарифы!X12</f>
        <v>0</v>
      </c>
      <c r="AF19" s="36">
        <v>634</v>
      </c>
      <c r="AG19" s="37">
        <f>AF19*Тарифы!Y12</f>
        <v>554604.17999999993</v>
      </c>
      <c r="AI19" s="112"/>
    </row>
    <row r="20" spans="1:35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48</v>
      </c>
      <c r="K20" s="37">
        <f>J20*Тарифы!G13</f>
        <v>23420.639999999999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226</v>
      </c>
      <c r="AG20" s="37">
        <f>AF20*Тарифы!Y13</f>
        <v>401638.16000000003</v>
      </c>
      <c r="AI20" s="112"/>
    </row>
    <row r="21" spans="1:35" x14ac:dyDescent="0.25">
      <c r="A21" s="38">
        <v>12</v>
      </c>
      <c r="B21" s="65" t="s">
        <v>40</v>
      </c>
      <c r="C21" s="50" t="s">
        <v>11</v>
      </c>
      <c r="D21" s="36">
        <v>145</v>
      </c>
      <c r="E21" s="37">
        <f>D21*Тарифы!D14</f>
        <v>33615.35</v>
      </c>
      <c r="F21" s="36">
        <v>0</v>
      </c>
      <c r="G21" s="37">
        <f>F21*Тарифы!E14</f>
        <v>0</v>
      </c>
      <c r="H21" s="66">
        <v>64</v>
      </c>
      <c r="I21" s="37">
        <f>H21*Тарифы!F14</f>
        <v>17804.8</v>
      </c>
      <c r="J21" s="36">
        <v>10</v>
      </c>
      <c r="K21" s="37">
        <f>J21*Тарифы!G14</f>
        <v>2826.2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133</v>
      </c>
      <c r="AE21" s="37">
        <f>AD21*Тарифы!X14</f>
        <v>128591.05</v>
      </c>
      <c r="AF21" s="36">
        <v>136</v>
      </c>
      <c r="AG21" s="37">
        <f>AF21*Тарифы!Y14</f>
        <v>133996.72</v>
      </c>
      <c r="AI21" s="112"/>
    </row>
    <row r="22" spans="1:35" x14ac:dyDescent="0.25">
      <c r="A22" s="38">
        <v>13</v>
      </c>
      <c r="B22" s="65" t="s">
        <v>41</v>
      </c>
      <c r="C22" s="50" t="s">
        <v>12</v>
      </c>
      <c r="D22" s="36">
        <v>48</v>
      </c>
      <c r="E22" s="37">
        <f>D22*Тарифы!D15</f>
        <v>8407.2000000000007</v>
      </c>
      <c r="F22" s="36">
        <v>0</v>
      </c>
      <c r="G22" s="37">
        <f>F22*Тарифы!E15</f>
        <v>0</v>
      </c>
      <c r="H22" s="36">
        <v>21</v>
      </c>
      <c r="I22" s="37">
        <f>H22*Тарифы!F15</f>
        <v>4413.78</v>
      </c>
      <c r="J22" s="36">
        <v>90</v>
      </c>
      <c r="K22" s="37">
        <f>J22*Тарифы!G15</f>
        <v>20196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14</v>
      </c>
      <c r="AA22" s="37">
        <f>Z22*Тарифы!V15</f>
        <v>4826.22</v>
      </c>
      <c r="AB22" s="36">
        <v>0</v>
      </c>
      <c r="AC22" s="37">
        <f>AB22*Тарифы!W15</f>
        <v>0</v>
      </c>
      <c r="AD22" s="36">
        <v>504</v>
      </c>
      <c r="AE22" s="37">
        <f>AD22*Тарифы!X15</f>
        <v>482650.56</v>
      </c>
      <c r="AF22" s="36">
        <v>0</v>
      </c>
      <c r="AG22" s="37">
        <f>AF22*Тарифы!Y15</f>
        <v>0</v>
      </c>
      <c r="AI22" s="112"/>
    </row>
    <row r="23" spans="1:35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  <c r="AI23" s="112"/>
    </row>
    <row r="24" spans="1:35" x14ac:dyDescent="0.25">
      <c r="A24" s="38">
        <v>15</v>
      </c>
      <c r="B24" s="65" t="s">
        <v>43</v>
      </c>
      <c r="C24" s="50" t="s">
        <v>14</v>
      </c>
      <c r="D24" s="36">
        <v>6215</v>
      </c>
      <c r="E24" s="37">
        <f>D24*Тарифы!D17</f>
        <v>1123423.3999999999</v>
      </c>
      <c r="F24" s="36">
        <v>0</v>
      </c>
      <c r="G24" s="37">
        <f>F24*Тарифы!E17</f>
        <v>0</v>
      </c>
      <c r="H24" s="66">
        <v>233</v>
      </c>
      <c r="I24" s="37">
        <f>H24*Тарифы!F17</f>
        <v>50540.03</v>
      </c>
      <c r="J24" s="36">
        <v>114</v>
      </c>
      <c r="K24" s="37">
        <f>J24*Тарифы!G17</f>
        <v>26558.579999999998</v>
      </c>
      <c r="L24" s="36">
        <v>0</v>
      </c>
      <c r="M24" s="37">
        <v>0</v>
      </c>
      <c r="N24" s="36">
        <v>300</v>
      </c>
      <c r="O24" s="37">
        <v>51340.01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498</v>
      </c>
      <c r="AA24" s="37">
        <f>Z24*Тарифы!V17</f>
        <v>177178.43999999997</v>
      </c>
      <c r="AB24" s="36">
        <v>29</v>
      </c>
      <c r="AC24" s="37">
        <f>AB24*Тарифы!W17</f>
        <v>11081.19</v>
      </c>
      <c r="AD24" s="36">
        <v>7873</v>
      </c>
      <c r="AE24" s="37">
        <f>AD24*Тарифы!X17</f>
        <v>7322047.46</v>
      </c>
      <c r="AF24" s="36">
        <v>3326</v>
      </c>
      <c r="AG24" s="37">
        <f>AF24*Тарифы!Y17</f>
        <v>3307607.22</v>
      </c>
      <c r="AI24" s="112"/>
    </row>
    <row r="25" spans="1:35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  <c r="AI25" s="112"/>
    </row>
    <row r="26" spans="1:35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  <c r="AI26" s="112"/>
    </row>
    <row r="27" spans="1:35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1226</v>
      </c>
      <c r="AG27" s="37">
        <f>AF27*Тарифы!Y20</f>
        <v>1411138.26</v>
      </c>
      <c r="AI27" s="112"/>
    </row>
    <row r="28" spans="1:35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147</v>
      </c>
      <c r="I28" s="37">
        <f>H28*Тарифы!F21</f>
        <v>29081.010000000002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28</v>
      </c>
      <c r="AA28" s="37">
        <f>Z28*Тарифы!V21</f>
        <v>9085.7200000000012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  <c r="AI28" s="112"/>
    </row>
    <row r="29" spans="1:35" x14ac:dyDescent="0.25">
      <c r="A29" s="38">
        <v>20</v>
      </c>
      <c r="B29" s="65" t="s">
        <v>48</v>
      </c>
      <c r="C29" s="50" t="s">
        <v>19</v>
      </c>
      <c r="D29" s="36">
        <v>445</v>
      </c>
      <c r="E29" s="37">
        <f>D29*Тарифы!D22</f>
        <v>56617.35</v>
      </c>
      <c r="F29" s="36">
        <v>0</v>
      </c>
      <c r="G29" s="37">
        <f>F29*Тарифы!E22</f>
        <v>0</v>
      </c>
      <c r="H29" s="66">
        <v>152</v>
      </c>
      <c r="I29" s="37">
        <f>H29*Тарифы!F22</f>
        <v>23207.360000000001</v>
      </c>
      <c r="J29" s="36">
        <v>174</v>
      </c>
      <c r="K29" s="37">
        <f>J29*Тарифы!G22</f>
        <v>27467.640000000003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91</v>
      </c>
      <c r="AA29" s="37">
        <f>Z29*Тарифы!V22</f>
        <v>22787.31</v>
      </c>
      <c r="AB29" s="36">
        <v>50</v>
      </c>
      <c r="AC29" s="37">
        <f>AB29*Тарифы!W22</f>
        <v>12946.5</v>
      </c>
      <c r="AD29" s="36">
        <v>5526</v>
      </c>
      <c r="AE29" s="37">
        <f>AD29*Тарифы!X22</f>
        <v>5037501.6000000006</v>
      </c>
      <c r="AF29" s="36">
        <v>545</v>
      </c>
      <c r="AG29" s="37">
        <f>AF29*Тарифы!Y22</f>
        <v>511880.35000000003</v>
      </c>
      <c r="AI29" s="112"/>
    </row>
    <row r="30" spans="1:35" x14ac:dyDescent="0.25">
      <c r="A30" s="38">
        <v>21</v>
      </c>
      <c r="B30" s="65" t="s">
        <v>49</v>
      </c>
      <c r="C30" s="50" t="s">
        <v>20</v>
      </c>
      <c r="D30" s="36">
        <v>3509</v>
      </c>
      <c r="E30" s="37">
        <f>D30*Тарифы!D23</f>
        <v>356163.5</v>
      </c>
      <c r="F30" s="36">
        <v>0</v>
      </c>
      <c r="G30" s="37">
        <f>F30*Тарифы!E23</f>
        <v>0</v>
      </c>
      <c r="H30" s="66">
        <v>510</v>
      </c>
      <c r="I30" s="37">
        <f>H30*Тарифы!F23</f>
        <v>62118</v>
      </c>
      <c r="J30" s="36">
        <v>189</v>
      </c>
      <c r="K30" s="37">
        <f>J30*Тарифы!G23</f>
        <v>32169.690000000002</v>
      </c>
      <c r="L30" s="36">
        <v>0</v>
      </c>
      <c r="M30" s="37">
        <v>0</v>
      </c>
      <c r="N30" s="36">
        <v>290</v>
      </c>
      <c r="O30" s="37">
        <v>49624.800000000003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91</v>
      </c>
      <c r="AA30" s="37">
        <f>Z30*Тарифы!V23</f>
        <v>18179.98</v>
      </c>
      <c r="AB30" s="36">
        <v>50</v>
      </c>
      <c r="AC30" s="37">
        <f>AB30*Тарифы!W23</f>
        <v>13958.5</v>
      </c>
      <c r="AD30" s="36">
        <v>5080</v>
      </c>
      <c r="AE30" s="37">
        <f>AD30*Тарифы!X23</f>
        <v>3414725.2</v>
      </c>
      <c r="AF30" s="36">
        <v>2729</v>
      </c>
      <c r="AG30" s="37">
        <f>AF30*Тарифы!Y23</f>
        <v>2563158.67</v>
      </c>
      <c r="AI30" s="112"/>
    </row>
    <row r="31" spans="1:35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456</v>
      </c>
      <c r="K31" s="37">
        <f>J31*Тарифы!G24</f>
        <v>127789.44</v>
      </c>
      <c r="L31" s="36">
        <v>0</v>
      </c>
      <c r="M31" s="37">
        <v>0</v>
      </c>
      <c r="N31" s="36">
        <v>0</v>
      </c>
      <c r="O31" s="37">
        <v>0</v>
      </c>
      <c r="P31" s="36">
        <v>27</v>
      </c>
      <c r="Q31" s="37">
        <v>107152.2</v>
      </c>
      <c r="R31" s="36">
        <v>91</v>
      </c>
      <c r="S31" s="37">
        <v>361142.6</v>
      </c>
      <c r="T31" s="36">
        <v>11910</v>
      </c>
      <c r="U31" s="37">
        <v>11630524.939999999</v>
      </c>
      <c r="V31" s="36">
        <v>8925</v>
      </c>
      <c r="W31" s="37">
        <v>2090410</v>
      </c>
      <c r="X31" s="36">
        <v>3553</v>
      </c>
      <c r="Y31" s="37">
        <v>6525562.8499999996</v>
      </c>
      <c r="Z31" s="36">
        <v>0</v>
      </c>
      <c r="AA31" s="37">
        <f>Z31*Тарифы!V24</f>
        <v>0</v>
      </c>
      <c r="AB31" s="36">
        <v>8613</v>
      </c>
      <c r="AC31" s="37">
        <f>AB31*Тарифы!W24</f>
        <v>3958879.32</v>
      </c>
      <c r="AD31" s="36">
        <v>0</v>
      </c>
      <c r="AE31" s="37">
        <f>AD31*Тарифы!X24</f>
        <v>0</v>
      </c>
      <c r="AF31" s="36">
        <v>20355</v>
      </c>
      <c r="AG31" s="37">
        <f>AF31*Тарифы!Y24</f>
        <v>23428808.550000001</v>
      </c>
      <c r="AI31" s="112"/>
    </row>
    <row r="32" spans="1:35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  <c r="AI32" s="112"/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78</v>
      </c>
      <c r="I33" s="37">
        <f>H33*Тарифы!F26</f>
        <v>16394.04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335</v>
      </c>
      <c r="AE33" s="37">
        <f>AD33*Тарифы!X26</f>
        <v>320809.40000000002</v>
      </c>
      <c r="AF33" s="36">
        <v>0</v>
      </c>
      <c r="AG33" s="37">
        <f>AF33*Тарифы!Y26</f>
        <v>0</v>
      </c>
      <c r="AI33" s="112"/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  <c r="AI34" s="112"/>
    </row>
    <row r="35" spans="1:35" x14ac:dyDescent="0.25">
      <c r="A35" s="38">
        <v>27</v>
      </c>
      <c r="B35" s="65" t="s">
        <v>54</v>
      </c>
      <c r="C35" s="50" t="s">
        <v>25</v>
      </c>
      <c r="D35" s="36">
        <v>5828</v>
      </c>
      <c r="E35" s="37">
        <f>D35*Тарифы!D28</f>
        <v>902465.79999999993</v>
      </c>
      <c r="F35" s="36">
        <v>0</v>
      </c>
      <c r="G35" s="37">
        <f>F35*Тарифы!E28</f>
        <v>0</v>
      </c>
      <c r="H35" s="66">
        <v>3402</v>
      </c>
      <c r="I35" s="37">
        <f>H35*Тарифы!F28</f>
        <v>632159.64</v>
      </c>
      <c r="J35" s="36">
        <v>0</v>
      </c>
      <c r="K35" s="37">
        <f>J35*Тарифы!G28</f>
        <v>0</v>
      </c>
      <c r="L35" s="36">
        <v>9317</v>
      </c>
      <c r="M35" s="37">
        <v>14856504.210000001</v>
      </c>
      <c r="N35" s="36">
        <v>343</v>
      </c>
      <c r="O35" s="37">
        <v>58694.16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21620</v>
      </c>
      <c r="AA35" s="37">
        <f>Z35*Тарифы!V28</f>
        <v>6589559.8000000007</v>
      </c>
      <c r="AB35" s="36">
        <v>0</v>
      </c>
      <c r="AC35" s="37">
        <f>AB35*Тарифы!W28</f>
        <v>0</v>
      </c>
      <c r="AD35" s="36">
        <v>48811</v>
      </c>
      <c r="AE35" s="37">
        <f>AD35*Тарифы!X28</f>
        <v>36406172.460000001</v>
      </c>
      <c r="AF35" s="36">
        <v>0</v>
      </c>
      <c r="AG35" s="37">
        <f>AF35*Тарифы!Y28</f>
        <v>0</v>
      </c>
      <c r="AI35" s="112"/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  <c r="AI36" s="112"/>
    </row>
    <row r="37" spans="1:35" x14ac:dyDescent="0.25">
      <c r="A37" s="38">
        <v>29</v>
      </c>
      <c r="B37" s="65" t="s">
        <v>62</v>
      </c>
      <c r="C37" s="50" t="s">
        <v>27</v>
      </c>
      <c r="D37" s="36">
        <v>447</v>
      </c>
      <c r="E37" s="37">
        <f>D37*Тарифы!D30</f>
        <v>73692.420000000013</v>
      </c>
      <c r="F37" s="36">
        <v>0</v>
      </c>
      <c r="G37" s="37">
        <f>F37*Тарифы!E30</f>
        <v>0</v>
      </c>
      <c r="H37" s="36">
        <v>197</v>
      </c>
      <c r="I37" s="37">
        <f>H37*Тарифы!F30</f>
        <v>38972.51</v>
      </c>
      <c r="J37" s="36">
        <v>90</v>
      </c>
      <c r="K37" s="37">
        <f>J37*Тарифы!G30</f>
        <v>17877.599999999999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715</v>
      </c>
      <c r="AA37" s="37">
        <f>Z37*Тарифы!V30</f>
        <v>232010.35</v>
      </c>
      <c r="AB37" s="36">
        <v>257</v>
      </c>
      <c r="AC37" s="37">
        <f>AB37*Тарифы!W30</f>
        <v>83733.17</v>
      </c>
      <c r="AD37" s="36">
        <v>5466</v>
      </c>
      <c r="AE37" s="37">
        <f>AD37*Тарифы!X30</f>
        <v>4781492.82</v>
      </c>
      <c r="AF37" s="36">
        <v>363</v>
      </c>
      <c r="AG37" s="37">
        <f>AF37*Тарифы!Y30</f>
        <v>317541.51</v>
      </c>
      <c r="AI37" s="112"/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73</v>
      </c>
      <c r="I38" s="37">
        <f>H38*Тарифы!F31</f>
        <v>11577.8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299</v>
      </c>
      <c r="O38" s="37">
        <v>51164.88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29</v>
      </c>
      <c r="AA38" s="37">
        <f>Z38*Тарифы!V31</f>
        <v>7544.0599999999995</v>
      </c>
      <c r="AB38" s="36">
        <v>0</v>
      </c>
      <c r="AC38" s="37">
        <f>AB38*Тарифы!W31</f>
        <v>0</v>
      </c>
      <c r="AD38" s="36">
        <v>1839</v>
      </c>
      <c r="AE38" s="37">
        <f>AD38*Тарифы!X31</f>
        <v>1117615.47</v>
      </c>
      <c r="AF38" s="36">
        <v>0</v>
      </c>
      <c r="AG38" s="37">
        <f>AF38*Тарифы!Y31</f>
        <v>0</v>
      </c>
      <c r="AI38" s="112"/>
    </row>
    <row r="39" spans="1:35" x14ac:dyDescent="0.25">
      <c r="A39" s="38">
        <v>31</v>
      </c>
      <c r="B39" s="65" t="s">
        <v>64</v>
      </c>
      <c r="C39" s="50" t="s">
        <v>29</v>
      </c>
      <c r="D39" s="36">
        <v>31</v>
      </c>
      <c r="E39" s="37">
        <f>D39*Тарифы!D32</f>
        <v>5110.6600000000008</v>
      </c>
      <c r="F39" s="36">
        <v>0</v>
      </c>
      <c r="G39" s="37">
        <f>F39*Тарифы!E32</f>
        <v>0</v>
      </c>
      <c r="H39" s="66">
        <v>1291</v>
      </c>
      <c r="I39" s="37">
        <f>H39*Тарифы!F32</f>
        <v>255398.53000000003</v>
      </c>
      <c r="J39" s="36">
        <v>123</v>
      </c>
      <c r="K39" s="37">
        <f>J39*Тарифы!G32</f>
        <v>24432.719999999998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313</v>
      </c>
      <c r="AA39" s="37">
        <f>Z39*Тарифы!V32</f>
        <v>101565.37000000001</v>
      </c>
      <c r="AB39" s="36">
        <v>0</v>
      </c>
      <c r="AC39" s="37">
        <f>AB39*Тарифы!W32</f>
        <v>0</v>
      </c>
      <c r="AD39" s="36">
        <v>435</v>
      </c>
      <c r="AE39" s="37">
        <f>AD39*Тарифы!X32</f>
        <v>380524.95</v>
      </c>
      <c r="AF39" s="36">
        <v>0</v>
      </c>
      <c r="AG39" s="37">
        <f>AF39*Тарифы!Y32</f>
        <v>0</v>
      </c>
      <c r="AI39" s="112"/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  <c r="AI40" s="112"/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  <c r="AI41" s="112"/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  <c r="AI42" s="112"/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77</v>
      </c>
      <c r="I43" s="37">
        <f>H43*Тарифы!F36</f>
        <v>27393.52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51</v>
      </c>
      <c r="AA43" s="37">
        <f>Z43*Тарифы!V36</f>
        <v>29862.03</v>
      </c>
      <c r="AB43" s="36">
        <v>0</v>
      </c>
      <c r="AC43" s="37">
        <f>AB43*Тарифы!W36</f>
        <v>0</v>
      </c>
      <c r="AD43" s="36">
        <v>133</v>
      </c>
      <c r="AE43" s="37">
        <f>AD43*Тарифы!X36</f>
        <v>172679.22</v>
      </c>
      <c r="AF43" s="36">
        <v>0</v>
      </c>
      <c r="AG43" s="37">
        <f>AF43*Тарифы!Y36</f>
        <v>0</v>
      </c>
      <c r="AI43" s="112"/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  <c r="AI44" s="112"/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  <c r="AI45" s="112"/>
    </row>
    <row r="46" spans="1:35" x14ac:dyDescent="0.25">
      <c r="A46" s="38">
        <v>38</v>
      </c>
      <c r="B46" s="65" t="s">
        <v>72</v>
      </c>
      <c r="C46" s="50" t="s">
        <v>70</v>
      </c>
      <c r="D46" s="36">
        <v>8287</v>
      </c>
      <c r="E46" s="37">
        <f>D46*Тарифы!D39</f>
        <v>6740231.4500000002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  <c r="AI46" s="112"/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4935</v>
      </c>
      <c r="G47" s="37">
        <f>F47*Тарифы!E40</f>
        <v>573101.54999999993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  <c r="AI47" s="112"/>
    </row>
    <row r="48" spans="1:35" s="40" customFormat="1" x14ac:dyDescent="0.25">
      <c r="A48" s="227" t="s">
        <v>82</v>
      </c>
      <c r="B48" s="228"/>
      <c r="C48" s="229"/>
      <c r="D48" s="67">
        <f>SUM(D10:D47)</f>
        <v>39814</v>
      </c>
      <c r="E48" s="39">
        <f t="shared" ref="E48:AG48" si="0">SUM(E10:E47)</f>
        <v>11548730.120000001</v>
      </c>
      <c r="F48" s="67">
        <f t="shared" si="0"/>
        <v>4935</v>
      </c>
      <c r="G48" s="39">
        <f t="shared" si="0"/>
        <v>573101.54999999993</v>
      </c>
      <c r="H48" s="67">
        <f t="shared" si="0"/>
        <v>6995</v>
      </c>
      <c r="I48" s="39">
        <f t="shared" si="0"/>
        <v>1349863.82</v>
      </c>
      <c r="J48" s="67">
        <f t="shared" si="0"/>
        <v>1504</v>
      </c>
      <c r="K48" s="39">
        <f t="shared" si="0"/>
        <v>345218.99</v>
      </c>
      <c r="L48" s="67">
        <f t="shared" si="0"/>
        <v>9317</v>
      </c>
      <c r="M48" s="39">
        <f t="shared" si="0"/>
        <v>14856504.210000001</v>
      </c>
      <c r="N48" s="67">
        <f t="shared" si="0"/>
        <v>1543</v>
      </c>
      <c r="O48" s="39">
        <f t="shared" si="0"/>
        <v>264043.09999999998</v>
      </c>
      <c r="P48" s="67">
        <f t="shared" si="0"/>
        <v>27</v>
      </c>
      <c r="Q48" s="39">
        <f t="shared" si="0"/>
        <v>107152.2</v>
      </c>
      <c r="R48" s="67">
        <f t="shared" si="0"/>
        <v>91</v>
      </c>
      <c r="S48" s="39">
        <f t="shared" si="0"/>
        <v>361142.6</v>
      </c>
      <c r="T48" s="67">
        <f t="shared" si="0"/>
        <v>11910</v>
      </c>
      <c r="U48" s="39">
        <f t="shared" si="0"/>
        <v>11630524.939999999</v>
      </c>
      <c r="V48" s="67">
        <f t="shared" si="0"/>
        <v>8925</v>
      </c>
      <c r="W48" s="39">
        <f t="shared" si="0"/>
        <v>2090410</v>
      </c>
      <c r="X48" s="67">
        <f t="shared" si="0"/>
        <v>3553</v>
      </c>
      <c r="Y48" s="39">
        <f t="shared" si="0"/>
        <v>6525562.8499999996</v>
      </c>
      <c r="Z48" s="67">
        <f t="shared" si="0"/>
        <v>23601</v>
      </c>
      <c r="AA48" s="39">
        <f t="shared" si="0"/>
        <v>7257162.3500000006</v>
      </c>
      <c r="AB48" s="67">
        <f t="shared" si="0"/>
        <v>9118</v>
      </c>
      <c r="AC48" s="39">
        <f t="shared" si="0"/>
        <v>4121237.5799999996</v>
      </c>
      <c r="AD48" s="67">
        <f t="shared" si="0"/>
        <v>79508</v>
      </c>
      <c r="AE48" s="39">
        <f t="shared" si="0"/>
        <v>63988647.699999996</v>
      </c>
      <c r="AF48" s="67">
        <f t="shared" si="0"/>
        <v>30236</v>
      </c>
      <c r="AG48" s="39">
        <f t="shared" si="0"/>
        <v>33386128.760000002</v>
      </c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58962</v>
      </c>
      <c r="E50" s="45"/>
      <c r="F50" s="223" t="s">
        <v>83</v>
      </c>
      <c r="G50" s="223"/>
      <c r="H50" s="44">
        <v>42681</v>
      </c>
      <c r="I50" s="45"/>
      <c r="J50" s="70" t="s">
        <v>84</v>
      </c>
      <c r="K50" s="44">
        <v>16281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</row>
    <row r="54" spans="1:35" x14ac:dyDescent="0.25">
      <c r="C54" s="55" t="s">
        <v>87</v>
      </c>
      <c r="D54" s="56" t="str">
        <f>D3</f>
        <v>ГБУЗ  "Поликлиника № 7"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2504</v>
      </c>
      <c r="E58" s="37">
        <f>D58*Тарифы!D3</f>
        <v>290789.51999999996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  <c r="AI58" s="112"/>
    </row>
    <row r="59" spans="1:35" x14ac:dyDescent="0.25">
      <c r="A59" s="38">
        <v>2</v>
      </c>
      <c r="B59" s="65" t="s">
        <v>35</v>
      </c>
      <c r="C59" s="50" t="s">
        <v>1</v>
      </c>
      <c r="D59" s="36">
        <v>1000</v>
      </c>
      <c r="E59" s="37">
        <f>D59*Тарифы!D4</f>
        <v>217240</v>
      </c>
      <c r="F59" s="36">
        <v>294</v>
      </c>
      <c r="G59" s="37">
        <f>F59*Тарифы!E4</f>
        <v>50964.9</v>
      </c>
      <c r="H59" s="36">
        <v>104</v>
      </c>
      <c r="I59" s="37">
        <f>H59*Тарифы!F4</f>
        <v>27111.759999999998</v>
      </c>
      <c r="J59" s="36">
        <v>11</v>
      </c>
      <c r="K59" s="37">
        <f>J59*Тарифы!G4</f>
        <v>2288.2200000000003</v>
      </c>
      <c r="L59" s="36">
        <v>0</v>
      </c>
      <c r="M59" s="37">
        <v>0</v>
      </c>
      <c r="N59" s="36">
        <v>45</v>
      </c>
      <c r="O59" s="37">
        <v>7704.9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12</v>
      </c>
      <c r="AA59" s="37">
        <f>Z59*Тарифы!V4</f>
        <v>5130.84</v>
      </c>
      <c r="AB59" s="36">
        <v>1</v>
      </c>
      <c r="AC59" s="37">
        <f>AB59*Тарифы!W4</f>
        <v>341.2</v>
      </c>
      <c r="AD59" s="36">
        <v>1153</v>
      </c>
      <c r="AE59" s="37">
        <f>AD59*Тарифы!X4</f>
        <v>1656238.3800000001</v>
      </c>
      <c r="AF59" s="36">
        <v>21</v>
      </c>
      <c r="AG59" s="37">
        <f>AF59*Тарифы!Y4</f>
        <v>23977.8</v>
      </c>
      <c r="AI59" s="112"/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  <c r="AI60" s="112"/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53</v>
      </c>
      <c r="AE61" s="37">
        <f>AD61*Тарифы!X6</f>
        <v>39530.58</v>
      </c>
      <c r="AF61" s="36">
        <v>0</v>
      </c>
      <c r="AG61" s="37">
        <f>AF61*Тарифы!Y6</f>
        <v>0</v>
      </c>
      <c r="AI61" s="112"/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  <c r="AI62" s="112"/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29</v>
      </c>
      <c r="I63" s="37">
        <f>H63*Тарифы!F8</f>
        <v>4277.5</v>
      </c>
      <c r="J63" s="36">
        <v>10</v>
      </c>
      <c r="K63" s="37">
        <f>J63*Тарифы!G8</f>
        <v>1936.9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71</v>
      </c>
      <c r="AE63" s="37">
        <f>AD63*Тарифы!X8</f>
        <v>64069.69</v>
      </c>
      <c r="AF63" s="36">
        <v>28</v>
      </c>
      <c r="AG63" s="37">
        <f>AF63*Тарифы!Y8</f>
        <v>33001.920000000006</v>
      </c>
      <c r="AI63" s="112"/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6</v>
      </c>
      <c r="AC64" s="37">
        <f>AB64*Тарифы!W9</f>
        <v>2208.42</v>
      </c>
      <c r="AD64" s="36">
        <v>0</v>
      </c>
      <c r="AE64" s="37">
        <f>AD64*Тарифы!X9</f>
        <v>0</v>
      </c>
      <c r="AF64" s="36">
        <v>60</v>
      </c>
      <c r="AG64" s="37">
        <f>AF64*Тарифы!Y9</f>
        <v>61326</v>
      </c>
      <c r="AI64" s="112"/>
    </row>
    <row r="65" spans="1:35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  <c r="AI65" s="112"/>
    </row>
    <row r="66" spans="1:35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  <c r="AI66" s="112"/>
    </row>
    <row r="67" spans="1:35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10</v>
      </c>
      <c r="AC67" s="37">
        <f>AB67*Тарифы!W12</f>
        <v>3258.1</v>
      </c>
      <c r="AD67" s="36">
        <v>0</v>
      </c>
      <c r="AE67" s="37">
        <f>AD67*Тарифы!X12</f>
        <v>0</v>
      </c>
      <c r="AF67" s="36">
        <v>217</v>
      </c>
      <c r="AG67" s="37">
        <f>AF67*Тарифы!Y12</f>
        <v>189825.09</v>
      </c>
      <c r="AI67" s="112"/>
    </row>
    <row r="68" spans="1:35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36</v>
      </c>
      <c r="AG68" s="37">
        <f>AF68*Тарифы!Y13</f>
        <v>63977.760000000002</v>
      </c>
      <c r="AI68" s="112"/>
    </row>
    <row r="69" spans="1:35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15</v>
      </c>
      <c r="I69" s="37">
        <f>H69*Тарифы!F14</f>
        <v>4173</v>
      </c>
      <c r="J69" s="36">
        <v>10</v>
      </c>
      <c r="K69" s="37">
        <f>J69*Тарифы!G14</f>
        <v>2826.2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24</v>
      </c>
      <c r="AE69" s="37">
        <f>AD69*Тарифы!X14</f>
        <v>23204.400000000001</v>
      </c>
      <c r="AF69" s="36">
        <v>21</v>
      </c>
      <c r="AG69" s="37">
        <f>AF69*Тарифы!Y14</f>
        <v>20690.669999999998</v>
      </c>
      <c r="AI69" s="112"/>
    </row>
    <row r="70" spans="1:35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79</v>
      </c>
      <c r="I70" s="37">
        <f>H70*Тарифы!F15</f>
        <v>16604.22</v>
      </c>
      <c r="J70" s="36">
        <v>14</v>
      </c>
      <c r="K70" s="37">
        <f>J70*Тарифы!G15</f>
        <v>3141.6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3</v>
      </c>
      <c r="AA70" s="37">
        <f>Z70*Тарифы!V15</f>
        <v>1034.19</v>
      </c>
      <c r="AB70" s="36">
        <v>0</v>
      </c>
      <c r="AC70" s="37">
        <f>AB70*Тарифы!W15</f>
        <v>0</v>
      </c>
      <c r="AD70" s="36">
        <v>177</v>
      </c>
      <c r="AE70" s="37">
        <f>AD70*Тарифы!X15</f>
        <v>169502.28</v>
      </c>
      <c r="AF70" s="36">
        <v>0</v>
      </c>
      <c r="AG70" s="37">
        <f>AF70*Тарифы!Y15</f>
        <v>0</v>
      </c>
      <c r="AI70" s="112"/>
    </row>
    <row r="71" spans="1:35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  <c r="AI71" s="112"/>
    </row>
    <row r="72" spans="1:35" x14ac:dyDescent="0.25">
      <c r="A72" s="38">
        <v>15</v>
      </c>
      <c r="B72" s="65" t="s">
        <v>43</v>
      </c>
      <c r="C72" s="50" t="s">
        <v>14</v>
      </c>
      <c r="D72" s="36">
        <v>1097</v>
      </c>
      <c r="E72" s="37">
        <f>D72*Тарифы!D17</f>
        <v>198293.72</v>
      </c>
      <c r="F72" s="36">
        <v>0</v>
      </c>
      <c r="G72" s="37">
        <f>F72*Тарифы!E17</f>
        <v>0</v>
      </c>
      <c r="H72" s="36">
        <v>194</v>
      </c>
      <c r="I72" s="37">
        <f>H72*Тарифы!F17</f>
        <v>42080.54</v>
      </c>
      <c r="J72" s="36">
        <v>18</v>
      </c>
      <c r="K72" s="37">
        <f>J72*Тарифы!G17</f>
        <v>4193.46</v>
      </c>
      <c r="L72" s="36">
        <v>0</v>
      </c>
      <c r="M72" s="37">
        <v>0</v>
      </c>
      <c r="N72" s="36">
        <v>43</v>
      </c>
      <c r="O72" s="37">
        <v>7362.46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92</v>
      </c>
      <c r="AA72" s="37">
        <f>Z72*Тарифы!V17</f>
        <v>32731.759999999998</v>
      </c>
      <c r="AB72" s="36">
        <v>5</v>
      </c>
      <c r="AC72" s="37">
        <f>AB72*Тарифы!W17</f>
        <v>1910.5500000000002</v>
      </c>
      <c r="AD72" s="36">
        <v>2847</v>
      </c>
      <c r="AE72" s="37">
        <f>AD72*Тарифы!X17</f>
        <v>2647766.94</v>
      </c>
      <c r="AF72" s="36">
        <v>210</v>
      </c>
      <c r="AG72" s="37">
        <f>AF72*Тарифы!Y17</f>
        <v>208838.7</v>
      </c>
      <c r="AI72" s="112"/>
    </row>
    <row r="73" spans="1:35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  <c r="AI73" s="112"/>
    </row>
    <row r="74" spans="1:35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  <c r="AI74" s="112"/>
    </row>
    <row r="75" spans="1:35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36</v>
      </c>
      <c r="AG75" s="37">
        <f>AF75*Тарифы!Y20</f>
        <v>41436.36</v>
      </c>
      <c r="AI75" s="112"/>
    </row>
    <row r="76" spans="1:35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55</v>
      </c>
      <c r="I76" s="37">
        <f>H76*Тарифы!F21</f>
        <v>10880.650000000001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6</v>
      </c>
      <c r="AA76" s="37">
        <f>Z76*Тарифы!V21</f>
        <v>1946.94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  <c r="AI76" s="112"/>
    </row>
    <row r="77" spans="1:35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86</v>
      </c>
      <c r="I77" s="37">
        <f>H77*Тарифы!F22</f>
        <v>13130.480000000001</v>
      </c>
      <c r="J77" s="36">
        <v>89</v>
      </c>
      <c r="K77" s="37">
        <f>J77*Тарифы!G22</f>
        <v>14049.54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21</v>
      </c>
      <c r="AA77" s="37">
        <f>Z77*Тарифы!V22</f>
        <v>5258.61</v>
      </c>
      <c r="AB77" s="36">
        <v>8</v>
      </c>
      <c r="AC77" s="37">
        <f>AB77*Тарифы!W22</f>
        <v>2071.44</v>
      </c>
      <c r="AD77" s="36">
        <v>579</v>
      </c>
      <c r="AE77" s="37">
        <f>AD77*Тарифы!X22</f>
        <v>527816.4</v>
      </c>
      <c r="AF77" s="36">
        <v>286</v>
      </c>
      <c r="AG77" s="37">
        <f>AF77*Тарифы!Y22</f>
        <v>268619.78000000003</v>
      </c>
      <c r="AI77" s="112"/>
    </row>
    <row r="78" spans="1:35" x14ac:dyDescent="0.25">
      <c r="A78" s="38">
        <v>21</v>
      </c>
      <c r="B78" s="65" t="s">
        <v>49</v>
      </c>
      <c r="C78" s="50" t="s">
        <v>20</v>
      </c>
      <c r="D78" s="36">
        <v>1119</v>
      </c>
      <c r="E78" s="37">
        <f>D78*Тарифы!D23</f>
        <v>113578.5</v>
      </c>
      <c r="F78" s="36">
        <v>0</v>
      </c>
      <c r="G78" s="37">
        <f>F78*Тарифы!E23</f>
        <v>0</v>
      </c>
      <c r="H78" s="36">
        <v>126</v>
      </c>
      <c r="I78" s="37">
        <f>H78*Тарифы!F23</f>
        <v>15346.8</v>
      </c>
      <c r="J78" s="36">
        <v>57</v>
      </c>
      <c r="K78" s="37">
        <f>J78*Тарифы!G23</f>
        <v>9701.9700000000012</v>
      </c>
      <c r="L78" s="36">
        <v>0</v>
      </c>
      <c r="M78" s="37">
        <v>0</v>
      </c>
      <c r="N78" s="36">
        <v>40</v>
      </c>
      <c r="O78" s="37">
        <v>6848.8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21</v>
      </c>
      <c r="AA78" s="37">
        <f>Z78*Тарифы!V23</f>
        <v>4195.38</v>
      </c>
      <c r="AB78" s="36">
        <v>8</v>
      </c>
      <c r="AC78" s="37">
        <f>AB78*Тарифы!W23</f>
        <v>2233.36</v>
      </c>
      <c r="AD78" s="36">
        <v>589</v>
      </c>
      <c r="AE78" s="37">
        <f>AD78*Тарифы!X23</f>
        <v>395919.91000000003</v>
      </c>
      <c r="AF78" s="36">
        <v>433</v>
      </c>
      <c r="AG78" s="37">
        <f>AF78*Тарифы!Y23</f>
        <v>406686.59</v>
      </c>
      <c r="AI78" s="112"/>
    </row>
    <row r="79" spans="1:35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86</v>
      </c>
      <c r="K79" s="37">
        <f>J79*Тарифы!G24</f>
        <v>24100.639999999999</v>
      </c>
      <c r="L79" s="36">
        <v>0</v>
      </c>
      <c r="M79" s="37">
        <v>0</v>
      </c>
      <c r="N79" s="36">
        <v>0</v>
      </c>
      <c r="O79" s="37">
        <v>0</v>
      </c>
      <c r="P79" s="36">
        <v>5</v>
      </c>
      <c r="Q79" s="37">
        <v>19843</v>
      </c>
      <c r="R79" s="36">
        <v>16</v>
      </c>
      <c r="S79" s="37">
        <v>63497.599999999999</v>
      </c>
      <c r="T79" s="36">
        <v>6090</v>
      </c>
      <c r="U79" s="37">
        <v>6627205.1699999999</v>
      </c>
      <c r="V79" s="36">
        <v>1575</v>
      </c>
      <c r="W79" s="37">
        <v>369250</v>
      </c>
      <c r="X79" s="36">
        <v>627</v>
      </c>
      <c r="Y79" s="37">
        <v>1164761.22</v>
      </c>
      <c r="Z79" s="36">
        <v>0</v>
      </c>
      <c r="AA79" s="37">
        <f>Z79*Тарифы!V24</f>
        <v>0</v>
      </c>
      <c r="AB79" s="36">
        <v>1386</v>
      </c>
      <c r="AC79" s="37">
        <f>AB79*Тарифы!W24</f>
        <v>637061.04</v>
      </c>
      <c r="AD79" s="36">
        <v>0</v>
      </c>
      <c r="AE79" s="37">
        <f>AD79*Тарифы!X24</f>
        <v>0</v>
      </c>
      <c r="AF79" s="36">
        <v>2935</v>
      </c>
      <c r="AG79" s="37">
        <f>AF79*Тарифы!Y24</f>
        <v>3378214.35</v>
      </c>
      <c r="AI79" s="112"/>
    </row>
    <row r="80" spans="1:35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  <c r="AI80" s="112"/>
    </row>
    <row r="81" spans="1:35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13</v>
      </c>
      <c r="I81" s="37">
        <f>H81*Тарифы!F26</f>
        <v>2732.34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59</v>
      </c>
      <c r="AE81" s="37">
        <f>AD81*Тарифы!X26</f>
        <v>56500.76</v>
      </c>
      <c r="AF81" s="36">
        <v>0</v>
      </c>
      <c r="AG81" s="37">
        <f>AF81*Тарифы!Y26</f>
        <v>0</v>
      </c>
      <c r="AI81" s="112"/>
    </row>
    <row r="82" spans="1:35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  <c r="AI82" s="112"/>
    </row>
    <row r="83" spans="1:35" x14ac:dyDescent="0.25">
      <c r="A83" s="38">
        <v>27</v>
      </c>
      <c r="B83" s="65" t="s">
        <v>54</v>
      </c>
      <c r="C83" s="50" t="s">
        <v>25</v>
      </c>
      <c r="D83" s="36">
        <v>3783</v>
      </c>
      <c r="E83" s="37">
        <f>D83*Тарифы!D28</f>
        <v>585797.54999999993</v>
      </c>
      <c r="F83" s="36">
        <v>0</v>
      </c>
      <c r="G83" s="37">
        <f>F83*Тарифы!E28</f>
        <v>0</v>
      </c>
      <c r="H83" s="36">
        <v>542</v>
      </c>
      <c r="I83" s="37">
        <f>H83*Тарифы!F28</f>
        <v>100714.44</v>
      </c>
      <c r="J83" s="36">
        <v>0</v>
      </c>
      <c r="K83" s="37">
        <f>J83*Тарифы!G28</f>
        <v>0</v>
      </c>
      <c r="L83" s="36">
        <v>2783</v>
      </c>
      <c r="M83" s="37">
        <v>4437193.37</v>
      </c>
      <c r="N83" s="36">
        <v>100</v>
      </c>
      <c r="O83" s="37">
        <v>17124.28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5135</v>
      </c>
      <c r="AA83" s="37">
        <f>Z83*Тарифы!V28</f>
        <v>1565096.6500000001</v>
      </c>
      <c r="AB83" s="36">
        <v>0</v>
      </c>
      <c r="AC83" s="37">
        <f>AB83*Тарифы!W28</f>
        <v>0</v>
      </c>
      <c r="AD83" s="36">
        <v>9659</v>
      </c>
      <c r="AE83" s="37">
        <f>AD83*Тарифы!X28</f>
        <v>7204261.7400000002</v>
      </c>
      <c r="AF83" s="36">
        <v>0</v>
      </c>
      <c r="AG83" s="37">
        <f>AF83*Тарифы!Y28</f>
        <v>0</v>
      </c>
      <c r="AI83" s="112"/>
    </row>
    <row r="84" spans="1:35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  <c r="AI84" s="112"/>
    </row>
    <row r="85" spans="1:35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58</v>
      </c>
      <c r="I85" s="37">
        <f>H85*Тарифы!F30</f>
        <v>11474.140000000001</v>
      </c>
      <c r="J85" s="36">
        <v>59</v>
      </c>
      <c r="K85" s="37">
        <f>J85*Тарифы!G30</f>
        <v>11719.759999999998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166</v>
      </c>
      <c r="AA85" s="37">
        <f>Z85*Тарифы!V30</f>
        <v>53865.340000000004</v>
      </c>
      <c r="AB85" s="36">
        <v>24</v>
      </c>
      <c r="AC85" s="37">
        <f>AB85*Тарифы!W30</f>
        <v>7819.4400000000005</v>
      </c>
      <c r="AD85" s="36">
        <v>609</v>
      </c>
      <c r="AE85" s="37">
        <f>AD85*Тарифы!X30</f>
        <v>532734.92999999993</v>
      </c>
      <c r="AF85" s="36">
        <v>57</v>
      </c>
      <c r="AG85" s="37">
        <f>AF85*Тарифы!Y30</f>
        <v>49861.89</v>
      </c>
      <c r="AI85" s="112"/>
    </row>
    <row r="86" spans="1:35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18</v>
      </c>
      <c r="I86" s="37">
        <f>H86*Тарифы!F31</f>
        <v>2854.7999999999997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45</v>
      </c>
      <c r="O86" s="37">
        <v>7704.9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7</v>
      </c>
      <c r="AA86" s="37">
        <f>Z86*Тарифы!V31</f>
        <v>1820.98</v>
      </c>
      <c r="AB86" s="36">
        <v>0</v>
      </c>
      <c r="AC86" s="37">
        <f>AB86*Тарифы!W31</f>
        <v>0</v>
      </c>
      <c r="AD86" s="36">
        <v>2105</v>
      </c>
      <c r="AE86" s="37">
        <f>AD86*Тарифы!X31</f>
        <v>1279271.6500000001</v>
      </c>
      <c r="AF86" s="36">
        <v>0</v>
      </c>
      <c r="AG86" s="37">
        <f>AF86*Тарифы!Y31</f>
        <v>0</v>
      </c>
      <c r="AI86" s="112"/>
    </row>
    <row r="87" spans="1:35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104</v>
      </c>
      <c r="I87" s="37">
        <f>H87*Тарифы!F32</f>
        <v>20574.32</v>
      </c>
      <c r="J87" s="36">
        <v>48</v>
      </c>
      <c r="K87" s="37">
        <f>J87*Тарифы!G32</f>
        <v>9534.7199999999993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72</v>
      </c>
      <c r="AA87" s="37">
        <f>Z87*Тарифы!V32</f>
        <v>23363.279999999999</v>
      </c>
      <c r="AB87" s="36">
        <v>0</v>
      </c>
      <c r="AC87" s="37">
        <f>AB87*Тарифы!W32</f>
        <v>0</v>
      </c>
      <c r="AD87" s="36">
        <v>637</v>
      </c>
      <c r="AE87" s="37">
        <f>AD87*Тарифы!X32</f>
        <v>557228.49</v>
      </c>
      <c r="AF87" s="36">
        <v>0</v>
      </c>
      <c r="AG87" s="37">
        <f>AF87*Тарифы!Y32</f>
        <v>0</v>
      </c>
      <c r="AI87" s="112"/>
    </row>
    <row r="88" spans="1:35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  <c r="AI88" s="112"/>
    </row>
    <row r="89" spans="1:35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  <c r="AI89" s="112"/>
    </row>
    <row r="90" spans="1:35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  <c r="AI90" s="112"/>
    </row>
    <row r="91" spans="1:35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66</v>
      </c>
      <c r="I91" s="37">
        <f>H91*Тарифы!F36</f>
        <v>23480.16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11</v>
      </c>
      <c r="AA91" s="37">
        <f>Z91*Тарифы!V36</f>
        <v>6440.83</v>
      </c>
      <c r="AB91" s="36">
        <v>0</v>
      </c>
      <c r="AC91" s="37">
        <f>AB91*Тарифы!W36</f>
        <v>0</v>
      </c>
      <c r="AD91" s="36">
        <v>24</v>
      </c>
      <c r="AE91" s="37">
        <f>AD91*Тарифы!X36</f>
        <v>31160.159999999996</v>
      </c>
      <c r="AF91" s="36">
        <v>0</v>
      </c>
      <c r="AG91" s="37">
        <f>AF91*Тарифы!Y36</f>
        <v>0</v>
      </c>
      <c r="AI91" s="112"/>
    </row>
    <row r="92" spans="1:35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  <c r="AI92" s="112"/>
    </row>
    <row r="93" spans="1:35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  <c r="AI93" s="112"/>
    </row>
    <row r="94" spans="1:35" x14ac:dyDescent="0.25">
      <c r="A94" s="38">
        <v>38</v>
      </c>
      <c r="B94" s="65" t="s">
        <v>72</v>
      </c>
      <c r="C94" s="50" t="s">
        <v>70</v>
      </c>
      <c r="D94" s="36">
        <v>1463</v>
      </c>
      <c r="E94" s="37">
        <f>D94*Тарифы!D39</f>
        <v>1189931.05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  <c r="AI94" s="112"/>
    </row>
    <row r="95" spans="1:35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870</v>
      </c>
      <c r="G95" s="37">
        <f>F95*Тарифы!E40</f>
        <v>101033.09999999999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5" x14ac:dyDescent="0.25">
      <c r="A96" s="227" t="s">
        <v>82</v>
      </c>
      <c r="B96" s="228"/>
      <c r="C96" s="229"/>
      <c r="D96" s="67">
        <f>SUM(D58:D95)</f>
        <v>10966</v>
      </c>
      <c r="E96" s="39">
        <f t="shared" ref="E96:AG96" si="1">SUM(E58:E95)</f>
        <v>2595630.34</v>
      </c>
      <c r="F96" s="67">
        <f t="shared" si="1"/>
        <v>1164</v>
      </c>
      <c r="G96" s="39">
        <f t="shared" si="1"/>
        <v>151998</v>
      </c>
      <c r="H96" s="67">
        <f t="shared" si="1"/>
        <v>1489</v>
      </c>
      <c r="I96" s="39">
        <f t="shared" si="1"/>
        <v>295435.14999999997</v>
      </c>
      <c r="J96" s="67">
        <f t="shared" si="1"/>
        <v>402</v>
      </c>
      <c r="K96" s="39">
        <f t="shared" si="1"/>
        <v>83493.009999999995</v>
      </c>
      <c r="L96" s="67">
        <f t="shared" si="1"/>
        <v>2783</v>
      </c>
      <c r="M96" s="39">
        <f t="shared" si="1"/>
        <v>4437193.37</v>
      </c>
      <c r="N96" s="67">
        <f t="shared" si="1"/>
        <v>273</v>
      </c>
      <c r="O96" s="39">
        <f>SUM(O58:O95)</f>
        <v>46745.340000000004</v>
      </c>
      <c r="P96" s="67">
        <f t="shared" si="1"/>
        <v>5</v>
      </c>
      <c r="Q96" s="39">
        <f t="shared" si="1"/>
        <v>19843</v>
      </c>
      <c r="R96" s="67">
        <f t="shared" si="1"/>
        <v>16</v>
      </c>
      <c r="S96" s="39">
        <f t="shared" si="1"/>
        <v>63497.599999999999</v>
      </c>
      <c r="T96" s="67">
        <f t="shared" si="1"/>
        <v>6090</v>
      </c>
      <c r="U96" s="39">
        <f t="shared" si="1"/>
        <v>6627205.1699999999</v>
      </c>
      <c r="V96" s="67">
        <f t="shared" si="1"/>
        <v>1575</v>
      </c>
      <c r="W96" s="39">
        <f t="shared" si="1"/>
        <v>369250</v>
      </c>
      <c r="X96" s="67">
        <f t="shared" si="1"/>
        <v>627</v>
      </c>
      <c r="Y96" s="39">
        <f t="shared" si="1"/>
        <v>1164761.22</v>
      </c>
      <c r="Z96" s="67">
        <f t="shared" si="1"/>
        <v>5546</v>
      </c>
      <c r="AA96" s="39">
        <f t="shared" si="1"/>
        <v>1700884.8000000003</v>
      </c>
      <c r="AB96" s="67">
        <f t="shared" si="1"/>
        <v>1448</v>
      </c>
      <c r="AC96" s="39">
        <f t="shared" si="1"/>
        <v>656903.54999999993</v>
      </c>
      <c r="AD96" s="67">
        <f t="shared" si="1"/>
        <v>18586</v>
      </c>
      <c r="AE96" s="39">
        <f t="shared" si="1"/>
        <v>15185206.310000001</v>
      </c>
      <c r="AF96" s="67">
        <f t="shared" si="1"/>
        <v>4340</v>
      </c>
      <c r="AG96" s="39">
        <f t="shared" si="1"/>
        <v>4746456.9099999992</v>
      </c>
    </row>
    <row r="98" spans="1:33" s="41" customFormat="1" ht="29.25" hidden="1" customHeight="1" x14ac:dyDescent="0.25">
      <c r="A98" s="48"/>
      <c r="B98" s="49"/>
      <c r="C98" s="69" t="s">
        <v>85</v>
      </c>
      <c r="D98" s="44">
        <f>H98+K98</f>
        <v>12502</v>
      </c>
      <c r="E98" s="45"/>
      <c r="F98" s="223" t="s">
        <v>83</v>
      </c>
      <c r="G98" s="223"/>
      <c r="H98" s="44">
        <v>9916</v>
      </c>
      <c r="I98" s="45"/>
      <c r="J98" s="70" t="s">
        <v>84</v>
      </c>
      <c r="K98" s="44">
        <v>2586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</row>
    <row r="102" spans="1:33" x14ac:dyDescent="0.25">
      <c r="C102" s="55" t="s">
        <v>88</v>
      </c>
      <c r="D102" s="56" t="str">
        <f>D3</f>
        <v>ГБУЗ  "Поликлиника № 7"</v>
      </c>
    </row>
    <row r="103" spans="1:33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3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3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3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11911</v>
      </c>
      <c r="E106" s="43">
        <f t="shared" si="2"/>
        <v>1383224.43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3" x14ac:dyDescent="0.25">
      <c r="A107" s="38">
        <v>2</v>
      </c>
      <c r="B107" s="65" t="s">
        <v>35</v>
      </c>
      <c r="C107" s="50" t="s">
        <v>1</v>
      </c>
      <c r="D107" s="36">
        <f t="shared" si="2"/>
        <v>6157</v>
      </c>
      <c r="E107" s="43">
        <f t="shared" si="2"/>
        <v>1337546.68</v>
      </c>
      <c r="F107" s="36">
        <f t="shared" si="2"/>
        <v>294</v>
      </c>
      <c r="G107" s="43">
        <f t="shared" si="2"/>
        <v>50964.9</v>
      </c>
      <c r="H107" s="36">
        <f t="shared" si="2"/>
        <v>724</v>
      </c>
      <c r="I107" s="43">
        <f t="shared" si="2"/>
        <v>188739.56</v>
      </c>
      <c r="J107" s="36">
        <f t="shared" si="2"/>
        <v>137</v>
      </c>
      <c r="K107" s="43">
        <f t="shared" si="2"/>
        <v>28498.74</v>
      </c>
      <c r="L107" s="36">
        <f t="shared" si="2"/>
        <v>0</v>
      </c>
      <c r="M107" s="43">
        <f t="shared" si="2"/>
        <v>0</v>
      </c>
      <c r="N107" s="36">
        <f t="shared" si="2"/>
        <v>356</v>
      </c>
      <c r="O107" s="43">
        <f t="shared" si="2"/>
        <v>60924.15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163</v>
      </c>
      <c r="AA107" s="43">
        <f t="shared" si="2"/>
        <v>69693.91</v>
      </c>
      <c r="AB107" s="36">
        <f t="shared" si="2"/>
        <v>18</v>
      </c>
      <c r="AC107" s="43">
        <f t="shared" si="2"/>
        <v>6141.5999999999995</v>
      </c>
      <c r="AD107" s="36">
        <f t="shared" si="2"/>
        <v>3825</v>
      </c>
      <c r="AE107" s="43">
        <f t="shared" si="2"/>
        <v>5494459.5</v>
      </c>
      <c r="AF107" s="36">
        <f t="shared" si="2"/>
        <v>155</v>
      </c>
      <c r="AG107" s="43">
        <f t="shared" si="2"/>
        <v>176978.99999999997</v>
      </c>
    </row>
    <row r="108" spans="1:33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3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353</v>
      </c>
      <c r="AE109" s="43">
        <f t="shared" si="2"/>
        <v>263288.58</v>
      </c>
      <c r="AF109" s="36">
        <f t="shared" si="2"/>
        <v>0</v>
      </c>
      <c r="AG109" s="43">
        <f t="shared" si="2"/>
        <v>0</v>
      </c>
    </row>
    <row r="110" spans="1:33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3" x14ac:dyDescent="0.25">
      <c r="A111" s="38">
        <v>6</v>
      </c>
      <c r="B111" s="65" t="s">
        <v>39</v>
      </c>
      <c r="C111" s="50" t="s">
        <v>5</v>
      </c>
      <c r="D111" s="36">
        <f t="shared" si="2"/>
        <v>295</v>
      </c>
      <c r="E111" s="43">
        <f t="shared" si="2"/>
        <v>36261.4</v>
      </c>
      <c r="F111" s="36">
        <f t="shared" si="2"/>
        <v>0</v>
      </c>
      <c r="G111" s="43">
        <f t="shared" si="2"/>
        <v>0</v>
      </c>
      <c r="H111" s="36">
        <f t="shared" si="2"/>
        <v>159</v>
      </c>
      <c r="I111" s="43">
        <f t="shared" si="2"/>
        <v>23452.5</v>
      </c>
      <c r="J111" s="36">
        <f t="shared" si="2"/>
        <v>94</v>
      </c>
      <c r="K111" s="43">
        <f t="shared" si="2"/>
        <v>18206.86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472</v>
      </c>
      <c r="AE111" s="43">
        <f t="shared" si="2"/>
        <v>425928.08</v>
      </c>
      <c r="AF111" s="36">
        <f t="shared" si="2"/>
        <v>209</v>
      </c>
      <c r="AG111" s="43">
        <f t="shared" si="2"/>
        <v>246335.76000000004</v>
      </c>
    </row>
    <row r="112" spans="1:33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44</v>
      </c>
      <c r="AC112" s="43">
        <f t="shared" si="2"/>
        <v>16195.08</v>
      </c>
      <c r="AD112" s="36">
        <f t="shared" si="2"/>
        <v>0</v>
      </c>
      <c r="AE112" s="43">
        <f t="shared" si="2"/>
        <v>0</v>
      </c>
      <c r="AF112" s="36">
        <f t="shared" si="2"/>
        <v>441</v>
      </c>
      <c r="AG112" s="43">
        <f t="shared" si="2"/>
        <v>450746.10000000003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74</v>
      </c>
      <c r="AC115" s="43">
        <f t="shared" si="4"/>
        <v>24109.94</v>
      </c>
      <c r="AD115" s="36">
        <f t="shared" si="4"/>
        <v>0</v>
      </c>
      <c r="AE115" s="43">
        <f t="shared" si="4"/>
        <v>0</v>
      </c>
      <c r="AF115" s="36">
        <f t="shared" si="4"/>
        <v>851</v>
      </c>
      <c r="AG115" s="43">
        <f t="shared" si="4"/>
        <v>744429.2699999999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48</v>
      </c>
      <c r="K116" s="43">
        <f t="shared" si="4"/>
        <v>23420.639999999999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262</v>
      </c>
      <c r="AG116" s="43">
        <f t="shared" si="4"/>
        <v>465615.92000000004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145</v>
      </c>
      <c r="E117" s="43">
        <f t="shared" si="4"/>
        <v>33615.35</v>
      </c>
      <c r="F117" s="36">
        <f t="shared" si="4"/>
        <v>0</v>
      </c>
      <c r="G117" s="43">
        <f t="shared" si="4"/>
        <v>0</v>
      </c>
      <c r="H117" s="36">
        <f t="shared" si="4"/>
        <v>79</v>
      </c>
      <c r="I117" s="43">
        <f t="shared" si="4"/>
        <v>21977.8</v>
      </c>
      <c r="J117" s="36">
        <f t="shared" si="4"/>
        <v>20</v>
      </c>
      <c r="K117" s="43">
        <f t="shared" si="4"/>
        <v>5652.4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157</v>
      </c>
      <c r="AE117" s="43">
        <f t="shared" si="4"/>
        <v>151795.45000000001</v>
      </c>
      <c r="AF117" s="36">
        <f t="shared" si="4"/>
        <v>157</v>
      </c>
      <c r="AG117" s="43">
        <f t="shared" si="4"/>
        <v>154687.39000000001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48</v>
      </c>
      <c r="E118" s="43">
        <f t="shared" si="4"/>
        <v>8407.2000000000007</v>
      </c>
      <c r="F118" s="36">
        <f t="shared" si="4"/>
        <v>0</v>
      </c>
      <c r="G118" s="43">
        <f t="shared" si="4"/>
        <v>0</v>
      </c>
      <c r="H118" s="36">
        <f t="shared" si="4"/>
        <v>100</v>
      </c>
      <c r="I118" s="43">
        <f t="shared" si="4"/>
        <v>21018</v>
      </c>
      <c r="J118" s="36">
        <f t="shared" si="4"/>
        <v>104</v>
      </c>
      <c r="K118" s="43">
        <f t="shared" si="4"/>
        <v>23337.599999999999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17</v>
      </c>
      <c r="AA118" s="43">
        <f t="shared" si="4"/>
        <v>5860.41</v>
      </c>
      <c r="AB118" s="36">
        <f t="shared" si="4"/>
        <v>0</v>
      </c>
      <c r="AC118" s="43">
        <f t="shared" si="4"/>
        <v>0</v>
      </c>
      <c r="AD118" s="36">
        <f t="shared" si="4"/>
        <v>681</v>
      </c>
      <c r="AE118" s="43">
        <f t="shared" si="4"/>
        <v>652152.84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7312</v>
      </c>
      <c r="E120" s="43">
        <f t="shared" si="4"/>
        <v>1321717.1199999999</v>
      </c>
      <c r="F120" s="36">
        <f t="shared" si="4"/>
        <v>0</v>
      </c>
      <c r="G120" s="43">
        <f t="shared" si="4"/>
        <v>0</v>
      </c>
      <c r="H120" s="36">
        <f t="shared" si="4"/>
        <v>427</v>
      </c>
      <c r="I120" s="43">
        <f t="shared" si="4"/>
        <v>92620.57</v>
      </c>
      <c r="J120" s="36">
        <f t="shared" si="4"/>
        <v>132</v>
      </c>
      <c r="K120" s="43">
        <f t="shared" si="4"/>
        <v>30752.039999999997</v>
      </c>
      <c r="L120" s="36">
        <f t="shared" si="4"/>
        <v>0</v>
      </c>
      <c r="M120" s="43">
        <f t="shared" si="4"/>
        <v>0</v>
      </c>
      <c r="N120" s="36">
        <f t="shared" si="4"/>
        <v>343</v>
      </c>
      <c r="O120" s="43">
        <f t="shared" si="4"/>
        <v>58702.47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590</v>
      </c>
      <c r="AA120" s="43">
        <f t="shared" si="4"/>
        <v>209910.19999999998</v>
      </c>
      <c r="AB120" s="36">
        <f t="shared" si="4"/>
        <v>34</v>
      </c>
      <c r="AC120" s="43">
        <f t="shared" si="4"/>
        <v>12991.740000000002</v>
      </c>
      <c r="AD120" s="36">
        <f t="shared" si="4"/>
        <v>10720</v>
      </c>
      <c r="AE120" s="43">
        <f t="shared" si="4"/>
        <v>9969814.4000000004</v>
      </c>
      <c r="AF120" s="36">
        <f t="shared" si="4"/>
        <v>3536</v>
      </c>
      <c r="AG120" s="43">
        <f t="shared" si="4"/>
        <v>3516445.9200000004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1262</v>
      </c>
      <c r="AG123" s="43">
        <f t="shared" si="5"/>
        <v>1452574.62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202</v>
      </c>
      <c r="I124" s="43">
        <f t="shared" si="6"/>
        <v>39961.660000000003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34</v>
      </c>
      <c r="AA124" s="43">
        <f t="shared" si="6"/>
        <v>11032.660000000002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445</v>
      </c>
      <c r="E125" s="43">
        <f t="shared" si="6"/>
        <v>56617.35</v>
      </c>
      <c r="F125" s="36">
        <f t="shared" si="6"/>
        <v>0</v>
      </c>
      <c r="G125" s="43">
        <f t="shared" si="6"/>
        <v>0</v>
      </c>
      <c r="H125" s="36">
        <f t="shared" si="6"/>
        <v>238</v>
      </c>
      <c r="I125" s="43">
        <f t="shared" si="6"/>
        <v>36337.840000000004</v>
      </c>
      <c r="J125" s="36">
        <f t="shared" si="6"/>
        <v>263</v>
      </c>
      <c r="K125" s="43">
        <f t="shared" si="6"/>
        <v>41517.180000000008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112</v>
      </c>
      <c r="AA125" s="43">
        <f t="shared" si="6"/>
        <v>28045.920000000002</v>
      </c>
      <c r="AB125" s="36">
        <f t="shared" si="6"/>
        <v>58</v>
      </c>
      <c r="AC125" s="43">
        <f t="shared" si="6"/>
        <v>15017.94</v>
      </c>
      <c r="AD125" s="36">
        <f t="shared" si="6"/>
        <v>6105</v>
      </c>
      <c r="AE125" s="43">
        <f t="shared" si="6"/>
        <v>5565318.0000000009</v>
      </c>
      <c r="AF125" s="36">
        <f t="shared" si="6"/>
        <v>831</v>
      </c>
      <c r="AG125" s="43">
        <f t="shared" si="6"/>
        <v>780500.13000000012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4628</v>
      </c>
      <c r="E126" s="43">
        <f t="shared" si="6"/>
        <v>469742</v>
      </c>
      <c r="F126" s="36">
        <f t="shared" si="6"/>
        <v>0</v>
      </c>
      <c r="G126" s="43">
        <f t="shared" si="6"/>
        <v>0</v>
      </c>
      <c r="H126" s="36">
        <f t="shared" si="6"/>
        <v>636</v>
      </c>
      <c r="I126" s="43">
        <f t="shared" si="6"/>
        <v>77464.800000000003</v>
      </c>
      <c r="J126" s="36">
        <f t="shared" si="6"/>
        <v>246</v>
      </c>
      <c r="K126" s="43">
        <f t="shared" si="6"/>
        <v>41871.660000000003</v>
      </c>
      <c r="L126" s="36">
        <f t="shared" si="6"/>
        <v>0</v>
      </c>
      <c r="M126" s="43">
        <f t="shared" si="6"/>
        <v>0</v>
      </c>
      <c r="N126" s="36">
        <f t="shared" si="6"/>
        <v>330</v>
      </c>
      <c r="O126" s="43">
        <f t="shared" si="6"/>
        <v>56473.600000000006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112</v>
      </c>
      <c r="AA126" s="43">
        <f t="shared" si="6"/>
        <v>22375.360000000001</v>
      </c>
      <c r="AB126" s="36">
        <f t="shared" si="6"/>
        <v>58</v>
      </c>
      <c r="AC126" s="43">
        <f t="shared" si="6"/>
        <v>16191.86</v>
      </c>
      <c r="AD126" s="36">
        <f t="shared" si="6"/>
        <v>5669</v>
      </c>
      <c r="AE126" s="43">
        <f t="shared" si="6"/>
        <v>3810645.1100000003</v>
      </c>
      <c r="AF126" s="36">
        <f t="shared" si="6"/>
        <v>3162</v>
      </c>
      <c r="AG126" s="43">
        <f t="shared" si="6"/>
        <v>2969845.26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542</v>
      </c>
      <c r="K127" s="43">
        <f t="shared" si="6"/>
        <v>151890.08000000002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32</v>
      </c>
      <c r="Q127" s="43">
        <f t="shared" si="6"/>
        <v>126995.2</v>
      </c>
      <c r="R127" s="36">
        <f t="shared" si="6"/>
        <v>107</v>
      </c>
      <c r="S127" s="43">
        <f t="shared" si="6"/>
        <v>424640.19999999995</v>
      </c>
      <c r="T127" s="36">
        <f t="shared" si="6"/>
        <v>18000</v>
      </c>
      <c r="U127" s="43">
        <f t="shared" si="6"/>
        <v>18257730.109999999</v>
      </c>
      <c r="V127" s="36">
        <f t="shared" si="6"/>
        <v>10500</v>
      </c>
      <c r="W127" s="43">
        <f t="shared" si="6"/>
        <v>2459660</v>
      </c>
      <c r="X127" s="36">
        <f t="shared" si="6"/>
        <v>4180</v>
      </c>
      <c r="Y127" s="43">
        <f t="shared" si="6"/>
        <v>7690324.0699999994</v>
      </c>
      <c r="Z127" s="36">
        <f t="shared" si="6"/>
        <v>0</v>
      </c>
      <c r="AA127" s="43">
        <f t="shared" si="6"/>
        <v>0</v>
      </c>
      <c r="AB127" s="36">
        <f t="shared" si="6"/>
        <v>9999</v>
      </c>
      <c r="AC127" s="43">
        <f t="shared" si="6"/>
        <v>4595940.3599999994</v>
      </c>
      <c r="AD127" s="36">
        <f t="shared" si="6"/>
        <v>0</v>
      </c>
      <c r="AE127" s="43">
        <f t="shared" si="6"/>
        <v>0</v>
      </c>
      <c r="AF127" s="36">
        <f t="shared" si="6"/>
        <v>23290</v>
      </c>
      <c r="AG127" s="43">
        <f t="shared" si="6"/>
        <v>26807022.900000002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91</v>
      </c>
      <c r="I129" s="43">
        <f t="shared" si="6"/>
        <v>19126.38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394</v>
      </c>
      <c r="AE129" s="43">
        <f t="shared" si="6"/>
        <v>377310.16000000003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9611</v>
      </c>
      <c r="E131" s="43">
        <f t="shared" si="6"/>
        <v>1488263.3499999999</v>
      </c>
      <c r="F131" s="36">
        <f t="shared" si="6"/>
        <v>0</v>
      </c>
      <c r="G131" s="43">
        <f t="shared" si="6"/>
        <v>0</v>
      </c>
      <c r="H131" s="36">
        <f t="shared" si="6"/>
        <v>3944</v>
      </c>
      <c r="I131" s="43">
        <f t="shared" si="6"/>
        <v>732874.08000000007</v>
      </c>
      <c r="J131" s="36">
        <f t="shared" si="6"/>
        <v>0</v>
      </c>
      <c r="K131" s="43">
        <f t="shared" si="6"/>
        <v>0</v>
      </c>
      <c r="L131" s="36">
        <f t="shared" si="6"/>
        <v>12100</v>
      </c>
      <c r="M131" s="43">
        <f t="shared" si="6"/>
        <v>19293697.580000002</v>
      </c>
      <c r="N131" s="36">
        <f t="shared" si="6"/>
        <v>443</v>
      </c>
      <c r="O131" s="43">
        <f t="shared" si="6"/>
        <v>75818.44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26755</v>
      </c>
      <c r="AA131" s="43">
        <f t="shared" si="6"/>
        <v>8154656.4500000011</v>
      </c>
      <c r="AB131" s="36">
        <f t="shared" si="6"/>
        <v>0</v>
      </c>
      <c r="AC131" s="43">
        <f t="shared" si="6"/>
        <v>0</v>
      </c>
      <c r="AD131" s="36">
        <f t="shared" si="6"/>
        <v>58470</v>
      </c>
      <c r="AE131" s="43">
        <f t="shared" si="6"/>
        <v>43610434.200000003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447</v>
      </c>
      <c r="E133" s="43">
        <f t="shared" si="8"/>
        <v>73692.420000000013</v>
      </c>
      <c r="F133" s="36">
        <f t="shared" si="8"/>
        <v>0</v>
      </c>
      <c r="G133" s="43">
        <f t="shared" si="8"/>
        <v>0</v>
      </c>
      <c r="H133" s="36">
        <f t="shared" si="8"/>
        <v>255</v>
      </c>
      <c r="I133" s="43">
        <f t="shared" si="8"/>
        <v>50446.65</v>
      </c>
      <c r="J133" s="36">
        <f t="shared" si="8"/>
        <v>149</v>
      </c>
      <c r="K133" s="43">
        <f t="shared" si="8"/>
        <v>29597.359999999997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881</v>
      </c>
      <c r="AA133" s="43">
        <f t="shared" si="8"/>
        <v>285875.69</v>
      </c>
      <c r="AB133" s="36">
        <f t="shared" si="8"/>
        <v>281</v>
      </c>
      <c r="AC133" s="43">
        <f t="shared" si="8"/>
        <v>91552.61</v>
      </c>
      <c r="AD133" s="36">
        <f t="shared" si="8"/>
        <v>6075</v>
      </c>
      <c r="AE133" s="43">
        <f t="shared" si="8"/>
        <v>5314227.75</v>
      </c>
      <c r="AF133" s="36">
        <f t="shared" si="8"/>
        <v>420</v>
      </c>
      <c r="AG133" s="43">
        <f t="shared" si="8"/>
        <v>367403.4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91</v>
      </c>
      <c r="I134" s="43">
        <f t="shared" si="8"/>
        <v>14432.599999999999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344</v>
      </c>
      <c r="O134" s="43">
        <f t="shared" si="8"/>
        <v>58869.78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36</v>
      </c>
      <c r="AA134" s="43">
        <f t="shared" si="8"/>
        <v>9365.0399999999991</v>
      </c>
      <c r="AB134" s="36">
        <f t="shared" si="8"/>
        <v>0</v>
      </c>
      <c r="AC134" s="43">
        <f t="shared" si="8"/>
        <v>0</v>
      </c>
      <c r="AD134" s="36">
        <f t="shared" si="8"/>
        <v>3944</v>
      </c>
      <c r="AE134" s="43">
        <f t="shared" si="8"/>
        <v>2396887.12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31</v>
      </c>
      <c r="E135" s="43">
        <f t="shared" si="8"/>
        <v>5110.6600000000008</v>
      </c>
      <c r="F135" s="36">
        <f t="shared" si="8"/>
        <v>0</v>
      </c>
      <c r="G135" s="43">
        <f t="shared" si="8"/>
        <v>0</v>
      </c>
      <c r="H135" s="36">
        <f t="shared" si="8"/>
        <v>1395</v>
      </c>
      <c r="I135" s="43">
        <f t="shared" si="8"/>
        <v>275972.85000000003</v>
      </c>
      <c r="J135" s="36">
        <f t="shared" si="8"/>
        <v>171</v>
      </c>
      <c r="K135" s="43">
        <f t="shared" si="8"/>
        <v>33967.439999999995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385</v>
      </c>
      <c r="AA135" s="43">
        <f t="shared" si="8"/>
        <v>124928.65000000001</v>
      </c>
      <c r="AB135" s="36">
        <f t="shared" si="8"/>
        <v>0</v>
      </c>
      <c r="AC135" s="43">
        <f t="shared" si="8"/>
        <v>0</v>
      </c>
      <c r="AD135" s="36">
        <f t="shared" si="8"/>
        <v>1072</v>
      </c>
      <c r="AE135" s="43">
        <f t="shared" si="8"/>
        <v>937753.44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143</v>
      </c>
      <c r="I139" s="43">
        <f t="shared" si="8"/>
        <v>50873.68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62</v>
      </c>
      <c r="AA139" s="43">
        <f t="shared" si="8"/>
        <v>36302.86</v>
      </c>
      <c r="AB139" s="36">
        <f t="shared" si="8"/>
        <v>0</v>
      </c>
      <c r="AC139" s="43">
        <f t="shared" si="8"/>
        <v>0</v>
      </c>
      <c r="AD139" s="36">
        <f t="shared" si="8"/>
        <v>157</v>
      </c>
      <c r="AE139" s="43">
        <f t="shared" si="8"/>
        <v>203839.38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9750</v>
      </c>
      <c r="E142" s="43">
        <f t="shared" si="10"/>
        <v>7930162.5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5805</v>
      </c>
      <c r="G143" s="43">
        <f t="shared" si="10"/>
        <v>674134.64999999991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50780</v>
      </c>
      <c r="E144" s="39">
        <f t="shared" ref="E144:AG144" si="11">SUM(E106:E143)</f>
        <v>14144360.459999999</v>
      </c>
      <c r="F144" s="67">
        <f t="shared" si="11"/>
        <v>6099</v>
      </c>
      <c r="G144" s="39">
        <f t="shared" si="11"/>
        <v>725099.54999999993</v>
      </c>
      <c r="H144" s="67">
        <f t="shared" si="11"/>
        <v>8484</v>
      </c>
      <c r="I144" s="39">
        <f t="shared" si="11"/>
        <v>1645298.97</v>
      </c>
      <c r="J144" s="67">
        <f t="shared" si="11"/>
        <v>1906</v>
      </c>
      <c r="K144" s="39">
        <f t="shared" si="11"/>
        <v>428712</v>
      </c>
      <c r="L144" s="67">
        <f t="shared" si="11"/>
        <v>12100</v>
      </c>
      <c r="M144" s="39">
        <f t="shared" si="11"/>
        <v>19293697.580000002</v>
      </c>
      <c r="N144" s="67">
        <f t="shared" si="11"/>
        <v>1816</v>
      </c>
      <c r="O144" s="39">
        <f t="shared" si="11"/>
        <v>310788.44</v>
      </c>
      <c r="P144" s="67">
        <f t="shared" si="11"/>
        <v>32</v>
      </c>
      <c r="Q144" s="39">
        <f t="shared" si="11"/>
        <v>126995.2</v>
      </c>
      <c r="R144" s="67">
        <f t="shared" si="11"/>
        <v>107</v>
      </c>
      <c r="S144" s="39">
        <f t="shared" si="11"/>
        <v>424640.19999999995</v>
      </c>
      <c r="T144" s="67">
        <f t="shared" si="11"/>
        <v>18000</v>
      </c>
      <c r="U144" s="39">
        <f t="shared" si="11"/>
        <v>18257730.109999999</v>
      </c>
      <c r="V144" s="67">
        <f t="shared" si="11"/>
        <v>10500</v>
      </c>
      <c r="W144" s="39">
        <f t="shared" si="11"/>
        <v>2459660</v>
      </c>
      <c r="X144" s="67">
        <f t="shared" si="11"/>
        <v>4180</v>
      </c>
      <c r="Y144" s="39">
        <f t="shared" si="11"/>
        <v>7690324.0699999994</v>
      </c>
      <c r="Z144" s="67">
        <f t="shared" si="11"/>
        <v>29147</v>
      </c>
      <c r="AA144" s="39">
        <f t="shared" si="11"/>
        <v>8958047.1499999985</v>
      </c>
      <c r="AB144" s="67">
        <f t="shared" si="11"/>
        <v>10566</v>
      </c>
      <c r="AC144" s="39">
        <f t="shared" si="11"/>
        <v>4778141.13</v>
      </c>
      <c r="AD144" s="67">
        <f t="shared" si="11"/>
        <v>98094</v>
      </c>
      <c r="AE144" s="39">
        <f t="shared" si="11"/>
        <v>79173854.010000005</v>
      </c>
      <c r="AF144" s="67">
        <f t="shared" si="11"/>
        <v>34576</v>
      </c>
      <c r="AG144" s="39">
        <f t="shared" si="11"/>
        <v>38132585.670000002</v>
      </c>
    </row>
    <row r="146" spans="1:33" ht="27.75" hidden="1" customHeight="1" x14ac:dyDescent="0.25">
      <c r="A146" s="48"/>
      <c r="B146" s="49"/>
      <c r="C146" s="69" t="s">
        <v>85</v>
      </c>
      <c r="D146" s="44">
        <v>71464</v>
      </c>
      <c r="E146" s="45"/>
      <c r="F146" s="223" t="s">
        <v>83</v>
      </c>
      <c r="G146" s="223"/>
      <c r="H146" s="44">
        <f>H50+H98</f>
        <v>52597</v>
      </c>
      <c r="I146" s="45"/>
      <c r="J146" s="70" t="s">
        <v>84</v>
      </c>
      <c r="K146" s="44">
        <f>K50+K98</f>
        <v>18867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Q/i274/ZfJhfcdP81pJGlHstikRVv6SrXhpfN6lw8N7KGl/HHzMIjlrDj2W5+2zmz9rLUO+HjoP/mFTmQXRmWA==" saltValue="4VXpWXdxl8qjxyWoBYe/p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28.5" x14ac:dyDescent="0.2">
      <c r="C3" s="76">
        <v>150042</v>
      </c>
      <c r="D3" s="77" t="str">
        <f>VLOOKUP(C3,'Список МО'!B2:C80,2,0)</f>
        <v>ГБУЗ "Дет. поликлиника №1"</v>
      </c>
      <c r="E3" s="78"/>
    </row>
    <row r="6" spans="1:35" ht="22.5" x14ac:dyDescent="0.2">
      <c r="C6" s="79" t="s">
        <v>86</v>
      </c>
      <c r="D6" s="75" t="str">
        <f>D3</f>
        <v>ГБУЗ "Дет. поликлиника №1"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88">
        <v>115</v>
      </c>
      <c r="K11" s="10">
        <f>J11*Тарифы!G4</f>
        <v>23922.300000000003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55</v>
      </c>
      <c r="AG11" s="10">
        <f>AF11*Тарифы!Y4</f>
        <v>62799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88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88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88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88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88">
        <v>155</v>
      </c>
      <c r="K16" s="10">
        <f>J16*Тарифы!G9</f>
        <v>34782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90</v>
      </c>
      <c r="AG16" s="10">
        <f>AF16*Тарифы!Y9</f>
        <v>91989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88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88">
        <v>85</v>
      </c>
      <c r="K18" s="10">
        <f>J18*Тарифы!G11</f>
        <v>16967.7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120</v>
      </c>
      <c r="AG18" s="10">
        <f>AF18*Тарифы!Y11</f>
        <v>91712.4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88">
        <v>244</v>
      </c>
      <c r="K19" s="10">
        <f>J19*Тарифы!G12</f>
        <v>48468.159999999996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115</v>
      </c>
      <c r="AC19" s="10">
        <f>AB19*Тарифы!W12</f>
        <v>37468.15</v>
      </c>
      <c r="AD19" s="9">
        <v>0</v>
      </c>
      <c r="AE19" s="10">
        <f>AD19*Тарифы!X12</f>
        <v>0</v>
      </c>
      <c r="AF19" s="9">
        <v>300</v>
      </c>
      <c r="AG19" s="10">
        <f>AF19*Тарифы!Y12</f>
        <v>262431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88">
        <v>160</v>
      </c>
      <c r="K20" s="10">
        <f>J20*Тарифы!G13</f>
        <v>78068.800000000003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30</v>
      </c>
      <c r="AG20" s="10">
        <f>AF20*Тарифы!Y13</f>
        <v>53314.8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88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88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88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88">
        <v>520</v>
      </c>
      <c r="K24" s="10">
        <f>J24*Тарифы!G17</f>
        <v>121144.4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200</v>
      </c>
      <c r="AG24" s="10">
        <f>AF24*Тарифы!Y17</f>
        <v>198894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88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88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88">
        <v>314</v>
      </c>
      <c r="K27" s="10">
        <f>J27*Тарифы!G20</f>
        <v>87995.36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450</v>
      </c>
      <c r="AG27" s="10">
        <f>AF27*Тарифы!Y20</f>
        <v>517954.5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88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88">
        <v>260</v>
      </c>
      <c r="K29" s="10">
        <f>J29*Тарифы!G22</f>
        <v>41043.600000000006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40</v>
      </c>
      <c r="AC29" s="10">
        <f>AB29*Тарифы!W22</f>
        <v>10357.200000000001</v>
      </c>
      <c r="AD29" s="9">
        <v>0</v>
      </c>
      <c r="AE29" s="10">
        <f>AD29*Тарифы!X22</f>
        <v>0</v>
      </c>
      <c r="AF29" s="9">
        <v>1100</v>
      </c>
      <c r="AG29" s="10">
        <f>AF29*Тарифы!Y22</f>
        <v>1033153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88">
        <v>560</v>
      </c>
      <c r="K30" s="10">
        <f>J30*Тарифы!G23</f>
        <v>95317.6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40</v>
      </c>
      <c r="AC30" s="10">
        <f>AB30*Тарифы!W23</f>
        <v>11166.800000000001</v>
      </c>
      <c r="AD30" s="9">
        <v>0</v>
      </c>
      <c r="AE30" s="10">
        <f>AD30*Тарифы!X23</f>
        <v>0</v>
      </c>
      <c r="AF30" s="9">
        <v>650</v>
      </c>
      <c r="AG30" s="10">
        <f>AF30*Тарифы!Y23</f>
        <v>610499.5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88">
        <v>2139</v>
      </c>
      <c r="K31" s="10">
        <f>J31*Тарифы!G24</f>
        <v>599433.36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33</v>
      </c>
      <c r="S31" s="10">
        <v>130963.8</v>
      </c>
      <c r="T31" s="9">
        <v>13043</v>
      </c>
      <c r="U31" s="10">
        <v>10839188.359999999</v>
      </c>
      <c r="V31" s="9">
        <v>0</v>
      </c>
      <c r="W31" s="10">
        <v>0</v>
      </c>
      <c r="X31" s="9">
        <v>2200</v>
      </c>
      <c r="Y31" s="10">
        <v>4376147.7</v>
      </c>
      <c r="Z31" s="9">
        <v>0</v>
      </c>
      <c r="AA31" s="10">
        <f>Z31*Тарифы!V24</f>
        <v>0</v>
      </c>
      <c r="AB31" s="9">
        <v>3987</v>
      </c>
      <c r="AC31" s="10">
        <f>AB31*Тарифы!W24</f>
        <v>1832584.68</v>
      </c>
      <c r="AD31" s="9">
        <v>0</v>
      </c>
      <c r="AE31" s="10">
        <f>AD31*Тарифы!X24</f>
        <v>0</v>
      </c>
      <c r="AF31" s="9">
        <v>11368</v>
      </c>
      <c r="AG31" s="10">
        <f>AF31*Тарифы!Y24</f>
        <v>13084681.68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88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88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88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88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88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88">
        <v>445</v>
      </c>
      <c r="K37" s="10">
        <f>J37*Тарифы!G30</f>
        <v>88394.799999999988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115</v>
      </c>
      <c r="AC37" s="10">
        <f>AB37*Тарифы!W30</f>
        <v>37468.15</v>
      </c>
      <c r="AD37" s="9">
        <v>0</v>
      </c>
      <c r="AE37" s="10">
        <f>AD37*Тарифы!X30</f>
        <v>0</v>
      </c>
      <c r="AF37" s="9">
        <v>1200</v>
      </c>
      <c r="AG37" s="10">
        <f>AF37*Тарифы!Y30</f>
        <v>1049724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88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88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88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88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88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88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88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88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88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88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4997</v>
      </c>
      <c r="K48" s="13">
        <f t="shared" si="0"/>
        <v>1235538.0799999998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33</v>
      </c>
      <c r="S48" s="13">
        <f t="shared" si="0"/>
        <v>130963.8</v>
      </c>
      <c r="T48" s="89">
        <f t="shared" si="0"/>
        <v>13043</v>
      </c>
      <c r="U48" s="13">
        <f t="shared" si="0"/>
        <v>10839188.359999999</v>
      </c>
      <c r="V48" s="89">
        <f t="shared" si="0"/>
        <v>0</v>
      </c>
      <c r="W48" s="13">
        <f t="shared" si="0"/>
        <v>0</v>
      </c>
      <c r="X48" s="89">
        <f t="shared" si="0"/>
        <v>2200</v>
      </c>
      <c r="Y48" s="13">
        <f t="shared" si="0"/>
        <v>4376147.7</v>
      </c>
      <c r="Z48" s="89">
        <f t="shared" si="0"/>
        <v>0</v>
      </c>
      <c r="AA48" s="13">
        <f t="shared" si="0"/>
        <v>0</v>
      </c>
      <c r="AB48" s="89">
        <f t="shared" si="0"/>
        <v>4297</v>
      </c>
      <c r="AC48" s="13">
        <f t="shared" si="0"/>
        <v>1929044.9799999997</v>
      </c>
      <c r="AD48" s="89">
        <f t="shared" si="0"/>
        <v>0</v>
      </c>
      <c r="AE48" s="13">
        <f t="shared" si="0"/>
        <v>0</v>
      </c>
      <c r="AF48" s="89">
        <f t="shared" si="0"/>
        <v>15563</v>
      </c>
      <c r="AG48" s="13">
        <f t="shared" si="0"/>
        <v>17057152.879999999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>
        <v>10649</v>
      </c>
      <c r="E50" s="26"/>
      <c r="F50" s="252" t="s">
        <v>83</v>
      </c>
      <c r="G50" s="252"/>
      <c r="H50" s="25"/>
      <c r="I50" s="26"/>
      <c r="J50" s="94" t="s">
        <v>84</v>
      </c>
      <c r="K50" s="25">
        <v>10649</v>
      </c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ГБУЗ "Дет. поликлиника №1"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88">
        <v>85</v>
      </c>
      <c r="K59" s="10">
        <f>J59*Тарифы!G4</f>
        <v>17681.7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45</v>
      </c>
      <c r="AG59" s="10">
        <f>AF59*Тарифы!Y4</f>
        <v>51381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88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88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88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88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88">
        <v>115</v>
      </c>
      <c r="K64" s="10">
        <f>J64*Тарифы!G9</f>
        <v>25806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60</v>
      </c>
      <c r="AG64" s="10">
        <f>AF64*Тарифы!Y9</f>
        <v>61326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88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88">
        <v>66</v>
      </c>
      <c r="K66" s="10">
        <f>J66*Тарифы!G11</f>
        <v>13174.92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80</v>
      </c>
      <c r="AG66" s="10">
        <f>AF66*Тарифы!Y11</f>
        <v>61141.599999999999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88">
        <v>176</v>
      </c>
      <c r="K67" s="10">
        <f>J67*Тарифы!G12</f>
        <v>34960.639999999999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85</v>
      </c>
      <c r="AC67" s="10">
        <f>AB67*Тарифы!W12</f>
        <v>27693.85</v>
      </c>
      <c r="AD67" s="9">
        <v>0</v>
      </c>
      <c r="AE67" s="10">
        <f>AD67*Тарифы!X12</f>
        <v>0</v>
      </c>
      <c r="AF67" s="9">
        <v>200</v>
      </c>
      <c r="AG67" s="10">
        <f>AF67*Тарифы!Y12</f>
        <v>174954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88">
        <v>120</v>
      </c>
      <c r="K68" s="10">
        <f>J68*Тарифы!G13</f>
        <v>58551.6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20</v>
      </c>
      <c r="AG68" s="10">
        <f>AF68*Тарифы!Y13</f>
        <v>35543.200000000004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88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88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88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88">
        <v>380</v>
      </c>
      <c r="K72" s="10">
        <f>J72*Тарифы!G17</f>
        <v>88528.6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100</v>
      </c>
      <c r="AG72" s="10">
        <f>AF72*Тарифы!Y17</f>
        <v>99447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88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88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88">
        <v>226</v>
      </c>
      <c r="K75" s="10">
        <f>J75*Тарифы!G20</f>
        <v>63334.240000000005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300</v>
      </c>
      <c r="AG75" s="10">
        <f>AF75*Тарифы!Y20</f>
        <v>345303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88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88">
        <v>185</v>
      </c>
      <c r="K77" s="10">
        <f>J77*Тарифы!G22</f>
        <v>29204.100000000002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25</v>
      </c>
      <c r="AC77" s="10">
        <f>AB77*Тарифы!W22</f>
        <v>6473.25</v>
      </c>
      <c r="AD77" s="9">
        <v>0</v>
      </c>
      <c r="AE77" s="10">
        <f>AD77*Тарифы!X22</f>
        <v>0</v>
      </c>
      <c r="AF77" s="9">
        <v>950</v>
      </c>
      <c r="AG77" s="10">
        <f>AF77*Тарифы!Y22</f>
        <v>892268.5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88">
        <v>405</v>
      </c>
      <c r="K78" s="10">
        <f>J78*Тарифы!G23</f>
        <v>68935.05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25</v>
      </c>
      <c r="AC78" s="10">
        <f>AB78*Тарифы!W23</f>
        <v>6979.25</v>
      </c>
      <c r="AD78" s="9">
        <v>0</v>
      </c>
      <c r="AE78" s="10">
        <f>AD78*Тарифы!X23</f>
        <v>0</v>
      </c>
      <c r="AF78" s="9">
        <v>450</v>
      </c>
      <c r="AG78" s="10">
        <f>AF78*Тарифы!Y23</f>
        <v>422653.5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88">
        <v>1550</v>
      </c>
      <c r="K79" s="10">
        <f>J79*Тарифы!G24</f>
        <v>434372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33</v>
      </c>
      <c r="S79" s="10">
        <v>130963.8</v>
      </c>
      <c r="T79" s="9">
        <v>9460</v>
      </c>
      <c r="U79" s="10">
        <v>7759713.8399999999</v>
      </c>
      <c r="V79" s="9">
        <v>0</v>
      </c>
      <c r="W79" s="10">
        <v>0</v>
      </c>
      <c r="X79" s="9">
        <v>1500</v>
      </c>
      <c r="Y79" s="10">
        <v>2921651.6</v>
      </c>
      <c r="Z79" s="9">
        <v>0</v>
      </c>
      <c r="AA79" s="10">
        <f>Z79*Тарифы!V24</f>
        <v>0</v>
      </c>
      <c r="AB79" s="9">
        <v>2880</v>
      </c>
      <c r="AC79" s="10">
        <f>AB79*Тарифы!W24</f>
        <v>1323763.2</v>
      </c>
      <c r="AD79" s="9">
        <v>0</v>
      </c>
      <c r="AE79" s="10">
        <f>AD79*Тарифы!X24</f>
        <v>0</v>
      </c>
      <c r="AF79" s="9">
        <v>8344</v>
      </c>
      <c r="AG79" s="10">
        <f>AF79*Тарифы!Y24</f>
        <v>9604027.4399999995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88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88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88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88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88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88">
        <v>325</v>
      </c>
      <c r="K85" s="10">
        <f>J85*Тарифы!G30</f>
        <v>64557.999999999993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85</v>
      </c>
      <c r="AC85" s="10">
        <f>AB85*Тарифы!W30</f>
        <v>27693.85</v>
      </c>
      <c r="AD85" s="9">
        <v>0</v>
      </c>
      <c r="AE85" s="10">
        <f>AD85*Тарифы!X30</f>
        <v>0</v>
      </c>
      <c r="AF85" s="9">
        <v>1000</v>
      </c>
      <c r="AG85" s="10">
        <f>AF85*Тарифы!Y30</f>
        <v>874770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88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88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88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88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88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88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88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88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88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88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3633</v>
      </c>
      <c r="K96" s="13">
        <f t="shared" si="1"/>
        <v>899106.85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33</v>
      </c>
      <c r="S96" s="13">
        <f t="shared" si="1"/>
        <v>130963.8</v>
      </c>
      <c r="T96" s="89">
        <f t="shared" si="1"/>
        <v>9460</v>
      </c>
      <c r="U96" s="13">
        <f t="shared" si="1"/>
        <v>7759713.8399999999</v>
      </c>
      <c r="V96" s="89">
        <f t="shared" si="1"/>
        <v>0</v>
      </c>
      <c r="W96" s="13">
        <f t="shared" si="1"/>
        <v>0</v>
      </c>
      <c r="X96" s="89">
        <f t="shared" si="1"/>
        <v>1500</v>
      </c>
      <c r="Y96" s="13">
        <f t="shared" si="1"/>
        <v>2921651.6</v>
      </c>
      <c r="Z96" s="89">
        <f t="shared" si="1"/>
        <v>0</v>
      </c>
      <c r="AA96" s="13">
        <f t="shared" si="1"/>
        <v>0</v>
      </c>
      <c r="AB96" s="89">
        <f t="shared" si="1"/>
        <v>3100</v>
      </c>
      <c r="AC96" s="13">
        <f t="shared" si="1"/>
        <v>1392603.4000000001</v>
      </c>
      <c r="AD96" s="89">
        <f t="shared" si="1"/>
        <v>0</v>
      </c>
      <c r="AE96" s="13">
        <f t="shared" si="1"/>
        <v>0</v>
      </c>
      <c r="AF96" s="89">
        <f t="shared" si="1"/>
        <v>11549</v>
      </c>
      <c r="AG96" s="13">
        <f t="shared" si="1"/>
        <v>12622815.239999998</v>
      </c>
    </row>
    <row r="98" spans="1:35" s="8" customFormat="1" ht="29.25" hidden="1" customHeight="1" x14ac:dyDescent="0.2">
      <c r="A98" s="91"/>
      <c r="B98" s="92"/>
      <c r="C98" s="93" t="s">
        <v>85</v>
      </c>
      <c r="D98" s="25">
        <v>5583</v>
      </c>
      <c r="E98" s="26"/>
      <c r="F98" s="252" t="s">
        <v>83</v>
      </c>
      <c r="G98" s="252"/>
      <c r="H98" s="25"/>
      <c r="I98" s="26"/>
      <c r="J98" s="94" t="s">
        <v>84</v>
      </c>
      <c r="K98" s="25">
        <v>5583</v>
      </c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ГБУЗ "Дет. поликлиника №1"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200</v>
      </c>
      <c r="K107" s="15">
        <f t="shared" si="2"/>
        <v>41604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100</v>
      </c>
      <c r="AG107" s="15">
        <f t="shared" si="2"/>
        <v>114180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270</v>
      </c>
      <c r="K112" s="15">
        <f t="shared" si="2"/>
        <v>60588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150</v>
      </c>
      <c r="AG112" s="15">
        <f t="shared" si="2"/>
        <v>153315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151</v>
      </c>
      <c r="K114" s="15">
        <f t="shared" si="2"/>
        <v>30142.620000000003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200</v>
      </c>
      <c r="AG114" s="15">
        <f t="shared" si="3"/>
        <v>152854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420</v>
      </c>
      <c r="K115" s="15">
        <f t="shared" si="4"/>
        <v>83428.799999999988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200</v>
      </c>
      <c r="AC115" s="15">
        <f t="shared" si="4"/>
        <v>65162</v>
      </c>
      <c r="AD115" s="9">
        <f t="shared" si="4"/>
        <v>0</v>
      </c>
      <c r="AE115" s="15">
        <f t="shared" si="4"/>
        <v>0</v>
      </c>
      <c r="AF115" s="9">
        <f t="shared" si="4"/>
        <v>500</v>
      </c>
      <c r="AG115" s="15">
        <f t="shared" si="4"/>
        <v>437385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280</v>
      </c>
      <c r="K116" s="15">
        <f t="shared" si="4"/>
        <v>136620.4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50</v>
      </c>
      <c r="AG116" s="15">
        <f t="shared" si="4"/>
        <v>88858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900</v>
      </c>
      <c r="K120" s="15">
        <f t="shared" si="4"/>
        <v>209673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300</v>
      </c>
      <c r="AG120" s="15">
        <f t="shared" si="4"/>
        <v>298341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540</v>
      </c>
      <c r="K123" s="15">
        <f t="shared" si="4"/>
        <v>151329.60000000001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750</v>
      </c>
      <c r="AG123" s="15">
        <f t="shared" si="5"/>
        <v>863257.5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445</v>
      </c>
      <c r="K125" s="15">
        <f t="shared" si="6"/>
        <v>70247.700000000012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65</v>
      </c>
      <c r="AC125" s="15">
        <f t="shared" si="6"/>
        <v>16830.45</v>
      </c>
      <c r="AD125" s="9">
        <f t="shared" si="6"/>
        <v>0</v>
      </c>
      <c r="AE125" s="15">
        <f t="shared" si="6"/>
        <v>0</v>
      </c>
      <c r="AF125" s="9">
        <f t="shared" si="6"/>
        <v>2050</v>
      </c>
      <c r="AG125" s="15">
        <f t="shared" si="6"/>
        <v>1925421.5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965</v>
      </c>
      <c r="K126" s="15">
        <f t="shared" si="6"/>
        <v>164252.65000000002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65</v>
      </c>
      <c r="AC126" s="15">
        <f t="shared" si="6"/>
        <v>18146.050000000003</v>
      </c>
      <c r="AD126" s="9">
        <f t="shared" si="6"/>
        <v>0</v>
      </c>
      <c r="AE126" s="15">
        <f t="shared" si="6"/>
        <v>0</v>
      </c>
      <c r="AF126" s="9">
        <f t="shared" si="6"/>
        <v>1100</v>
      </c>
      <c r="AG126" s="15">
        <f t="shared" si="6"/>
        <v>1033153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3689</v>
      </c>
      <c r="K127" s="15">
        <f t="shared" si="6"/>
        <v>1033805.36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66</v>
      </c>
      <c r="S127" s="15">
        <f t="shared" si="6"/>
        <v>261927.6</v>
      </c>
      <c r="T127" s="9">
        <f t="shared" si="6"/>
        <v>22503</v>
      </c>
      <c r="U127" s="15">
        <f t="shared" si="6"/>
        <v>18598902.199999999</v>
      </c>
      <c r="V127" s="9">
        <f t="shared" si="6"/>
        <v>0</v>
      </c>
      <c r="W127" s="15">
        <f t="shared" si="6"/>
        <v>0</v>
      </c>
      <c r="X127" s="9">
        <f t="shared" si="6"/>
        <v>3700</v>
      </c>
      <c r="Y127" s="15">
        <f t="shared" si="6"/>
        <v>7297799.3000000007</v>
      </c>
      <c r="Z127" s="9">
        <f t="shared" si="6"/>
        <v>0</v>
      </c>
      <c r="AA127" s="15">
        <f t="shared" si="6"/>
        <v>0</v>
      </c>
      <c r="AB127" s="9">
        <f t="shared" si="6"/>
        <v>6867</v>
      </c>
      <c r="AC127" s="15">
        <f t="shared" si="6"/>
        <v>3156347.88</v>
      </c>
      <c r="AD127" s="9">
        <f t="shared" si="6"/>
        <v>0</v>
      </c>
      <c r="AE127" s="15">
        <f t="shared" si="6"/>
        <v>0</v>
      </c>
      <c r="AF127" s="9">
        <f t="shared" si="6"/>
        <v>19712</v>
      </c>
      <c r="AG127" s="15">
        <f t="shared" si="6"/>
        <v>22688709.119999997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770</v>
      </c>
      <c r="K133" s="15">
        <f t="shared" si="8"/>
        <v>152952.79999999999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200</v>
      </c>
      <c r="AC133" s="15">
        <f t="shared" si="8"/>
        <v>65162</v>
      </c>
      <c r="AD133" s="9">
        <f t="shared" si="8"/>
        <v>0</v>
      </c>
      <c r="AE133" s="15">
        <f t="shared" si="8"/>
        <v>0</v>
      </c>
      <c r="AF133" s="9">
        <f t="shared" si="8"/>
        <v>2200</v>
      </c>
      <c r="AG133" s="15">
        <f t="shared" si="8"/>
        <v>1924494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8630</v>
      </c>
      <c r="K144" s="13">
        <f t="shared" si="11"/>
        <v>2134644.9299999997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66</v>
      </c>
      <c r="S144" s="13">
        <f t="shared" si="11"/>
        <v>261927.6</v>
      </c>
      <c r="T144" s="89">
        <f t="shared" si="11"/>
        <v>22503</v>
      </c>
      <c r="U144" s="13">
        <f t="shared" si="11"/>
        <v>18598902.199999999</v>
      </c>
      <c r="V144" s="89">
        <f t="shared" si="11"/>
        <v>0</v>
      </c>
      <c r="W144" s="13">
        <f t="shared" si="11"/>
        <v>0</v>
      </c>
      <c r="X144" s="89">
        <f t="shared" si="11"/>
        <v>3700</v>
      </c>
      <c r="Y144" s="13">
        <f t="shared" si="11"/>
        <v>7297799.3000000007</v>
      </c>
      <c r="Z144" s="89">
        <f t="shared" si="11"/>
        <v>0</v>
      </c>
      <c r="AA144" s="13">
        <f t="shared" si="11"/>
        <v>0</v>
      </c>
      <c r="AB144" s="89">
        <f t="shared" si="11"/>
        <v>7397</v>
      </c>
      <c r="AC144" s="13">
        <f t="shared" si="11"/>
        <v>3321648.38</v>
      </c>
      <c r="AD144" s="89">
        <f t="shared" si="11"/>
        <v>0</v>
      </c>
      <c r="AE144" s="13">
        <f t="shared" si="11"/>
        <v>0</v>
      </c>
      <c r="AF144" s="89">
        <f t="shared" si="11"/>
        <v>27112</v>
      </c>
      <c r="AG144" s="13">
        <f t="shared" si="11"/>
        <v>29679968.119999997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16232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16232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p891xgqUE/4rrJxdFGSfFDfpU6fmHAHKZ2Tg53nnRyp7N6hnksHCfH7+NBHsJ8GXIewwLzDdu+TI5vmAzjdd4w==" saltValue="b/xwtm8ulEdTlpqusTjzD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D10:D47 F10:F47 H10:H47" name="Диапазон3"/>
    <protectedRange sqref="D58:D95 F58:F95 H58:H95" name="Диапазон4"/>
    <protectedRange sqref="J10:J47 L10:L47 N10:N47 P10:P47 R10:R47 T10:T47 V10:V47 X10:X47" name="Диапазон3_1"/>
    <protectedRange sqref="J58:J95 L58:L95 N58:N95 P58:P95 R58:R95 T58:T95 V58:V95 X58:X95 Z58:Z95 AB58:AB95 AD58:AD95 AF58:AF95" name="Диапазон4_1"/>
    <protectedRange sqref="Z10:Z47 AB10:AB47 AD10:AD47 AF10:AF47" name="Диапазон3_2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22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150043</v>
      </c>
      <c r="D3" s="51" t="str">
        <f>VLOOKUP(C3,'Список МО'!B2:C80,2,0)</f>
        <v>ГБУЗ "Дет. поликлиника №2"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"Дет. поликлиника №2"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500</v>
      </c>
      <c r="AG11" s="37">
        <f>AF11*Тарифы!Y4</f>
        <v>570900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246</v>
      </c>
      <c r="K12" s="37">
        <f>J12*Тарифы!G5</f>
        <v>92926.5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769</v>
      </c>
      <c r="AG12" s="37">
        <f>AF12*Тарифы!Y5</f>
        <v>1111720.23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246</v>
      </c>
      <c r="K13" s="37">
        <f>J13*Тарифы!G6</f>
        <v>68939.040000000008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755</v>
      </c>
      <c r="AG13" s="37">
        <f>AF13*Тарифы!Y6</f>
        <v>869012.55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738</v>
      </c>
      <c r="K16" s="37">
        <f>J16*Тарифы!G9</f>
        <v>165607.20000000001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565</v>
      </c>
      <c r="AG16" s="37">
        <f>AF16*Тарифы!Y9</f>
        <v>577486.5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500</v>
      </c>
      <c r="AG18" s="37">
        <f>AF18*Тарифы!Y11</f>
        <v>382135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246</v>
      </c>
      <c r="K19" s="37">
        <f>J19*Тарифы!G12</f>
        <v>48865.439999999995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229</v>
      </c>
      <c r="AG19" s="37">
        <f>AF19*Тарифы!Y12</f>
        <v>200322.33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246</v>
      </c>
      <c r="K20" s="37">
        <f>J20*Тарифы!G13</f>
        <v>120030.78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86</v>
      </c>
      <c r="AG20" s="37">
        <f>AF20*Тарифы!Y13</f>
        <v>152835.76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290</v>
      </c>
      <c r="AG21" s="37">
        <f>AF21*Тарифы!Y14</f>
        <v>285728.3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246</v>
      </c>
      <c r="K24" s="37">
        <f>J24*Тарифы!G17</f>
        <v>57310.62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551</v>
      </c>
      <c r="AG24" s="37">
        <f>AF24*Тарифы!Y17</f>
        <v>547952.97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328</v>
      </c>
      <c r="K27" s="37">
        <f>J27*Тарифы!G20</f>
        <v>91918.720000000001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675</v>
      </c>
      <c r="AG27" s="37">
        <f>AF27*Тарифы!Y20</f>
        <v>776931.75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496</v>
      </c>
      <c r="K29" s="37">
        <f>J29*Тарифы!G22</f>
        <v>78298.560000000012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2609</v>
      </c>
      <c r="AG29" s="37">
        <f>AF29*Тарифы!Y22</f>
        <v>2450451.0699999998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2585</v>
      </c>
      <c r="AG30" s="37">
        <f>AF30*Тарифы!Y23</f>
        <v>2427909.5500000003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2214</v>
      </c>
      <c r="K31" s="37">
        <f>J31*Тарифы!G24</f>
        <v>620451.36</v>
      </c>
      <c r="L31" s="36">
        <v>0</v>
      </c>
      <c r="M31" s="37">
        <v>0</v>
      </c>
      <c r="N31" s="36">
        <v>0</v>
      </c>
      <c r="O31" s="37">
        <v>0</v>
      </c>
      <c r="P31" s="36">
        <v>607</v>
      </c>
      <c r="Q31" s="37">
        <v>2408940.2000000002</v>
      </c>
      <c r="R31" s="36">
        <v>50</v>
      </c>
      <c r="S31" s="37">
        <v>198430</v>
      </c>
      <c r="T31" s="36">
        <v>17672</v>
      </c>
      <c r="U31" s="37">
        <v>15472024.550000001</v>
      </c>
      <c r="V31" s="36">
        <v>9020</v>
      </c>
      <c r="W31" s="37">
        <v>2113308</v>
      </c>
      <c r="X31" s="36">
        <v>984</v>
      </c>
      <c r="Y31" s="37">
        <v>1921934.06</v>
      </c>
      <c r="Z31" s="36">
        <v>0</v>
      </c>
      <c r="AA31" s="37">
        <f>Z31*Тарифы!V24</f>
        <v>0</v>
      </c>
      <c r="AB31" s="36">
        <v>7108</v>
      </c>
      <c r="AC31" s="37">
        <f>AB31*Тарифы!W24</f>
        <v>3267121.12</v>
      </c>
      <c r="AD31" s="36">
        <v>0</v>
      </c>
      <c r="AE31" s="37">
        <f>AD31*Тарифы!X24</f>
        <v>0</v>
      </c>
      <c r="AF31" s="36">
        <v>15367</v>
      </c>
      <c r="AG31" s="37">
        <f>AF31*Тарифы!Y24</f>
        <v>17687570.669999998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246</v>
      </c>
      <c r="K37" s="37">
        <f>J37*Тарифы!G30</f>
        <v>48865.439999999995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1318</v>
      </c>
      <c r="AG37" s="37">
        <f>AF37*Тарифы!Y30</f>
        <v>1152946.8599999999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6560</v>
      </c>
      <c r="G46" s="37">
        <f>F46*Тарифы!E39</f>
        <v>5335576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6560</v>
      </c>
      <c r="G48" s="39">
        <f t="shared" si="0"/>
        <v>5335576</v>
      </c>
      <c r="H48" s="67">
        <f t="shared" si="0"/>
        <v>0</v>
      </c>
      <c r="I48" s="39">
        <f t="shared" si="0"/>
        <v>0</v>
      </c>
      <c r="J48" s="67">
        <f t="shared" si="0"/>
        <v>5252</v>
      </c>
      <c r="K48" s="39">
        <f t="shared" si="0"/>
        <v>1393213.66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607</v>
      </c>
      <c r="Q48" s="39">
        <f t="shared" si="0"/>
        <v>2408940.2000000002</v>
      </c>
      <c r="R48" s="67">
        <f t="shared" si="0"/>
        <v>50</v>
      </c>
      <c r="S48" s="39">
        <f t="shared" si="0"/>
        <v>198430</v>
      </c>
      <c r="T48" s="67">
        <f t="shared" si="0"/>
        <v>17672</v>
      </c>
      <c r="U48" s="39">
        <f t="shared" si="0"/>
        <v>15472024.550000001</v>
      </c>
      <c r="V48" s="67">
        <f t="shared" si="0"/>
        <v>9020</v>
      </c>
      <c r="W48" s="39">
        <f t="shared" si="0"/>
        <v>2113308</v>
      </c>
      <c r="X48" s="67">
        <f t="shared" si="0"/>
        <v>984</v>
      </c>
      <c r="Y48" s="39">
        <f t="shared" si="0"/>
        <v>1921934.06</v>
      </c>
      <c r="Z48" s="67">
        <f t="shared" si="0"/>
        <v>0</v>
      </c>
      <c r="AA48" s="39">
        <f t="shared" si="0"/>
        <v>0</v>
      </c>
      <c r="AB48" s="67">
        <f t="shared" si="0"/>
        <v>7108</v>
      </c>
      <c r="AC48" s="39">
        <f t="shared" si="0"/>
        <v>3267121.12</v>
      </c>
      <c r="AD48" s="67">
        <f t="shared" si="0"/>
        <v>0</v>
      </c>
      <c r="AE48" s="39">
        <f t="shared" si="0"/>
        <v>0</v>
      </c>
      <c r="AF48" s="67">
        <f t="shared" si="0"/>
        <v>26799</v>
      </c>
      <c r="AG48" s="39">
        <f t="shared" si="0"/>
        <v>29193903.539999999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14737</v>
      </c>
      <c r="E50" s="45"/>
      <c r="F50" s="223" t="s">
        <v>83</v>
      </c>
      <c r="G50" s="223"/>
      <c r="H50" s="44"/>
      <c r="I50" s="45"/>
      <c r="J50" s="70" t="s">
        <v>84</v>
      </c>
      <c r="K50" s="44">
        <v>14737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"Дет. поликлиника №2"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110</v>
      </c>
      <c r="AG59" s="37">
        <f>AF59*Тарифы!Y4</f>
        <v>125598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54</v>
      </c>
      <c r="K60" s="37">
        <f>J60*Тарифы!G5</f>
        <v>20398.5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170</v>
      </c>
      <c r="AG60" s="37">
        <f>AF60*Тарифы!Y5</f>
        <v>245763.90000000002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54</v>
      </c>
      <c r="K61" s="37">
        <f>J61*Тарифы!G6</f>
        <v>15132.960000000001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166</v>
      </c>
      <c r="AG61" s="37">
        <f>AF61*Тарифы!Y6</f>
        <v>191067.66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162</v>
      </c>
      <c r="K64" s="37">
        <f>J64*Тарифы!G9</f>
        <v>36352.800000000003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125</v>
      </c>
      <c r="AG64" s="37">
        <f>AF64*Тарифы!Y9</f>
        <v>127762.5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110</v>
      </c>
      <c r="AG66" s="37">
        <f>AF66*Тарифы!Y11</f>
        <v>84069.7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54</v>
      </c>
      <c r="K67" s="37">
        <f>J67*Тарифы!G12</f>
        <v>10726.56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51</v>
      </c>
      <c r="AG67" s="37">
        <f>AF67*Тарифы!Y12</f>
        <v>44613.27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54</v>
      </c>
      <c r="K68" s="37">
        <f>J68*Тарифы!G13</f>
        <v>26348.22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19</v>
      </c>
      <c r="AG68" s="37">
        <f>AF68*Тарифы!Y13</f>
        <v>33766.04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64</v>
      </c>
      <c r="AG69" s="37">
        <f>AF69*Тарифы!Y14</f>
        <v>63057.279999999999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54</v>
      </c>
      <c r="K72" s="37">
        <f>J72*Тарифы!G17</f>
        <v>12580.38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122</v>
      </c>
      <c r="AG72" s="37">
        <f>AF72*Тарифы!Y17</f>
        <v>121325.34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72</v>
      </c>
      <c r="K75" s="37">
        <f>J75*Тарифы!G20</f>
        <v>20177.28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149</v>
      </c>
      <c r="AG75" s="37">
        <f>AF75*Тарифы!Y20</f>
        <v>171500.49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109</v>
      </c>
      <c r="K77" s="37">
        <f>J77*Тарифы!G22</f>
        <v>17206.740000000002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573</v>
      </c>
      <c r="AG77" s="37">
        <f>AF77*Тарифы!Y22</f>
        <v>538178.79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568</v>
      </c>
      <c r="AG78" s="37">
        <f>AF78*Тарифы!Y23</f>
        <v>533482.64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486</v>
      </c>
      <c r="K79" s="37">
        <f>J79*Тарифы!G24</f>
        <v>136196.64000000001</v>
      </c>
      <c r="L79" s="36">
        <v>0</v>
      </c>
      <c r="M79" s="37">
        <v>0</v>
      </c>
      <c r="N79" s="36">
        <v>0</v>
      </c>
      <c r="O79" s="37">
        <v>0</v>
      </c>
      <c r="P79" s="36">
        <v>133</v>
      </c>
      <c r="Q79" s="37">
        <v>527823.80000000005</v>
      </c>
      <c r="R79" s="36">
        <v>10</v>
      </c>
      <c r="S79" s="37">
        <v>39686</v>
      </c>
      <c r="T79" s="36">
        <v>3880</v>
      </c>
      <c r="U79" s="37">
        <v>3945347.72</v>
      </c>
      <c r="V79" s="36">
        <v>1980</v>
      </c>
      <c r="W79" s="37">
        <v>463912</v>
      </c>
      <c r="X79" s="36">
        <v>216</v>
      </c>
      <c r="Y79" s="37">
        <v>412657.54</v>
      </c>
      <c r="Z79" s="36">
        <v>0</v>
      </c>
      <c r="AA79" s="37">
        <f>Z79*Тарифы!V24</f>
        <v>0</v>
      </c>
      <c r="AB79" s="36">
        <v>1577</v>
      </c>
      <c r="AC79" s="37">
        <f>AB79*Тарифы!W24</f>
        <v>724852.28</v>
      </c>
      <c r="AD79" s="36">
        <v>0</v>
      </c>
      <c r="AE79" s="37">
        <f>AD79*Тарифы!X24</f>
        <v>0</v>
      </c>
      <c r="AF79" s="36">
        <v>2609</v>
      </c>
      <c r="AG79" s="37">
        <f>AF79*Тарифы!Y24</f>
        <v>3002985.09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54</v>
      </c>
      <c r="K85" s="37">
        <f>J85*Тарифы!G30</f>
        <v>10726.56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290</v>
      </c>
      <c r="AG85" s="37">
        <f>AF85*Тарифы!Y30</f>
        <v>253683.3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1440</v>
      </c>
      <c r="G94" s="37">
        <f>F94*Тарифы!E39</f>
        <v>1171224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1440</v>
      </c>
      <c r="G96" s="39">
        <f t="shared" si="1"/>
        <v>1171224</v>
      </c>
      <c r="H96" s="67">
        <f t="shared" si="1"/>
        <v>0</v>
      </c>
      <c r="I96" s="39">
        <f t="shared" si="1"/>
        <v>0</v>
      </c>
      <c r="J96" s="67">
        <f t="shared" si="1"/>
        <v>1153</v>
      </c>
      <c r="K96" s="39">
        <f t="shared" si="1"/>
        <v>305846.64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133</v>
      </c>
      <c r="Q96" s="39">
        <f t="shared" si="1"/>
        <v>527823.80000000005</v>
      </c>
      <c r="R96" s="67">
        <f t="shared" si="1"/>
        <v>10</v>
      </c>
      <c r="S96" s="39">
        <f t="shared" si="1"/>
        <v>39686</v>
      </c>
      <c r="T96" s="67">
        <f t="shared" si="1"/>
        <v>3880</v>
      </c>
      <c r="U96" s="39">
        <f t="shared" si="1"/>
        <v>3945347.72</v>
      </c>
      <c r="V96" s="67">
        <f t="shared" si="1"/>
        <v>1980</v>
      </c>
      <c r="W96" s="39">
        <f t="shared" si="1"/>
        <v>463912</v>
      </c>
      <c r="X96" s="67">
        <f t="shared" si="1"/>
        <v>216</v>
      </c>
      <c r="Y96" s="39">
        <f t="shared" si="1"/>
        <v>412657.54</v>
      </c>
      <c r="Z96" s="67">
        <f t="shared" si="1"/>
        <v>0</v>
      </c>
      <c r="AA96" s="39">
        <f t="shared" si="1"/>
        <v>0</v>
      </c>
      <c r="AB96" s="67">
        <f t="shared" si="1"/>
        <v>1577</v>
      </c>
      <c r="AC96" s="39">
        <f t="shared" si="1"/>
        <v>724852.28</v>
      </c>
      <c r="AD96" s="67">
        <f t="shared" si="1"/>
        <v>0</v>
      </c>
      <c r="AE96" s="39">
        <f t="shared" si="1"/>
        <v>0</v>
      </c>
      <c r="AF96" s="67">
        <f t="shared" si="1"/>
        <v>5126</v>
      </c>
      <c r="AG96" s="39">
        <f t="shared" si="1"/>
        <v>5536854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3345</v>
      </c>
      <c r="E98" s="45"/>
      <c r="F98" s="223" t="s">
        <v>83</v>
      </c>
      <c r="G98" s="223"/>
      <c r="H98" s="44"/>
      <c r="I98" s="45"/>
      <c r="J98" s="70" t="s">
        <v>84</v>
      </c>
      <c r="K98" s="44">
        <v>3345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"Дет. поликлиника №2"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610</v>
      </c>
      <c r="AG107" s="43">
        <f t="shared" si="2"/>
        <v>696498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300</v>
      </c>
      <c r="K108" s="43">
        <f t="shared" si="2"/>
        <v>113325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939</v>
      </c>
      <c r="AG108" s="43">
        <f t="shared" si="2"/>
        <v>1357484.13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300</v>
      </c>
      <c r="K109" s="43">
        <f t="shared" si="2"/>
        <v>84072.000000000015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921</v>
      </c>
      <c r="AG109" s="43">
        <f t="shared" si="2"/>
        <v>1060080.21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900</v>
      </c>
      <c r="K112" s="43">
        <f t="shared" si="2"/>
        <v>201960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690</v>
      </c>
      <c r="AG112" s="43">
        <f t="shared" si="2"/>
        <v>705249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610</v>
      </c>
      <c r="AG114" s="43">
        <f t="shared" si="3"/>
        <v>466204.7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300</v>
      </c>
      <c r="K115" s="43">
        <f t="shared" si="4"/>
        <v>59591.999999999993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280</v>
      </c>
      <c r="AG115" s="43">
        <f t="shared" si="4"/>
        <v>244935.59999999998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300</v>
      </c>
      <c r="K116" s="43">
        <f t="shared" si="4"/>
        <v>146379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105</v>
      </c>
      <c r="AG116" s="43">
        <f t="shared" si="4"/>
        <v>186601.80000000002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354</v>
      </c>
      <c r="AG117" s="43">
        <f t="shared" si="4"/>
        <v>348785.57999999996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300</v>
      </c>
      <c r="K120" s="43">
        <f t="shared" si="4"/>
        <v>69891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673</v>
      </c>
      <c r="AG120" s="43">
        <f t="shared" si="4"/>
        <v>669278.30999999994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400</v>
      </c>
      <c r="K123" s="43">
        <f t="shared" si="4"/>
        <v>112096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824</v>
      </c>
      <c r="AG123" s="43">
        <f t="shared" si="5"/>
        <v>948432.24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605</v>
      </c>
      <c r="K125" s="43">
        <f t="shared" si="6"/>
        <v>95505.300000000017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3182</v>
      </c>
      <c r="AG125" s="43">
        <f t="shared" si="6"/>
        <v>2988629.86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3153</v>
      </c>
      <c r="AG126" s="43">
        <f t="shared" si="6"/>
        <v>2961392.1900000004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2700</v>
      </c>
      <c r="K127" s="43">
        <f t="shared" si="6"/>
        <v>756648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740</v>
      </c>
      <c r="Q127" s="43">
        <f t="shared" si="6"/>
        <v>2936764</v>
      </c>
      <c r="R127" s="36">
        <f t="shared" si="6"/>
        <v>60</v>
      </c>
      <c r="S127" s="43">
        <f t="shared" si="6"/>
        <v>238116</v>
      </c>
      <c r="T127" s="36">
        <f t="shared" si="6"/>
        <v>21552</v>
      </c>
      <c r="U127" s="43">
        <f t="shared" si="6"/>
        <v>19417372.27</v>
      </c>
      <c r="V127" s="36">
        <f t="shared" si="6"/>
        <v>11000</v>
      </c>
      <c r="W127" s="43">
        <f t="shared" si="6"/>
        <v>2577220</v>
      </c>
      <c r="X127" s="36">
        <f t="shared" si="6"/>
        <v>1200</v>
      </c>
      <c r="Y127" s="43">
        <f t="shared" si="6"/>
        <v>2334591.6</v>
      </c>
      <c r="Z127" s="36">
        <f t="shared" si="6"/>
        <v>0</v>
      </c>
      <c r="AA127" s="43">
        <f t="shared" si="6"/>
        <v>0</v>
      </c>
      <c r="AB127" s="36">
        <f t="shared" si="6"/>
        <v>8685</v>
      </c>
      <c r="AC127" s="43">
        <f t="shared" si="6"/>
        <v>3991973.4000000004</v>
      </c>
      <c r="AD127" s="36">
        <f t="shared" si="6"/>
        <v>0</v>
      </c>
      <c r="AE127" s="43">
        <f t="shared" si="6"/>
        <v>0</v>
      </c>
      <c r="AF127" s="36">
        <f t="shared" si="6"/>
        <v>17976</v>
      </c>
      <c r="AG127" s="43">
        <f t="shared" si="6"/>
        <v>20690555.759999998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300</v>
      </c>
      <c r="K133" s="43">
        <f t="shared" si="8"/>
        <v>59591.999999999993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1608</v>
      </c>
      <c r="AG133" s="43">
        <f t="shared" si="8"/>
        <v>1406630.16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8000</v>
      </c>
      <c r="G142" s="43">
        <f t="shared" si="10"/>
        <v>6506800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8000</v>
      </c>
      <c r="G144" s="39">
        <f t="shared" si="11"/>
        <v>6506800</v>
      </c>
      <c r="H144" s="67">
        <f t="shared" si="11"/>
        <v>0</v>
      </c>
      <c r="I144" s="39">
        <f t="shared" si="11"/>
        <v>0</v>
      </c>
      <c r="J144" s="67">
        <f t="shared" si="11"/>
        <v>6405</v>
      </c>
      <c r="K144" s="39">
        <f t="shared" si="11"/>
        <v>1699060.3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740</v>
      </c>
      <c r="Q144" s="39">
        <f t="shared" si="11"/>
        <v>2936764</v>
      </c>
      <c r="R144" s="67">
        <f t="shared" si="11"/>
        <v>60</v>
      </c>
      <c r="S144" s="39">
        <f t="shared" si="11"/>
        <v>238116</v>
      </c>
      <c r="T144" s="67">
        <f t="shared" si="11"/>
        <v>21552</v>
      </c>
      <c r="U144" s="39">
        <f t="shared" si="11"/>
        <v>19417372.27</v>
      </c>
      <c r="V144" s="67">
        <f t="shared" si="11"/>
        <v>11000</v>
      </c>
      <c r="W144" s="39">
        <f t="shared" si="11"/>
        <v>2577220</v>
      </c>
      <c r="X144" s="67">
        <f t="shared" si="11"/>
        <v>1200</v>
      </c>
      <c r="Y144" s="39">
        <f t="shared" si="11"/>
        <v>2334591.6</v>
      </c>
      <c r="Z144" s="67">
        <f t="shared" si="11"/>
        <v>0</v>
      </c>
      <c r="AA144" s="39">
        <f t="shared" si="11"/>
        <v>0</v>
      </c>
      <c r="AB144" s="67">
        <f t="shared" si="11"/>
        <v>8685</v>
      </c>
      <c r="AC144" s="39">
        <f t="shared" si="11"/>
        <v>3991973.4000000004</v>
      </c>
      <c r="AD144" s="67">
        <f t="shared" si="11"/>
        <v>0</v>
      </c>
      <c r="AE144" s="39">
        <f t="shared" si="11"/>
        <v>0</v>
      </c>
      <c r="AF144" s="67">
        <f t="shared" si="11"/>
        <v>31925</v>
      </c>
      <c r="AG144" s="39">
        <f t="shared" si="11"/>
        <v>34730757.539999999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18082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18082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OZK/FFFLJHoLG+jT29JfvwI4DoQo3ecWpXDdKlPyEHmV45uFDf2yD7u/vO3GQHEnl9cqknAStDjx+0oTBVDyOA==" saltValue="T9jT4arDZ63ZlvMpgVela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150044</v>
      </c>
      <c r="D3" s="51" t="str">
        <f>VLOOKUP(C3,'Список МО'!B2:C80,2,0)</f>
        <v>ГБУЗ "Дет. поликлиника №3"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"Дет. поликлиника №3"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55</v>
      </c>
      <c r="K11" s="37">
        <f>J11*Тарифы!G4</f>
        <v>11441.1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190</v>
      </c>
      <c r="AG11" s="37">
        <f>AF11*Тарифы!Y4</f>
        <v>216942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247</v>
      </c>
      <c r="K16" s="37">
        <f>J16*Тарифы!G9</f>
        <v>55426.8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111</v>
      </c>
      <c r="AG16" s="37">
        <f>AF16*Тарифы!Y9</f>
        <v>113453.1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193</v>
      </c>
      <c r="K19" s="37">
        <f>J19*Тарифы!G12</f>
        <v>38337.519999999997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684</v>
      </c>
      <c r="AG19" s="37">
        <f>AF19*Тарифы!Y12</f>
        <v>598342.67999999993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60</v>
      </c>
      <c r="K20" s="37">
        <f>J20*Тарифы!G13</f>
        <v>29275.8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10</v>
      </c>
      <c r="K21" s="37">
        <f>J21*Тарифы!G14</f>
        <v>2826.2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182</v>
      </c>
      <c r="AG21" s="37">
        <f>AF21*Тарифы!Y14</f>
        <v>179319.13999999998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164</v>
      </c>
      <c r="K24" s="37">
        <f>J24*Тарифы!G17</f>
        <v>38207.08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333</v>
      </c>
      <c r="AG24" s="37">
        <f>AF24*Тарифы!Y17</f>
        <v>331158.51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373</v>
      </c>
      <c r="K29" s="37">
        <f>J29*Тарифы!G22</f>
        <v>58881.780000000006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1843</v>
      </c>
      <c r="AG29" s="37">
        <f>AF29*Тарифы!Y22</f>
        <v>1731000.8900000001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448</v>
      </c>
      <c r="K30" s="37">
        <f>J30*Тарифы!G23</f>
        <v>76254.080000000002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1733</v>
      </c>
      <c r="AG30" s="37">
        <f>AF30*Тарифы!Y23</f>
        <v>1627685.59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552</v>
      </c>
      <c r="G31" s="37">
        <f>F31*Тарифы!E24</f>
        <v>128908.56</v>
      </c>
      <c r="H31" s="36">
        <v>0</v>
      </c>
      <c r="I31" s="37">
        <f>H31*Тарифы!F24</f>
        <v>0</v>
      </c>
      <c r="J31" s="36">
        <v>396</v>
      </c>
      <c r="K31" s="37">
        <f>J31*Тарифы!G24</f>
        <v>110975.04000000001</v>
      </c>
      <c r="L31" s="36">
        <v>0</v>
      </c>
      <c r="M31" s="37">
        <v>0</v>
      </c>
      <c r="N31" s="36">
        <v>0</v>
      </c>
      <c r="O31" s="37">
        <v>0</v>
      </c>
      <c r="P31" s="36">
        <v>105</v>
      </c>
      <c r="Q31" s="37">
        <v>416703</v>
      </c>
      <c r="R31" s="36">
        <v>33</v>
      </c>
      <c r="S31" s="37">
        <v>130963.8</v>
      </c>
      <c r="T31" s="36">
        <v>12192</v>
      </c>
      <c r="U31" s="37">
        <v>9757535.2300000004</v>
      </c>
      <c r="V31" s="36">
        <v>3432</v>
      </c>
      <c r="W31" s="37">
        <v>803320.8</v>
      </c>
      <c r="X31" s="36">
        <v>623</v>
      </c>
      <c r="Y31" s="37">
        <v>1108761.8999999999</v>
      </c>
      <c r="Z31" s="36">
        <v>0</v>
      </c>
      <c r="AA31" s="37">
        <f>Z31*Тарифы!V24</f>
        <v>0</v>
      </c>
      <c r="AB31" s="36">
        <v>4053</v>
      </c>
      <c r="AC31" s="37">
        <f>AB31*Тарифы!W24</f>
        <v>1862920.92</v>
      </c>
      <c r="AD31" s="36">
        <v>0</v>
      </c>
      <c r="AE31" s="37">
        <f>AD31*Тарифы!X24</f>
        <v>0</v>
      </c>
      <c r="AF31" s="36">
        <v>9645</v>
      </c>
      <c r="AG31" s="37">
        <f>AF31*Тарифы!Y24</f>
        <v>11101491.449999999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295</v>
      </c>
      <c r="K37" s="37">
        <f>J37*Тарифы!G30</f>
        <v>58598.799999999996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757</v>
      </c>
      <c r="AG37" s="37">
        <f>AF37*Тарифы!Y30</f>
        <v>662200.89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552</v>
      </c>
      <c r="G48" s="39">
        <f t="shared" si="0"/>
        <v>128908.56</v>
      </c>
      <c r="H48" s="67">
        <f t="shared" si="0"/>
        <v>0</v>
      </c>
      <c r="I48" s="39">
        <f t="shared" si="0"/>
        <v>0</v>
      </c>
      <c r="J48" s="67">
        <f t="shared" si="0"/>
        <v>2241</v>
      </c>
      <c r="K48" s="39">
        <f t="shared" si="0"/>
        <v>480224.2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105</v>
      </c>
      <c r="Q48" s="39">
        <f t="shared" si="0"/>
        <v>416703</v>
      </c>
      <c r="R48" s="67">
        <f t="shared" si="0"/>
        <v>33</v>
      </c>
      <c r="S48" s="39">
        <f t="shared" si="0"/>
        <v>130963.8</v>
      </c>
      <c r="T48" s="67">
        <f t="shared" si="0"/>
        <v>12192</v>
      </c>
      <c r="U48" s="39">
        <f t="shared" si="0"/>
        <v>9757535.2300000004</v>
      </c>
      <c r="V48" s="67">
        <f t="shared" si="0"/>
        <v>3432</v>
      </c>
      <c r="W48" s="39">
        <f t="shared" si="0"/>
        <v>803320.8</v>
      </c>
      <c r="X48" s="67">
        <f t="shared" si="0"/>
        <v>623</v>
      </c>
      <c r="Y48" s="39">
        <f t="shared" si="0"/>
        <v>1108761.8999999999</v>
      </c>
      <c r="Z48" s="67">
        <f t="shared" si="0"/>
        <v>0</v>
      </c>
      <c r="AA48" s="39">
        <f t="shared" si="0"/>
        <v>0</v>
      </c>
      <c r="AB48" s="67">
        <f t="shared" si="0"/>
        <v>4053</v>
      </c>
      <c r="AC48" s="39">
        <f t="shared" si="0"/>
        <v>1862920.92</v>
      </c>
      <c r="AD48" s="67">
        <f t="shared" si="0"/>
        <v>0</v>
      </c>
      <c r="AE48" s="39">
        <f t="shared" si="0"/>
        <v>0</v>
      </c>
      <c r="AF48" s="67">
        <f t="shared" si="0"/>
        <v>15478</v>
      </c>
      <c r="AG48" s="39">
        <f t="shared" si="0"/>
        <v>16561594.25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f>H50+K50</f>
        <v>8370</v>
      </c>
      <c r="E50" s="45"/>
      <c r="F50" s="223" t="s">
        <v>83</v>
      </c>
      <c r="G50" s="223"/>
      <c r="H50" s="44"/>
      <c r="I50" s="45"/>
      <c r="J50" s="70" t="s">
        <v>84</v>
      </c>
      <c r="K50" s="44">
        <v>8370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"Дет. поликлиника №3"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22</v>
      </c>
      <c r="K59" s="37">
        <f>J59*Тарифы!G4</f>
        <v>4576.4400000000005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74</v>
      </c>
      <c r="AG59" s="37">
        <f>AF59*Тарифы!Y4</f>
        <v>84493.2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96</v>
      </c>
      <c r="K64" s="37">
        <f>J64*Тарифы!G9</f>
        <v>21542.400000000001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43</v>
      </c>
      <c r="AG64" s="37">
        <f>AF64*Тарифы!Y9</f>
        <v>43950.3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75</v>
      </c>
      <c r="K67" s="37">
        <f>J67*Тарифы!G12</f>
        <v>14897.999999999998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266</v>
      </c>
      <c r="AG67" s="37">
        <f>AF67*Тарифы!Y12</f>
        <v>232688.82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23</v>
      </c>
      <c r="K68" s="37">
        <f>J68*Тарифы!G13</f>
        <v>11222.39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4</v>
      </c>
      <c r="K69" s="37">
        <f>J69*Тарифы!G14</f>
        <v>1130.48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71</v>
      </c>
      <c r="AG69" s="37">
        <f>AF69*Тарифы!Y14</f>
        <v>69954.17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64</v>
      </c>
      <c r="K72" s="37">
        <f>J72*Тарифы!G17</f>
        <v>14910.08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130</v>
      </c>
      <c r="AG72" s="37">
        <f>AF72*Тарифы!Y17</f>
        <v>129281.1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145</v>
      </c>
      <c r="K77" s="37">
        <f>J77*Тарифы!G22</f>
        <v>22889.7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717</v>
      </c>
      <c r="AG77" s="37">
        <f>AF77*Тарифы!Y22</f>
        <v>673427.91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175</v>
      </c>
      <c r="K78" s="37">
        <f>J78*Тарифы!G23</f>
        <v>29786.75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674</v>
      </c>
      <c r="AG78" s="37">
        <f>AF78*Тарифы!Y23</f>
        <v>633041.02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243</v>
      </c>
      <c r="G79" s="37">
        <f>F79*Тарифы!E24</f>
        <v>56747.79</v>
      </c>
      <c r="H79" s="36">
        <v>0</v>
      </c>
      <c r="I79" s="37">
        <f>H79*Тарифы!F24</f>
        <v>0</v>
      </c>
      <c r="J79" s="36">
        <v>154</v>
      </c>
      <c r="K79" s="37">
        <f>J79*Тарифы!G24</f>
        <v>43156.959999999999</v>
      </c>
      <c r="L79" s="36">
        <v>0</v>
      </c>
      <c r="M79" s="37">
        <v>0</v>
      </c>
      <c r="N79" s="36">
        <v>0</v>
      </c>
      <c r="O79" s="37">
        <v>0</v>
      </c>
      <c r="P79" s="36">
        <v>10</v>
      </c>
      <c r="Q79" s="37">
        <v>39686</v>
      </c>
      <c r="R79" s="36">
        <v>22</v>
      </c>
      <c r="S79" s="37">
        <v>87309.2</v>
      </c>
      <c r="T79" s="36">
        <v>4353</v>
      </c>
      <c r="U79" s="37">
        <v>4237318.22</v>
      </c>
      <c r="V79" s="36">
        <v>1900</v>
      </c>
      <c r="W79" s="37">
        <v>444960</v>
      </c>
      <c r="X79" s="36">
        <v>242</v>
      </c>
      <c r="Y79" s="37">
        <v>438343.57</v>
      </c>
      <c r="Z79" s="36">
        <v>0</v>
      </c>
      <c r="AA79" s="37">
        <f>Z79*Тарифы!V24</f>
        <v>0</v>
      </c>
      <c r="AB79" s="36">
        <v>1635</v>
      </c>
      <c r="AC79" s="37">
        <f>AB79*Тарифы!W24</f>
        <v>751511.4</v>
      </c>
      <c r="AD79" s="36">
        <v>0</v>
      </c>
      <c r="AE79" s="37">
        <f>AD79*Тарифы!X24</f>
        <v>0</v>
      </c>
      <c r="AF79" s="36">
        <v>3172</v>
      </c>
      <c r="AG79" s="37">
        <f>AF79*Тарифы!Y24</f>
        <v>3651003.7199999997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115</v>
      </c>
      <c r="K85" s="37">
        <f>J85*Тарифы!G30</f>
        <v>22843.599999999999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295</v>
      </c>
      <c r="AG85" s="37">
        <f>AF85*Тарифы!Y30</f>
        <v>258057.15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243</v>
      </c>
      <c r="G96" s="39">
        <f t="shared" si="1"/>
        <v>56747.79</v>
      </c>
      <c r="H96" s="67">
        <f t="shared" si="1"/>
        <v>0</v>
      </c>
      <c r="I96" s="39">
        <f t="shared" si="1"/>
        <v>0</v>
      </c>
      <c r="J96" s="67">
        <f t="shared" si="1"/>
        <v>873</v>
      </c>
      <c r="K96" s="39">
        <f t="shared" si="1"/>
        <v>186956.80000000002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10</v>
      </c>
      <c r="Q96" s="39">
        <f t="shared" si="1"/>
        <v>39686</v>
      </c>
      <c r="R96" s="67">
        <f t="shared" si="1"/>
        <v>22</v>
      </c>
      <c r="S96" s="39">
        <f t="shared" si="1"/>
        <v>87309.2</v>
      </c>
      <c r="T96" s="67">
        <f t="shared" si="1"/>
        <v>4353</v>
      </c>
      <c r="U96" s="39">
        <f t="shared" si="1"/>
        <v>4237318.22</v>
      </c>
      <c r="V96" s="67">
        <f t="shared" si="1"/>
        <v>1900</v>
      </c>
      <c r="W96" s="39">
        <f t="shared" si="1"/>
        <v>444960</v>
      </c>
      <c r="X96" s="67">
        <f t="shared" si="1"/>
        <v>242</v>
      </c>
      <c r="Y96" s="39">
        <f t="shared" si="1"/>
        <v>438343.57</v>
      </c>
      <c r="Z96" s="67">
        <f t="shared" si="1"/>
        <v>0</v>
      </c>
      <c r="AA96" s="39">
        <f t="shared" si="1"/>
        <v>0</v>
      </c>
      <c r="AB96" s="67">
        <f t="shared" si="1"/>
        <v>1635</v>
      </c>
      <c r="AC96" s="39">
        <f t="shared" si="1"/>
        <v>751511.4</v>
      </c>
      <c r="AD96" s="67">
        <f t="shared" si="1"/>
        <v>0</v>
      </c>
      <c r="AE96" s="39">
        <f t="shared" si="1"/>
        <v>0</v>
      </c>
      <c r="AF96" s="67">
        <f t="shared" si="1"/>
        <v>5442</v>
      </c>
      <c r="AG96" s="39">
        <f t="shared" si="1"/>
        <v>5775897.3900000006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f>H98+K98</f>
        <v>3345</v>
      </c>
      <c r="E98" s="45"/>
      <c r="F98" s="223" t="s">
        <v>83</v>
      </c>
      <c r="G98" s="223"/>
      <c r="H98" s="44"/>
      <c r="I98" s="45"/>
      <c r="J98" s="70" t="s">
        <v>84</v>
      </c>
      <c r="K98" s="44">
        <v>3345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"Дет. поликлиника №3"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77</v>
      </c>
      <c r="K107" s="43">
        <f t="shared" si="2"/>
        <v>16017.54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264</v>
      </c>
      <c r="AG107" s="43">
        <f t="shared" si="2"/>
        <v>301435.2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343</v>
      </c>
      <c r="K112" s="43">
        <f t="shared" si="2"/>
        <v>76969.200000000012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154</v>
      </c>
      <c r="AG112" s="43">
        <f t="shared" si="2"/>
        <v>157403.40000000002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268</v>
      </c>
      <c r="K115" s="43">
        <f t="shared" si="4"/>
        <v>53235.519999999997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950</v>
      </c>
      <c r="AG115" s="43">
        <f t="shared" si="4"/>
        <v>831031.5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83</v>
      </c>
      <c r="K116" s="43">
        <f t="shared" si="4"/>
        <v>40498.19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14</v>
      </c>
      <c r="K117" s="43">
        <f t="shared" si="4"/>
        <v>3956.68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253</v>
      </c>
      <c r="AG117" s="43">
        <f t="shared" si="4"/>
        <v>249273.31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228</v>
      </c>
      <c r="K120" s="43">
        <f t="shared" si="4"/>
        <v>53117.16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463</v>
      </c>
      <c r="AG120" s="43">
        <f t="shared" si="4"/>
        <v>460439.61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518</v>
      </c>
      <c r="K125" s="43">
        <f t="shared" si="6"/>
        <v>81771.48000000001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2560</v>
      </c>
      <c r="AG125" s="43">
        <f t="shared" si="6"/>
        <v>2404428.8000000003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623</v>
      </c>
      <c r="K126" s="43">
        <f t="shared" si="6"/>
        <v>106040.83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2407</v>
      </c>
      <c r="AG126" s="43">
        <f t="shared" si="6"/>
        <v>2260726.6100000003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795</v>
      </c>
      <c r="G127" s="43">
        <f t="shared" si="6"/>
        <v>185656.35</v>
      </c>
      <c r="H127" s="36">
        <f t="shared" si="6"/>
        <v>0</v>
      </c>
      <c r="I127" s="43">
        <f t="shared" si="6"/>
        <v>0</v>
      </c>
      <c r="J127" s="36">
        <f t="shared" si="6"/>
        <v>550</v>
      </c>
      <c r="K127" s="43">
        <f t="shared" si="6"/>
        <v>154132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115</v>
      </c>
      <c r="Q127" s="43">
        <f t="shared" si="6"/>
        <v>456389</v>
      </c>
      <c r="R127" s="36">
        <f t="shared" si="6"/>
        <v>55</v>
      </c>
      <c r="S127" s="43">
        <f t="shared" si="6"/>
        <v>218273</v>
      </c>
      <c r="T127" s="36">
        <f t="shared" si="6"/>
        <v>16545</v>
      </c>
      <c r="U127" s="43">
        <f t="shared" si="6"/>
        <v>13994853.449999999</v>
      </c>
      <c r="V127" s="36">
        <f t="shared" si="6"/>
        <v>5332</v>
      </c>
      <c r="W127" s="43">
        <f t="shared" si="6"/>
        <v>1248280.8</v>
      </c>
      <c r="X127" s="36">
        <f t="shared" si="6"/>
        <v>865</v>
      </c>
      <c r="Y127" s="43">
        <f t="shared" si="6"/>
        <v>1547105.47</v>
      </c>
      <c r="Z127" s="36">
        <f t="shared" si="6"/>
        <v>0</v>
      </c>
      <c r="AA127" s="43">
        <f t="shared" si="6"/>
        <v>0</v>
      </c>
      <c r="AB127" s="36">
        <f t="shared" si="6"/>
        <v>5688</v>
      </c>
      <c r="AC127" s="43">
        <f t="shared" si="6"/>
        <v>2614432.3199999998</v>
      </c>
      <c r="AD127" s="36">
        <f t="shared" si="6"/>
        <v>0</v>
      </c>
      <c r="AE127" s="43">
        <f t="shared" si="6"/>
        <v>0</v>
      </c>
      <c r="AF127" s="36">
        <f t="shared" si="6"/>
        <v>12817</v>
      </c>
      <c r="AG127" s="43">
        <f t="shared" si="6"/>
        <v>14752495.169999998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410</v>
      </c>
      <c r="K133" s="43">
        <f t="shared" si="8"/>
        <v>81442.399999999994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1052</v>
      </c>
      <c r="AG133" s="43">
        <f t="shared" si="8"/>
        <v>920258.04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795</v>
      </c>
      <c r="G144" s="39">
        <f t="shared" si="11"/>
        <v>185656.35</v>
      </c>
      <c r="H144" s="67">
        <f t="shared" si="11"/>
        <v>0</v>
      </c>
      <c r="I144" s="39">
        <f t="shared" si="11"/>
        <v>0</v>
      </c>
      <c r="J144" s="67">
        <f t="shared" si="11"/>
        <v>3114</v>
      </c>
      <c r="K144" s="39">
        <f t="shared" si="11"/>
        <v>667181.00000000012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115</v>
      </c>
      <c r="Q144" s="39">
        <f t="shared" si="11"/>
        <v>456389</v>
      </c>
      <c r="R144" s="67">
        <f t="shared" si="11"/>
        <v>55</v>
      </c>
      <c r="S144" s="39">
        <f t="shared" si="11"/>
        <v>218273</v>
      </c>
      <c r="T144" s="67">
        <f t="shared" si="11"/>
        <v>16545</v>
      </c>
      <c r="U144" s="39">
        <f t="shared" si="11"/>
        <v>13994853.449999999</v>
      </c>
      <c r="V144" s="67">
        <f t="shared" si="11"/>
        <v>5332</v>
      </c>
      <c r="W144" s="39">
        <f t="shared" si="11"/>
        <v>1248280.8</v>
      </c>
      <c r="X144" s="67">
        <f t="shared" si="11"/>
        <v>865</v>
      </c>
      <c r="Y144" s="39">
        <f t="shared" si="11"/>
        <v>1547105.47</v>
      </c>
      <c r="Z144" s="67">
        <f t="shared" si="11"/>
        <v>0</v>
      </c>
      <c r="AA144" s="39">
        <f t="shared" si="11"/>
        <v>0</v>
      </c>
      <c r="AB144" s="67">
        <f t="shared" si="11"/>
        <v>5688</v>
      </c>
      <c r="AC144" s="39">
        <f t="shared" si="11"/>
        <v>2614432.3199999998</v>
      </c>
      <c r="AD144" s="67">
        <f t="shared" si="11"/>
        <v>0</v>
      </c>
      <c r="AE144" s="39">
        <f t="shared" si="11"/>
        <v>0</v>
      </c>
      <c r="AF144" s="67">
        <f t="shared" si="11"/>
        <v>20920</v>
      </c>
      <c r="AG144" s="39">
        <f t="shared" si="11"/>
        <v>22337491.639999997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11715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11715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UT6RiI5lH2KW5Q1HdIZTaXjyPBuar8gglm6ITiUP2jcbp0iUw/RskXD+nBGfQaB6KigK2YmDhzdUV/XjoW0O0g==" saltValue="QY3sS6BFFGg+dG8XfHTHZ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150045</v>
      </c>
      <c r="D3" s="51" t="str">
        <f>VLOOKUP(C3,'Список МО'!B2:C80,2,0)</f>
        <v>ГБУЗ "Дет. поликлиника №4"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"Дет. поликлиника №4"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215</v>
      </c>
      <c r="K11" s="37">
        <f>J11*Тарифы!G4</f>
        <v>44724.3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24</v>
      </c>
      <c r="AC11" s="37">
        <f>AB11*Тарифы!W4</f>
        <v>8188.7999999999993</v>
      </c>
      <c r="AD11" s="36">
        <v>0</v>
      </c>
      <c r="AE11" s="37">
        <f>AD11*Тарифы!X4</f>
        <v>0</v>
      </c>
      <c r="AF11" s="36">
        <v>317</v>
      </c>
      <c r="AG11" s="37">
        <f>AF11*Тарифы!Y4</f>
        <v>361950.6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400</v>
      </c>
      <c r="K12" s="37">
        <f>J12*Тарифы!G5</f>
        <v>151100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24</v>
      </c>
      <c r="AC12" s="37">
        <f>AB12*Тарифы!W5</f>
        <v>14870.16</v>
      </c>
      <c r="AD12" s="36">
        <v>0</v>
      </c>
      <c r="AE12" s="37">
        <f>AD12*Тарифы!X5</f>
        <v>0</v>
      </c>
      <c r="AF12" s="36">
        <v>736</v>
      </c>
      <c r="AG12" s="37">
        <f>AF12*Тарифы!Y5</f>
        <v>1064013.1200000001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275</v>
      </c>
      <c r="K14" s="37">
        <f>J14*Тарифы!G7</f>
        <v>77066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641</v>
      </c>
      <c r="AG14" s="37">
        <f>AF14*Тарифы!Y7</f>
        <v>737797.41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405</v>
      </c>
      <c r="K16" s="37">
        <f>J16*Тарифы!G9</f>
        <v>90882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4</v>
      </c>
      <c r="AC16" s="37">
        <f>AB16*Тарифы!W9</f>
        <v>1472.28</v>
      </c>
      <c r="AD16" s="36">
        <v>0</v>
      </c>
      <c r="AE16" s="37">
        <f>AD16*Тарифы!X9</f>
        <v>0</v>
      </c>
      <c r="AF16" s="36">
        <v>769</v>
      </c>
      <c r="AG16" s="37">
        <f>AF16*Тарифы!Y9</f>
        <v>785994.9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200</v>
      </c>
      <c r="K18" s="37">
        <f>J18*Тарифы!G11</f>
        <v>39924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8</v>
      </c>
      <c r="AC18" s="37">
        <f>AB18*Тарифы!W11</f>
        <v>2619.2800000000002</v>
      </c>
      <c r="AD18" s="36">
        <v>0</v>
      </c>
      <c r="AE18" s="37">
        <f>AD18*Тарифы!X11</f>
        <v>0</v>
      </c>
      <c r="AF18" s="36">
        <v>153</v>
      </c>
      <c r="AG18" s="37">
        <f>AF18*Тарифы!Y11</f>
        <v>116933.31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325</v>
      </c>
      <c r="K19" s="37">
        <f>J19*Тарифы!G12</f>
        <v>64557.999999999993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13</v>
      </c>
      <c r="AC19" s="37">
        <f>AB19*Тарифы!W12</f>
        <v>4235.53</v>
      </c>
      <c r="AD19" s="36">
        <v>0</v>
      </c>
      <c r="AE19" s="37">
        <f>AD19*Тарифы!X12</f>
        <v>0</v>
      </c>
      <c r="AF19" s="36">
        <v>425</v>
      </c>
      <c r="AG19" s="37">
        <f>AF19*Тарифы!Y12</f>
        <v>371777.25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300</v>
      </c>
      <c r="K20" s="37">
        <f>J20*Тарифы!G13</f>
        <v>146379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284</v>
      </c>
      <c r="AG20" s="37">
        <f>AF20*Тарифы!Y13</f>
        <v>504713.44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158</v>
      </c>
      <c r="AG21" s="37">
        <f>AF21*Тарифы!Y14</f>
        <v>155672.66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470</v>
      </c>
      <c r="K24" s="37">
        <f>J24*Тарифы!G17</f>
        <v>109495.9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12</v>
      </c>
      <c r="AC24" s="37">
        <f>AB24*Тарифы!W17</f>
        <v>4585.32</v>
      </c>
      <c r="AD24" s="36">
        <v>0</v>
      </c>
      <c r="AE24" s="37">
        <f>AD24*Тарифы!X17</f>
        <v>0</v>
      </c>
      <c r="AF24" s="36">
        <v>1049</v>
      </c>
      <c r="AG24" s="37">
        <f>AF24*Тарифы!Y17</f>
        <v>1043199.03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245</v>
      </c>
      <c r="K29" s="37">
        <f>J29*Тарифы!G22</f>
        <v>38675.700000000004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70</v>
      </c>
      <c r="AC29" s="37">
        <f>AB29*Тарифы!W22</f>
        <v>18125.100000000002</v>
      </c>
      <c r="AD29" s="36">
        <v>0</v>
      </c>
      <c r="AE29" s="37">
        <f>AD29*Тарифы!X22</f>
        <v>0</v>
      </c>
      <c r="AF29" s="36">
        <v>745</v>
      </c>
      <c r="AG29" s="37">
        <f>AF29*Тарифы!Y22</f>
        <v>699726.35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342</v>
      </c>
      <c r="K30" s="37">
        <f>J30*Тарифы!G23</f>
        <v>58211.82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39</v>
      </c>
      <c r="AC30" s="37">
        <f>AB30*Тарифы!W23</f>
        <v>10887.630000000001</v>
      </c>
      <c r="AD30" s="36">
        <v>0</v>
      </c>
      <c r="AE30" s="37">
        <f>AD30*Тарифы!X23</f>
        <v>0</v>
      </c>
      <c r="AF30" s="36">
        <v>669</v>
      </c>
      <c r="AG30" s="37">
        <f>AF30*Тарифы!Y23</f>
        <v>628344.87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1637</v>
      </c>
      <c r="K31" s="37">
        <f>J31*Тарифы!G24</f>
        <v>458752.88</v>
      </c>
      <c r="L31" s="36">
        <v>0</v>
      </c>
      <c r="M31" s="37">
        <v>0</v>
      </c>
      <c r="N31" s="36">
        <v>0</v>
      </c>
      <c r="O31" s="37">
        <v>0</v>
      </c>
      <c r="P31" s="36">
        <v>34</v>
      </c>
      <c r="Q31" s="37">
        <v>134932.4</v>
      </c>
      <c r="R31" s="36">
        <v>59</v>
      </c>
      <c r="S31" s="37">
        <v>234147.4</v>
      </c>
      <c r="T31" s="36">
        <v>8389</v>
      </c>
      <c r="U31" s="37">
        <v>8022269.7000000002</v>
      </c>
      <c r="V31" s="36">
        <v>5616</v>
      </c>
      <c r="W31" s="37">
        <v>1316390.3999999999</v>
      </c>
      <c r="X31" s="36">
        <v>1179</v>
      </c>
      <c r="Y31" s="37">
        <v>2233026.09</v>
      </c>
      <c r="Z31" s="36">
        <v>0</v>
      </c>
      <c r="AA31" s="37">
        <f>Z31*Тарифы!V24</f>
        <v>0</v>
      </c>
      <c r="AB31" s="36">
        <v>4110</v>
      </c>
      <c r="AC31" s="37">
        <f>AB31*Тарифы!W24</f>
        <v>1889120.4</v>
      </c>
      <c r="AD31" s="36">
        <v>0</v>
      </c>
      <c r="AE31" s="37">
        <f>AD31*Тарифы!X24</f>
        <v>0</v>
      </c>
      <c r="AF31" s="36">
        <v>9328</v>
      </c>
      <c r="AG31" s="37">
        <f>AF31*Тарифы!Y24</f>
        <v>10736621.279999999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375</v>
      </c>
      <c r="K37" s="37">
        <f>J37*Тарифы!G30</f>
        <v>74490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24</v>
      </c>
      <c r="AC37" s="37">
        <f>AB37*Тарифы!W30</f>
        <v>7819.4400000000005</v>
      </c>
      <c r="AD37" s="36">
        <v>0</v>
      </c>
      <c r="AE37" s="37">
        <f>AD37*Тарифы!X30</f>
        <v>0</v>
      </c>
      <c r="AF37" s="36">
        <v>670</v>
      </c>
      <c r="AG37" s="37">
        <f>AF37*Тарифы!Y30</f>
        <v>586095.9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5189</v>
      </c>
      <c r="K48" s="39">
        <f t="shared" si="0"/>
        <v>1354259.6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34</v>
      </c>
      <c r="Q48" s="39">
        <f t="shared" si="0"/>
        <v>134932.4</v>
      </c>
      <c r="R48" s="67">
        <f t="shared" si="0"/>
        <v>59</v>
      </c>
      <c r="S48" s="39">
        <f t="shared" si="0"/>
        <v>234147.4</v>
      </c>
      <c r="T48" s="67">
        <f t="shared" si="0"/>
        <v>8389</v>
      </c>
      <c r="U48" s="39">
        <f t="shared" si="0"/>
        <v>8022269.7000000002</v>
      </c>
      <c r="V48" s="67">
        <f t="shared" si="0"/>
        <v>5616</v>
      </c>
      <c r="W48" s="39">
        <f t="shared" si="0"/>
        <v>1316390.3999999999</v>
      </c>
      <c r="X48" s="67">
        <f t="shared" si="0"/>
        <v>1179</v>
      </c>
      <c r="Y48" s="39">
        <f t="shared" si="0"/>
        <v>2233026.09</v>
      </c>
      <c r="Z48" s="67">
        <f t="shared" si="0"/>
        <v>0</v>
      </c>
      <c r="AA48" s="39">
        <f t="shared" si="0"/>
        <v>0</v>
      </c>
      <c r="AB48" s="67">
        <f t="shared" si="0"/>
        <v>4328</v>
      </c>
      <c r="AC48" s="39">
        <f t="shared" si="0"/>
        <v>1961923.94</v>
      </c>
      <c r="AD48" s="67">
        <f t="shared" si="0"/>
        <v>0</v>
      </c>
      <c r="AE48" s="39">
        <f t="shared" si="0"/>
        <v>0</v>
      </c>
      <c r="AF48" s="67">
        <f t="shared" si="0"/>
        <v>15944</v>
      </c>
      <c r="AG48" s="39">
        <f t="shared" si="0"/>
        <v>17792840.119999997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9519</v>
      </c>
      <c r="E50" s="45"/>
      <c r="F50" s="223" t="s">
        <v>83</v>
      </c>
      <c r="G50" s="223"/>
      <c r="H50" s="44"/>
      <c r="I50" s="45"/>
      <c r="J50" s="70" t="s">
        <v>84</v>
      </c>
      <c r="K50" s="44">
        <v>9519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"Дет. поликлиника №4"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53</v>
      </c>
      <c r="K59" s="37">
        <f>J59*Тарифы!G4</f>
        <v>11025.060000000001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6</v>
      </c>
      <c r="AC59" s="37">
        <f>AB59*Тарифы!W4</f>
        <v>2047.1999999999998</v>
      </c>
      <c r="AD59" s="36">
        <v>0</v>
      </c>
      <c r="AE59" s="37">
        <f>AD59*Тарифы!X4</f>
        <v>0</v>
      </c>
      <c r="AF59" s="36">
        <v>75</v>
      </c>
      <c r="AG59" s="37">
        <f>AF59*Тарифы!Y4</f>
        <v>85635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53</v>
      </c>
      <c r="K60" s="37">
        <f>J60*Тарифы!G5</f>
        <v>20020.75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6</v>
      </c>
      <c r="AC60" s="37">
        <f>AB60*Тарифы!W5</f>
        <v>3717.54</v>
      </c>
      <c r="AD60" s="36">
        <v>0</v>
      </c>
      <c r="AE60" s="37">
        <f>AD60*Тарифы!X5</f>
        <v>0</v>
      </c>
      <c r="AF60" s="36">
        <v>184</v>
      </c>
      <c r="AG60" s="37">
        <f>AF60*Тарифы!Y5</f>
        <v>266003.28000000003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79</v>
      </c>
      <c r="K62" s="37">
        <f>J62*Тарифы!G7</f>
        <v>22138.959999999999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170</v>
      </c>
      <c r="AG62" s="37">
        <f>AF62*Тарифы!Y7</f>
        <v>195671.7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126</v>
      </c>
      <c r="K64" s="37">
        <f>J64*Тарифы!G9</f>
        <v>28274.400000000001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1</v>
      </c>
      <c r="AC64" s="37">
        <f>AB64*Тарифы!W9</f>
        <v>368.07</v>
      </c>
      <c r="AD64" s="36">
        <v>0</v>
      </c>
      <c r="AE64" s="37">
        <f>AD64*Тарифы!X9</f>
        <v>0</v>
      </c>
      <c r="AF64" s="36">
        <v>204</v>
      </c>
      <c r="AG64" s="37">
        <f>AF64*Тарифы!Y9</f>
        <v>208508.4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44</v>
      </c>
      <c r="K66" s="37">
        <f>J66*Тарифы!G11</f>
        <v>8783.2800000000007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2</v>
      </c>
      <c r="AC66" s="37">
        <f>AB66*Тарифы!W11</f>
        <v>654.82000000000005</v>
      </c>
      <c r="AD66" s="36">
        <v>0</v>
      </c>
      <c r="AE66" s="37">
        <f>AD66*Тарифы!X11</f>
        <v>0</v>
      </c>
      <c r="AF66" s="36">
        <v>42</v>
      </c>
      <c r="AG66" s="37">
        <f>AF66*Тарифы!Y11</f>
        <v>32099.34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74</v>
      </c>
      <c r="K67" s="37">
        <f>J67*Тарифы!G12</f>
        <v>14699.359999999999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4</v>
      </c>
      <c r="AC67" s="37">
        <f>AB67*Тарифы!W12</f>
        <v>1303.24</v>
      </c>
      <c r="AD67" s="36">
        <v>0</v>
      </c>
      <c r="AE67" s="37">
        <f>AD67*Тарифы!X12</f>
        <v>0</v>
      </c>
      <c r="AF67" s="36">
        <v>132</v>
      </c>
      <c r="AG67" s="37">
        <f>AF67*Тарифы!Y12</f>
        <v>115469.64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73</v>
      </c>
      <c r="K68" s="37">
        <f>J68*Тарифы!G13</f>
        <v>35618.89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82</v>
      </c>
      <c r="AG68" s="37">
        <f>AF68*Тарифы!Y13</f>
        <v>145727.12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30</v>
      </c>
      <c r="K69" s="37">
        <f>J69*Тарифы!G14</f>
        <v>8478.6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70</v>
      </c>
      <c r="AG69" s="37">
        <f>AF69*Тарифы!Y14</f>
        <v>68968.899999999994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73</v>
      </c>
      <c r="K72" s="37">
        <f>J72*Тарифы!G17</f>
        <v>17006.810000000001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3</v>
      </c>
      <c r="AC72" s="37">
        <f>AB72*Тарифы!W17</f>
        <v>1146.33</v>
      </c>
      <c r="AD72" s="36">
        <v>0</v>
      </c>
      <c r="AE72" s="37">
        <f>AD72*Тарифы!X17</f>
        <v>0</v>
      </c>
      <c r="AF72" s="36">
        <v>280</v>
      </c>
      <c r="AG72" s="37">
        <f>AF72*Тарифы!Y17</f>
        <v>278451.60000000003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79</v>
      </c>
      <c r="K77" s="37">
        <f>J77*Тарифы!G22</f>
        <v>12470.94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20</v>
      </c>
      <c r="AC77" s="37">
        <f>AB77*Тарифы!W22</f>
        <v>5178.6000000000004</v>
      </c>
      <c r="AD77" s="36">
        <v>0</v>
      </c>
      <c r="AE77" s="37">
        <f>AD77*Тарифы!X22</f>
        <v>0</v>
      </c>
      <c r="AF77" s="36">
        <v>193</v>
      </c>
      <c r="AG77" s="37">
        <f>AF77*Тарифы!Y22</f>
        <v>181271.39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88</v>
      </c>
      <c r="K78" s="37">
        <f>J78*Тарифы!G23</f>
        <v>14978.480000000001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11</v>
      </c>
      <c r="AC78" s="37">
        <f>AB78*Тарифы!W23</f>
        <v>3070.8700000000003</v>
      </c>
      <c r="AD78" s="36">
        <v>0</v>
      </c>
      <c r="AE78" s="37">
        <f>AD78*Тарифы!X23</f>
        <v>0</v>
      </c>
      <c r="AF78" s="36">
        <v>169</v>
      </c>
      <c r="AG78" s="37">
        <f>AF78*Тарифы!Y23</f>
        <v>158729.87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1406</v>
      </c>
      <c r="K79" s="37">
        <f>J79*Тарифы!G24</f>
        <v>394017.44</v>
      </c>
      <c r="L79" s="36">
        <v>0</v>
      </c>
      <c r="M79" s="37">
        <v>0</v>
      </c>
      <c r="N79" s="36">
        <v>0</v>
      </c>
      <c r="O79" s="37">
        <v>0</v>
      </c>
      <c r="P79" s="36">
        <v>4</v>
      </c>
      <c r="Q79" s="37">
        <v>15874.4</v>
      </c>
      <c r="R79" s="36">
        <v>17</v>
      </c>
      <c r="S79" s="37">
        <v>67466.2</v>
      </c>
      <c r="T79" s="36">
        <v>1725</v>
      </c>
      <c r="U79" s="37">
        <v>2188955.73</v>
      </c>
      <c r="V79" s="36">
        <v>1584</v>
      </c>
      <c r="W79" s="37">
        <v>371289.59999999998</v>
      </c>
      <c r="X79" s="36">
        <v>321</v>
      </c>
      <c r="Y79" s="37">
        <v>604891.53</v>
      </c>
      <c r="Z79" s="36">
        <v>0</v>
      </c>
      <c r="AA79" s="37">
        <f>Z79*Тарифы!V24</f>
        <v>0</v>
      </c>
      <c r="AB79" s="36">
        <v>1210</v>
      </c>
      <c r="AC79" s="37">
        <f>AB79*Тарифы!W24</f>
        <v>556164.4</v>
      </c>
      <c r="AD79" s="36">
        <v>0</v>
      </c>
      <c r="AE79" s="37">
        <f>AD79*Тарифы!X24</f>
        <v>0</v>
      </c>
      <c r="AF79" s="36">
        <v>2803</v>
      </c>
      <c r="AG79" s="37">
        <f>AF79*Тарифы!Y24</f>
        <v>3226281.03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106</v>
      </c>
      <c r="K85" s="37">
        <f>J85*Тарифы!G30</f>
        <v>21055.84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6</v>
      </c>
      <c r="AC85" s="37">
        <f>AB85*Тарифы!W30</f>
        <v>1954.8600000000001</v>
      </c>
      <c r="AD85" s="36">
        <v>0</v>
      </c>
      <c r="AE85" s="37">
        <f>AD85*Тарифы!X30</f>
        <v>0</v>
      </c>
      <c r="AF85" s="36">
        <v>172</v>
      </c>
      <c r="AG85" s="37">
        <f>AF85*Тарифы!Y30</f>
        <v>150460.44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2284</v>
      </c>
      <c r="K96" s="39">
        <f t="shared" si="1"/>
        <v>608568.80999999994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4</v>
      </c>
      <c r="Q96" s="39">
        <f t="shared" si="1"/>
        <v>15874.4</v>
      </c>
      <c r="R96" s="67">
        <f t="shared" si="1"/>
        <v>17</v>
      </c>
      <c r="S96" s="39">
        <f t="shared" si="1"/>
        <v>67466.2</v>
      </c>
      <c r="T96" s="67">
        <f t="shared" si="1"/>
        <v>1725</v>
      </c>
      <c r="U96" s="39">
        <f t="shared" si="1"/>
        <v>2188955.73</v>
      </c>
      <c r="V96" s="67">
        <f t="shared" si="1"/>
        <v>1584</v>
      </c>
      <c r="W96" s="39">
        <f t="shared" si="1"/>
        <v>371289.59999999998</v>
      </c>
      <c r="X96" s="67">
        <f t="shared" si="1"/>
        <v>321</v>
      </c>
      <c r="Y96" s="39">
        <f t="shared" si="1"/>
        <v>604891.53</v>
      </c>
      <c r="Z96" s="67">
        <f t="shared" si="1"/>
        <v>0</v>
      </c>
      <c r="AA96" s="39">
        <f t="shared" si="1"/>
        <v>0</v>
      </c>
      <c r="AB96" s="67">
        <f t="shared" si="1"/>
        <v>1269</v>
      </c>
      <c r="AC96" s="39">
        <f t="shared" si="1"/>
        <v>575605.93000000005</v>
      </c>
      <c r="AD96" s="67">
        <f t="shared" si="1"/>
        <v>0</v>
      </c>
      <c r="AE96" s="39">
        <f t="shared" si="1"/>
        <v>0</v>
      </c>
      <c r="AF96" s="67">
        <f t="shared" si="1"/>
        <v>4576</v>
      </c>
      <c r="AG96" s="39">
        <f t="shared" si="1"/>
        <v>5113277.71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2713</v>
      </c>
      <c r="E98" s="45"/>
      <c r="F98" s="223" t="s">
        <v>83</v>
      </c>
      <c r="G98" s="223"/>
      <c r="H98" s="44"/>
      <c r="I98" s="45"/>
      <c r="J98" s="70" t="s">
        <v>84</v>
      </c>
      <c r="K98" s="44">
        <v>2713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"Дет. поликлиника №4"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268</v>
      </c>
      <c r="K107" s="43">
        <f t="shared" si="2"/>
        <v>55749.36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30</v>
      </c>
      <c r="AC107" s="43">
        <f t="shared" si="2"/>
        <v>10236</v>
      </c>
      <c r="AD107" s="36">
        <f t="shared" si="2"/>
        <v>0</v>
      </c>
      <c r="AE107" s="43">
        <f t="shared" si="2"/>
        <v>0</v>
      </c>
      <c r="AF107" s="36">
        <f t="shared" si="2"/>
        <v>392</v>
      </c>
      <c r="AG107" s="43">
        <f t="shared" si="2"/>
        <v>447585.6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453</v>
      </c>
      <c r="K108" s="43">
        <f t="shared" si="2"/>
        <v>171120.75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30</v>
      </c>
      <c r="AC108" s="43">
        <f t="shared" si="2"/>
        <v>18587.7</v>
      </c>
      <c r="AD108" s="36">
        <f t="shared" si="2"/>
        <v>0</v>
      </c>
      <c r="AE108" s="43">
        <f t="shared" si="2"/>
        <v>0</v>
      </c>
      <c r="AF108" s="36">
        <f t="shared" si="2"/>
        <v>920</v>
      </c>
      <c r="AG108" s="43">
        <f t="shared" si="2"/>
        <v>1330016.4000000001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354</v>
      </c>
      <c r="K110" s="43">
        <f t="shared" si="2"/>
        <v>99204.959999999992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811</v>
      </c>
      <c r="AG110" s="43">
        <f t="shared" si="2"/>
        <v>933469.1100000001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531</v>
      </c>
      <c r="K112" s="43">
        <f t="shared" si="2"/>
        <v>119156.4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5</v>
      </c>
      <c r="AC112" s="43">
        <f t="shared" si="2"/>
        <v>1840.35</v>
      </c>
      <c r="AD112" s="36">
        <f t="shared" si="2"/>
        <v>0</v>
      </c>
      <c r="AE112" s="43">
        <f t="shared" si="2"/>
        <v>0</v>
      </c>
      <c r="AF112" s="36">
        <f t="shared" si="2"/>
        <v>973</v>
      </c>
      <c r="AG112" s="43">
        <f t="shared" si="2"/>
        <v>994503.3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244</v>
      </c>
      <c r="K114" s="43">
        <f t="shared" si="2"/>
        <v>48707.28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10</v>
      </c>
      <c r="AC114" s="43">
        <f t="shared" si="3"/>
        <v>3274.1000000000004</v>
      </c>
      <c r="AD114" s="36">
        <f t="shared" si="3"/>
        <v>0</v>
      </c>
      <c r="AE114" s="43">
        <f t="shared" si="3"/>
        <v>0</v>
      </c>
      <c r="AF114" s="36">
        <f t="shared" si="3"/>
        <v>195</v>
      </c>
      <c r="AG114" s="43">
        <f t="shared" si="3"/>
        <v>149032.65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399</v>
      </c>
      <c r="K115" s="43">
        <f t="shared" si="4"/>
        <v>79257.359999999986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17</v>
      </c>
      <c r="AC115" s="43">
        <f t="shared" si="4"/>
        <v>5538.7699999999995</v>
      </c>
      <c r="AD115" s="36">
        <f t="shared" si="4"/>
        <v>0</v>
      </c>
      <c r="AE115" s="43">
        <f t="shared" si="4"/>
        <v>0</v>
      </c>
      <c r="AF115" s="36">
        <f t="shared" si="4"/>
        <v>557</v>
      </c>
      <c r="AG115" s="43">
        <f t="shared" si="4"/>
        <v>487246.89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373</v>
      </c>
      <c r="K116" s="43">
        <f t="shared" si="4"/>
        <v>181997.89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366</v>
      </c>
      <c r="AG116" s="43">
        <f t="shared" si="4"/>
        <v>650440.56000000006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30</v>
      </c>
      <c r="K117" s="43">
        <f t="shared" si="4"/>
        <v>8478.6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228</v>
      </c>
      <c r="AG117" s="43">
        <f t="shared" si="4"/>
        <v>224641.56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543</v>
      </c>
      <c r="K120" s="43">
        <f t="shared" si="4"/>
        <v>126502.70999999999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15</v>
      </c>
      <c r="AC120" s="43">
        <f t="shared" si="4"/>
        <v>5731.65</v>
      </c>
      <c r="AD120" s="36">
        <f t="shared" si="4"/>
        <v>0</v>
      </c>
      <c r="AE120" s="43">
        <f t="shared" si="4"/>
        <v>0</v>
      </c>
      <c r="AF120" s="36">
        <f t="shared" si="4"/>
        <v>1329</v>
      </c>
      <c r="AG120" s="43">
        <f t="shared" si="4"/>
        <v>1321650.6300000001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324</v>
      </c>
      <c r="K125" s="43">
        <f t="shared" si="6"/>
        <v>51146.640000000007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90</v>
      </c>
      <c r="AC125" s="43">
        <f t="shared" si="6"/>
        <v>23303.700000000004</v>
      </c>
      <c r="AD125" s="36">
        <f t="shared" si="6"/>
        <v>0</v>
      </c>
      <c r="AE125" s="43">
        <f t="shared" si="6"/>
        <v>0</v>
      </c>
      <c r="AF125" s="36">
        <f t="shared" si="6"/>
        <v>938</v>
      </c>
      <c r="AG125" s="43">
        <f t="shared" si="6"/>
        <v>880997.74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430</v>
      </c>
      <c r="K126" s="43">
        <f t="shared" si="6"/>
        <v>73190.3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50</v>
      </c>
      <c r="AC126" s="43">
        <f t="shared" si="6"/>
        <v>13958.500000000002</v>
      </c>
      <c r="AD126" s="36">
        <f t="shared" si="6"/>
        <v>0</v>
      </c>
      <c r="AE126" s="43">
        <f t="shared" si="6"/>
        <v>0</v>
      </c>
      <c r="AF126" s="36">
        <f t="shared" si="6"/>
        <v>838</v>
      </c>
      <c r="AG126" s="43">
        <f t="shared" si="6"/>
        <v>787074.74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3043</v>
      </c>
      <c r="K127" s="43">
        <f t="shared" si="6"/>
        <v>852770.32000000007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38</v>
      </c>
      <c r="Q127" s="43">
        <f t="shared" si="6"/>
        <v>150806.79999999999</v>
      </c>
      <c r="R127" s="36">
        <f t="shared" si="6"/>
        <v>76</v>
      </c>
      <c r="S127" s="43">
        <f t="shared" si="6"/>
        <v>301613.59999999998</v>
      </c>
      <c r="T127" s="36">
        <f t="shared" si="6"/>
        <v>10114</v>
      </c>
      <c r="U127" s="43">
        <f t="shared" si="6"/>
        <v>10211225.43</v>
      </c>
      <c r="V127" s="36">
        <f t="shared" si="6"/>
        <v>7200</v>
      </c>
      <c r="W127" s="43">
        <f t="shared" si="6"/>
        <v>1687680</v>
      </c>
      <c r="X127" s="36">
        <f t="shared" si="6"/>
        <v>1500</v>
      </c>
      <c r="Y127" s="43">
        <f t="shared" si="6"/>
        <v>2837917.62</v>
      </c>
      <c r="Z127" s="36">
        <f t="shared" si="6"/>
        <v>0</v>
      </c>
      <c r="AA127" s="43">
        <f t="shared" si="6"/>
        <v>0</v>
      </c>
      <c r="AB127" s="36">
        <f t="shared" si="6"/>
        <v>5320</v>
      </c>
      <c r="AC127" s="43">
        <f t="shared" si="6"/>
        <v>2445284.7999999998</v>
      </c>
      <c r="AD127" s="36">
        <f t="shared" si="6"/>
        <v>0</v>
      </c>
      <c r="AE127" s="43">
        <f t="shared" si="6"/>
        <v>0</v>
      </c>
      <c r="AF127" s="36">
        <f t="shared" si="6"/>
        <v>12131</v>
      </c>
      <c r="AG127" s="43">
        <f t="shared" si="6"/>
        <v>13962902.309999999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481</v>
      </c>
      <c r="K133" s="43">
        <f t="shared" si="8"/>
        <v>95545.84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30</v>
      </c>
      <c r="AC133" s="43">
        <f t="shared" si="8"/>
        <v>9774.3000000000011</v>
      </c>
      <c r="AD133" s="36">
        <f t="shared" si="8"/>
        <v>0</v>
      </c>
      <c r="AE133" s="43">
        <f t="shared" si="8"/>
        <v>0</v>
      </c>
      <c r="AF133" s="36">
        <f t="shared" si="8"/>
        <v>842</v>
      </c>
      <c r="AG133" s="43">
        <f t="shared" si="8"/>
        <v>736556.34000000008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7473</v>
      </c>
      <c r="K144" s="39">
        <f t="shared" si="11"/>
        <v>1962828.4100000001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38</v>
      </c>
      <c r="Q144" s="39">
        <f t="shared" si="11"/>
        <v>150806.79999999999</v>
      </c>
      <c r="R144" s="67">
        <f t="shared" si="11"/>
        <v>76</v>
      </c>
      <c r="S144" s="39">
        <f t="shared" si="11"/>
        <v>301613.59999999998</v>
      </c>
      <c r="T144" s="67">
        <f t="shared" si="11"/>
        <v>10114</v>
      </c>
      <c r="U144" s="39">
        <f t="shared" si="11"/>
        <v>10211225.43</v>
      </c>
      <c r="V144" s="67">
        <f t="shared" si="11"/>
        <v>7200</v>
      </c>
      <c r="W144" s="39">
        <f t="shared" si="11"/>
        <v>1687680</v>
      </c>
      <c r="X144" s="67">
        <f t="shared" si="11"/>
        <v>1500</v>
      </c>
      <c r="Y144" s="39">
        <f t="shared" si="11"/>
        <v>2837917.62</v>
      </c>
      <c r="Z144" s="67">
        <f t="shared" si="11"/>
        <v>0</v>
      </c>
      <c r="AA144" s="39">
        <f t="shared" si="11"/>
        <v>0</v>
      </c>
      <c r="AB144" s="67">
        <f t="shared" si="11"/>
        <v>5597</v>
      </c>
      <c r="AC144" s="39">
        <f t="shared" si="11"/>
        <v>2537529.8699999996</v>
      </c>
      <c r="AD144" s="67">
        <f t="shared" si="11"/>
        <v>0</v>
      </c>
      <c r="AE144" s="39">
        <f t="shared" si="11"/>
        <v>0</v>
      </c>
      <c r="AF144" s="67">
        <f t="shared" si="11"/>
        <v>20520</v>
      </c>
      <c r="AG144" s="39">
        <f t="shared" si="11"/>
        <v>22906117.829999998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12232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12232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MOUKQeDcFtv1Z84pOnWqJLVc1fbOBrtKwli4uV8PZW0yvEpml5jiXDzfvd0zip14Q8wLwmb6zMPlWNU5S3/t9A==" saltValue="7kjgW3B3HfH87SXUSRFZs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ht="54" x14ac:dyDescent="0.25">
      <c r="C3" s="54">
        <v>150048</v>
      </c>
      <c r="D3" s="51" t="str">
        <f>VLOOKUP(C3,'Список МО'!B2:C80,2,0)</f>
        <v>ФКУЗ "МСЧ МВД России по РСО-А"</v>
      </c>
      <c r="E3" s="52"/>
    </row>
    <row r="6" spans="1:35" x14ac:dyDescent="0.25">
      <c r="C6" s="55" t="s">
        <v>86</v>
      </c>
      <c r="D6" s="56" t="str">
        <f>D3</f>
        <v>ФКУЗ "МСЧ МВД России по РСО-А"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100</v>
      </c>
      <c r="E11" s="37">
        <f>D11*Тарифы!D4</f>
        <v>21724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98</v>
      </c>
      <c r="AE11" s="37">
        <f>AD11*Тарифы!X4</f>
        <v>140773.08000000002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150</v>
      </c>
      <c r="E13" s="37">
        <f>D13*Тарифы!D6</f>
        <v>23227.5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98</v>
      </c>
      <c r="AE13" s="37">
        <f>AD13*Тарифы!X6</f>
        <v>73094.28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140</v>
      </c>
      <c r="E15" s="37">
        <f>D15*Тарифы!D8</f>
        <v>17208.8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98</v>
      </c>
      <c r="AE15" s="37">
        <f>AD15*Тарифы!X8</f>
        <v>88434.22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100</v>
      </c>
      <c r="E22" s="37">
        <f>D22*Тарифы!D15</f>
        <v>17515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98</v>
      </c>
      <c r="AE22" s="37">
        <f>AD22*Тарифы!X15</f>
        <v>93848.72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150</v>
      </c>
      <c r="E24" s="37">
        <f>D24*Тарифы!D17</f>
        <v>27114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98</v>
      </c>
      <c r="AE25" s="37">
        <f>AD25*Тарифы!X18</f>
        <v>85727.459999999992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100</v>
      </c>
      <c r="E29" s="37">
        <f>D29*Тарифы!D22</f>
        <v>12723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98</v>
      </c>
      <c r="AE29" s="37">
        <f>AD29*Тарифы!X22</f>
        <v>89336.8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150</v>
      </c>
      <c r="E30" s="37">
        <f>D30*Тарифы!D23</f>
        <v>15225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98</v>
      </c>
      <c r="AE30" s="37">
        <f>AD30*Тарифы!X23</f>
        <v>65874.62000000001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3</v>
      </c>
      <c r="G31" s="37">
        <f>F31*Тарифы!E24</f>
        <v>700.59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2</v>
      </c>
      <c r="AG31" s="37">
        <f>AF31*Тарифы!Y24</f>
        <v>2302.02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250</v>
      </c>
      <c r="E35" s="37">
        <f>D35*Тарифы!D28</f>
        <v>38712.5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98</v>
      </c>
      <c r="AE35" s="37">
        <f>AD35*Тарифы!X28</f>
        <v>73094.28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100</v>
      </c>
      <c r="E37" s="37">
        <f>D37*Тарифы!D30</f>
        <v>16486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98</v>
      </c>
      <c r="AE37" s="37">
        <f>AD37*Тарифы!X30</f>
        <v>85727.459999999992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100</v>
      </c>
      <c r="E38" s="37">
        <f>D38*Тарифы!D31</f>
        <v>13216.999999999998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98</v>
      </c>
      <c r="AE38" s="37">
        <f>AD38*Тарифы!X31</f>
        <v>59557.54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100</v>
      </c>
      <c r="E39" s="37">
        <f>D39*Тарифы!D32</f>
        <v>16486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100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50</v>
      </c>
      <c r="E43" s="37">
        <f>D43*Тарифы!D36</f>
        <v>14823.500000000002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129</v>
      </c>
      <c r="AE43" s="37">
        <f>AD43*Тарифы!X36</f>
        <v>167485.85999999999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1490</v>
      </c>
      <c r="E48" s="39">
        <f t="shared" ref="E48:AG48" si="0">SUM(E10:E47)</f>
        <v>234462.3</v>
      </c>
      <c r="F48" s="67">
        <f t="shared" si="0"/>
        <v>3</v>
      </c>
      <c r="G48" s="39">
        <f t="shared" si="0"/>
        <v>700.59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1209</v>
      </c>
      <c r="AE48" s="39">
        <f t="shared" si="0"/>
        <v>1022954.3200000001</v>
      </c>
      <c r="AF48" s="67">
        <f t="shared" si="0"/>
        <v>2</v>
      </c>
      <c r="AG48" s="39">
        <f t="shared" si="0"/>
        <v>2302.02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693</v>
      </c>
      <c r="E50" s="45"/>
      <c r="F50" s="223" t="s">
        <v>83</v>
      </c>
      <c r="G50" s="223"/>
      <c r="H50" s="44">
        <v>692</v>
      </c>
      <c r="I50" s="45"/>
      <c r="J50" s="70" t="s">
        <v>84</v>
      </c>
      <c r="K50" s="44">
        <v>1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ФКУЗ "МСЧ МВД России по РСО-А"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50</v>
      </c>
      <c r="E59" s="37">
        <f>D59*Тарифы!D4</f>
        <v>10862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50</v>
      </c>
      <c r="AE59" s="37">
        <f>AD59*Тарифы!X4</f>
        <v>71823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50</v>
      </c>
      <c r="E61" s="37">
        <f>D61*Тарифы!D6</f>
        <v>7742.5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50</v>
      </c>
      <c r="AE61" s="37">
        <f>AD61*Тарифы!X6</f>
        <v>37293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50</v>
      </c>
      <c r="E63" s="37">
        <f>D63*Тарифы!D8</f>
        <v>6146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50</v>
      </c>
      <c r="AE63" s="37">
        <f>AD63*Тарифы!X8</f>
        <v>45119.5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50</v>
      </c>
      <c r="E69" s="37">
        <f>D69*Тарифы!D14</f>
        <v>11591.5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50</v>
      </c>
      <c r="AE69" s="37">
        <f>AD69*Тарифы!X14</f>
        <v>48342.5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50</v>
      </c>
      <c r="E70" s="37">
        <f>D70*Тарифы!D15</f>
        <v>8757.5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50</v>
      </c>
      <c r="AE70" s="37">
        <f>AD70*Тарифы!X15</f>
        <v>47882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50</v>
      </c>
      <c r="E72" s="37">
        <f>D72*Тарифы!D17</f>
        <v>9038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50</v>
      </c>
      <c r="AE72" s="37">
        <f>AD72*Тарифы!X17</f>
        <v>46501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50</v>
      </c>
      <c r="E77" s="37">
        <f>D77*Тарифы!D22</f>
        <v>6361.5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50</v>
      </c>
      <c r="AE77" s="37">
        <f>AD77*Тарифы!X22</f>
        <v>45580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50</v>
      </c>
      <c r="E78" s="37">
        <f>D78*Тарифы!D23</f>
        <v>5075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50</v>
      </c>
      <c r="AE78" s="37">
        <f>AD78*Тарифы!X23</f>
        <v>33609.5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100</v>
      </c>
      <c r="E83" s="37">
        <f>D83*Тарифы!D28</f>
        <v>15485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100</v>
      </c>
      <c r="AE83" s="37">
        <f>AD83*Тарифы!X28</f>
        <v>74586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100</v>
      </c>
      <c r="E85" s="37">
        <f>D85*Тарифы!D30</f>
        <v>16486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50</v>
      </c>
      <c r="AE85" s="37">
        <f>AD85*Тарифы!X30</f>
        <v>43738.5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100</v>
      </c>
      <c r="E86" s="37">
        <f>D86*Тарифы!D31</f>
        <v>13216.999999999998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50</v>
      </c>
      <c r="AE86" s="37">
        <f>AD86*Тарифы!X31</f>
        <v>30386.5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100</v>
      </c>
      <c r="E87" s="37">
        <f>D87*Тарифы!D32</f>
        <v>16486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50</v>
      </c>
      <c r="AE87" s="37">
        <f>AD87*Тарифы!X32</f>
        <v>43738.5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49</v>
      </c>
      <c r="E91" s="37">
        <f>D91*Тарифы!D36</f>
        <v>14527.03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53</v>
      </c>
      <c r="AE91" s="37">
        <f>AD91*Тарифы!X36</f>
        <v>68812.01999999999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849</v>
      </c>
      <c r="E96" s="39">
        <f t="shared" ref="E96:AG96" si="1">SUM(E58:E95)</f>
        <v>141775.03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703</v>
      </c>
      <c r="AE96" s="39">
        <f t="shared" si="1"/>
        <v>637412.02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395</v>
      </c>
      <c r="E98" s="45"/>
      <c r="F98" s="223" t="s">
        <v>83</v>
      </c>
      <c r="G98" s="223"/>
      <c r="H98" s="44">
        <v>395</v>
      </c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ФКУЗ "МСЧ МВД России по РСО-А"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150</v>
      </c>
      <c r="E107" s="43">
        <f t="shared" si="2"/>
        <v>32586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148</v>
      </c>
      <c r="AE107" s="43">
        <f t="shared" si="2"/>
        <v>212596.08000000002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200</v>
      </c>
      <c r="E109" s="43">
        <f t="shared" si="2"/>
        <v>30970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148</v>
      </c>
      <c r="AE109" s="43">
        <f t="shared" si="2"/>
        <v>110387.28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190</v>
      </c>
      <c r="E111" s="43">
        <f t="shared" si="2"/>
        <v>23354.799999999999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148</v>
      </c>
      <c r="AE111" s="43">
        <f t="shared" si="2"/>
        <v>133553.72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50</v>
      </c>
      <c r="E117" s="43">
        <f t="shared" si="4"/>
        <v>11591.5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50</v>
      </c>
      <c r="AE117" s="43">
        <f t="shared" si="4"/>
        <v>48342.5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150</v>
      </c>
      <c r="E118" s="43">
        <f t="shared" si="4"/>
        <v>26272.5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148</v>
      </c>
      <c r="AE118" s="43">
        <f t="shared" si="4"/>
        <v>141730.72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200</v>
      </c>
      <c r="E120" s="43">
        <f t="shared" si="4"/>
        <v>36152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50</v>
      </c>
      <c r="AE120" s="43">
        <f t="shared" si="4"/>
        <v>46501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98</v>
      </c>
      <c r="AE121" s="43">
        <f t="shared" si="4"/>
        <v>85727.459999999992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150</v>
      </c>
      <c r="E125" s="43">
        <f t="shared" si="6"/>
        <v>19084.5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148</v>
      </c>
      <c r="AE125" s="43">
        <f t="shared" si="6"/>
        <v>134916.79999999999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200</v>
      </c>
      <c r="E126" s="43">
        <f t="shared" si="6"/>
        <v>20300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148</v>
      </c>
      <c r="AE126" s="43">
        <f t="shared" si="6"/>
        <v>99484.12000000001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3</v>
      </c>
      <c r="G127" s="43">
        <f t="shared" si="6"/>
        <v>700.59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2</v>
      </c>
      <c r="AG127" s="43">
        <f t="shared" si="6"/>
        <v>2302.02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350</v>
      </c>
      <c r="E131" s="43">
        <f t="shared" si="6"/>
        <v>54197.5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198</v>
      </c>
      <c r="AE131" s="43">
        <f t="shared" si="6"/>
        <v>147680.28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200</v>
      </c>
      <c r="E133" s="43">
        <f t="shared" si="8"/>
        <v>32972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148</v>
      </c>
      <c r="AE133" s="43">
        <f t="shared" si="8"/>
        <v>129465.95999999999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200</v>
      </c>
      <c r="E134" s="43">
        <f t="shared" si="8"/>
        <v>26433.999999999996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148</v>
      </c>
      <c r="AE134" s="43">
        <f t="shared" si="8"/>
        <v>89944.040000000008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200</v>
      </c>
      <c r="E135" s="43">
        <f t="shared" si="8"/>
        <v>32972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50</v>
      </c>
      <c r="AE135" s="43">
        <f t="shared" si="8"/>
        <v>43738.5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100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99</v>
      </c>
      <c r="E139" s="43">
        <f t="shared" si="8"/>
        <v>29350.530000000002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182</v>
      </c>
      <c r="AE139" s="43">
        <f t="shared" si="8"/>
        <v>236297.87999999998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2339</v>
      </c>
      <c r="E144" s="39">
        <f t="shared" ref="E144:AG144" si="11">SUM(E106:E143)</f>
        <v>376237.33</v>
      </c>
      <c r="F144" s="67">
        <f t="shared" si="11"/>
        <v>3</v>
      </c>
      <c r="G144" s="39">
        <f t="shared" si="11"/>
        <v>700.59</v>
      </c>
      <c r="H144" s="67">
        <f t="shared" si="11"/>
        <v>0</v>
      </c>
      <c r="I144" s="39">
        <f t="shared" si="11"/>
        <v>0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0</v>
      </c>
      <c r="AC144" s="39">
        <f t="shared" si="11"/>
        <v>0</v>
      </c>
      <c r="AD144" s="67">
        <f t="shared" si="11"/>
        <v>1912</v>
      </c>
      <c r="AE144" s="39">
        <f t="shared" si="11"/>
        <v>1660366.3399999996</v>
      </c>
      <c r="AF144" s="67">
        <f t="shared" si="11"/>
        <v>2</v>
      </c>
      <c r="AG144" s="39">
        <f t="shared" si="11"/>
        <v>2302.02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1088</v>
      </c>
      <c r="E146" s="45"/>
      <c r="F146" s="223" t="s">
        <v>83</v>
      </c>
      <c r="G146" s="223"/>
      <c r="H146" s="44">
        <f>H50+H98</f>
        <v>1087</v>
      </c>
      <c r="I146" s="45"/>
      <c r="J146" s="70" t="s">
        <v>84</v>
      </c>
      <c r="K146" s="44">
        <f>K50+K98</f>
        <v>1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jCiPldCUwmIeXqGcVTr6ZdSis33jmM138Aal6CTq7SZ450tnuOJ8MLmLT4HGXkoO7sGaSzWDKVr1ycdkikIsKw==" saltValue="oJ+lf0CW8UjacCRYmwg1l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22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ht="16.5" customHeight="1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ht="36" x14ac:dyDescent="0.25">
      <c r="C2" s="50" t="s">
        <v>186</v>
      </c>
      <c r="D2" s="51" t="s">
        <v>97</v>
      </c>
      <c r="E2" s="52"/>
    </row>
    <row r="3" spans="1:35" ht="54" x14ac:dyDescent="0.25">
      <c r="C3" s="54">
        <v>150112</v>
      </c>
      <c r="D3" s="51" t="str">
        <f>VLOOKUP(C3,'Список МО'!B2:C80,2,0)</f>
        <v>ГБУЗ "Моздокская ЦРБ"</v>
      </c>
      <c r="E3" s="52"/>
    </row>
    <row r="6" spans="1:35" x14ac:dyDescent="0.25">
      <c r="C6" s="55" t="s">
        <v>86</v>
      </c>
      <c r="D6" s="56" t="str">
        <f>D3</f>
        <v>ГБУЗ "Моздокская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23092</v>
      </c>
      <c r="E11" s="37">
        <f>D11*Тарифы!D4</f>
        <v>5016506.08</v>
      </c>
      <c r="F11" s="36">
        <v>0</v>
      </c>
      <c r="G11" s="37">
        <f>F11*Тарифы!E4</f>
        <v>0</v>
      </c>
      <c r="H11" s="66">
        <v>6825</v>
      </c>
      <c r="I11" s="37">
        <f>H11*Тарифы!F4</f>
        <v>1779209.25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2229</v>
      </c>
      <c r="AE11" s="37">
        <f>AD11*Тарифы!X4</f>
        <v>3201869.34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429</v>
      </c>
      <c r="AE12" s="37">
        <f>AD12*Тарифы!X5</f>
        <v>545138.88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4554</v>
      </c>
      <c r="I15" s="37">
        <f>H15*Тарифы!F8</f>
        <v>671715</v>
      </c>
      <c r="J15" s="36">
        <v>618</v>
      </c>
      <c r="K15" s="37">
        <f>J15*Тарифы!G8</f>
        <v>119700.42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1600</v>
      </c>
      <c r="AE15" s="37">
        <f>AD15*Тарифы!X8</f>
        <v>1443824</v>
      </c>
      <c r="AF15" s="36">
        <v>679</v>
      </c>
      <c r="AG15" s="37">
        <f>AF15*Тарифы!Y8</f>
        <v>800296.56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591</v>
      </c>
      <c r="I21" s="37">
        <f>H21*Тарифы!F14</f>
        <v>164416.19999999998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879</v>
      </c>
      <c r="AE21" s="37">
        <f>AD21*Тарифы!X14</f>
        <v>849861.15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1760</v>
      </c>
      <c r="I22" s="37">
        <f>H22*Тарифы!F15</f>
        <v>369916.8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1677</v>
      </c>
      <c r="AE22" s="37">
        <f>AD22*Тарифы!X15</f>
        <v>1605962.28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5372</v>
      </c>
      <c r="I24" s="37">
        <f>H24*Тарифы!F17</f>
        <v>1165240.52</v>
      </c>
      <c r="J24" s="36">
        <v>378</v>
      </c>
      <c r="K24" s="37">
        <f>J24*Тарифы!G17</f>
        <v>88062.66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4090</v>
      </c>
      <c r="AE24" s="37">
        <f>AD24*Тарифы!X17</f>
        <v>3803781.8</v>
      </c>
      <c r="AF24" s="36">
        <v>463</v>
      </c>
      <c r="AG24" s="37">
        <f>AF24*Тарифы!Y17</f>
        <v>460439.61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3587</v>
      </c>
      <c r="I28" s="37">
        <f>H28*Тарифы!F21</f>
        <v>709616.21000000008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1008</v>
      </c>
      <c r="AE28" s="37">
        <f>AD28*Тарифы!X21</f>
        <v>881768.16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5325</v>
      </c>
      <c r="I29" s="37">
        <f>H29*Тарифы!F22</f>
        <v>813021</v>
      </c>
      <c r="J29" s="36">
        <v>572</v>
      </c>
      <c r="K29" s="37">
        <f>J29*Тарифы!G22</f>
        <v>90295.920000000013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2840</v>
      </c>
      <c r="AE29" s="37">
        <f>AD29*Тарифы!X22</f>
        <v>2588944</v>
      </c>
      <c r="AF29" s="36">
        <v>960</v>
      </c>
      <c r="AG29" s="37">
        <f>AF29*Тарифы!Y22</f>
        <v>901660.8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3253</v>
      </c>
      <c r="I30" s="37">
        <f>H30*Тарифы!F23</f>
        <v>396215.39999999997</v>
      </c>
      <c r="J30" s="36">
        <v>1114</v>
      </c>
      <c r="K30" s="37">
        <f>J30*Тарифы!G23</f>
        <v>189613.94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3146</v>
      </c>
      <c r="AE30" s="37">
        <f>AD30*Тарифы!X23</f>
        <v>2114709.7400000002</v>
      </c>
      <c r="AF30" s="36">
        <v>962</v>
      </c>
      <c r="AG30" s="37">
        <f>AF30*Тарифы!Y23</f>
        <v>903539.26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5308</v>
      </c>
      <c r="G31" s="37">
        <f>F31*Тарифы!E24</f>
        <v>1239577.24</v>
      </c>
      <c r="H31" s="36">
        <v>0</v>
      </c>
      <c r="I31" s="37">
        <f>H31*Тарифы!F24</f>
        <v>0</v>
      </c>
      <c r="J31" s="36">
        <v>4987</v>
      </c>
      <c r="K31" s="37">
        <f>J31*Тарифы!G24</f>
        <v>1397556.8800000001</v>
      </c>
      <c r="L31" s="36">
        <v>0</v>
      </c>
      <c r="M31" s="37">
        <v>0</v>
      </c>
      <c r="N31" s="36">
        <v>0</v>
      </c>
      <c r="O31" s="37">
        <v>0</v>
      </c>
      <c r="P31" s="36">
        <v>468</v>
      </c>
      <c r="Q31" s="37">
        <v>1857304.8</v>
      </c>
      <c r="R31" s="36">
        <v>181</v>
      </c>
      <c r="S31" s="37">
        <v>718316.6</v>
      </c>
      <c r="T31" s="36">
        <v>4541</v>
      </c>
      <c r="U31" s="37">
        <v>4485420.55</v>
      </c>
      <c r="V31" s="36">
        <v>13071</v>
      </c>
      <c r="W31" s="37">
        <v>3051632.4</v>
      </c>
      <c r="X31" s="36">
        <v>3200</v>
      </c>
      <c r="Y31" s="37">
        <v>5265400.24</v>
      </c>
      <c r="Z31" s="36">
        <v>0</v>
      </c>
      <c r="AA31" s="37">
        <f>Z31*Тарифы!V24</f>
        <v>0</v>
      </c>
      <c r="AB31" s="36">
        <v>11925</v>
      </c>
      <c r="AC31" s="37">
        <f>AB31*Тарифы!W24</f>
        <v>5481207</v>
      </c>
      <c r="AD31" s="36">
        <v>0</v>
      </c>
      <c r="AE31" s="37">
        <f>AD31*Тарифы!X24</f>
        <v>0</v>
      </c>
      <c r="AF31" s="36">
        <v>26939</v>
      </c>
      <c r="AG31" s="37">
        <f>AF31*Тарифы!Y24</f>
        <v>31007058.390000001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350</v>
      </c>
      <c r="I33" s="37">
        <f>H33*Тарифы!F26</f>
        <v>73563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846</v>
      </c>
      <c r="AE33" s="37">
        <f>AD33*Тарифы!X26</f>
        <v>810163.44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11923</v>
      </c>
      <c r="E35" s="37">
        <f>D35*Тарифы!D28</f>
        <v>1846276.55</v>
      </c>
      <c r="F35" s="36">
        <v>0</v>
      </c>
      <c r="G35" s="37">
        <f>F35*Тарифы!E28</f>
        <v>0</v>
      </c>
      <c r="H35" s="66">
        <v>19294</v>
      </c>
      <c r="I35" s="37">
        <f>H35*Тарифы!F28</f>
        <v>3585211.08</v>
      </c>
      <c r="J35" s="36">
        <v>0</v>
      </c>
      <c r="K35" s="37">
        <f>J35*Тарифы!G28</f>
        <v>0</v>
      </c>
      <c r="L35" s="36">
        <v>13463</v>
      </c>
      <c r="M35" s="37">
        <v>21953814.18</v>
      </c>
      <c r="N35" s="36">
        <v>2018</v>
      </c>
      <c r="O35" s="37">
        <v>331907.44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21599</v>
      </c>
      <c r="AA35" s="37">
        <f>Z35*Тарифы!V28</f>
        <v>6583159.2100000009</v>
      </c>
      <c r="AB35" s="36">
        <v>0</v>
      </c>
      <c r="AC35" s="37">
        <f>AB35*Тарифы!W28</f>
        <v>0</v>
      </c>
      <c r="AD35" s="36">
        <v>50801</v>
      </c>
      <c r="AE35" s="37">
        <f>AD35*Тарифы!X28</f>
        <v>37890433.859999999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2410</v>
      </c>
      <c r="I37" s="37">
        <f>H37*Тарифы!F30</f>
        <v>476770.30000000005</v>
      </c>
      <c r="J37" s="36">
        <v>974</v>
      </c>
      <c r="K37" s="37">
        <f>J37*Тарифы!G30</f>
        <v>193475.36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2181</v>
      </c>
      <c r="AE37" s="37">
        <f>AD37*Тарифы!X30</f>
        <v>1907873.3699999999</v>
      </c>
      <c r="AF37" s="36">
        <v>1208</v>
      </c>
      <c r="AG37" s="37">
        <f>AF37*Тарифы!Y30</f>
        <v>1056722.1599999999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1494</v>
      </c>
      <c r="I38" s="37">
        <f>H38*Тарифы!F31</f>
        <v>236948.4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1705</v>
      </c>
      <c r="AE38" s="37">
        <f>AD38*Тарифы!X31</f>
        <v>1036179.65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1000</v>
      </c>
      <c r="E39" s="37">
        <f>D39*Тарифы!D32</f>
        <v>164860</v>
      </c>
      <c r="F39" s="36">
        <v>0</v>
      </c>
      <c r="G39" s="37">
        <f>F39*Тарифы!E32</f>
        <v>0</v>
      </c>
      <c r="H39" s="66">
        <v>2231</v>
      </c>
      <c r="I39" s="37">
        <f>H39*Тарифы!F32</f>
        <v>441358.73000000004</v>
      </c>
      <c r="J39" s="36">
        <v>701</v>
      </c>
      <c r="K39" s="37">
        <f>J39*Тарифы!G32</f>
        <v>139246.63999999998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2411</v>
      </c>
      <c r="AE39" s="37">
        <f>AD39*Тарифы!X32</f>
        <v>2109070.4699999997</v>
      </c>
      <c r="AF39" s="36">
        <v>647</v>
      </c>
      <c r="AG39" s="37">
        <f>AF39*Тарифы!Y32</f>
        <v>565976.18999999994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1380</v>
      </c>
      <c r="E43" s="37">
        <f>D43*Тарифы!D36</f>
        <v>409128.60000000003</v>
      </c>
      <c r="F43" s="36">
        <v>0</v>
      </c>
      <c r="G43" s="37">
        <f>F43*Тарифы!E36</f>
        <v>0</v>
      </c>
      <c r="H43" s="36">
        <v>2104</v>
      </c>
      <c r="I43" s="37">
        <f>H43*Тарифы!F36</f>
        <v>748519.04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2524</v>
      </c>
      <c r="AE43" s="37">
        <f>AD43*Тарифы!X36</f>
        <v>3277010.1599999997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1804</v>
      </c>
      <c r="E44" s="37">
        <f>D44*Тарифы!D37</f>
        <v>546305.31999999995</v>
      </c>
      <c r="F44" s="36">
        <v>3511</v>
      </c>
      <c r="G44" s="37">
        <f>F44*Тарифы!E37</f>
        <v>1308690.1400000001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482</v>
      </c>
      <c r="AA44" s="37">
        <f>Z44*Тарифы!V37</f>
        <v>216244.47999999998</v>
      </c>
      <c r="AB44" s="36">
        <v>237</v>
      </c>
      <c r="AC44" s="37">
        <f>AB44*Тарифы!W37</f>
        <v>130871.40000000001</v>
      </c>
      <c r="AD44" s="36">
        <v>25786</v>
      </c>
      <c r="AE44" s="37">
        <f>AD44*Тарифы!X37</f>
        <v>32970753.180000003</v>
      </c>
      <c r="AF44" s="36">
        <v>14080</v>
      </c>
      <c r="AG44" s="37">
        <f>AF44*Тарифы!Y37</f>
        <v>22158681.600000001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3970</v>
      </c>
      <c r="E47" s="37">
        <f>D47*Тарифы!D40</f>
        <v>461036.1</v>
      </c>
      <c r="F47" s="36">
        <v>0</v>
      </c>
      <c r="G47" s="37">
        <f>F47*Тарифы!E40</f>
        <v>0</v>
      </c>
      <c r="H47" s="66">
        <v>10232</v>
      </c>
      <c r="I47" s="37">
        <f>H47*Тарифы!F40</f>
        <v>0</v>
      </c>
      <c r="J47" s="36">
        <v>2164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1960</v>
      </c>
      <c r="AA47" s="37">
        <f>Z47*Тарифы!V40</f>
        <v>447997.2</v>
      </c>
      <c r="AB47" s="36">
        <v>450</v>
      </c>
      <c r="AC47" s="37">
        <f>AB47*Тарифы!W40</f>
        <v>102856.5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43169</v>
      </c>
      <c r="E48" s="39">
        <f t="shared" ref="E48:AG48" si="0">SUM(E10:E47)</f>
        <v>8444112.6500000004</v>
      </c>
      <c r="F48" s="67">
        <f t="shared" si="0"/>
        <v>8819</v>
      </c>
      <c r="G48" s="39">
        <f t="shared" si="0"/>
        <v>2548267.38</v>
      </c>
      <c r="H48" s="67">
        <f t="shared" si="0"/>
        <v>69382</v>
      </c>
      <c r="I48" s="39">
        <f t="shared" si="0"/>
        <v>11631720.930000003</v>
      </c>
      <c r="J48" s="67">
        <f t="shared" si="0"/>
        <v>11508</v>
      </c>
      <c r="K48" s="39">
        <f t="shared" si="0"/>
        <v>2217951.8200000003</v>
      </c>
      <c r="L48" s="67">
        <f t="shared" si="0"/>
        <v>13463</v>
      </c>
      <c r="M48" s="39">
        <f t="shared" si="0"/>
        <v>21953814.18</v>
      </c>
      <c r="N48" s="67">
        <f t="shared" si="0"/>
        <v>2018</v>
      </c>
      <c r="O48" s="39">
        <f t="shared" si="0"/>
        <v>331907.44</v>
      </c>
      <c r="P48" s="67">
        <f t="shared" si="0"/>
        <v>468</v>
      </c>
      <c r="Q48" s="39">
        <f t="shared" si="0"/>
        <v>1857304.8</v>
      </c>
      <c r="R48" s="67">
        <f t="shared" si="0"/>
        <v>181</v>
      </c>
      <c r="S48" s="39">
        <f t="shared" si="0"/>
        <v>718316.6</v>
      </c>
      <c r="T48" s="67">
        <f t="shared" si="0"/>
        <v>4541</v>
      </c>
      <c r="U48" s="39">
        <f t="shared" si="0"/>
        <v>4485420.55</v>
      </c>
      <c r="V48" s="67">
        <f t="shared" si="0"/>
        <v>13071</v>
      </c>
      <c r="W48" s="39">
        <f t="shared" si="0"/>
        <v>3051632.4</v>
      </c>
      <c r="X48" s="67">
        <f t="shared" si="0"/>
        <v>3200</v>
      </c>
      <c r="Y48" s="39">
        <f t="shared" si="0"/>
        <v>5265400.24</v>
      </c>
      <c r="Z48" s="67">
        <f t="shared" si="0"/>
        <v>24041</v>
      </c>
      <c r="AA48" s="39">
        <f t="shared" si="0"/>
        <v>7247400.8900000015</v>
      </c>
      <c r="AB48" s="67">
        <f t="shared" si="0"/>
        <v>12612</v>
      </c>
      <c r="AC48" s="39">
        <f t="shared" si="0"/>
        <v>5714934.9000000004</v>
      </c>
      <c r="AD48" s="67">
        <f t="shared" si="0"/>
        <v>104152</v>
      </c>
      <c r="AE48" s="39">
        <f t="shared" si="0"/>
        <v>97037343.480000004</v>
      </c>
      <c r="AF48" s="67">
        <f t="shared" si="0"/>
        <v>45938</v>
      </c>
      <c r="AG48" s="39">
        <f t="shared" si="0"/>
        <v>57854374.569999993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81158</v>
      </c>
      <c r="E50" s="45"/>
      <c r="F50" s="223" t="s">
        <v>83</v>
      </c>
      <c r="G50" s="223"/>
      <c r="H50" s="44">
        <v>58655</v>
      </c>
      <c r="I50" s="45"/>
      <c r="J50" s="70" t="s">
        <v>84</v>
      </c>
      <c r="K50" s="44">
        <v>22503</v>
      </c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"Моздокская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7</v>
      </c>
      <c r="E59" s="37">
        <f>D59*Тарифы!D4</f>
        <v>1520.68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262</v>
      </c>
      <c r="AE59" s="37">
        <f>AD59*Тарифы!X4</f>
        <v>376352.52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128</v>
      </c>
      <c r="E63" s="37">
        <f>D63*Тарифы!D8</f>
        <v>15733.76</v>
      </c>
      <c r="F63" s="36">
        <v>90</v>
      </c>
      <c r="G63" s="37">
        <f>F63*Тарифы!E8</f>
        <v>14526.9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128</v>
      </c>
      <c r="AE63" s="37">
        <f>AD63*Тарифы!X8</f>
        <v>115505.92</v>
      </c>
      <c r="AF63" s="36">
        <v>35</v>
      </c>
      <c r="AG63" s="37">
        <f>AF63*Тарифы!Y8</f>
        <v>41252.400000000001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3</v>
      </c>
      <c r="I69" s="37">
        <f>H69*Тарифы!F14</f>
        <v>834.59999999999991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113</v>
      </c>
      <c r="AE69" s="37">
        <f>AD69*Тарифы!X14</f>
        <v>109254.05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4</v>
      </c>
      <c r="I70" s="37">
        <f>H70*Тарифы!F15</f>
        <v>840.72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60</v>
      </c>
      <c r="AE70" s="37">
        <f>AD70*Тарифы!X15</f>
        <v>57458.400000000001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154</v>
      </c>
      <c r="I72" s="37">
        <f>H72*Тарифы!F17</f>
        <v>33404.14</v>
      </c>
      <c r="J72" s="36">
        <v>7</v>
      </c>
      <c r="K72" s="37">
        <f>J72*Тарифы!G17</f>
        <v>1630.79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200</v>
      </c>
      <c r="AE72" s="37">
        <f>AD72*Тарифы!X17</f>
        <v>186004</v>
      </c>
      <c r="AF72" s="36">
        <v>28</v>
      </c>
      <c r="AG72" s="37">
        <f>AF72*Тарифы!Y17</f>
        <v>27845.16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96</v>
      </c>
      <c r="I76" s="37">
        <f>H76*Тарифы!F21</f>
        <v>18991.68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120</v>
      </c>
      <c r="AE76" s="37">
        <f>AD76*Тарифы!X21</f>
        <v>104972.4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146</v>
      </c>
      <c r="I77" s="37">
        <f>H77*Тарифы!F22</f>
        <v>22291.280000000002</v>
      </c>
      <c r="J77" s="36">
        <v>38</v>
      </c>
      <c r="K77" s="37">
        <f>J77*Тарифы!G22</f>
        <v>5998.68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112</v>
      </c>
      <c r="AE77" s="37">
        <f>AD77*Тарифы!X22</f>
        <v>102099.2</v>
      </c>
      <c r="AF77" s="36">
        <v>30</v>
      </c>
      <c r="AG77" s="37">
        <f>AF77*Тарифы!Y22</f>
        <v>28176.9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85</v>
      </c>
      <c r="I78" s="37">
        <f>H78*Тарифы!F23</f>
        <v>10353</v>
      </c>
      <c r="J78" s="36">
        <v>14</v>
      </c>
      <c r="K78" s="37">
        <f>J78*Тарифы!G23</f>
        <v>2382.94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130</v>
      </c>
      <c r="AE78" s="37">
        <f>AD78*Тарифы!X23</f>
        <v>87384.700000000012</v>
      </c>
      <c r="AF78" s="36">
        <v>28</v>
      </c>
      <c r="AG78" s="37">
        <f>AF78*Тарифы!Y23</f>
        <v>26298.440000000002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321</v>
      </c>
      <c r="K79" s="37">
        <f>J79*Тарифы!G24</f>
        <v>89957.040000000008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8</v>
      </c>
      <c r="U79" s="37">
        <v>4776.37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171</v>
      </c>
      <c r="AC79" s="37">
        <f>AB79*Тарифы!W24</f>
        <v>78598.44</v>
      </c>
      <c r="AD79" s="36">
        <v>0</v>
      </c>
      <c r="AE79" s="37">
        <f>AD79*Тарифы!X24</f>
        <v>0</v>
      </c>
      <c r="AF79" s="36">
        <v>223</v>
      </c>
      <c r="AG79" s="37">
        <f>AF79*Тарифы!Y24</f>
        <v>256675.23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3</v>
      </c>
      <c r="I81" s="37">
        <f>H81*Тарифы!F26</f>
        <v>630.54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23</v>
      </c>
      <c r="AE81" s="37">
        <f>AD81*Тарифы!X26</f>
        <v>22025.72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546</v>
      </c>
      <c r="E83" s="37">
        <f>D83*Тарифы!D28</f>
        <v>84548.099999999991</v>
      </c>
      <c r="F83" s="36">
        <v>0</v>
      </c>
      <c r="G83" s="37">
        <f>F83*Тарифы!E28</f>
        <v>0</v>
      </c>
      <c r="H83" s="36">
        <v>613</v>
      </c>
      <c r="I83" s="37">
        <f>H83*Тарифы!F28</f>
        <v>113907.65999999999</v>
      </c>
      <c r="J83" s="36">
        <v>0</v>
      </c>
      <c r="K83" s="37">
        <f>J83*Тарифы!G28</f>
        <v>0</v>
      </c>
      <c r="L83" s="36">
        <v>91</v>
      </c>
      <c r="M83" s="37">
        <v>134630.6</v>
      </c>
      <c r="N83" s="36">
        <v>3</v>
      </c>
      <c r="O83" s="37">
        <v>453.84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945</v>
      </c>
      <c r="AA83" s="37">
        <f>Z83*Тарифы!V28</f>
        <v>288026.55000000005</v>
      </c>
      <c r="AB83" s="36">
        <v>0</v>
      </c>
      <c r="AC83" s="37">
        <f>AB83*Тарифы!W28</f>
        <v>0</v>
      </c>
      <c r="AD83" s="36">
        <v>563</v>
      </c>
      <c r="AE83" s="37">
        <f>AD83*Тарифы!X28</f>
        <v>419919.18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61</v>
      </c>
      <c r="I85" s="37">
        <f>H85*Тарифы!F30</f>
        <v>12067.630000000001</v>
      </c>
      <c r="J85" s="36">
        <v>29</v>
      </c>
      <c r="K85" s="37">
        <f>J85*Тарифы!G30</f>
        <v>5760.5599999999995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200</v>
      </c>
      <c r="AE85" s="37">
        <f>AD85*Тарифы!X30</f>
        <v>174954</v>
      </c>
      <c r="AF85" s="36">
        <v>40</v>
      </c>
      <c r="AG85" s="37">
        <f>AF85*Тарифы!Y30</f>
        <v>34990.800000000003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35</v>
      </c>
      <c r="I86" s="37">
        <f>H86*Тарифы!F31</f>
        <v>5551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111</v>
      </c>
      <c r="AE86" s="37">
        <f>AD86*Тарифы!X31</f>
        <v>67458.03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122</v>
      </c>
      <c r="I87" s="37">
        <f>H87*Тарифы!F32</f>
        <v>24135.260000000002</v>
      </c>
      <c r="J87" s="36">
        <v>44</v>
      </c>
      <c r="K87" s="37">
        <f>J87*Тарифы!G32</f>
        <v>8740.16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262</v>
      </c>
      <c r="AE87" s="37">
        <f>AD87*Тарифы!X32</f>
        <v>229189.74</v>
      </c>
      <c r="AF87" s="36">
        <v>80</v>
      </c>
      <c r="AG87" s="37">
        <f>AF87*Тарифы!Y32</f>
        <v>69981.600000000006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60</v>
      </c>
      <c r="E91" s="37">
        <f>D91*Тарифы!D36</f>
        <v>17788.2</v>
      </c>
      <c r="F91" s="36">
        <v>0</v>
      </c>
      <c r="G91" s="37">
        <f>F91*Тарифы!E36</f>
        <v>0</v>
      </c>
      <c r="H91" s="36">
        <v>60</v>
      </c>
      <c r="I91" s="37">
        <f>H91*Тарифы!F36</f>
        <v>21345.599999999999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124</v>
      </c>
      <c r="AE91" s="37">
        <f>AD91*Тарифы!X36</f>
        <v>160994.16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9</v>
      </c>
      <c r="E92" s="37">
        <f>D92*Тарифы!D37</f>
        <v>2725.47</v>
      </c>
      <c r="F92" s="36">
        <v>11</v>
      </c>
      <c r="G92" s="37">
        <f>F92*Тарифы!E37</f>
        <v>4100.1400000000003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18</v>
      </c>
      <c r="AA92" s="37">
        <f>Z92*Тарифы!V37</f>
        <v>8075.5199999999995</v>
      </c>
      <c r="AB92" s="36">
        <v>7</v>
      </c>
      <c r="AC92" s="37">
        <f>AB92*Тарифы!W37</f>
        <v>3865.4000000000005</v>
      </c>
      <c r="AD92" s="36">
        <v>144</v>
      </c>
      <c r="AE92" s="37">
        <f>AD92*Тарифы!X37</f>
        <v>184122.72000000003</v>
      </c>
      <c r="AF92" s="36">
        <v>48</v>
      </c>
      <c r="AG92" s="37">
        <f>AF92*Тарифы!Y37</f>
        <v>75540.959999999992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632</v>
      </c>
      <c r="E95" s="37">
        <f>D95*Тарифы!D40</f>
        <v>73394.16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1382</v>
      </c>
      <c r="E96" s="39">
        <f t="shared" ref="E96:AG96" si="1">SUM(E58:E95)</f>
        <v>195710.37</v>
      </c>
      <c r="F96" s="67">
        <f t="shared" si="1"/>
        <v>101</v>
      </c>
      <c r="G96" s="39">
        <f t="shared" si="1"/>
        <v>18627.04</v>
      </c>
      <c r="H96" s="67">
        <f t="shared" si="1"/>
        <v>1382</v>
      </c>
      <c r="I96" s="39">
        <f t="shared" si="1"/>
        <v>264353.11</v>
      </c>
      <c r="J96" s="67">
        <f t="shared" si="1"/>
        <v>453</v>
      </c>
      <c r="K96" s="39">
        <f t="shared" si="1"/>
        <v>114470.17000000001</v>
      </c>
      <c r="L96" s="67">
        <f t="shared" si="1"/>
        <v>91</v>
      </c>
      <c r="M96" s="39">
        <f t="shared" si="1"/>
        <v>134630.6</v>
      </c>
      <c r="N96" s="67">
        <f t="shared" si="1"/>
        <v>3</v>
      </c>
      <c r="O96" s="39">
        <f>SUM(O58:O95)</f>
        <v>453.84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8</v>
      </c>
      <c r="U96" s="39">
        <f t="shared" si="1"/>
        <v>4776.37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963</v>
      </c>
      <c r="AA96" s="39">
        <f t="shared" si="1"/>
        <v>296102.07000000007</v>
      </c>
      <c r="AB96" s="67">
        <f t="shared" si="1"/>
        <v>178</v>
      </c>
      <c r="AC96" s="39">
        <f t="shared" si="1"/>
        <v>82463.839999999997</v>
      </c>
      <c r="AD96" s="67">
        <f t="shared" si="1"/>
        <v>2552</v>
      </c>
      <c r="AE96" s="39">
        <f t="shared" si="1"/>
        <v>2397694.7400000002</v>
      </c>
      <c r="AF96" s="67">
        <f t="shared" si="1"/>
        <v>512</v>
      </c>
      <c r="AG96" s="39">
        <f t="shared" si="1"/>
        <v>560761.49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339</v>
      </c>
      <c r="E98" s="45"/>
      <c r="F98" s="223" t="s">
        <v>83</v>
      </c>
      <c r="G98" s="223"/>
      <c r="H98" s="44">
        <v>277</v>
      </c>
      <c r="I98" s="45"/>
      <c r="J98" s="70" t="s">
        <v>84</v>
      </c>
      <c r="K98" s="44">
        <v>62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"Моздокская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23099</v>
      </c>
      <c r="E107" s="43">
        <f t="shared" si="2"/>
        <v>5018026.76</v>
      </c>
      <c r="F107" s="36">
        <f t="shared" si="2"/>
        <v>0</v>
      </c>
      <c r="G107" s="43">
        <f t="shared" si="2"/>
        <v>0</v>
      </c>
      <c r="H107" s="36">
        <f t="shared" si="2"/>
        <v>6825</v>
      </c>
      <c r="I107" s="43">
        <f t="shared" si="2"/>
        <v>1779209.25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2491</v>
      </c>
      <c r="AE107" s="43">
        <f t="shared" si="2"/>
        <v>3578221.86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429</v>
      </c>
      <c r="AE108" s="43">
        <f t="shared" si="2"/>
        <v>545138.88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128</v>
      </c>
      <c r="E111" s="43">
        <f t="shared" si="2"/>
        <v>15733.76</v>
      </c>
      <c r="F111" s="36">
        <f t="shared" si="2"/>
        <v>90</v>
      </c>
      <c r="G111" s="43">
        <f t="shared" si="2"/>
        <v>14526.9</v>
      </c>
      <c r="H111" s="36">
        <f t="shared" si="2"/>
        <v>4554</v>
      </c>
      <c r="I111" s="43">
        <f t="shared" si="2"/>
        <v>671715</v>
      </c>
      <c r="J111" s="36">
        <f t="shared" si="2"/>
        <v>618</v>
      </c>
      <c r="K111" s="43">
        <f t="shared" si="2"/>
        <v>119700.42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1728</v>
      </c>
      <c r="AE111" s="43">
        <f t="shared" si="2"/>
        <v>1559329.92</v>
      </c>
      <c r="AF111" s="36">
        <f t="shared" si="2"/>
        <v>714</v>
      </c>
      <c r="AG111" s="43">
        <f t="shared" si="2"/>
        <v>841548.96000000008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594</v>
      </c>
      <c r="I117" s="43">
        <f t="shared" si="4"/>
        <v>165250.79999999999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992</v>
      </c>
      <c r="AE117" s="43">
        <f t="shared" si="4"/>
        <v>959115.20000000007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1764</v>
      </c>
      <c r="I118" s="43">
        <f t="shared" si="4"/>
        <v>370757.51999999996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1737</v>
      </c>
      <c r="AE118" s="43">
        <f t="shared" si="4"/>
        <v>1663420.68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5526</v>
      </c>
      <c r="I120" s="43">
        <f t="shared" si="4"/>
        <v>1198644.6599999999</v>
      </c>
      <c r="J120" s="36">
        <f t="shared" si="4"/>
        <v>385</v>
      </c>
      <c r="K120" s="43">
        <f t="shared" si="4"/>
        <v>89693.45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4290</v>
      </c>
      <c r="AE120" s="43">
        <f t="shared" si="4"/>
        <v>3989785.8</v>
      </c>
      <c r="AF120" s="36">
        <f t="shared" si="4"/>
        <v>491</v>
      </c>
      <c r="AG120" s="43">
        <f t="shared" si="4"/>
        <v>488284.76999999996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3683</v>
      </c>
      <c r="I124" s="43">
        <f t="shared" si="6"/>
        <v>728607.89000000013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1128</v>
      </c>
      <c r="AE124" s="43">
        <f t="shared" si="6"/>
        <v>986740.56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5471</v>
      </c>
      <c r="I125" s="43">
        <f t="shared" si="6"/>
        <v>835312.28</v>
      </c>
      <c r="J125" s="36">
        <f t="shared" si="6"/>
        <v>610</v>
      </c>
      <c r="K125" s="43">
        <f t="shared" si="6"/>
        <v>96294.6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2952</v>
      </c>
      <c r="AE125" s="43">
        <f t="shared" si="6"/>
        <v>2691043.2</v>
      </c>
      <c r="AF125" s="36">
        <f t="shared" si="6"/>
        <v>990</v>
      </c>
      <c r="AG125" s="43">
        <f t="shared" si="6"/>
        <v>929837.70000000007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3338</v>
      </c>
      <c r="I126" s="43">
        <f t="shared" si="6"/>
        <v>406568.39999999997</v>
      </c>
      <c r="J126" s="36">
        <f t="shared" si="6"/>
        <v>1128</v>
      </c>
      <c r="K126" s="43">
        <f t="shared" si="6"/>
        <v>191996.88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3276</v>
      </c>
      <c r="AE126" s="43">
        <f t="shared" si="6"/>
        <v>2202094.4400000004</v>
      </c>
      <c r="AF126" s="36">
        <f t="shared" si="6"/>
        <v>990</v>
      </c>
      <c r="AG126" s="43">
        <f t="shared" si="6"/>
        <v>929837.7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5308</v>
      </c>
      <c r="G127" s="43">
        <f t="shared" si="6"/>
        <v>1239577.24</v>
      </c>
      <c r="H127" s="36">
        <f t="shared" si="6"/>
        <v>0</v>
      </c>
      <c r="I127" s="43">
        <f t="shared" si="6"/>
        <v>0</v>
      </c>
      <c r="J127" s="36">
        <f t="shared" si="6"/>
        <v>5308</v>
      </c>
      <c r="K127" s="43">
        <f t="shared" si="6"/>
        <v>1487513.9200000002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468</v>
      </c>
      <c r="Q127" s="43">
        <f t="shared" si="6"/>
        <v>1857304.8</v>
      </c>
      <c r="R127" s="36">
        <f t="shared" si="6"/>
        <v>181</v>
      </c>
      <c r="S127" s="43">
        <f t="shared" si="6"/>
        <v>718316.6</v>
      </c>
      <c r="T127" s="36">
        <f t="shared" si="6"/>
        <v>4549</v>
      </c>
      <c r="U127" s="43">
        <f t="shared" si="6"/>
        <v>4490196.92</v>
      </c>
      <c r="V127" s="36">
        <f t="shared" si="6"/>
        <v>13071</v>
      </c>
      <c r="W127" s="43">
        <f t="shared" si="6"/>
        <v>3051632.4</v>
      </c>
      <c r="X127" s="36">
        <f t="shared" si="6"/>
        <v>3200</v>
      </c>
      <c r="Y127" s="43">
        <f t="shared" si="6"/>
        <v>5265400.24</v>
      </c>
      <c r="Z127" s="36">
        <f t="shared" si="6"/>
        <v>0</v>
      </c>
      <c r="AA127" s="43">
        <f t="shared" si="6"/>
        <v>0</v>
      </c>
      <c r="AB127" s="36">
        <f t="shared" si="6"/>
        <v>12096</v>
      </c>
      <c r="AC127" s="43">
        <f t="shared" si="6"/>
        <v>5559805.4400000004</v>
      </c>
      <c r="AD127" s="36">
        <f t="shared" si="6"/>
        <v>0</v>
      </c>
      <c r="AE127" s="43">
        <f t="shared" si="6"/>
        <v>0</v>
      </c>
      <c r="AF127" s="36">
        <f t="shared" si="6"/>
        <v>27162</v>
      </c>
      <c r="AG127" s="43">
        <f t="shared" si="6"/>
        <v>31263733.620000001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353</v>
      </c>
      <c r="I129" s="43">
        <f t="shared" si="6"/>
        <v>74193.539999999994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869</v>
      </c>
      <c r="AE129" s="43">
        <f t="shared" si="6"/>
        <v>832189.15999999992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12469</v>
      </c>
      <c r="E131" s="43">
        <f t="shared" si="6"/>
        <v>1930824.6500000001</v>
      </c>
      <c r="F131" s="36">
        <f t="shared" si="6"/>
        <v>0</v>
      </c>
      <c r="G131" s="43">
        <f t="shared" si="6"/>
        <v>0</v>
      </c>
      <c r="H131" s="36">
        <f t="shared" si="6"/>
        <v>19907</v>
      </c>
      <c r="I131" s="43">
        <f t="shared" si="6"/>
        <v>3699118.74</v>
      </c>
      <c r="J131" s="36">
        <f t="shared" si="6"/>
        <v>0</v>
      </c>
      <c r="K131" s="43">
        <f t="shared" si="6"/>
        <v>0</v>
      </c>
      <c r="L131" s="36">
        <f t="shared" si="6"/>
        <v>13554</v>
      </c>
      <c r="M131" s="43">
        <f t="shared" si="6"/>
        <v>22088444.780000001</v>
      </c>
      <c r="N131" s="36">
        <f t="shared" si="6"/>
        <v>2021</v>
      </c>
      <c r="O131" s="43">
        <f t="shared" si="6"/>
        <v>332361.28000000003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22544</v>
      </c>
      <c r="AA131" s="43">
        <f t="shared" si="6"/>
        <v>6871185.7600000007</v>
      </c>
      <c r="AB131" s="36">
        <f t="shared" si="6"/>
        <v>0</v>
      </c>
      <c r="AC131" s="43">
        <f t="shared" si="6"/>
        <v>0</v>
      </c>
      <c r="AD131" s="36">
        <f t="shared" si="6"/>
        <v>51364</v>
      </c>
      <c r="AE131" s="43">
        <f t="shared" si="6"/>
        <v>38310353.039999999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2471</v>
      </c>
      <c r="I133" s="43">
        <f t="shared" si="8"/>
        <v>488837.93000000005</v>
      </c>
      <c r="J133" s="36">
        <f t="shared" si="8"/>
        <v>1003</v>
      </c>
      <c r="K133" s="43">
        <f t="shared" si="8"/>
        <v>199235.91999999998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2381</v>
      </c>
      <c r="AE133" s="43">
        <f t="shared" si="8"/>
        <v>2082827.3699999999</v>
      </c>
      <c r="AF133" s="36">
        <f t="shared" si="8"/>
        <v>1248</v>
      </c>
      <c r="AG133" s="43">
        <f t="shared" si="8"/>
        <v>1091712.96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1529</v>
      </c>
      <c r="I134" s="43">
        <f t="shared" si="8"/>
        <v>242499.4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1816</v>
      </c>
      <c r="AE134" s="43">
        <f t="shared" si="8"/>
        <v>1103637.68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1000</v>
      </c>
      <c r="E135" s="43">
        <f t="shared" si="8"/>
        <v>164860</v>
      </c>
      <c r="F135" s="36">
        <f t="shared" si="8"/>
        <v>0</v>
      </c>
      <c r="G135" s="43">
        <f t="shared" si="8"/>
        <v>0</v>
      </c>
      <c r="H135" s="36">
        <f t="shared" si="8"/>
        <v>2353</v>
      </c>
      <c r="I135" s="43">
        <f t="shared" si="8"/>
        <v>465493.99000000005</v>
      </c>
      <c r="J135" s="36">
        <f t="shared" si="8"/>
        <v>745</v>
      </c>
      <c r="K135" s="43">
        <f t="shared" si="8"/>
        <v>147986.79999999999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2673</v>
      </c>
      <c r="AE135" s="43">
        <f t="shared" si="8"/>
        <v>2338260.21</v>
      </c>
      <c r="AF135" s="36">
        <f t="shared" si="8"/>
        <v>727</v>
      </c>
      <c r="AG135" s="43">
        <f t="shared" si="8"/>
        <v>635957.78999999992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1440</v>
      </c>
      <c r="E139" s="43">
        <f t="shared" si="8"/>
        <v>426916.80000000005</v>
      </c>
      <c r="F139" s="36">
        <f t="shared" si="8"/>
        <v>0</v>
      </c>
      <c r="G139" s="43">
        <f t="shared" si="8"/>
        <v>0</v>
      </c>
      <c r="H139" s="36">
        <f t="shared" si="8"/>
        <v>2164</v>
      </c>
      <c r="I139" s="43">
        <f t="shared" si="8"/>
        <v>769864.64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2648</v>
      </c>
      <c r="AE139" s="43">
        <f t="shared" si="8"/>
        <v>3438004.32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1813</v>
      </c>
      <c r="E140" s="43">
        <f t="shared" si="8"/>
        <v>549030.78999999992</v>
      </c>
      <c r="F140" s="36">
        <f t="shared" si="8"/>
        <v>3522</v>
      </c>
      <c r="G140" s="43">
        <f t="shared" si="8"/>
        <v>1312790.28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500</v>
      </c>
      <c r="AA140" s="43">
        <f t="shared" si="8"/>
        <v>224319.99999999997</v>
      </c>
      <c r="AB140" s="36">
        <f t="shared" si="8"/>
        <v>244</v>
      </c>
      <c r="AC140" s="43">
        <f t="shared" si="8"/>
        <v>134736.80000000002</v>
      </c>
      <c r="AD140" s="36">
        <f t="shared" si="8"/>
        <v>25930</v>
      </c>
      <c r="AE140" s="43">
        <f t="shared" si="8"/>
        <v>33154875.900000002</v>
      </c>
      <c r="AF140" s="36">
        <f t="shared" si="8"/>
        <v>14128</v>
      </c>
      <c r="AG140" s="43">
        <f t="shared" si="8"/>
        <v>22234222.560000002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4602</v>
      </c>
      <c r="E143" s="43">
        <f t="shared" si="10"/>
        <v>534430.26</v>
      </c>
      <c r="F143" s="36">
        <f t="shared" si="10"/>
        <v>0</v>
      </c>
      <c r="G143" s="43">
        <f t="shared" si="10"/>
        <v>0</v>
      </c>
      <c r="H143" s="36">
        <f t="shared" si="10"/>
        <v>10232</v>
      </c>
      <c r="I143" s="43">
        <f t="shared" si="10"/>
        <v>0</v>
      </c>
      <c r="J143" s="36">
        <f t="shared" si="10"/>
        <v>2164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1960</v>
      </c>
      <c r="AA143" s="43">
        <f t="shared" si="10"/>
        <v>447997.2</v>
      </c>
      <c r="AB143" s="36">
        <f t="shared" si="10"/>
        <v>450</v>
      </c>
      <c r="AC143" s="43">
        <f t="shared" si="10"/>
        <v>102856.5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44551</v>
      </c>
      <c r="E144" s="39">
        <f t="shared" ref="E144:AG144" si="11">SUM(E106:E143)</f>
        <v>8639823.0199999996</v>
      </c>
      <c r="F144" s="67">
        <f t="shared" si="11"/>
        <v>8920</v>
      </c>
      <c r="G144" s="39">
        <f t="shared" si="11"/>
        <v>2566894.42</v>
      </c>
      <c r="H144" s="67">
        <f t="shared" si="11"/>
        <v>70764</v>
      </c>
      <c r="I144" s="39">
        <f t="shared" si="11"/>
        <v>11896074.040000001</v>
      </c>
      <c r="J144" s="67">
        <f t="shared" si="11"/>
        <v>11961</v>
      </c>
      <c r="K144" s="39">
        <f t="shared" si="11"/>
        <v>2332421.9899999998</v>
      </c>
      <c r="L144" s="67">
        <f t="shared" si="11"/>
        <v>13554</v>
      </c>
      <c r="M144" s="39">
        <f t="shared" si="11"/>
        <v>22088444.780000001</v>
      </c>
      <c r="N144" s="67">
        <f t="shared" si="11"/>
        <v>2021</v>
      </c>
      <c r="O144" s="39">
        <f t="shared" si="11"/>
        <v>332361.28000000003</v>
      </c>
      <c r="P144" s="67">
        <f t="shared" si="11"/>
        <v>468</v>
      </c>
      <c r="Q144" s="39">
        <f t="shared" si="11"/>
        <v>1857304.8</v>
      </c>
      <c r="R144" s="67">
        <f t="shared" si="11"/>
        <v>181</v>
      </c>
      <c r="S144" s="39">
        <f t="shared" si="11"/>
        <v>718316.6</v>
      </c>
      <c r="T144" s="67">
        <f t="shared" si="11"/>
        <v>4549</v>
      </c>
      <c r="U144" s="39">
        <f t="shared" si="11"/>
        <v>4490196.92</v>
      </c>
      <c r="V144" s="67">
        <f t="shared" si="11"/>
        <v>13071</v>
      </c>
      <c r="W144" s="39">
        <f t="shared" si="11"/>
        <v>3051632.4</v>
      </c>
      <c r="X144" s="67">
        <f t="shared" si="11"/>
        <v>3200</v>
      </c>
      <c r="Y144" s="39">
        <f t="shared" si="11"/>
        <v>5265400.24</v>
      </c>
      <c r="Z144" s="67">
        <f t="shared" si="11"/>
        <v>25004</v>
      </c>
      <c r="AA144" s="39">
        <f t="shared" si="11"/>
        <v>7543502.9600000009</v>
      </c>
      <c r="AB144" s="67">
        <f t="shared" si="11"/>
        <v>12790</v>
      </c>
      <c r="AC144" s="39">
        <f t="shared" si="11"/>
        <v>5797398.7400000002</v>
      </c>
      <c r="AD144" s="67">
        <f t="shared" si="11"/>
        <v>106704</v>
      </c>
      <c r="AE144" s="39">
        <f t="shared" si="11"/>
        <v>99435038.219999999</v>
      </c>
      <c r="AF144" s="67">
        <f t="shared" si="11"/>
        <v>46450</v>
      </c>
      <c r="AG144" s="39">
        <f t="shared" si="11"/>
        <v>58415136.060000002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81497</v>
      </c>
      <c r="E146" s="45"/>
      <c r="F146" s="223" t="s">
        <v>83</v>
      </c>
      <c r="G146" s="223"/>
      <c r="H146" s="44">
        <f>H50+H98</f>
        <v>58932</v>
      </c>
      <c r="I146" s="45"/>
      <c r="J146" s="70" t="s">
        <v>84</v>
      </c>
      <c r="K146" s="44">
        <f>K50+K98</f>
        <v>22565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qDrWsjGHXekCBv1b/4Py37MvdsmL5RB7NXsfzp0fPJRXphjPK6VXb+/P1sqY1RMldmnWShwQCYnAuo5pgAslPQ==" saltValue="vX0Z1Hb+5ToNoQmLN7mtn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70C0"/>
    <pageSetUpPr fitToPage="1"/>
  </sheetPr>
  <dimension ref="A1:AI148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x14ac:dyDescent="0.25">
      <c r="A3" s="48"/>
      <c r="B3" s="49"/>
      <c r="C3" s="54">
        <v>150001</v>
      </c>
      <c r="D3" s="51" t="str">
        <f>VLOOKUP(C3,'Список МО'!B2:C80,2,0)</f>
        <v>ГБУЗ "РКБ"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"РКБ"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680</v>
      </c>
      <c r="E11" s="37">
        <f>D11*Тарифы!D4</f>
        <v>147723.20000000001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200</v>
      </c>
      <c r="AA11" s="37">
        <f>Z11*Тарифы!V4</f>
        <v>85514</v>
      </c>
      <c r="AB11" s="36">
        <v>0</v>
      </c>
      <c r="AC11" s="37">
        <f>AB11*Тарифы!W4</f>
        <v>0</v>
      </c>
      <c r="AD11" s="36">
        <v>12</v>
      </c>
      <c r="AE11" s="37">
        <f>AD11*Тарифы!X4</f>
        <v>17237.52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1280</v>
      </c>
      <c r="E12" s="37">
        <f>D12*Тарифы!D5</f>
        <v>354432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680</v>
      </c>
      <c r="AE12" s="37">
        <f>AD12*Тарифы!X5</f>
        <v>864089.59999999998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2480</v>
      </c>
      <c r="E13" s="37">
        <f>D13*Тарифы!D6</f>
        <v>384028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640</v>
      </c>
      <c r="AE13" s="37">
        <f>AD13*Тарифы!X6</f>
        <v>477350.40000000002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56</v>
      </c>
      <c r="E21" s="37">
        <f>D21*Тарифы!D14</f>
        <v>12982.480000000001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120</v>
      </c>
      <c r="AE21" s="37">
        <f>AD21*Тарифы!X14</f>
        <v>116022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1800</v>
      </c>
      <c r="E22" s="37">
        <f>D22*Тарифы!D15</f>
        <v>315270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440</v>
      </c>
      <c r="AE22" s="37">
        <f>AD22*Тарифы!X15</f>
        <v>421361.6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1600</v>
      </c>
      <c r="E23" s="37">
        <f>D23*Тарифы!D16</f>
        <v>263776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160</v>
      </c>
      <c r="AE23" s="37">
        <f>AD23*Тарифы!X16</f>
        <v>139963.20000000001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1600</v>
      </c>
      <c r="E24" s="37">
        <f>D24*Тарифы!D17</f>
        <v>289216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360</v>
      </c>
      <c r="AA24" s="37">
        <f>Z24*Тарифы!V17</f>
        <v>128080.79999999999</v>
      </c>
      <c r="AB24" s="36">
        <v>0</v>
      </c>
      <c r="AC24" s="37">
        <f>AB24*Тарифы!W17</f>
        <v>0</v>
      </c>
      <c r="AD24" s="36">
        <v>720</v>
      </c>
      <c r="AE24" s="37">
        <f>AD24*Тарифы!X17</f>
        <v>669614.4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520</v>
      </c>
      <c r="E25" s="37">
        <f>D25*Тарифы!D18</f>
        <v>85727.200000000012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640</v>
      </c>
      <c r="AA25" s="37">
        <f>Z25*Тарифы!V18</f>
        <v>207673.60000000001</v>
      </c>
      <c r="AB25" s="36">
        <v>0</v>
      </c>
      <c r="AC25" s="37">
        <f>AB25*Тарифы!W18</f>
        <v>0</v>
      </c>
      <c r="AD25" s="36">
        <v>8</v>
      </c>
      <c r="AE25" s="37">
        <f>AD25*Тарифы!X18</f>
        <v>6998.16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960</v>
      </c>
      <c r="E27" s="37">
        <f>D27*Тарифы!D20</f>
        <v>148656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200</v>
      </c>
      <c r="AE27" s="37">
        <f>AD27*Тарифы!X20</f>
        <v>149172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1680</v>
      </c>
      <c r="E29" s="37">
        <f>D29*Тарифы!D22</f>
        <v>213746.4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280</v>
      </c>
      <c r="AA29" s="37">
        <f>Z29*Тарифы!V22</f>
        <v>70114.8</v>
      </c>
      <c r="AB29" s="36">
        <v>0</v>
      </c>
      <c r="AC29" s="37">
        <f>AB29*Тарифы!W22</f>
        <v>0</v>
      </c>
      <c r="AD29" s="36">
        <v>200</v>
      </c>
      <c r="AE29" s="37">
        <f>AD29*Тарифы!X22</f>
        <v>182320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240</v>
      </c>
      <c r="E30" s="37">
        <f>D30*Тарифы!D23</f>
        <v>24360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80</v>
      </c>
      <c r="AE30" s="37">
        <f>AD30*Тарифы!X23</f>
        <v>53775.200000000004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800</v>
      </c>
      <c r="E32" s="37">
        <f>D32*Тарифы!D25</f>
        <v>123880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320</v>
      </c>
      <c r="AE32" s="37">
        <f>AD32*Тарифы!X25</f>
        <v>238675.20000000001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1600</v>
      </c>
      <c r="E34" s="37">
        <f>D34*Тарифы!D27</f>
        <v>263776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40</v>
      </c>
      <c r="AA34" s="37">
        <f>Z34*Тарифы!V27</f>
        <v>12979.6</v>
      </c>
      <c r="AB34" s="36">
        <v>0</v>
      </c>
      <c r="AC34" s="37">
        <f>AB34*Тарифы!W27</f>
        <v>0</v>
      </c>
      <c r="AD34" s="36">
        <v>200</v>
      </c>
      <c r="AE34" s="37">
        <f>AD34*Тарифы!X27</f>
        <v>174954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880</v>
      </c>
      <c r="AA35" s="37">
        <f>Z35*Тарифы!V28</f>
        <v>268215.2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400</v>
      </c>
      <c r="AA37" s="37">
        <f>Z37*Тарифы!V30</f>
        <v>129796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880</v>
      </c>
      <c r="E38" s="37">
        <f>D38*Тарифы!D31</f>
        <v>116309.59999999999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1040</v>
      </c>
      <c r="AA38" s="37">
        <f>Z38*Тарифы!V31</f>
        <v>270545.59999999998</v>
      </c>
      <c r="AB38" s="36">
        <v>0</v>
      </c>
      <c r="AC38" s="37">
        <f>AB38*Тарифы!W31</f>
        <v>0</v>
      </c>
      <c r="AD38" s="36">
        <v>240</v>
      </c>
      <c r="AE38" s="37">
        <f>AD38*Тарифы!X31</f>
        <v>145855.20000000001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240</v>
      </c>
      <c r="E39" s="37">
        <f>D39*Тарифы!D32</f>
        <v>39566.400000000001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400</v>
      </c>
      <c r="AA39" s="37">
        <f>Z39*Тарифы!V32</f>
        <v>129796</v>
      </c>
      <c r="AB39" s="36">
        <v>0</v>
      </c>
      <c r="AC39" s="37">
        <f>AB39*Тарифы!W32</f>
        <v>0</v>
      </c>
      <c r="AD39" s="36">
        <v>120</v>
      </c>
      <c r="AE39" s="37">
        <f>AD39*Тарифы!X32</f>
        <v>104972.4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560</v>
      </c>
      <c r="E42" s="37">
        <f>D42*Тарифы!D35</f>
        <v>92321.600000000006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160</v>
      </c>
      <c r="AE42" s="37">
        <f>AD42*Тарифы!X35</f>
        <v>139963.20000000001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16976</v>
      </c>
      <c r="E48" s="39">
        <f t="shared" ref="E48:AG48" si="0">SUM(E10:E47)</f>
        <v>2875770.8799999999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4240</v>
      </c>
      <c r="AA48" s="39">
        <f t="shared" si="0"/>
        <v>1302715.6000000001</v>
      </c>
      <c r="AB48" s="67">
        <f t="shared" si="0"/>
        <v>0</v>
      </c>
      <c r="AC48" s="39">
        <f t="shared" si="0"/>
        <v>0</v>
      </c>
      <c r="AD48" s="67">
        <f t="shared" si="0"/>
        <v>4300</v>
      </c>
      <c r="AE48" s="39">
        <f t="shared" si="0"/>
        <v>3902324.080000001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"РКБ"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170</v>
      </c>
      <c r="E59" s="37">
        <f>D59*Тарифы!D4</f>
        <v>36930.800000000003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50</v>
      </c>
      <c r="AA59" s="37">
        <f>Z59*Тарифы!V4</f>
        <v>21378.5</v>
      </c>
      <c r="AB59" s="36">
        <v>0</v>
      </c>
      <c r="AC59" s="37">
        <f>AB59*Тарифы!W4</f>
        <v>0</v>
      </c>
      <c r="AD59" s="36">
        <v>3</v>
      </c>
      <c r="AE59" s="37">
        <f>AD59*Тарифы!X4</f>
        <v>4309.38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320</v>
      </c>
      <c r="E60" s="37">
        <f>D60*Тарифы!D5</f>
        <v>88608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170</v>
      </c>
      <c r="AE60" s="37">
        <f>AD60*Тарифы!X5</f>
        <v>216022.39999999999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620</v>
      </c>
      <c r="E61" s="37">
        <f>D61*Тарифы!D6</f>
        <v>96007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160</v>
      </c>
      <c r="AE61" s="37">
        <f>AD61*Тарифы!X6</f>
        <v>119337.60000000001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14</v>
      </c>
      <c r="E69" s="37">
        <f>D69*Тарифы!D14</f>
        <v>3245.6200000000003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30</v>
      </c>
      <c r="AE69" s="37">
        <f>AD69*Тарифы!X14</f>
        <v>29005.5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450</v>
      </c>
      <c r="E70" s="37">
        <f>D70*Тарифы!D15</f>
        <v>78817.5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110</v>
      </c>
      <c r="AE70" s="37">
        <f>AD70*Тарифы!X15</f>
        <v>105340.4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400</v>
      </c>
      <c r="E71" s="37">
        <f>D71*Тарифы!D16</f>
        <v>65944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40</v>
      </c>
      <c r="AE71" s="37">
        <f>AD71*Тарифы!X16</f>
        <v>34990.800000000003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400</v>
      </c>
      <c r="E72" s="37">
        <f>D72*Тарифы!D17</f>
        <v>72304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90</v>
      </c>
      <c r="AA72" s="37">
        <f>Z72*Тарифы!V17</f>
        <v>32020.199999999997</v>
      </c>
      <c r="AB72" s="36">
        <v>0</v>
      </c>
      <c r="AC72" s="37">
        <f>AB72*Тарифы!W17</f>
        <v>0</v>
      </c>
      <c r="AD72" s="36">
        <v>180</v>
      </c>
      <c r="AE72" s="37">
        <f>AD72*Тарифы!X17</f>
        <v>167403.6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130</v>
      </c>
      <c r="E73" s="37">
        <f>D73*Тарифы!D18</f>
        <v>21431.800000000003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160</v>
      </c>
      <c r="AA73" s="37">
        <f>Z73*Тарифы!V18</f>
        <v>51918.400000000001</v>
      </c>
      <c r="AB73" s="36">
        <v>0</v>
      </c>
      <c r="AC73" s="37">
        <f>AB73*Тарифы!W18</f>
        <v>0</v>
      </c>
      <c r="AD73" s="36">
        <v>2</v>
      </c>
      <c r="AE73" s="37">
        <f>AD73*Тарифы!X18</f>
        <v>1749.54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240</v>
      </c>
      <c r="E75" s="37">
        <f>D75*Тарифы!D20</f>
        <v>37164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50</v>
      </c>
      <c r="AE75" s="37">
        <f>AD75*Тарифы!X20</f>
        <v>37293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420</v>
      </c>
      <c r="E77" s="37">
        <f>D77*Тарифы!D22</f>
        <v>53436.6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70</v>
      </c>
      <c r="AA77" s="37">
        <f>Z77*Тарифы!V22</f>
        <v>17528.7</v>
      </c>
      <c r="AB77" s="36">
        <v>0</v>
      </c>
      <c r="AC77" s="37">
        <f>AB77*Тарифы!W22</f>
        <v>0</v>
      </c>
      <c r="AD77" s="36">
        <v>50</v>
      </c>
      <c r="AE77" s="37">
        <f>AD77*Тарифы!X22</f>
        <v>45580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60</v>
      </c>
      <c r="E78" s="37">
        <f>D78*Тарифы!D23</f>
        <v>6090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20</v>
      </c>
      <c r="AE78" s="37">
        <f>AD78*Тарифы!X23</f>
        <v>13443.800000000001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200</v>
      </c>
      <c r="E80" s="37">
        <f>D80*Тарифы!D25</f>
        <v>30970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80</v>
      </c>
      <c r="AE80" s="37">
        <f>AD80*Тарифы!X25</f>
        <v>59668.800000000003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400</v>
      </c>
      <c r="E82" s="37">
        <f>D82*Тарифы!D27</f>
        <v>65944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10</v>
      </c>
      <c r="AA82" s="37">
        <f>Z82*Тарифы!V27</f>
        <v>3244.9</v>
      </c>
      <c r="AB82" s="36">
        <v>0</v>
      </c>
      <c r="AC82" s="37">
        <f>AB82*Тарифы!W27</f>
        <v>0</v>
      </c>
      <c r="AD82" s="36">
        <v>50</v>
      </c>
      <c r="AE82" s="37">
        <f>AD82*Тарифы!X27</f>
        <v>43738.5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220</v>
      </c>
      <c r="AA83" s="37">
        <f>Z83*Тарифы!V28</f>
        <v>67053.8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100</v>
      </c>
      <c r="AA85" s="37">
        <f>Z85*Тарифы!V30</f>
        <v>32449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220</v>
      </c>
      <c r="E86" s="37">
        <f>D86*Тарифы!D31</f>
        <v>29077.399999999998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260</v>
      </c>
      <c r="AA86" s="37">
        <f>Z86*Тарифы!V31</f>
        <v>67636.399999999994</v>
      </c>
      <c r="AB86" s="36">
        <v>0</v>
      </c>
      <c r="AC86" s="37">
        <f>AB86*Тарифы!W31</f>
        <v>0</v>
      </c>
      <c r="AD86" s="36">
        <v>60</v>
      </c>
      <c r="AE86" s="37">
        <f>AD86*Тарифы!X31</f>
        <v>36463.800000000003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60</v>
      </c>
      <c r="E87" s="37">
        <f>D87*Тарифы!D32</f>
        <v>9891.6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100</v>
      </c>
      <c r="AA87" s="37">
        <f>Z87*Тарифы!V32</f>
        <v>32449</v>
      </c>
      <c r="AB87" s="36">
        <v>0</v>
      </c>
      <c r="AC87" s="37">
        <f>AB87*Тарифы!W32</f>
        <v>0</v>
      </c>
      <c r="AD87" s="36">
        <v>30</v>
      </c>
      <c r="AE87" s="37">
        <f>AD87*Тарифы!X32</f>
        <v>26243.1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140</v>
      </c>
      <c r="E90" s="37">
        <f>D90*Тарифы!D35</f>
        <v>23080.400000000001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40</v>
      </c>
      <c r="AE90" s="37">
        <f>AD90*Тарифы!X35</f>
        <v>34990.800000000003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4244</v>
      </c>
      <c r="E96" s="39">
        <f t="shared" ref="E96:AG96" si="1">SUM(E58:E95)</f>
        <v>718942.71999999997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1060</v>
      </c>
      <c r="AA96" s="39">
        <f t="shared" si="1"/>
        <v>325678.90000000002</v>
      </c>
      <c r="AB96" s="67">
        <f t="shared" si="1"/>
        <v>0</v>
      </c>
      <c r="AC96" s="39">
        <f t="shared" si="1"/>
        <v>0</v>
      </c>
      <c r="AD96" s="67">
        <f t="shared" si="1"/>
        <v>1075</v>
      </c>
      <c r="AE96" s="39">
        <f t="shared" si="1"/>
        <v>975581.02000000025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"РКБ"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850</v>
      </c>
      <c r="E107" s="43">
        <f t="shared" si="2"/>
        <v>184654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250</v>
      </c>
      <c r="AA107" s="43">
        <f t="shared" si="2"/>
        <v>106892.5</v>
      </c>
      <c r="AB107" s="36">
        <f t="shared" si="2"/>
        <v>0</v>
      </c>
      <c r="AC107" s="43">
        <f t="shared" si="2"/>
        <v>0</v>
      </c>
      <c r="AD107" s="36">
        <f t="shared" si="2"/>
        <v>15</v>
      </c>
      <c r="AE107" s="43">
        <f t="shared" si="2"/>
        <v>21546.9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1600</v>
      </c>
      <c r="E108" s="43">
        <f t="shared" si="2"/>
        <v>443040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850</v>
      </c>
      <c r="AE108" s="43">
        <f t="shared" si="2"/>
        <v>1080112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3100</v>
      </c>
      <c r="E109" s="43">
        <f t="shared" si="2"/>
        <v>480035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800</v>
      </c>
      <c r="AE109" s="43">
        <f t="shared" si="2"/>
        <v>596688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70</v>
      </c>
      <c r="E117" s="43">
        <f t="shared" si="4"/>
        <v>16228.100000000002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150</v>
      </c>
      <c r="AE117" s="43">
        <f t="shared" si="4"/>
        <v>145027.5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2250</v>
      </c>
      <c r="E118" s="43">
        <f t="shared" si="4"/>
        <v>394087.5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550</v>
      </c>
      <c r="AE118" s="43">
        <f t="shared" si="4"/>
        <v>526702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2000</v>
      </c>
      <c r="E119" s="43">
        <f t="shared" si="4"/>
        <v>329720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200</v>
      </c>
      <c r="AE119" s="43">
        <f t="shared" si="4"/>
        <v>174954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2000</v>
      </c>
      <c r="E120" s="43">
        <f t="shared" si="4"/>
        <v>361520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450</v>
      </c>
      <c r="AA120" s="43">
        <f t="shared" si="4"/>
        <v>160101</v>
      </c>
      <c r="AB120" s="36">
        <f t="shared" si="4"/>
        <v>0</v>
      </c>
      <c r="AC120" s="43">
        <f t="shared" si="4"/>
        <v>0</v>
      </c>
      <c r="AD120" s="36">
        <f t="shared" si="4"/>
        <v>900</v>
      </c>
      <c r="AE120" s="43">
        <f t="shared" si="4"/>
        <v>837018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650</v>
      </c>
      <c r="E121" s="43">
        <f t="shared" si="4"/>
        <v>107159.00000000001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800</v>
      </c>
      <c r="AA121" s="43">
        <f t="shared" si="4"/>
        <v>259592</v>
      </c>
      <c r="AB121" s="36">
        <f t="shared" si="4"/>
        <v>0</v>
      </c>
      <c r="AC121" s="43">
        <f t="shared" si="4"/>
        <v>0</v>
      </c>
      <c r="AD121" s="36">
        <f t="shared" si="4"/>
        <v>10</v>
      </c>
      <c r="AE121" s="43">
        <f t="shared" si="4"/>
        <v>8747.7000000000007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1200</v>
      </c>
      <c r="E123" s="43">
        <f t="shared" si="4"/>
        <v>185820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250</v>
      </c>
      <c r="AE123" s="43">
        <f t="shared" si="5"/>
        <v>186465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2100</v>
      </c>
      <c r="E125" s="43">
        <f t="shared" si="6"/>
        <v>267183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350</v>
      </c>
      <c r="AA125" s="43">
        <f t="shared" si="6"/>
        <v>87643.5</v>
      </c>
      <c r="AB125" s="36">
        <f t="shared" si="6"/>
        <v>0</v>
      </c>
      <c r="AC125" s="43">
        <f t="shared" si="6"/>
        <v>0</v>
      </c>
      <c r="AD125" s="36">
        <f t="shared" si="6"/>
        <v>250</v>
      </c>
      <c r="AE125" s="43">
        <f t="shared" si="6"/>
        <v>227900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300</v>
      </c>
      <c r="E126" s="43">
        <f t="shared" si="6"/>
        <v>30450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100</v>
      </c>
      <c r="AE126" s="43">
        <f t="shared" si="6"/>
        <v>67219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1000</v>
      </c>
      <c r="E128" s="43">
        <f t="shared" si="6"/>
        <v>154850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400</v>
      </c>
      <c r="AE128" s="43">
        <f t="shared" si="6"/>
        <v>298344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2000</v>
      </c>
      <c r="E130" s="43">
        <f t="shared" si="6"/>
        <v>329720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50</v>
      </c>
      <c r="AA130" s="43">
        <f t="shared" si="6"/>
        <v>16224.5</v>
      </c>
      <c r="AB130" s="36">
        <f t="shared" si="6"/>
        <v>0</v>
      </c>
      <c r="AC130" s="43">
        <f t="shared" si="6"/>
        <v>0</v>
      </c>
      <c r="AD130" s="36">
        <f t="shared" si="6"/>
        <v>250</v>
      </c>
      <c r="AE130" s="43">
        <f t="shared" si="6"/>
        <v>218692.5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1100</v>
      </c>
      <c r="AA131" s="43">
        <f t="shared" si="6"/>
        <v>335269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500</v>
      </c>
      <c r="AA133" s="43">
        <f t="shared" si="8"/>
        <v>162245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1100</v>
      </c>
      <c r="E134" s="43">
        <f t="shared" si="8"/>
        <v>145387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1300</v>
      </c>
      <c r="AA134" s="43">
        <f t="shared" si="8"/>
        <v>338182</v>
      </c>
      <c r="AB134" s="36">
        <f t="shared" si="8"/>
        <v>0</v>
      </c>
      <c r="AC134" s="43">
        <f t="shared" si="8"/>
        <v>0</v>
      </c>
      <c r="AD134" s="36">
        <f t="shared" si="8"/>
        <v>300</v>
      </c>
      <c r="AE134" s="43">
        <f t="shared" si="8"/>
        <v>182319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300</v>
      </c>
      <c r="E135" s="43">
        <f t="shared" si="8"/>
        <v>49458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500</v>
      </c>
      <c r="AA135" s="43">
        <f t="shared" si="8"/>
        <v>162245</v>
      </c>
      <c r="AB135" s="36">
        <f t="shared" si="8"/>
        <v>0</v>
      </c>
      <c r="AC135" s="43">
        <f t="shared" si="8"/>
        <v>0</v>
      </c>
      <c r="AD135" s="36">
        <f t="shared" si="8"/>
        <v>150</v>
      </c>
      <c r="AE135" s="43">
        <f t="shared" si="8"/>
        <v>131215.5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700</v>
      </c>
      <c r="E138" s="43">
        <f t="shared" si="8"/>
        <v>115402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200</v>
      </c>
      <c r="AE138" s="43">
        <f t="shared" si="8"/>
        <v>174954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21220</v>
      </c>
      <c r="E144" s="39">
        <f t="shared" ref="E144:AG144" si="11">SUM(E106:E143)</f>
        <v>3594713.6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5300</v>
      </c>
      <c r="AA144" s="39">
        <f t="shared" si="11"/>
        <v>1628394.5</v>
      </c>
      <c r="AB144" s="67">
        <f t="shared" si="11"/>
        <v>0</v>
      </c>
      <c r="AC144" s="39">
        <f t="shared" si="11"/>
        <v>0</v>
      </c>
      <c r="AD144" s="67">
        <f t="shared" si="11"/>
        <v>5375</v>
      </c>
      <c r="AE144" s="39">
        <f t="shared" si="11"/>
        <v>4877905.0999999996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  <row r="148" spans="1:33" x14ac:dyDescent="0.25">
      <c r="D148" s="56">
        <f>D144+F144+H144+J144+L144+N144+P144+R144+T144+V144+X144</f>
        <v>21220</v>
      </c>
      <c r="E148" s="32">
        <f>D146*2.2</f>
        <v>0</v>
      </c>
    </row>
  </sheetData>
  <sheetProtection algorithmName="SHA-512" hashValue="SCbpabhz/7dmorXIoUt3qWN1yCDwOyu6AJ0FTQsDbWZKjEYQI5CFmfA9HN3q6XpBMZg/XPojk9DgBw4sdnTN1w==" saltValue="sc0ggzd0/TVPZfn54zu1B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70C0"/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x14ac:dyDescent="0.25">
      <c r="C3" s="54">
        <v>150002</v>
      </c>
      <c r="D3" s="51" t="str">
        <f>VLOOKUP(C3,'Список МО'!B2:C80,2,0)</f>
        <v>ГБУЗ "РДКБ"</v>
      </c>
      <c r="E3" s="52"/>
    </row>
    <row r="6" spans="1:35" x14ac:dyDescent="0.25">
      <c r="C6" s="55" t="s">
        <v>86</v>
      </c>
      <c r="D6" s="56" t="str">
        <f>D3</f>
        <v>ГБУЗ "РДКБ"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981</v>
      </c>
      <c r="K12" s="37">
        <f>J12*Тарифы!G5</f>
        <v>370572.75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112</v>
      </c>
      <c r="AG12" s="37">
        <f>AF12*Тарифы!Y5</f>
        <v>161915.04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549</v>
      </c>
      <c r="K13" s="37">
        <f>J13*Тарифы!G6</f>
        <v>153851.76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11</v>
      </c>
      <c r="AG13" s="37">
        <f>AF13*Тарифы!Y6</f>
        <v>12661.11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379</v>
      </c>
      <c r="K14" s="37">
        <f>J14*Тарифы!G7</f>
        <v>106210.96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20</v>
      </c>
      <c r="AG14" s="37">
        <f>AF14*Тарифы!Y7</f>
        <v>23020.2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698</v>
      </c>
      <c r="K16" s="37">
        <f>J16*Тарифы!G9</f>
        <v>156631.20000000001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21</v>
      </c>
      <c r="AG16" s="37">
        <f>AF16*Тарифы!Y9</f>
        <v>21464.100000000002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801</v>
      </c>
      <c r="K18" s="37">
        <f>J18*Тарифы!G11</f>
        <v>159895.62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484</v>
      </c>
      <c r="K24" s="37">
        <f>J24*Тарифы!G17</f>
        <v>112757.48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46</v>
      </c>
      <c r="AG24" s="37">
        <f>AF24*Тарифы!Y17</f>
        <v>45745.62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70</v>
      </c>
      <c r="K25" s="37">
        <f>J25*Тарифы!G18</f>
        <v>13904.8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3</v>
      </c>
      <c r="AG25" s="37">
        <f>AF25*Тарифы!Y18</f>
        <v>2624.31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460</v>
      </c>
      <c r="K27" s="37">
        <f>J27*Тарифы!G20</f>
        <v>128910.40000000001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37</v>
      </c>
      <c r="AG27" s="37">
        <f>AF27*Тарифы!Y20</f>
        <v>42587.37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95</v>
      </c>
      <c r="K28" s="37">
        <f>J28*Тарифы!G21</f>
        <v>18870.8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4</v>
      </c>
      <c r="AG28" s="37">
        <f>AF28*Тарифы!Y21</f>
        <v>3499.08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991</v>
      </c>
      <c r="K29" s="37">
        <f>J29*Тарифы!G22</f>
        <v>156439.26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2135</v>
      </c>
      <c r="AC29" s="37">
        <f>AB29*Тарифы!W22</f>
        <v>552815.55000000005</v>
      </c>
      <c r="AD29" s="36">
        <v>0</v>
      </c>
      <c r="AE29" s="37">
        <f>AD29*Тарифы!X22</f>
        <v>0</v>
      </c>
      <c r="AF29" s="36">
        <v>32</v>
      </c>
      <c r="AG29" s="37">
        <f>AF29*Тарифы!Y22</f>
        <v>30055.360000000001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279</v>
      </c>
      <c r="K30" s="37">
        <f>J30*Тарифы!G23</f>
        <v>47488.590000000004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8</v>
      </c>
      <c r="AG30" s="37">
        <f>AF30*Тарифы!Y23</f>
        <v>7513.84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4133</v>
      </c>
      <c r="K31" s="37">
        <f>J31*Тарифы!G24</f>
        <v>1158231.92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7398</v>
      </c>
      <c r="AC31" s="37">
        <f>AB31*Тарифы!W24</f>
        <v>3400416.7199999997</v>
      </c>
      <c r="AD31" s="36">
        <v>0</v>
      </c>
      <c r="AE31" s="37">
        <f>AD31*Тарифы!X24</f>
        <v>0</v>
      </c>
      <c r="AF31" s="36">
        <v>336</v>
      </c>
      <c r="AG31" s="37">
        <f>AF31*Тарифы!Y24</f>
        <v>386739.36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371</v>
      </c>
      <c r="K32" s="37">
        <f>J32*Тарифы!G25</f>
        <v>103969.04000000001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119</v>
      </c>
      <c r="AG32" s="37">
        <f>AF32*Тарифы!Y25</f>
        <v>136970.19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700</v>
      </c>
      <c r="K37" s="37">
        <f>J37*Тарифы!G30</f>
        <v>139048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7770</v>
      </c>
      <c r="AC37" s="37">
        <f>AB37*Тарифы!W30</f>
        <v>2531543.7000000002</v>
      </c>
      <c r="AD37" s="36">
        <v>0</v>
      </c>
      <c r="AE37" s="37">
        <f>AD37*Тарифы!X30</f>
        <v>0</v>
      </c>
      <c r="AF37" s="36">
        <v>1505</v>
      </c>
      <c r="AG37" s="37">
        <f>AF37*Тарифы!Y30</f>
        <v>1316528.8499999999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4</v>
      </c>
      <c r="AG38" s="37">
        <f>AF38*Тарифы!Y31</f>
        <v>3057.08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106</v>
      </c>
      <c r="K39" s="37">
        <f>J39*Тарифы!G32</f>
        <v>21055.84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9</v>
      </c>
      <c r="AG39" s="37">
        <f>AF39*Тарифы!Y32</f>
        <v>7872.93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239</v>
      </c>
      <c r="K42" s="37">
        <f>J42*Тарифы!G35</f>
        <v>47474.96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6</v>
      </c>
      <c r="AG42" s="37">
        <f>AF42*Тарифы!Y35</f>
        <v>5248.62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81</v>
      </c>
      <c r="K43" s="37">
        <f>J43*Тарифы!G36</f>
        <v>39522.33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11</v>
      </c>
      <c r="AG43" s="37">
        <f>AF43*Тарифы!Y36</f>
        <v>19548.760000000002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11417</v>
      </c>
      <c r="K48" s="39">
        <f t="shared" si="0"/>
        <v>2934835.71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17303</v>
      </c>
      <c r="AC48" s="39">
        <f t="shared" si="0"/>
        <v>6484775.9699999997</v>
      </c>
      <c r="AD48" s="67">
        <f t="shared" si="0"/>
        <v>0</v>
      </c>
      <c r="AE48" s="39">
        <f t="shared" si="0"/>
        <v>0</v>
      </c>
      <c r="AF48" s="67">
        <f t="shared" si="0"/>
        <v>2284</v>
      </c>
      <c r="AG48" s="39">
        <f t="shared" si="0"/>
        <v>2227051.8199999998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"РДКБ"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421</v>
      </c>
      <c r="K60" s="37">
        <f>J60*Тарифы!G5</f>
        <v>159032.75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48</v>
      </c>
      <c r="AG60" s="37">
        <f>AF60*Тарифы!Y5</f>
        <v>69392.160000000003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235</v>
      </c>
      <c r="K61" s="37">
        <f>J61*Тарифы!G6</f>
        <v>65856.400000000009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5</v>
      </c>
      <c r="AG61" s="37">
        <f>AF61*Тарифы!Y6</f>
        <v>5755.05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163</v>
      </c>
      <c r="K62" s="37">
        <f>J62*Тарифы!G7</f>
        <v>45679.12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8</v>
      </c>
      <c r="AG62" s="37">
        <f>AF62*Тарифы!Y7</f>
        <v>9208.08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299</v>
      </c>
      <c r="K64" s="37">
        <f>J64*Тарифы!G9</f>
        <v>67095.600000000006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9</v>
      </c>
      <c r="AG64" s="37">
        <f>AF64*Тарифы!Y9</f>
        <v>9198.9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343</v>
      </c>
      <c r="K66" s="37">
        <f>J66*Тарифы!G11</f>
        <v>68469.66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208</v>
      </c>
      <c r="K72" s="37">
        <f>J72*Тарифы!G17</f>
        <v>48457.760000000002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20</v>
      </c>
      <c r="AG72" s="37">
        <f>AF72*Тарифы!Y17</f>
        <v>19889.400000000001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30</v>
      </c>
      <c r="K73" s="37">
        <f>J73*Тарифы!G18</f>
        <v>5959.2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1</v>
      </c>
      <c r="AG73" s="37">
        <f>AF73*Тарифы!Y18</f>
        <v>874.77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197</v>
      </c>
      <c r="K75" s="37">
        <f>J75*Тарифы!G20</f>
        <v>55207.28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16</v>
      </c>
      <c r="AG75" s="37">
        <f>AF75*Тарифы!Y20</f>
        <v>18416.16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41</v>
      </c>
      <c r="K76" s="37">
        <f>J76*Тарифы!G21</f>
        <v>8144.24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2</v>
      </c>
      <c r="AG76" s="37">
        <f>AF76*Тарифы!Y21</f>
        <v>1749.54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425</v>
      </c>
      <c r="K77" s="37">
        <f>J77*Тарифы!G22</f>
        <v>67090.5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915</v>
      </c>
      <c r="AC77" s="37">
        <f>AB77*Тарифы!W22</f>
        <v>236920.95</v>
      </c>
      <c r="AD77" s="36">
        <v>0</v>
      </c>
      <c r="AE77" s="37">
        <f>AD77*Тарифы!X22</f>
        <v>0</v>
      </c>
      <c r="AF77" s="36">
        <v>14</v>
      </c>
      <c r="AG77" s="37">
        <f>AF77*Тарифы!Y22</f>
        <v>13149.220000000001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120</v>
      </c>
      <c r="K78" s="37">
        <f>J78*Тарифы!G23</f>
        <v>20425.2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4</v>
      </c>
      <c r="AG78" s="37">
        <f>AF78*Тарифы!Y23</f>
        <v>3756.92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1771</v>
      </c>
      <c r="K79" s="37">
        <f>J79*Тарифы!G24</f>
        <v>496305.04000000004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3170</v>
      </c>
      <c r="AC79" s="37">
        <f>AB79*Тарифы!W24</f>
        <v>1457058.8</v>
      </c>
      <c r="AD79" s="36">
        <v>0</v>
      </c>
      <c r="AE79" s="37">
        <f>AD79*Тарифы!X24</f>
        <v>0</v>
      </c>
      <c r="AF79" s="36">
        <v>144</v>
      </c>
      <c r="AG79" s="37">
        <f>AF79*Тарифы!Y24</f>
        <v>165745.44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159</v>
      </c>
      <c r="K80" s="37">
        <f>J80*Тарифы!G25</f>
        <v>44558.16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51</v>
      </c>
      <c r="AG80" s="37">
        <f>AF80*Тарифы!Y25</f>
        <v>58701.51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300</v>
      </c>
      <c r="K85" s="37">
        <f>J85*Тарифы!G30</f>
        <v>59591.999999999993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3330</v>
      </c>
      <c r="AC85" s="37">
        <f>AB85*Тарифы!W30</f>
        <v>1084947.3</v>
      </c>
      <c r="AD85" s="36">
        <v>0</v>
      </c>
      <c r="AE85" s="37">
        <f>AD85*Тарифы!X30</f>
        <v>0</v>
      </c>
      <c r="AF85" s="36">
        <v>645</v>
      </c>
      <c r="AG85" s="37">
        <f>AF85*Тарифы!Y30</f>
        <v>564226.65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2</v>
      </c>
      <c r="AG86" s="37">
        <f>AF86*Тарифы!Y31</f>
        <v>1528.54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46</v>
      </c>
      <c r="K87" s="37">
        <f>J87*Тарифы!G32</f>
        <v>9137.4399999999987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4</v>
      </c>
      <c r="AG87" s="37">
        <f>AF87*Тарифы!Y32</f>
        <v>3499.08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103</v>
      </c>
      <c r="K90" s="37">
        <f>J90*Тарифы!G35</f>
        <v>20459.919999999998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2</v>
      </c>
      <c r="AG90" s="37">
        <f>AF90*Тарифы!Y35</f>
        <v>1749.54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35</v>
      </c>
      <c r="K91" s="37">
        <f>J91*Тарифы!G36</f>
        <v>17077.55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5</v>
      </c>
      <c r="AG91" s="37">
        <f>AF91*Тарифы!Y36</f>
        <v>8885.8000000000011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4896</v>
      </c>
      <c r="K96" s="39">
        <f t="shared" si="1"/>
        <v>1258547.8199999998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7415</v>
      </c>
      <c r="AC96" s="39">
        <f t="shared" si="1"/>
        <v>2778927.05</v>
      </c>
      <c r="AD96" s="67">
        <f t="shared" si="1"/>
        <v>0</v>
      </c>
      <c r="AE96" s="39">
        <f t="shared" si="1"/>
        <v>0</v>
      </c>
      <c r="AF96" s="67">
        <f t="shared" si="1"/>
        <v>980</v>
      </c>
      <c r="AG96" s="39">
        <f t="shared" si="1"/>
        <v>955726.76000000013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"РДКБ"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1402</v>
      </c>
      <c r="K108" s="43">
        <f t="shared" si="2"/>
        <v>529605.5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160</v>
      </c>
      <c r="AG108" s="43">
        <f t="shared" si="2"/>
        <v>231307.2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784</v>
      </c>
      <c r="K109" s="43">
        <f t="shared" si="2"/>
        <v>219708.16000000003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16</v>
      </c>
      <c r="AG109" s="43">
        <f t="shared" si="2"/>
        <v>18416.16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542</v>
      </c>
      <c r="K110" s="43">
        <f t="shared" si="2"/>
        <v>151890.08000000002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28</v>
      </c>
      <c r="AG110" s="43">
        <f t="shared" si="2"/>
        <v>32228.28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997</v>
      </c>
      <c r="K112" s="43">
        <f t="shared" si="2"/>
        <v>223726.80000000002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30</v>
      </c>
      <c r="AG112" s="43">
        <f t="shared" si="2"/>
        <v>30663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1144</v>
      </c>
      <c r="K114" s="43">
        <f t="shared" si="2"/>
        <v>228365.28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692</v>
      </c>
      <c r="K120" s="43">
        <f t="shared" si="4"/>
        <v>161215.24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66</v>
      </c>
      <c r="AG120" s="43">
        <f t="shared" si="4"/>
        <v>65635.02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100</v>
      </c>
      <c r="K121" s="43">
        <f t="shared" si="4"/>
        <v>19864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4</v>
      </c>
      <c r="AG121" s="43">
        <f t="shared" si="4"/>
        <v>3499.08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657</v>
      </c>
      <c r="K123" s="43">
        <f t="shared" si="4"/>
        <v>184117.68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53</v>
      </c>
      <c r="AG123" s="43">
        <f t="shared" si="5"/>
        <v>61003.53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136</v>
      </c>
      <c r="K124" s="43">
        <f t="shared" si="6"/>
        <v>27015.040000000001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6</v>
      </c>
      <c r="AG124" s="43">
        <f t="shared" si="6"/>
        <v>5248.62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1416</v>
      </c>
      <c r="K125" s="43">
        <f t="shared" si="6"/>
        <v>223529.76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3050</v>
      </c>
      <c r="AC125" s="43">
        <f t="shared" si="6"/>
        <v>789736.5</v>
      </c>
      <c r="AD125" s="36">
        <f t="shared" si="6"/>
        <v>0</v>
      </c>
      <c r="AE125" s="43">
        <f t="shared" si="6"/>
        <v>0</v>
      </c>
      <c r="AF125" s="36">
        <f t="shared" si="6"/>
        <v>46</v>
      </c>
      <c r="AG125" s="43">
        <f t="shared" si="6"/>
        <v>43204.58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399</v>
      </c>
      <c r="K126" s="43">
        <f t="shared" si="6"/>
        <v>67913.790000000008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12</v>
      </c>
      <c r="AG126" s="43">
        <f t="shared" si="6"/>
        <v>11270.76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5904</v>
      </c>
      <c r="K127" s="43">
        <f t="shared" si="6"/>
        <v>1654536.96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10568</v>
      </c>
      <c r="AC127" s="43">
        <f t="shared" si="6"/>
        <v>4857475.5199999996</v>
      </c>
      <c r="AD127" s="36">
        <f t="shared" si="6"/>
        <v>0</v>
      </c>
      <c r="AE127" s="43">
        <f t="shared" si="6"/>
        <v>0</v>
      </c>
      <c r="AF127" s="36">
        <f t="shared" si="6"/>
        <v>480</v>
      </c>
      <c r="AG127" s="43">
        <f t="shared" si="6"/>
        <v>552484.80000000005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530</v>
      </c>
      <c r="K128" s="43">
        <f t="shared" si="6"/>
        <v>148527.20000000001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170</v>
      </c>
      <c r="AG128" s="43">
        <f t="shared" si="6"/>
        <v>195671.7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1000</v>
      </c>
      <c r="K133" s="43">
        <f t="shared" si="8"/>
        <v>198640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11100</v>
      </c>
      <c r="AC133" s="43">
        <f t="shared" si="8"/>
        <v>3616491</v>
      </c>
      <c r="AD133" s="36">
        <f t="shared" si="8"/>
        <v>0</v>
      </c>
      <c r="AE133" s="43">
        <f t="shared" si="8"/>
        <v>0</v>
      </c>
      <c r="AF133" s="36">
        <f t="shared" si="8"/>
        <v>2150</v>
      </c>
      <c r="AG133" s="43">
        <f t="shared" si="8"/>
        <v>1880755.5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6</v>
      </c>
      <c r="AG134" s="43">
        <f t="shared" si="8"/>
        <v>4585.62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152</v>
      </c>
      <c r="K135" s="43">
        <f t="shared" si="8"/>
        <v>30193.279999999999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13</v>
      </c>
      <c r="AG135" s="43">
        <f t="shared" si="8"/>
        <v>11372.01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342</v>
      </c>
      <c r="K138" s="43">
        <f t="shared" si="8"/>
        <v>67934.880000000005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8</v>
      </c>
      <c r="AG138" s="43">
        <f t="shared" si="8"/>
        <v>6998.16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116</v>
      </c>
      <c r="K139" s="43">
        <f t="shared" si="8"/>
        <v>56599.880000000005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16</v>
      </c>
      <c r="AG139" s="43">
        <f t="shared" si="8"/>
        <v>28434.560000000005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16313</v>
      </c>
      <c r="K144" s="39">
        <f t="shared" si="11"/>
        <v>4193383.53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24718</v>
      </c>
      <c r="AC144" s="39">
        <f t="shared" si="11"/>
        <v>9263703.0199999996</v>
      </c>
      <c r="AD144" s="67">
        <f t="shared" si="11"/>
        <v>0</v>
      </c>
      <c r="AE144" s="39">
        <f t="shared" si="11"/>
        <v>0</v>
      </c>
      <c r="AF144" s="67">
        <f t="shared" si="11"/>
        <v>3264</v>
      </c>
      <c r="AG144" s="39">
        <f t="shared" si="11"/>
        <v>3182778.58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d6vkMOMOZDYk8yW/BQF6EutSEfsjmrqbgVmDoj321N5J9Cs5nJJMPoUj/pS0+lc1PgIusBoeP205g62l4h3xiw==" saltValue="X3BK1W5xEleJutRhiQAA9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I146"/>
  <sheetViews>
    <sheetView zoomScale="55" zoomScaleNormal="55" workbookViewId="0">
      <pane xSplit="3" ySplit="3" topLeftCell="D4" activePane="bottomRight" state="frozen"/>
      <selection sqref="A1:AE1048576"/>
      <selection pane="topRight" sqref="A1:AE1048576"/>
      <selection pane="bottomLeft" sqref="A1:AE1048576"/>
      <selection pane="bottomRight" sqref="A1:AE1048576"/>
    </sheetView>
  </sheetViews>
  <sheetFormatPr defaultRowHeight="18" x14ac:dyDescent="0.25"/>
  <cols>
    <col min="1" max="1" width="9.140625" style="46" customWidth="1"/>
    <col min="2" max="2" width="9.140625" style="47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30.5703125" style="32" customWidth="1"/>
    <col min="10" max="10" width="15.7109375" style="56" customWidth="1"/>
    <col min="11" max="11" width="30.5703125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30.5703125" style="32" bestFit="1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30.85546875" style="32" bestFit="1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x14ac:dyDescent="0.25">
      <c r="A2" s="48"/>
      <c r="B2" s="49"/>
      <c r="C2" s="50"/>
      <c r="D2" s="51"/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x14ac:dyDescent="0.25">
      <c r="A3" s="48"/>
      <c r="B3" s="49"/>
      <c r="C3" s="54"/>
      <c r="D3" s="51"/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>
        <f>D3</f>
        <v>0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посещений'!$B$1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посещений'!$B$11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посещений'!$B$12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посещений'!$B$2</f>
        <v>Посещения с профилактической целью</v>
      </c>
      <c r="E8" s="234"/>
      <c r="F8" s="234"/>
      <c r="G8" s="235"/>
      <c r="H8" s="224" t="str">
        <f>'Типы посещений'!$B$3</f>
        <v>Разовые посещения по заболеванию</v>
      </c>
      <c r="I8" s="236"/>
      <c r="J8" s="236"/>
      <c r="K8" s="225"/>
      <c r="L8" s="224" t="str">
        <f>'Типы посещений'!$B$4</f>
        <v>Диспансеризация взр. Населения 1 этап</v>
      </c>
      <c r="M8" s="236"/>
      <c r="N8" s="224" t="str">
        <f>'Типы посещений'!$B$5</f>
        <v>Диспансеризация взр. Населения 2 этап</v>
      </c>
      <c r="O8" s="236"/>
      <c r="P8" s="224" t="str">
        <f>'Типы посещений'!$B$6</f>
        <v>Диспансеризация детей сирот</v>
      </c>
      <c r="Q8" s="225"/>
      <c r="R8" s="226" t="str">
        <f>'Типы посещений'!$B$7</f>
        <v>Диспансеризация усыновленных</v>
      </c>
      <c r="S8" s="226"/>
      <c r="T8" s="226" t="str">
        <f>'Типы посещений'!$B$8</f>
        <v>Профосмотры несовершеннолетних</v>
      </c>
      <c r="U8" s="226"/>
      <c r="V8" s="226" t="str">
        <f>'Типы посещений'!$B$9</f>
        <v>Периодические профосмотры несовершеннолетних</v>
      </c>
      <c r="W8" s="226"/>
      <c r="X8" s="226" t="str">
        <f>'Типы посещений'!$B$10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f>SUM('150007 Алагир:150061 МедФарн'!D10)</f>
        <v>12021</v>
      </c>
      <c r="E10" s="37">
        <f>D10*Тарифы!D3</f>
        <v>1395998.73</v>
      </c>
      <c r="F10" s="36">
        <f>SUM('150007 Алагир:150061 МедФарн'!F10)</f>
        <v>0</v>
      </c>
      <c r="G10" s="37">
        <f>F10*Тарифы!E3</f>
        <v>0</v>
      </c>
      <c r="H10" s="36">
        <f>SUM('150007 Алагир:150061 МедФарн'!H10)</f>
        <v>0</v>
      </c>
      <c r="I10" s="37">
        <f>H10*Тарифы!F3</f>
        <v>0</v>
      </c>
      <c r="J10" s="36">
        <f>SUM('150007 Алагир:150061 МедФарн'!J10)</f>
        <v>0</v>
      </c>
      <c r="K10" s="37">
        <f>J10*Тарифы!G3</f>
        <v>0</v>
      </c>
      <c r="L10" s="36">
        <f>SUM('150007 Алагир:150061 МедФарн'!L10)</f>
        <v>0</v>
      </c>
      <c r="M10" s="37">
        <v>0</v>
      </c>
      <c r="N10" s="36">
        <f>SUM('150007 Алагир:150061 МедФарн'!N10)</f>
        <v>0</v>
      </c>
      <c r="O10" s="37">
        <v>0</v>
      </c>
      <c r="P10" s="36">
        <f>SUM('150007 Алагир:150061 МедФарн'!P10)</f>
        <v>0</v>
      </c>
      <c r="Q10" s="37">
        <v>0</v>
      </c>
      <c r="R10" s="36">
        <f>SUM('150007 Алагир:150061 МедФарн'!R10)</f>
        <v>0</v>
      </c>
      <c r="S10" s="37">
        <v>0</v>
      </c>
      <c r="T10" s="36">
        <f>SUM('150007 Алагир:150061 МедФарн'!T10)</f>
        <v>0</v>
      </c>
      <c r="U10" s="37">
        <v>0</v>
      </c>
      <c r="V10" s="36">
        <f>SUM('150007 Алагир:150061 МедФарн'!V10)</f>
        <v>0</v>
      </c>
      <c r="W10" s="37">
        <v>0</v>
      </c>
      <c r="X10" s="36">
        <f>SUM('150007 Алагир:150061 МедФарн'!X10)</f>
        <v>0</v>
      </c>
      <c r="Y10" s="37">
        <v>0</v>
      </c>
      <c r="Z10" s="36">
        <f>SUM('150007 Алагир:150061 МедФарн'!Z10)</f>
        <v>300</v>
      </c>
      <c r="AA10" s="37">
        <f>Z10*Тарифы!V3</f>
        <v>68571</v>
      </c>
      <c r="AB10" s="36">
        <f>SUM('150007 Алагир:150061 МедФарн'!AB10)</f>
        <v>0</v>
      </c>
      <c r="AC10" s="37">
        <f>AB10*Тарифы!W3</f>
        <v>0</v>
      </c>
      <c r="AD10" s="36">
        <f>SUM('150007 Алагир:150061 МедФарн'!AD10)</f>
        <v>0</v>
      </c>
      <c r="AE10" s="37">
        <f>AD10*Тарифы!X3</f>
        <v>0</v>
      </c>
      <c r="AF10" s="36">
        <f>SUM('150007 Алагир:150061 МедФарн'!AF10)</f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f>SUM('150007 Алагир:150061 МедФарн'!D11)</f>
        <v>113124</v>
      </c>
      <c r="E11" s="37">
        <f>D11*Тарифы!D4</f>
        <v>24575057.760000002</v>
      </c>
      <c r="F11" s="36">
        <f>SUM('150007 Алагир:150061 МедФарн'!F11)</f>
        <v>469</v>
      </c>
      <c r="G11" s="37">
        <f>F11*Тарифы!E4</f>
        <v>81301.149999999994</v>
      </c>
      <c r="H11" s="36">
        <f>SUM('150007 Алагир:150061 МедФарн'!H11)</f>
        <v>33711</v>
      </c>
      <c r="I11" s="37">
        <f>H11*Тарифы!F4</f>
        <v>8788120.5899999999</v>
      </c>
      <c r="J11" s="36">
        <f>SUM('150007 Алагир:150061 МедФарн'!J11)</f>
        <v>1059</v>
      </c>
      <c r="K11" s="37">
        <f>J11*Тарифы!G4</f>
        <v>220293.18000000002</v>
      </c>
      <c r="L11" s="36">
        <f>SUM('150007 Алагир:150061 МедФарн'!L11)</f>
        <v>0</v>
      </c>
      <c r="M11" s="37">
        <v>0</v>
      </c>
      <c r="N11" s="36">
        <f>SUM('150007 Алагир:150061 МедФарн'!N11)</f>
        <v>311</v>
      </c>
      <c r="O11" s="37">
        <v>0</v>
      </c>
      <c r="P11" s="36">
        <f>SUM('150007 Алагир:150061 МедФарн'!P11)</f>
        <v>0</v>
      </c>
      <c r="Q11" s="37">
        <v>0</v>
      </c>
      <c r="R11" s="36">
        <f>SUM('150007 Алагир:150061 МедФарн'!R11)</f>
        <v>0</v>
      </c>
      <c r="S11" s="37">
        <v>0</v>
      </c>
      <c r="T11" s="36">
        <f>SUM('150007 Алагир:150061 МедФарн'!T11)</f>
        <v>0</v>
      </c>
      <c r="U11" s="37">
        <v>0</v>
      </c>
      <c r="V11" s="36">
        <f>SUM('150007 Алагир:150061 МедФарн'!V11)</f>
        <v>0</v>
      </c>
      <c r="W11" s="37">
        <v>0</v>
      </c>
      <c r="X11" s="36">
        <f>SUM('150007 Алагир:150061 МедФарн'!X11)</f>
        <v>0</v>
      </c>
      <c r="Y11" s="37">
        <v>0</v>
      </c>
      <c r="Z11" s="36">
        <f>SUM('150007 Алагир:150061 МедФарн'!Z11)</f>
        <v>2413</v>
      </c>
      <c r="AA11" s="37">
        <f>Z11*Тарифы!V4</f>
        <v>1031726.41</v>
      </c>
      <c r="AB11" s="36">
        <f>SUM('150007 Алагир:150061 МедФарн'!AB11)</f>
        <v>199</v>
      </c>
      <c r="AC11" s="37">
        <f>AB11*Тарифы!W4</f>
        <v>67898.8</v>
      </c>
      <c r="AD11" s="36">
        <f>SUM('150007 Алагир:150061 МедФарн'!AD11)</f>
        <v>44094</v>
      </c>
      <c r="AE11" s="37">
        <f>AD11*Тарифы!X4</f>
        <v>63339267.240000002</v>
      </c>
      <c r="AF11" s="36">
        <f>SUM('150007 Алагир:150061 МедФарн'!AF11)</f>
        <v>2544</v>
      </c>
      <c r="AG11" s="37">
        <f>AF11*Тарифы!Y4</f>
        <v>2904739.1999999997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f>SUM('150007 Алагир:150061 МедФарн'!D12)</f>
        <v>1280</v>
      </c>
      <c r="E12" s="37">
        <f>D12*Тарифы!D5</f>
        <v>354432</v>
      </c>
      <c r="F12" s="36">
        <f>SUM('150007 Алагир:150061 МедФарн'!F12)</f>
        <v>0</v>
      </c>
      <c r="G12" s="37">
        <f>F12*Тарифы!E5</f>
        <v>0</v>
      </c>
      <c r="H12" s="36">
        <f>SUM('150007 Алагир:150061 МедФарн'!H12)</f>
        <v>139</v>
      </c>
      <c r="I12" s="37">
        <f>H12*Тарифы!F5</f>
        <v>46186.92</v>
      </c>
      <c r="J12" s="36">
        <f>SUM('150007 Алагир:150061 МедФарн'!J12)</f>
        <v>1627</v>
      </c>
      <c r="K12" s="37">
        <f>J12*Тарифы!G5</f>
        <v>614599.25</v>
      </c>
      <c r="L12" s="36">
        <f>SUM('150007 Алагир:150061 МедФарн'!L12)</f>
        <v>0</v>
      </c>
      <c r="M12" s="37">
        <v>0</v>
      </c>
      <c r="N12" s="36">
        <f>SUM('150007 Алагир:150061 МедФарн'!N12)</f>
        <v>0</v>
      </c>
      <c r="O12" s="37">
        <v>0</v>
      </c>
      <c r="P12" s="36">
        <f>SUM('150007 Алагир:150061 МедФарн'!P12)</f>
        <v>0</v>
      </c>
      <c r="Q12" s="37">
        <v>0</v>
      </c>
      <c r="R12" s="36">
        <f>SUM('150007 Алагир:150061 МедФарн'!R12)</f>
        <v>0</v>
      </c>
      <c r="S12" s="37">
        <v>0</v>
      </c>
      <c r="T12" s="36">
        <f>SUM('150007 Алагир:150061 МедФарн'!T12)</f>
        <v>0</v>
      </c>
      <c r="U12" s="37">
        <v>0</v>
      </c>
      <c r="V12" s="36">
        <f>SUM('150007 Алагир:150061 МедФарн'!V12)</f>
        <v>0</v>
      </c>
      <c r="W12" s="37">
        <v>0</v>
      </c>
      <c r="X12" s="36">
        <f>SUM('150007 Алагир:150061 МедФарн'!X12)</f>
        <v>0</v>
      </c>
      <c r="Y12" s="37">
        <v>0</v>
      </c>
      <c r="Z12" s="36">
        <f>SUM('150007 Алагир:150061 МедФарн'!Z12)</f>
        <v>148</v>
      </c>
      <c r="AA12" s="37">
        <f>Z12*Тарифы!V5</f>
        <v>80661.48</v>
      </c>
      <c r="AB12" s="36">
        <f>SUM('150007 Алагир:150061 МедФарн'!AB12)</f>
        <v>24</v>
      </c>
      <c r="AC12" s="37">
        <f>AB12*Тарифы!W5</f>
        <v>14870.16</v>
      </c>
      <c r="AD12" s="36">
        <f>SUM('150007 Алагир:150061 МедФарн'!AD12)</f>
        <v>1700</v>
      </c>
      <c r="AE12" s="37">
        <f>AD12*Тарифы!X5</f>
        <v>2160224</v>
      </c>
      <c r="AF12" s="36">
        <f>SUM('150007 Алагир:150061 МедФарн'!AF12)</f>
        <v>1617</v>
      </c>
      <c r="AG12" s="37">
        <f>AF12*Тарифы!Y5</f>
        <v>2337648.39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f>SUM('150007 Алагир:150061 МедФарн'!D13)</f>
        <v>2867</v>
      </c>
      <c r="E13" s="37">
        <f>D13*Тарифы!D6</f>
        <v>443954.95</v>
      </c>
      <c r="F13" s="36">
        <f>SUM('150007 Алагир:150061 МедФарн'!F13)</f>
        <v>0</v>
      </c>
      <c r="G13" s="37">
        <f>F13*Тарифы!E6</f>
        <v>0</v>
      </c>
      <c r="H13" s="36">
        <f>SUM('150007 Алагир:150061 МедФарн'!H13)</f>
        <v>5217</v>
      </c>
      <c r="I13" s="37">
        <f>H13*Тарифы!F6</f>
        <v>969422.94</v>
      </c>
      <c r="J13" s="36">
        <f>SUM('150007 Алагир:150061 МедФарн'!J13)</f>
        <v>795</v>
      </c>
      <c r="K13" s="37">
        <f>J13*Тарифы!G6</f>
        <v>222790.80000000002</v>
      </c>
      <c r="L13" s="36">
        <f>SUM('150007 Алагир:150061 МедФарн'!L13)</f>
        <v>0</v>
      </c>
      <c r="M13" s="37">
        <v>0</v>
      </c>
      <c r="N13" s="36">
        <f>SUM('150007 Алагир:150061 МедФарн'!N13)</f>
        <v>0</v>
      </c>
      <c r="O13" s="37">
        <v>0</v>
      </c>
      <c r="P13" s="36">
        <f>SUM('150007 Алагир:150061 МедФарн'!P13)</f>
        <v>0</v>
      </c>
      <c r="Q13" s="37">
        <v>0</v>
      </c>
      <c r="R13" s="36">
        <f>SUM('150007 Алагир:150061 МедФарн'!R13)</f>
        <v>0</v>
      </c>
      <c r="S13" s="37">
        <v>0</v>
      </c>
      <c r="T13" s="36">
        <f>SUM('150007 Алагир:150061 МедФарн'!T13)</f>
        <v>0</v>
      </c>
      <c r="U13" s="37">
        <v>0</v>
      </c>
      <c r="V13" s="36">
        <f>SUM('150007 Алагир:150061 МедФарн'!V13)</f>
        <v>0</v>
      </c>
      <c r="W13" s="37">
        <v>0</v>
      </c>
      <c r="X13" s="36">
        <f>SUM('150007 Алагир:150061 МедФарн'!X13)</f>
        <v>0</v>
      </c>
      <c r="Y13" s="37">
        <v>0</v>
      </c>
      <c r="Z13" s="36">
        <f>SUM('150007 Алагир:150061 МедФарн'!Z13)</f>
        <v>224</v>
      </c>
      <c r="AA13" s="37">
        <f>Z13*Тарифы!V6</f>
        <v>68272.960000000006</v>
      </c>
      <c r="AB13" s="36">
        <f>SUM('150007 Алагир:150061 МедФарн'!AB13)</f>
        <v>0</v>
      </c>
      <c r="AC13" s="37">
        <f>AB13*Тарифы!W6</f>
        <v>0</v>
      </c>
      <c r="AD13" s="36">
        <f>SUM('150007 Алагир:150061 МедФарн'!AD13)</f>
        <v>5465</v>
      </c>
      <c r="AE13" s="37">
        <f>AD13*Тарифы!X6</f>
        <v>4076124.9</v>
      </c>
      <c r="AF13" s="36">
        <f>SUM('150007 Алагир:150061 МедФарн'!AF13)</f>
        <v>766</v>
      </c>
      <c r="AG13" s="37">
        <f>AF13*Тарифы!Y6</f>
        <v>881673.66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f>SUM('150007 Алагир:150061 МедФарн'!D14)</f>
        <v>1695</v>
      </c>
      <c r="E14" s="37">
        <f>D14*Тарифы!D7</f>
        <v>262470.75</v>
      </c>
      <c r="F14" s="36">
        <f>SUM('150007 Алагир:150061 МедФарн'!F14)</f>
        <v>0</v>
      </c>
      <c r="G14" s="37">
        <f>F14*Тарифы!E7</f>
        <v>0</v>
      </c>
      <c r="H14" s="36">
        <f>SUM('150007 Алагир:150061 МедФарн'!H14)</f>
        <v>250</v>
      </c>
      <c r="I14" s="37">
        <f>H14*Тарифы!F7</f>
        <v>46455</v>
      </c>
      <c r="J14" s="36">
        <f>SUM('150007 Алагир:150061 МедФарн'!J14)</f>
        <v>654</v>
      </c>
      <c r="K14" s="37">
        <f>J14*Тарифы!G7</f>
        <v>183276.96</v>
      </c>
      <c r="L14" s="36">
        <f>SUM('150007 Алагир:150061 МедФарн'!L14)</f>
        <v>0</v>
      </c>
      <c r="M14" s="37">
        <v>0</v>
      </c>
      <c r="N14" s="36">
        <f>SUM('150007 Алагир:150061 МедФарн'!N14)</f>
        <v>0</v>
      </c>
      <c r="O14" s="37">
        <v>0</v>
      </c>
      <c r="P14" s="36">
        <f>SUM('150007 Алагир:150061 МедФарн'!P14)</f>
        <v>0</v>
      </c>
      <c r="Q14" s="37">
        <v>0</v>
      </c>
      <c r="R14" s="36">
        <f>SUM('150007 Алагир:150061 МедФарн'!R14)</f>
        <v>0</v>
      </c>
      <c r="S14" s="37">
        <v>0</v>
      </c>
      <c r="T14" s="36">
        <f>SUM('150007 Алагир:150061 МедФарн'!T14)</f>
        <v>0</v>
      </c>
      <c r="U14" s="37">
        <v>0</v>
      </c>
      <c r="V14" s="36">
        <f>SUM('150007 Алагир:150061 МедФарн'!V14)</f>
        <v>0</v>
      </c>
      <c r="W14" s="37">
        <v>0</v>
      </c>
      <c r="X14" s="36">
        <f>SUM('150007 Алагир:150061 МедФарн'!X14)</f>
        <v>0</v>
      </c>
      <c r="Y14" s="37">
        <v>0</v>
      </c>
      <c r="Z14" s="36">
        <f>SUM('150007 Алагир:150061 МедФарн'!Z14)</f>
        <v>0</v>
      </c>
      <c r="AA14" s="37">
        <f>Z14*Тарифы!V7</f>
        <v>0</v>
      </c>
      <c r="AB14" s="36">
        <f>SUM('150007 Алагир:150061 МедФарн'!AB14)</f>
        <v>0</v>
      </c>
      <c r="AC14" s="37">
        <f>AB14*Тарифы!W7</f>
        <v>0</v>
      </c>
      <c r="AD14" s="36">
        <f>SUM('150007 Алагир:150061 МедФарн'!AD14)</f>
        <v>2298</v>
      </c>
      <c r="AE14" s="37">
        <f>AD14*Тарифы!X7</f>
        <v>1713986.28</v>
      </c>
      <c r="AF14" s="36">
        <f>SUM('150007 Алагир:150061 МедФарн'!AF14)</f>
        <v>661</v>
      </c>
      <c r="AG14" s="37">
        <f>AF14*Тарифы!Y7</f>
        <v>760817.61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f>SUM('150007 Алагир:150061 МедФарн'!D15)</f>
        <v>5158</v>
      </c>
      <c r="E15" s="37">
        <f>D15*Тарифы!D8</f>
        <v>634021.36</v>
      </c>
      <c r="F15" s="36">
        <f>SUM('150007 Алагир:150061 МедФарн'!F15)</f>
        <v>9440</v>
      </c>
      <c r="G15" s="37">
        <f>F15*Тарифы!E8</f>
        <v>1523710.4</v>
      </c>
      <c r="H15" s="36">
        <f>SUM('150007 Алагир:150061 МедФарн'!H15)</f>
        <v>32581</v>
      </c>
      <c r="I15" s="37">
        <f>H15*Тарифы!F8</f>
        <v>4805697.5</v>
      </c>
      <c r="J15" s="36">
        <f>SUM('150007 Алагир:150061 МедФарн'!J15)</f>
        <v>9452</v>
      </c>
      <c r="K15" s="37">
        <f>J15*Тарифы!G8</f>
        <v>1830757.88</v>
      </c>
      <c r="L15" s="36">
        <f>SUM('150007 Алагир:150061 МедФарн'!L15)</f>
        <v>0</v>
      </c>
      <c r="M15" s="37">
        <v>0</v>
      </c>
      <c r="N15" s="36">
        <f>SUM('150007 Алагир:150061 МедФарн'!N15)</f>
        <v>0</v>
      </c>
      <c r="O15" s="37">
        <v>0</v>
      </c>
      <c r="P15" s="36">
        <f>SUM('150007 Алагир:150061 МедФарн'!P15)</f>
        <v>0</v>
      </c>
      <c r="Q15" s="37">
        <v>0</v>
      </c>
      <c r="R15" s="36">
        <f>SUM('150007 Алагир:150061 МедФарн'!R15)</f>
        <v>0</v>
      </c>
      <c r="S15" s="37">
        <v>0</v>
      </c>
      <c r="T15" s="36">
        <f>SUM('150007 Алагир:150061 МедФарн'!T15)</f>
        <v>0</v>
      </c>
      <c r="U15" s="37">
        <v>0</v>
      </c>
      <c r="V15" s="36">
        <f>SUM('150007 Алагир:150061 МедФарн'!V15)</f>
        <v>0</v>
      </c>
      <c r="W15" s="37">
        <v>0</v>
      </c>
      <c r="X15" s="36">
        <f>SUM('150007 Алагир:150061 МедФарн'!X15)</f>
        <v>0</v>
      </c>
      <c r="Y15" s="37">
        <v>0</v>
      </c>
      <c r="Z15" s="36">
        <f>SUM('150007 Алагир:150061 МедФарн'!Z15)</f>
        <v>42</v>
      </c>
      <c r="AA15" s="37">
        <f>Z15*Тарифы!V8</f>
        <v>10161.06</v>
      </c>
      <c r="AB15" s="36">
        <f>SUM('150007 Алагир:150061 МедФарн'!AB15)</f>
        <v>0</v>
      </c>
      <c r="AC15" s="37">
        <f>AB15*Тарифы!W8</f>
        <v>0</v>
      </c>
      <c r="AD15" s="36">
        <f>SUM('150007 Алагир:150061 МедФарн'!AD15)</f>
        <v>22263</v>
      </c>
      <c r="AE15" s="37">
        <f>AD15*Тарифы!X8</f>
        <v>20089908.57</v>
      </c>
      <c r="AF15" s="36">
        <f>SUM('150007 Алагир:150061 МедФарн'!AF15)</f>
        <v>8345</v>
      </c>
      <c r="AG15" s="37">
        <f>AF15*Тарифы!Y8</f>
        <v>9835750.8000000007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f>SUM('150007 Алагир:150061 МедФарн'!D16)</f>
        <v>0</v>
      </c>
      <c r="E16" s="37">
        <f>D16*Тарифы!D9</f>
        <v>0</v>
      </c>
      <c r="F16" s="36">
        <f>SUM('150007 Алагир:150061 МедФарн'!F16)</f>
        <v>480</v>
      </c>
      <c r="G16" s="37">
        <f>F16*Тарифы!E9</f>
        <v>89760</v>
      </c>
      <c r="H16" s="36">
        <f>SUM('150007 Алагир:150061 МедФарн'!H16)</f>
        <v>0</v>
      </c>
      <c r="I16" s="37">
        <f>H16*Тарифы!F9</f>
        <v>0</v>
      </c>
      <c r="J16" s="36">
        <f>SUM('150007 Алагир:150061 МедФарн'!J16)</f>
        <v>2763</v>
      </c>
      <c r="K16" s="37">
        <f>J16*Тарифы!G9</f>
        <v>620017.20000000007</v>
      </c>
      <c r="L16" s="36">
        <f>SUM('150007 Алагир:150061 МедФарн'!L16)</f>
        <v>0</v>
      </c>
      <c r="M16" s="37">
        <v>0</v>
      </c>
      <c r="N16" s="36">
        <f>SUM('150007 Алагир:150061 МедФарн'!N16)</f>
        <v>0</v>
      </c>
      <c r="O16" s="37">
        <v>0</v>
      </c>
      <c r="P16" s="36">
        <f>SUM('150007 Алагир:150061 МедФарн'!P16)</f>
        <v>0</v>
      </c>
      <c r="Q16" s="37">
        <v>0</v>
      </c>
      <c r="R16" s="36">
        <f>SUM('150007 Алагир:150061 МедФарн'!R16)</f>
        <v>0</v>
      </c>
      <c r="S16" s="37">
        <v>0</v>
      </c>
      <c r="T16" s="36">
        <f>SUM('150007 Алагир:150061 МедФарн'!T16)</f>
        <v>0</v>
      </c>
      <c r="U16" s="37">
        <v>0</v>
      </c>
      <c r="V16" s="36">
        <f>SUM('150007 Алагир:150061 МедФарн'!V16)</f>
        <v>0</v>
      </c>
      <c r="W16" s="37">
        <v>0</v>
      </c>
      <c r="X16" s="36">
        <f>SUM('150007 Алагир:150061 МедФарн'!X16)</f>
        <v>0</v>
      </c>
      <c r="Y16" s="37">
        <v>0</v>
      </c>
      <c r="Z16" s="36">
        <f>SUM('150007 Алагир:150061 МедФарн'!Z16)</f>
        <v>0</v>
      </c>
      <c r="AA16" s="37">
        <f>Z16*Тарифы!V9</f>
        <v>0</v>
      </c>
      <c r="AB16" s="36">
        <f>SUM('150007 Алагир:150061 МедФарн'!AB16)</f>
        <v>92</v>
      </c>
      <c r="AC16" s="37">
        <f>AB16*Тарифы!W9</f>
        <v>33862.44</v>
      </c>
      <c r="AD16" s="36">
        <f>SUM('150007 Алагир:150061 МедФарн'!AD16)</f>
        <v>0</v>
      </c>
      <c r="AE16" s="37">
        <f>AD16*Тарифы!X9</f>
        <v>0</v>
      </c>
      <c r="AF16" s="36">
        <f>SUM('150007 Алагир:150061 МедФарн'!AF16)</f>
        <v>2437</v>
      </c>
      <c r="AG16" s="37">
        <f>AF16*Тарифы!Y9</f>
        <v>2490857.7000000002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f>SUM('150007 Алагир:150061 МедФарн'!D17)</f>
        <v>0</v>
      </c>
      <c r="E17" s="37">
        <f>D17*Тарифы!D10</f>
        <v>0</v>
      </c>
      <c r="F17" s="36">
        <f>SUM('150007 Алагир:150061 МедФарн'!F17)</f>
        <v>0</v>
      </c>
      <c r="G17" s="37">
        <f>F17*Тарифы!E10</f>
        <v>0</v>
      </c>
      <c r="H17" s="36">
        <f>SUM('150007 Алагир:150061 МедФарн'!H17)</f>
        <v>0</v>
      </c>
      <c r="I17" s="37">
        <f>H17*Тарифы!F10</f>
        <v>0</v>
      </c>
      <c r="J17" s="36">
        <f>SUM('150007 Алагир:150061 МедФарн'!J17)</f>
        <v>0</v>
      </c>
      <c r="K17" s="37">
        <f>J17*Тарифы!G10</f>
        <v>0</v>
      </c>
      <c r="L17" s="36">
        <f>SUM('150007 Алагир:150061 МедФарн'!L17)</f>
        <v>0</v>
      </c>
      <c r="M17" s="37">
        <v>0</v>
      </c>
      <c r="N17" s="36">
        <f>SUM('150007 Алагир:150061 МедФарн'!N17)</f>
        <v>0</v>
      </c>
      <c r="O17" s="37">
        <v>0</v>
      </c>
      <c r="P17" s="36">
        <f>SUM('150007 Алагир:150061 МедФарн'!P17)</f>
        <v>0</v>
      </c>
      <c r="Q17" s="37">
        <v>0</v>
      </c>
      <c r="R17" s="36">
        <f>SUM('150007 Алагир:150061 МедФарн'!R17)</f>
        <v>0</v>
      </c>
      <c r="S17" s="37">
        <v>0</v>
      </c>
      <c r="T17" s="36">
        <f>SUM('150007 Алагир:150061 МедФарн'!T17)</f>
        <v>0</v>
      </c>
      <c r="U17" s="37">
        <v>0</v>
      </c>
      <c r="V17" s="36">
        <f>SUM('150007 Алагир:150061 МедФарн'!V17)</f>
        <v>0</v>
      </c>
      <c r="W17" s="37">
        <v>0</v>
      </c>
      <c r="X17" s="36">
        <f>SUM('150007 Алагир:150061 МедФарн'!X17)</f>
        <v>0</v>
      </c>
      <c r="Y17" s="37">
        <v>0</v>
      </c>
      <c r="Z17" s="36">
        <f>SUM('150007 Алагир:150061 МедФарн'!Z17)</f>
        <v>0</v>
      </c>
      <c r="AA17" s="37">
        <f>Z17*Тарифы!V10</f>
        <v>0</v>
      </c>
      <c r="AB17" s="36">
        <f>SUM('150007 Алагир:150061 МедФарн'!AB17)</f>
        <v>0</v>
      </c>
      <c r="AC17" s="37">
        <f>AB17*Тарифы!W10</f>
        <v>0</v>
      </c>
      <c r="AD17" s="36">
        <f>SUM('150007 Алагир:150061 МедФарн'!AD17)</f>
        <v>0</v>
      </c>
      <c r="AE17" s="37">
        <f>AD17*Тарифы!X10</f>
        <v>0</v>
      </c>
      <c r="AF17" s="36">
        <f>SUM('150007 Алагир:150061 МедФарн'!AF17)</f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f>SUM('150007 Алагир:150061 МедФарн'!D18)</f>
        <v>0</v>
      </c>
      <c r="E18" s="37">
        <f>D18*Тарифы!D11</f>
        <v>0</v>
      </c>
      <c r="F18" s="36">
        <f>SUM('150007 Алагир:150061 МедФарн'!F18)</f>
        <v>0</v>
      </c>
      <c r="G18" s="37">
        <f>F18*Тарифы!E11</f>
        <v>0</v>
      </c>
      <c r="H18" s="36">
        <f>SUM('150007 Алагир:150061 МедФарн'!H18)</f>
        <v>0</v>
      </c>
      <c r="I18" s="37">
        <f>H18*Тарифы!F11</f>
        <v>0</v>
      </c>
      <c r="J18" s="36">
        <f>SUM('150007 Алагир:150061 МедФарн'!J18)</f>
        <v>1086</v>
      </c>
      <c r="K18" s="37">
        <f>J18*Тарифы!G11</f>
        <v>216787.32</v>
      </c>
      <c r="L18" s="36">
        <f>SUM('150007 Алагир:150061 МедФарн'!L18)</f>
        <v>0</v>
      </c>
      <c r="M18" s="37">
        <v>0</v>
      </c>
      <c r="N18" s="36">
        <f>SUM('150007 Алагир:150061 МедФарн'!N18)</f>
        <v>0</v>
      </c>
      <c r="O18" s="37">
        <v>0</v>
      </c>
      <c r="P18" s="36">
        <f>SUM('150007 Алагир:150061 МедФарн'!P18)</f>
        <v>0</v>
      </c>
      <c r="Q18" s="37">
        <v>0</v>
      </c>
      <c r="R18" s="36">
        <f>SUM('150007 Алагир:150061 МедФарн'!R18)</f>
        <v>0</v>
      </c>
      <c r="S18" s="37">
        <v>0</v>
      </c>
      <c r="T18" s="36">
        <f>SUM('150007 Алагир:150061 МедФарн'!T18)</f>
        <v>0</v>
      </c>
      <c r="U18" s="37">
        <v>0</v>
      </c>
      <c r="V18" s="36">
        <f>SUM('150007 Алагир:150061 МедФарн'!V18)</f>
        <v>0</v>
      </c>
      <c r="W18" s="37">
        <v>0</v>
      </c>
      <c r="X18" s="36">
        <f>SUM('150007 Алагир:150061 МедФарн'!X18)</f>
        <v>0</v>
      </c>
      <c r="Y18" s="37">
        <v>0</v>
      </c>
      <c r="Z18" s="36">
        <f>SUM('150007 Алагир:150061 МедФарн'!Z18)</f>
        <v>0</v>
      </c>
      <c r="AA18" s="37">
        <f>Z18*Тарифы!V11</f>
        <v>0</v>
      </c>
      <c r="AB18" s="36">
        <f>SUM('150007 Алагир:150061 МедФарн'!AB18)</f>
        <v>8</v>
      </c>
      <c r="AC18" s="37">
        <f>AB18*Тарифы!W11</f>
        <v>2619.2800000000002</v>
      </c>
      <c r="AD18" s="36">
        <f>SUM('150007 Алагир:150061 МедФарн'!AD18)</f>
        <v>0</v>
      </c>
      <c r="AE18" s="37">
        <f>AD18*Тарифы!X11</f>
        <v>0</v>
      </c>
      <c r="AF18" s="36">
        <f>SUM('150007 Алагир:150061 МедФарн'!AF18)</f>
        <v>773</v>
      </c>
      <c r="AG18" s="37">
        <f>AF18*Тарифы!Y11</f>
        <v>590780.71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f>SUM('150007 Алагир:150061 МедФарн'!D19)</f>
        <v>0</v>
      </c>
      <c r="E19" s="37">
        <f>D19*Тарифы!D12</f>
        <v>0</v>
      </c>
      <c r="F19" s="36">
        <f>SUM('150007 Алагир:150061 МедФарн'!F19)</f>
        <v>2595</v>
      </c>
      <c r="G19" s="37">
        <f>F19*Тарифы!E12</f>
        <v>429550.35</v>
      </c>
      <c r="H19" s="36">
        <f>SUM('150007 Алагир:150061 МедФарн'!H19)</f>
        <v>0</v>
      </c>
      <c r="I19" s="37">
        <f>H19*Тарифы!F12</f>
        <v>0</v>
      </c>
      <c r="J19" s="36">
        <f>SUM('150007 Алагир:150061 МедФарн'!J19)</f>
        <v>2607</v>
      </c>
      <c r="K19" s="37">
        <f>J19*Тарифы!G12</f>
        <v>517854.48</v>
      </c>
      <c r="L19" s="36">
        <f>SUM('150007 Алагир:150061 МедФарн'!L19)</f>
        <v>0</v>
      </c>
      <c r="M19" s="37">
        <v>0</v>
      </c>
      <c r="N19" s="36">
        <f>SUM('150007 Алагир:150061 МедФарн'!N19)</f>
        <v>0</v>
      </c>
      <c r="O19" s="37">
        <v>0</v>
      </c>
      <c r="P19" s="36">
        <f>SUM('150007 Алагир:150061 МедФарн'!P19)</f>
        <v>0</v>
      </c>
      <c r="Q19" s="37">
        <v>0</v>
      </c>
      <c r="R19" s="36">
        <f>SUM('150007 Алагир:150061 МедФарн'!R19)</f>
        <v>0</v>
      </c>
      <c r="S19" s="37">
        <v>0</v>
      </c>
      <c r="T19" s="36">
        <f>SUM('150007 Алагир:150061 МедФарн'!T19)</f>
        <v>0</v>
      </c>
      <c r="U19" s="37">
        <v>0</v>
      </c>
      <c r="V19" s="36">
        <f>SUM('150007 Алагир:150061 МедФарн'!V19)</f>
        <v>0</v>
      </c>
      <c r="W19" s="37">
        <v>0</v>
      </c>
      <c r="X19" s="36">
        <f>SUM('150007 Алагир:150061 МедФарн'!X19)</f>
        <v>0</v>
      </c>
      <c r="Y19" s="37">
        <v>0</v>
      </c>
      <c r="Z19" s="36">
        <f>SUM('150007 Алагир:150061 МедФарн'!Z19)</f>
        <v>0</v>
      </c>
      <c r="AA19" s="37">
        <f>Z19*Тарифы!V12</f>
        <v>0</v>
      </c>
      <c r="AB19" s="36">
        <f>SUM('150007 Алагир:150061 МедФарн'!AB19)</f>
        <v>1003</v>
      </c>
      <c r="AC19" s="37">
        <f>AB19*Тарифы!W12</f>
        <v>326787.43</v>
      </c>
      <c r="AD19" s="36">
        <f>SUM('150007 Алагир:150061 МедФарн'!AD19)</f>
        <v>0</v>
      </c>
      <c r="AE19" s="37">
        <f>AD19*Тарифы!X12</f>
        <v>0</v>
      </c>
      <c r="AF19" s="36">
        <f>SUM('150007 Алагир:150061 МедФарн'!AF19)</f>
        <v>4952</v>
      </c>
      <c r="AG19" s="37">
        <f>AF19*Тарифы!Y12</f>
        <v>4331861.04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f>SUM('150007 Алагир:150061 МедФарн'!D20)</f>
        <v>0</v>
      </c>
      <c r="E20" s="37">
        <f>D20*Тарифы!D13</f>
        <v>0</v>
      </c>
      <c r="F20" s="36">
        <f>SUM('150007 Алагир:150061 МедФарн'!F20)</f>
        <v>475</v>
      </c>
      <c r="G20" s="37">
        <f>F20*Тарифы!E13</f>
        <v>193139.75</v>
      </c>
      <c r="H20" s="36">
        <f>SUM('150007 Алагир:150061 МедФарн'!H20)</f>
        <v>0</v>
      </c>
      <c r="I20" s="37">
        <f>H20*Тарифы!F13</f>
        <v>0</v>
      </c>
      <c r="J20" s="36">
        <f>SUM('150007 Алагир:150061 МедФарн'!J20)</f>
        <v>1714</v>
      </c>
      <c r="K20" s="37">
        <f>J20*Тарифы!G13</f>
        <v>836312.02</v>
      </c>
      <c r="L20" s="36">
        <f>SUM('150007 Алагир:150061 МедФарн'!L20)</f>
        <v>0</v>
      </c>
      <c r="M20" s="37">
        <v>0</v>
      </c>
      <c r="N20" s="36">
        <f>SUM('150007 Алагир:150061 МедФарн'!N20)</f>
        <v>0</v>
      </c>
      <c r="O20" s="37">
        <v>0</v>
      </c>
      <c r="P20" s="36">
        <f>SUM('150007 Алагир:150061 МедФарн'!P20)</f>
        <v>0</v>
      </c>
      <c r="Q20" s="37">
        <v>0</v>
      </c>
      <c r="R20" s="36">
        <f>SUM('150007 Алагир:150061 МедФарн'!R20)</f>
        <v>0</v>
      </c>
      <c r="S20" s="37">
        <v>0</v>
      </c>
      <c r="T20" s="36">
        <f>SUM('150007 Алагир:150061 МедФарн'!T20)</f>
        <v>0</v>
      </c>
      <c r="U20" s="37">
        <v>0</v>
      </c>
      <c r="V20" s="36">
        <f>SUM('150007 Алагир:150061 МедФарн'!V20)</f>
        <v>0</v>
      </c>
      <c r="W20" s="37">
        <v>0</v>
      </c>
      <c r="X20" s="36">
        <f>SUM('150007 Алагир:150061 МедФарн'!X20)</f>
        <v>0</v>
      </c>
      <c r="Y20" s="37">
        <v>0</v>
      </c>
      <c r="Z20" s="36">
        <f>SUM('150007 Алагир:150061 МедФарн'!Z20)</f>
        <v>0</v>
      </c>
      <c r="AA20" s="37">
        <f>Z20*Тарифы!V13</f>
        <v>0</v>
      </c>
      <c r="AB20" s="36">
        <f>SUM('150007 Алагир:150061 МедФарн'!AB20)</f>
        <v>220</v>
      </c>
      <c r="AC20" s="37">
        <f>AB20*Тарифы!W13</f>
        <v>176068.19999999998</v>
      </c>
      <c r="AD20" s="36">
        <f>SUM('150007 Алагир:150061 МедФарн'!AD20)</f>
        <v>0</v>
      </c>
      <c r="AE20" s="37">
        <f>AD20*Тарифы!X13</f>
        <v>0</v>
      </c>
      <c r="AF20" s="36">
        <f>SUM('150007 Алагир:150061 МедФарн'!AF20)</f>
        <v>2176</v>
      </c>
      <c r="AG20" s="37">
        <f>AF20*Тарифы!Y13</f>
        <v>3867100.16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f>SUM('150007 Алагир:150061 МедФарн'!D21)</f>
        <v>1873</v>
      </c>
      <c r="E21" s="37">
        <f>D21*Тарифы!D14</f>
        <v>434217.59</v>
      </c>
      <c r="F21" s="36">
        <f>SUM('150007 Алагир:150061 МедФарн'!F21)</f>
        <v>237</v>
      </c>
      <c r="G21" s="37">
        <f>F21*Тарифы!E14</f>
        <v>55818.240000000005</v>
      </c>
      <c r="H21" s="36">
        <f>SUM('150007 Алагир:150061 МедФарн'!H21)</f>
        <v>4927</v>
      </c>
      <c r="I21" s="37">
        <f>H21*Тарифы!F14</f>
        <v>1370691.4</v>
      </c>
      <c r="J21" s="36">
        <f>SUM('150007 Алагир:150061 МедФарн'!J21)</f>
        <v>73</v>
      </c>
      <c r="K21" s="37">
        <f>J21*Тарифы!G14</f>
        <v>20631.260000000002</v>
      </c>
      <c r="L21" s="36">
        <f>SUM('150007 Алагир:150061 МедФарн'!L21)</f>
        <v>0</v>
      </c>
      <c r="M21" s="37">
        <v>0</v>
      </c>
      <c r="N21" s="36">
        <f>SUM('150007 Алагир:150061 МедФарн'!N21)</f>
        <v>0</v>
      </c>
      <c r="O21" s="37">
        <v>0</v>
      </c>
      <c r="P21" s="36">
        <f>SUM('150007 Алагир:150061 МедФарн'!P21)</f>
        <v>0</v>
      </c>
      <c r="Q21" s="37">
        <v>0</v>
      </c>
      <c r="R21" s="36">
        <f>SUM('150007 Алагир:150061 МедФарн'!R21)</f>
        <v>0</v>
      </c>
      <c r="S21" s="37">
        <v>0</v>
      </c>
      <c r="T21" s="36">
        <f>SUM('150007 Алагир:150061 МедФарн'!T21)</f>
        <v>0</v>
      </c>
      <c r="U21" s="37">
        <v>0</v>
      </c>
      <c r="V21" s="36">
        <f>SUM('150007 Алагир:150061 МедФарн'!V21)</f>
        <v>0</v>
      </c>
      <c r="W21" s="37">
        <v>0</v>
      </c>
      <c r="X21" s="36">
        <f>SUM('150007 Алагир:150061 МедФарн'!X21)</f>
        <v>0</v>
      </c>
      <c r="Y21" s="37">
        <v>0</v>
      </c>
      <c r="Z21" s="36">
        <f>SUM('150007 Алагир:150061 МедФарн'!Z21)</f>
        <v>374</v>
      </c>
      <c r="AA21" s="37">
        <f>Z21*Тарифы!V14</f>
        <v>170652.46000000002</v>
      </c>
      <c r="AB21" s="36">
        <f>SUM('150007 Алагир:150061 МедФарн'!AB21)</f>
        <v>0</v>
      </c>
      <c r="AC21" s="37">
        <f>AB21*Тарифы!W14</f>
        <v>0</v>
      </c>
      <c r="AD21" s="36">
        <f>SUM('150007 Алагир:150061 МедФарн'!AD21)</f>
        <v>6251</v>
      </c>
      <c r="AE21" s="37">
        <f>AD21*Тарифы!X14</f>
        <v>6043779.3500000006</v>
      </c>
      <c r="AF21" s="36">
        <f>SUM('150007 Алагир:150061 МедФарн'!AF21)</f>
        <v>1467</v>
      </c>
      <c r="AG21" s="37">
        <f>AF21*Тарифы!Y14</f>
        <v>1445391.09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f>SUM('150007 Алагир:150061 МедФарн'!D22)</f>
        <v>2343</v>
      </c>
      <c r="E22" s="37">
        <f>D22*Тарифы!D15</f>
        <v>410376.45</v>
      </c>
      <c r="F22" s="36">
        <f>SUM('150007 Алагир:150061 МедФарн'!F22)</f>
        <v>102</v>
      </c>
      <c r="G22" s="37">
        <f>F22*Тарифы!E15</f>
        <v>19074</v>
      </c>
      <c r="H22" s="36">
        <f>SUM('150007 Алагир:150061 МедФарн'!H22)</f>
        <v>14574</v>
      </c>
      <c r="I22" s="37">
        <f>H22*Тарифы!F15</f>
        <v>3063163.3200000003</v>
      </c>
      <c r="J22" s="36">
        <f>SUM('150007 Алагир:150061 МедФарн'!J22)</f>
        <v>269</v>
      </c>
      <c r="K22" s="37">
        <f>J22*Тарифы!G15</f>
        <v>60363.6</v>
      </c>
      <c r="L22" s="36">
        <f>SUM('150007 Алагир:150061 МедФарн'!L22)</f>
        <v>0</v>
      </c>
      <c r="M22" s="37">
        <v>0</v>
      </c>
      <c r="N22" s="36">
        <f>SUM('150007 Алагир:150061 МедФарн'!N22)</f>
        <v>341</v>
      </c>
      <c r="O22" s="37">
        <v>0</v>
      </c>
      <c r="P22" s="36">
        <f>SUM('150007 Алагир:150061 МедФарн'!P22)</f>
        <v>0</v>
      </c>
      <c r="Q22" s="37">
        <v>0</v>
      </c>
      <c r="R22" s="36">
        <f>SUM('150007 Алагир:150061 МедФарн'!R22)</f>
        <v>0</v>
      </c>
      <c r="S22" s="37">
        <v>0</v>
      </c>
      <c r="T22" s="36">
        <f>SUM('150007 Алагир:150061 МедФарн'!T22)</f>
        <v>0</v>
      </c>
      <c r="U22" s="37">
        <v>0</v>
      </c>
      <c r="V22" s="36">
        <f>SUM('150007 Алагир:150061 МедФарн'!V22)</f>
        <v>0</v>
      </c>
      <c r="W22" s="37">
        <v>0</v>
      </c>
      <c r="X22" s="36">
        <f>SUM('150007 Алагир:150061 МедФарн'!X22)</f>
        <v>0</v>
      </c>
      <c r="Y22" s="37">
        <v>0</v>
      </c>
      <c r="Z22" s="36">
        <f>SUM('150007 Алагир:150061 МедФарн'!Z22)</f>
        <v>1240</v>
      </c>
      <c r="AA22" s="37">
        <f>Z22*Тарифы!V15</f>
        <v>427465.2</v>
      </c>
      <c r="AB22" s="36">
        <f>SUM('150007 Алагир:150061 МедФарн'!AB22)</f>
        <v>0</v>
      </c>
      <c r="AC22" s="37">
        <f>AB22*Тарифы!W15</f>
        <v>0</v>
      </c>
      <c r="AD22" s="36">
        <f>SUM('150007 Алагир:150061 МедФарн'!AD22)</f>
        <v>17555</v>
      </c>
      <c r="AE22" s="37">
        <f>AD22*Тарифы!X15</f>
        <v>16811370.199999999</v>
      </c>
      <c r="AF22" s="36">
        <f>SUM('150007 Алагир:150061 МедФарн'!AF22)</f>
        <v>777</v>
      </c>
      <c r="AG22" s="37">
        <f>AF22*Тарифы!Y15</f>
        <v>794171.70000000007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f>SUM('150007 Алагир:150061 МедФарн'!D23)</f>
        <v>1600</v>
      </c>
      <c r="E23" s="37">
        <f>D23*Тарифы!D16</f>
        <v>263776</v>
      </c>
      <c r="F23" s="36">
        <f>SUM('150007 Алагир:150061 МедФарн'!F23)</f>
        <v>0</v>
      </c>
      <c r="G23" s="37">
        <f>F23*Тарифы!E16</f>
        <v>0</v>
      </c>
      <c r="H23" s="36">
        <f>SUM('150007 Алагир:150061 МедФарн'!H23)</f>
        <v>0</v>
      </c>
      <c r="I23" s="37">
        <f>H23*Тарифы!F16</f>
        <v>0</v>
      </c>
      <c r="J23" s="36">
        <f>SUM('150007 Алагир:150061 МедФарн'!J23)</f>
        <v>0</v>
      </c>
      <c r="K23" s="37">
        <f>J23*Тарифы!G16</f>
        <v>0</v>
      </c>
      <c r="L23" s="36">
        <f>SUM('150007 Алагир:150061 МедФарн'!L23)</f>
        <v>0</v>
      </c>
      <c r="M23" s="37">
        <v>0</v>
      </c>
      <c r="N23" s="36">
        <f>SUM('150007 Алагир:150061 МедФарн'!N23)</f>
        <v>0</v>
      </c>
      <c r="O23" s="37">
        <v>0</v>
      </c>
      <c r="P23" s="36">
        <f>SUM('150007 Алагир:150061 МедФарн'!P23)</f>
        <v>0</v>
      </c>
      <c r="Q23" s="37">
        <v>0</v>
      </c>
      <c r="R23" s="36">
        <f>SUM('150007 Алагир:150061 МедФарн'!R23)</f>
        <v>0</v>
      </c>
      <c r="S23" s="37">
        <v>0</v>
      </c>
      <c r="T23" s="36">
        <f>SUM('150007 Алагир:150061 МедФарн'!T23)</f>
        <v>0</v>
      </c>
      <c r="U23" s="37">
        <v>0</v>
      </c>
      <c r="V23" s="36">
        <f>SUM('150007 Алагир:150061 МедФарн'!V23)</f>
        <v>0</v>
      </c>
      <c r="W23" s="37">
        <v>0</v>
      </c>
      <c r="X23" s="36">
        <f>SUM('150007 Алагир:150061 МедФарн'!X23)</f>
        <v>0</v>
      </c>
      <c r="Y23" s="37">
        <v>0</v>
      </c>
      <c r="Z23" s="36">
        <f>SUM('150007 Алагир:150061 МедФарн'!Z23)</f>
        <v>0</v>
      </c>
      <c r="AA23" s="37">
        <f>Z23*Тарифы!V16</f>
        <v>0</v>
      </c>
      <c r="AB23" s="36">
        <f>SUM('150007 Алагир:150061 МедФарн'!AB23)</f>
        <v>0</v>
      </c>
      <c r="AC23" s="37">
        <f>AB23*Тарифы!W16</f>
        <v>0</v>
      </c>
      <c r="AD23" s="36">
        <f>SUM('150007 Алагир:150061 МедФарн'!AD23)</f>
        <v>160</v>
      </c>
      <c r="AE23" s="37">
        <f>AD23*Тарифы!X16</f>
        <v>139963.20000000001</v>
      </c>
      <c r="AF23" s="36">
        <f>SUM('150007 Алагир:150061 МедФарн'!AF23)</f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f>SUM('150007 Алагир:150061 МедФарн'!D24)</f>
        <v>15599</v>
      </c>
      <c r="E24" s="37">
        <f>D24*Тарифы!D17</f>
        <v>2819675.2399999998</v>
      </c>
      <c r="F24" s="36">
        <f>SUM('150007 Алагир:150061 МедФарн'!F24)</f>
        <v>3145</v>
      </c>
      <c r="G24" s="37">
        <f>F24*Тарифы!E17</f>
        <v>610570.29999999993</v>
      </c>
      <c r="H24" s="36">
        <f>SUM('150007 Алагир:150061 МедФарн'!H24)</f>
        <v>35497</v>
      </c>
      <c r="I24" s="37">
        <f>H24*Тарифы!F17</f>
        <v>7699654.2699999996</v>
      </c>
      <c r="J24" s="36">
        <f>SUM('150007 Алагир:150061 МедФарн'!J24)</f>
        <v>3338</v>
      </c>
      <c r="K24" s="37">
        <f>J24*Тарифы!G17</f>
        <v>777653.86</v>
      </c>
      <c r="L24" s="36">
        <f>SUM('150007 Алагир:150061 МедФарн'!L24)</f>
        <v>0</v>
      </c>
      <c r="M24" s="37">
        <v>0</v>
      </c>
      <c r="N24" s="36">
        <f>SUM('150007 Алагир:150061 МедФарн'!N24)</f>
        <v>863</v>
      </c>
      <c r="O24" s="37">
        <v>0</v>
      </c>
      <c r="P24" s="36">
        <f>SUM('150007 Алагир:150061 МедФарн'!P24)</f>
        <v>0</v>
      </c>
      <c r="Q24" s="37">
        <v>0</v>
      </c>
      <c r="R24" s="36">
        <f>SUM('150007 Алагир:150061 МедФарн'!R24)</f>
        <v>0</v>
      </c>
      <c r="S24" s="37">
        <v>0</v>
      </c>
      <c r="T24" s="36">
        <f>SUM('150007 Алагир:150061 МедФарн'!T24)</f>
        <v>0</v>
      </c>
      <c r="U24" s="37">
        <v>0</v>
      </c>
      <c r="V24" s="36">
        <f>SUM('150007 Алагир:150061 МедФарн'!V24)</f>
        <v>0</v>
      </c>
      <c r="W24" s="37">
        <v>0</v>
      </c>
      <c r="X24" s="36">
        <f>SUM('150007 Алагир:150061 МедФарн'!X24)</f>
        <v>0</v>
      </c>
      <c r="Y24" s="37">
        <v>0</v>
      </c>
      <c r="Z24" s="36">
        <f>SUM('150007 Алагир:150061 МедФарн'!Z24)</f>
        <v>7130</v>
      </c>
      <c r="AA24" s="37">
        <f>Z24*Тарифы!V17</f>
        <v>2536711.4</v>
      </c>
      <c r="AB24" s="36">
        <f>SUM('150007 Алагир:150061 МедФарн'!AB24)</f>
        <v>931</v>
      </c>
      <c r="AC24" s="37">
        <f>AB24*Тарифы!W17</f>
        <v>355744.41000000003</v>
      </c>
      <c r="AD24" s="36">
        <f>SUM('150007 Алагир:150061 МедФарн'!AD24)</f>
        <v>47853</v>
      </c>
      <c r="AE24" s="37">
        <f>AD24*Тарифы!X17</f>
        <v>44504247.060000002</v>
      </c>
      <c r="AF24" s="36">
        <f>SUM('150007 Алагир:150061 МедФарн'!AF24)</f>
        <v>12203</v>
      </c>
      <c r="AG24" s="37">
        <f>AF24*Тарифы!Y17</f>
        <v>12135517.41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f>SUM('150007 Алагир:150061 МедФарн'!D25)</f>
        <v>520</v>
      </c>
      <c r="E25" s="37">
        <f>D25*Тарифы!D18</f>
        <v>85727.200000000012</v>
      </c>
      <c r="F25" s="36">
        <f>SUM('150007 Алагир:150061 МедФарн'!F25)</f>
        <v>0</v>
      </c>
      <c r="G25" s="37">
        <f>F25*Тарифы!E18</f>
        <v>0</v>
      </c>
      <c r="H25" s="36">
        <f>SUM('150007 Алагир:150061 МедФарн'!H25)</f>
        <v>160</v>
      </c>
      <c r="I25" s="37">
        <f>H25*Тарифы!F18</f>
        <v>31652.800000000003</v>
      </c>
      <c r="J25" s="36">
        <f>SUM('150007 Алагир:150061 МедФарн'!J25)</f>
        <v>70</v>
      </c>
      <c r="K25" s="37">
        <f>J25*Тарифы!G18</f>
        <v>13904.8</v>
      </c>
      <c r="L25" s="36">
        <f>SUM('150007 Алагир:150061 МедФарн'!L25)</f>
        <v>0</v>
      </c>
      <c r="M25" s="37">
        <v>0</v>
      </c>
      <c r="N25" s="36">
        <f>SUM('150007 Алагир:150061 МедФарн'!N25)</f>
        <v>0</v>
      </c>
      <c r="O25" s="37">
        <v>0</v>
      </c>
      <c r="P25" s="36">
        <f>SUM('150007 Алагир:150061 МедФарн'!P25)</f>
        <v>0</v>
      </c>
      <c r="Q25" s="37">
        <v>0</v>
      </c>
      <c r="R25" s="36">
        <f>SUM('150007 Алагир:150061 МедФарн'!R25)</f>
        <v>0</v>
      </c>
      <c r="S25" s="37">
        <v>0</v>
      </c>
      <c r="T25" s="36">
        <f>SUM('150007 Алагир:150061 МедФарн'!T25)</f>
        <v>0</v>
      </c>
      <c r="U25" s="37">
        <v>0</v>
      </c>
      <c r="V25" s="36">
        <f>SUM('150007 Алагир:150061 МедФарн'!V25)</f>
        <v>0</v>
      </c>
      <c r="W25" s="37">
        <v>0</v>
      </c>
      <c r="X25" s="36">
        <f>SUM('150007 Алагир:150061 МедФарн'!X25)</f>
        <v>0</v>
      </c>
      <c r="Y25" s="37">
        <v>0</v>
      </c>
      <c r="Z25" s="36">
        <f>SUM('150007 Алагир:150061 МедФарн'!Z25)</f>
        <v>640</v>
      </c>
      <c r="AA25" s="37">
        <f>Z25*Тарифы!V18</f>
        <v>207673.60000000001</v>
      </c>
      <c r="AB25" s="36">
        <f>SUM('150007 Алагир:150061 МедФарн'!AB25)</f>
        <v>0</v>
      </c>
      <c r="AC25" s="37">
        <f>AB25*Тарифы!W18</f>
        <v>0</v>
      </c>
      <c r="AD25" s="36">
        <f>SUM('150007 Алагир:150061 МедФарн'!AD25)</f>
        <v>121</v>
      </c>
      <c r="AE25" s="37">
        <f>AD25*Тарифы!X18</f>
        <v>105847.17</v>
      </c>
      <c r="AF25" s="36">
        <f>SUM('150007 Алагир:150061 МедФарн'!AF25)</f>
        <v>3</v>
      </c>
      <c r="AG25" s="37">
        <f>AF25*Тарифы!Y18</f>
        <v>2624.31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f>SUM('150007 Алагир:150061 МедФарн'!D26)</f>
        <v>0</v>
      </c>
      <c r="E26" s="37">
        <f>D26*Тарифы!D19</f>
        <v>0</v>
      </c>
      <c r="F26" s="36">
        <f>SUM('150007 Алагир:150061 МедФарн'!F26)</f>
        <v>0</v>
      </c>
      <c r="G26" s="37">
        <f>F26*Тарифы!E19</f>
        <v>0</v>
      </c>
      <c r="H26" s="36">
        <f>SUM('150007 Алагир:150061 МедФарн'!H26)</f>
        <v>0</v>
      </c>
      <c r="I26" s="37">
        <f>H26*Тарифы!F19</f>
        <v>0</v>
      </c>
      <c r="J26" s="36">
        <f>SUM('150007 Алагир:150061 МедФарн'!J26)</f>
        <v>0</v>
      </c>
      <c r="K26" s="37">
        <f>J26*Тарифы!G19</f>
        <v>0</v>
      </c>
      <c r="L26" s="36">
        <f>SUM('150007 Алагир:150061 МедФарн'!L26)</f>
        <v>0</v>
      </c>
      <c r="M26" s="37">
        <v>0</v>
      </c>
      <c r="N26" s="36">
        <f>SUM('150007 Алагир:150061 МедФарн'!N26)</f>
        <v>0</v>
      </c>
      <c r="O26" s="37">
        <v>0</v>
      </c>
      <c r="P26" s="36">
        <f>SUM('150007 Алагир:150061 МедФарн'!P26)</f>
        <v>0</v>
      </c>
      <c r="Q26" s="37">
        <v>0</v>
      </c>
      <c r="R26" s="36">
        <f>SUM('150007 Алагир:150061 МедФарн'!R26)</f>
        <v>0</v>
      </c>
      <c r="S26" s="37">
        <v>0</v>
      </c>
      <c r="T26" s="36">
        <f>SUM('150007 Алагир:150061 МедФарн'!T26)</f>
        <v>0</v>
      </c>
      <c r="U26" s="37">
        <v>0</v>
      </c>
      <c r="V26" s="36">
        <f>SUM('150007 Алагир:150061 МедФарн'!V26)</f>
        <v>0</v>
      </c>
      <c r="W26" s="37">
        <v>0</v>
      </c>
      <c r="X26" s="36">
        <f>SUM('150007 Алагир:150061 МедФарн'!X26)</f>
        <v>0</v>
      </c>
      <c r="Y26" s="37">
        <v>0</v>
      </c>
      <c r="Z26" s="36">
        <f>SUM('150007 Алагир:150061 МедФарн'!Z26)</f>
        <v>0</v>
      </c>
      <c r="AA26" s="37">
        <f>Z26*Тарифы!V19</f>
        <v>0</v>
      </c>
      <c r="AB26" s="36">
        <f>SUM('150007 Алагир:150061 МедФарн'!AB26)</f>
        <v>0</v>
      </c>
      <c r="AC26" s="37">
        <f>AB26*Тарифы!W19</f>
        <v>0</v>
      </c>
      <c r="AD26" s="36">
        <f>SUM('150007 Алагир:150061 МедФарн'!AD26)</f>
        <v>0</v>
      </c>
      <c r="AE26" s="37">
        <f>AD26*Тарифы!X19</f>
        <v>0</v>
      </c>
      <c r="AF26" s="36">
        <f>SUM('150007 Алагир:150061 МедФарн'!AF26)</f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f>SUM('150007 Алагир:150061 МедФарн'!D27)</f>
        <v>960</v>
      </c>
      <c r="E27" s="37">
        <f>D27*Тарифы!D20</f>
        <v>148656</v>
      </c>
      <c r="F27" s="36">
        <f>SUM('150007 Алагир:150061 МедФарн'!F27)</f>
        <v>0</v>
      </c>
      <c r="G27" s="37">
        <f>F27*Тарифы!E20</f>
        <v>0</v>
      </c>
      <c r="H27" s="36">
        <f>SUM('150007 Алагир:150061 МедФарн'!H27)</f>
        <v>480</v>
      </c>
      <c r="I27" s="37">
        <f>H27*Тарифы!F20</f>
        <v>89193.599999999991</v>
      </c>
      <c r="J27" s="36">
        <f>SUM('150007 Алагир:150061 МедФарн'!J27)</f>
        <v>1102</v>
      </c>
      <c r="K27" s="37">
        <f>J27*Тарифы!G20</f>
        <v>308824.48</v>
      </c>
      <c r="L27" s="36">
        <f>SUM('150007 Алагир:150061 МедФарн'!L27)</f>
        <v>0</v>
      </c>
      <c r="M27" s="37">
        <v>0</v>
      </c>
      <c r="N27" s="36">
        <f>SUM('150007 Алагир:150061 МедФарн'!N27)</f>
        <v>0</v>
      </c>
      <c r="O27" s="37">
        <v>0</v>
      </c>
      <c r="P27" s="36">
        <f>SUM('150007 Алагир:150061 МедФарн'!P27)</f>
        <v>0</v>
      </c>
      <c r="Q27" s="37">
        <v>0</v>
      </c>
      <c r="R27" s="36">
        <f>SUM('150007 Алагир:150061 МедФарн'!R27)</f>
        <v>0</v>
      </c>
      <c r="S27" s="37">
        <v>0</v>
      </c>
      <c r="T27" s="36">
        <f>SUM('150007 Алагир:150061 МедФарн'!T27)</f>
        <v>0</v>
      </c>
      <c r="U27" s="37">
        <v>0</v>
      </c>
      <c r="V27" s="36">
        <f>SUM('150007 Алагир:150061 МедФарн'!V27)</f>
        <v>0</v>
      </c>
      <c r="W27" s="37">
        <v>0</v>
      </c>
      <c r="X27" s="36">
        <f>SUM('150007 Алагир:150061 МедФарн'!X27)</f>
        <v>0</v>
      </c>
      <c r="Y27" s="37">
        <v>0</v>
      </c>
      <c r="Z27" s="36">
        <f>SUM('150007 Алагир:150061 МедФарн'!Z27)</f>
        <v>64</v>
      </c>
      <c r="AA27" s="37">
        <f>Z27*Тарифы!V20</f>
        <v>19506.560000000001</v>
      </c>
      <c r="AB27" s="36">
        <f>SUM('150007 Алагир:150061 МедФарн'!AB27)</f>
        <v>0</v>
      </c>
      <c r="AC27" s="37">
        <f>AB27*Тарифы!W20</f>
        <v>0</v>
      </c>
      <c r="AD27" s="36">
        <f>SUM('150007 Алагир:150061 МедФарн'!AD27)</f>
        <v>532</v>
      </c>
      <c r="AE27" s="37">
        <f>AD27*Тарифы!X20</f>
        <v>396797.52</v>
      </c>
      <c r="AF27" s="36">
        <f>SUM('150007 Алагир:150061 МедФарн'!AF27)</f>
        <v>2388</v>
      </c>
      <c r="AG27" s="37">
        <f>AF27*Тарифы!Y20</f>
        <v>2748611.88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f>SUM('150007 Алагир:150061 МедФарн'!D28)</f>
        <v>15340</v>
      </c>
      <c r="E28" s="37">
        <f>D28*Тарифы!D21</f>
        <v>2528952.4000000004</v>
      </c>
      <c r="F28" s="36">
        <f>SUM('150007 Алагир:150061 МедФарн'!F28)</f>
        <v>28</v>
      </c>
      <c r="G28" s="37">
        <f>F28*Тарифы!E21</f>
        <v>4634.84</v>
      </c>
      <c r="H28" s="36">
        <f>SUM('150007 Алагир:150061 МедФарн'!H28)</f>
        <v>15788</v>
      </c>
      <c r="I28" s="37">
        <f>H28*Тарифы!F21</f>
        <v>3123340.04</v>
      </c>
      <c r="J28" s="36">
        <f>SUM('150007 Алагир:150061 МедФарн'!J28)</f>
        <v>270</v>
      </c>
      <c r="K28" s="37">
        <f>J28*Тарифы!G21</f>
        <v>53632.799999999996</v>
      </c>
      <c r="L28" s="36">
        <f>SUM('150007 Алагир:150061 МедФарн'!L28)</f>
        <v>0</v>
      </c>
      <c r="M28" s="37">
        <v>0</v>
      </c>
      <c r="N28" s="36">
        <f>SUM('150007 Алагир:150061 МедФарн'!N28)</f>
        <v>37</v>
      </c>
      <c r="O28" s="37">
        <v>0</v>
      </c>
      <c r="P28" s="36">
        <f>SUM('150007 Алагир:150061 МедФарн'!P28)</f>
        <v>0</v>
      </c>
      <c r="Q28" s="37">
        <v>0</v>
      </c>
      <c r="R28" s="36">
        <f>SUM('150007 Алагир:150061 МедФарн'!R28)</f>
        <v>0</v>
      </c>
      <c r="S28" s="37">
        <v>0</v>
      </c>
      <c r="T28" s="36">
        <f>SUM('150007 Алагир:150061 МедФарн'!T28)</f>
        <v>0</v>
      </c>
      <c r="U28" s="37">
        <v>0</v>
      </c>
      <c r="V28" s="36">
        <f>SUM('150007 Алагир:150061 МедФарн'!V28)</f>
        <v>0</v>
      </c>
      <c r="W28" s="37">
        <v>0</v>
      </c>
      <c r="X28" s="36">
        <f>SUM('150007 Алагир:150061 МедФарн'!X28)</f>
        <v>0</v>
      </c>
      <c r="Y28" s="37">
        <v>0</v>
      </c>
      <c r="Z28" s="36">
        <f>SUM('150007 Алагир:150061 МедФарн'!Z28)</f>
        <v>1324</v>
      </c>
      <c r="AA28" s="37">
        <f>Z28*Тарифы!V21</f>
        <v>429624.76</v>
      </c>
      <c r="AB28" s="36">
        <f>SUM('150007 Алагир:150061 МедФарн'!AB28)</f>
        <v>18</v>
      </c>
      <c r="AC28" s="37">
        <f>AB28*Тарифы!W21</f>
        <v>5864.58</v>
      </c>
      <c r="AD28" s="36">
        <f>SUM('150007 Алагир:150061 МедФарн'!AD28)</f>
        <v>17126</v>
      </c>
      <c r="AE28" s="37">
        <f>AD28*Тарифы!X21</f>
        <v>14981311.02</v>
      </c>
      <c r="AF28" s="36">
        <f>SUM('150007 Алагир:150061 МедФарн'!AF28)</f>
        <v>690</v>
      </c>
      <c r="AG28" s="37">
        <f>AF28*Тарифы!Y21</f>
        <v>603591.29999999993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f>SUM('150007 Алагир:150061 МедФарн'!D29)</f>
        <v>15007</v>
      </c>
      <c r="E29" s="37">
        <f>D29*Тарифы!D22</f>
        <v>1909340.61</v>
      </c>
      <c r="F29" s="36">
        <f>SUM('150007 Алагир:150061 МедФарн'!F29)</f>
        <v>1665</v>
      </c>
      <c r="G29" s="37">
        <f>F29*Тарифы!E22</f>
        <v>219030.75000000003</v>
      </c>
      <c r="H29" s="36">
        <f>SUM('150007 Алагир:150061 МедФарн'!H29)</f>
        <v>32185</v>
      </c>
      <c r="I29" s="37">
        <f>H29*Тарифы!F22</f>
        <v>4914005.8</v>
      </c>
      <c r="J29" s="36">
        <f>SUM('150007 Алагир:150061 МедФарн'!J29)</f>
        <v>6569</v>
      </c>
      <c r="K29" s="37">
        <f>J29*Тарифы!G22</f>
        <v>1036982.3400000001</v>
      </c>
      <c r="L29" s="36">
        <f>SUM('150007 Алагир:150061 МедФарн'!L29)</f>
        <v>0</v>
      </c>
      <c r="M29" s="37">
        <v>0</v>
      </c>
      <c r="N29" s="36">
        <f>SUM('150007 Алагир:150061 МедФарн'!N29)</f>
        <v>0</v>
      </c>
      <c r="O29" s="37">
        <v>0</v>
      </c>
      <c r="P29" s="36">
        <f>SUM('150007 Алагир:150061 МедФарн'!P29)</f>
        <v>0</v>
      </c>
      <c r="Q29" s="37">
        <v>0</v>
      </c>
      <c r="R29" s="36">
        <f>SUM('150007 Алагир:150061 МедФарн'!R29)</f>
        <v>0</v>
      </c>
      <c r="S29" s="37">
        <v>0</v>
      </c>
      <c r="T29" s="36">
        <f>SUM('150007 Алагир:150061 МедФарн'!T29)</f>
        <v>0</v>
      </c>
      <c r="U29" s="37">
        <v>0</v>
      </c>
      <c r="V29" s="36">
        <f>SUM('150007 Алагир:150061 МедФарн'!V29)</f>
        <v>0</v>
      </c>
      <c r="W29" s="37">
        <v>0</v>
      </c>
      <c r="X29" s="36">
        <f>SUM('150007 Алагир:150061 МедФарн'!X29)</f>
        <v>0</v>
      </c>
      <c r="Y29" s="37">
        <v>0</v>
      </c>
      <c r="Z29" s="36">
        <f>SUM('150007 Алагир:150061 МедФарн'!Z29)</f>
        <v>2466</v>
      </c>
      <c r="AA29" s="37">
        <f>Z29*Тарифы!V22</f>
        <v>617511.05999999994</v>
      </c>
      <c r="AB29" s="36">
        <f>SUM('150007 Алагир:150061 МедФарн'!AB29)</f>
        <v>2599</v>
      </c>
      <c r="AC29" s="37">
        <f>AB29*Тарифы!W22</f>
        <v>672959.07000000007</v>
      </c>
      <c r="AD29" s="36">
        <f>SUM('150007 Алагир:150061 МедФарн'!AD29)</f>
        <v>47226</v>
      </c>
      <c r="AE29" s="37">
        <f>AD29*Тарифы!X22</f>
        <v>43051221.600000001</v>
      </c>
      <c r="AF29" s="36">
        <f>SUM('150007 Алагир:150061 МедФарн'!AF29)</f>
        <v>14329</v>
      </c>
      <c r="AG29" s="37">
        <f>AF29*Тарифы!Y22</f>
        <v>13458226.67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f>SUM('150007 Алагир:150061 МедФарн'!D30)</f>
        <v>17104</v>
      </c>
      <c r="E30" s="37">
        <f>D30*Тарифы!D23</f>
        <v>1736056</v>
      </c>
      <c r="F30" s="36">
        <f>SUM('150007 Алагир:150061 МедФарн'!F30)</f>
        <v>2435</v>
      </c>
      <c r="G30" s="37">
        <f>F30*Тарифы!E23</f>
        <v>345380.4</v>
      </c>
      <c r="H30" s="36">
        <f>SUM('150007 Алагир:150061 МедФарн'!H30)</f>
        <v>30680</v>
      </c>
      <c r="I30" s="37">
        <f>H30*Тарифы!F23</f>
        <v>3736824</v>
      </c>
      <c r="J30" s="36">
        <f>SUM('150007 Алагир:150061 МедФарн'!J30)</f>
        <v>6800</v>
      </c>
      <c r="K30" s="37">
        <f>J30*Тарифы!G23</f>
        <v>1157428</v>
      </c>
      <c r="L30" s="36">
        <f>SUM('150007 Алагир:150061 МедФарн'!L30)</f>
        <v>0</v>
      </c>
      <c r="M30" s="37">
        <v>0</v>
      </c>
      <c r="N30" s="36">
        <f>SUM('150007 Алагир:150061 МедФарн'!N30)</f>
        <v>290</v>
      </c>
      <c r="O30" s="37">
        <v>0</v>
      </c>
      <c r="P30" s="36">
        <f>SUM('150007 Алагир:150061 МедФарн'!P30)</f>
        <v>0</v>
      </c>
      <c r="Q30" s="37">
        <v>0</v>
      </c>
      <c r="R30" s="36">
        <f>SUM('150007 Алагир:150061 МедФарн'!R30)</f>
        <v>0</v>
      </c>
      <c r="S30" s="37">
        <v>0</v>
      </c>
      <c r="T30" s="36">
        <f>SUM('150007 Алагир:150061 МедФарн'!T30)</f>
        <v>0</v>
      </c>
      <c r="U30" s="37">
        <v>0</v>
      </c>
      <c r="V30" s="36">
        <f>SUM('150007 Алагир:150061 МедФарн'!V30)</f>
        <v>0</v>
      </c>
      <c r="W30" s="37">
        <v>0</v>
      </c>
      <c r="X30" s="36">
        <f>SUM('150007 Алагир:150061 МедФарн'!X30)</f>
        <v>0</v>
      </c>
      <c r="Y30" s="37">
        <v>0</v>
      </c>
      <c r="Z30" s="36">
        <f>SUM('150007 Алагир:150061 МедФарн'!Z30)</f>
        <v>4166</v>
      </c>
      <c r="AA30" s="37">
        <f>Z30*Тарифы!V23</f>
        <v>832283.48</v>
      </c>
      <c r="AB30" s="36">
        <f>SUM('150007 Алагир:150061 МедФарн'!AB30)</f>
        <v>600</v>
      </c>
      <c r="AC30" s="37">
        <f>AB30*Тарифы!W23</f>
        <v>167502</v>
      </c>
      <c r="AD30" s="36">
        <f>SUM('150007 Алагир:150061 МедФарн'!AD30)</f>
        <v>45318</v>
      </c>
      <c r="AE30" s="37">
        <f>AD30*Тарифы!X23</f>
        <v>30462306.420000002</v>
      </c>
      <c r="AF30" s="36">
        <f>SUM('150007 Алагир:150061 МедФарн'!AF30)</f>
        <v>15033</v>
      </c>
      <c r="AG30" s="37">
        <f>AF30*Тарифы!Y23</f>
        <v>14119444.59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f>SUM('150007 Алагир:150061 МедФарн'!D31)</f>
        <v>0</v>
      </c>
      <c r="E31" s="37">
        <f>D31*Тарифы!D24</f>
        <v>0</v>
      </c>
      <c r="F31" s="36">
        <f>SUM('150007 Алагир:150061 МедФарн'!F31)</f>
        <v>17048</v>
      </c>
      <c r="G31" s="37">
        <f>F31*Тарифы!E24</f>
        <v>3981219.44</v>
      </c>
      <c r="H31" s="36">
        <f>SUM('150007 Алагир:150061 МедФарн'!H31)</f>
        <v>0</v>
      </c>
      <c r="I31" s="37">
        <f>H31*Тарифы!F24</f>
        <v>0</v>
      </c>
      <c r="J31" s="36">
        <f>SUM('150007 Алагир:150061 МедФарн'!J31)</f>
        <v>31051</v>
      </c>
      <c r="K31" s="37">
        <f>J31*Тарифы!G24</f>
        <v>8701732.2400000002</v>
      </c>
      <c r="L31" s="36">
        <f>SUM('150007 Алагир:150061 МедФарн'!L31)</f>
        <v>0</v>
      </c>
      <c r="M31" s="37">
        <v>0</v>
      </c>
      <c r="N31" s="36">
        <f>SUM('150007 Алагир:150061 МедФарн'!N31)</f>
        <v>0</v>
      </c>
      <c r="O31" s="37">
        <v>0</v>
      </c>
      <c r="P31" s="36">
        <f>SUM('150007 Алагир:150061 МедФарн'!P31)</f>
        <v>1959</v>
      </c>
      <c r="Q31" s="37">
        <v>0</v>
      </c>
      <c r="R31" s="36">
        <f>SUM('150007 Алагир:150061 МедФарн'!R31)</f>
        <v>723</v>
      </c>
      <c r="S31" s="37">
        <v>0</v>
      </c>
      <c r="T31" s="36">
        <f>SUM('150007 Алагир:150061 МедФарн'!T31)</f>
        <v>127477</v>
      </c>
      <c r="U31" s="37">
        <v>0</v>
      </c>
      <c r="V31" s="36">
        <f>SUM('150007 Алагир:150061 МедФарн'!V31)</f>
        <v>58393</v>
      </c>
      <c r="W31" s="37">
        <v>0</v>
      </c>
      <c r="X31" s="36">
        <f>SUM('150007 Алагир:150061 МедФарн'!X31)</f>
        <v>17165</v>
      </c>
      <c r="Y31" s="37">
        <v>0</v>
      </c>
      <c r="Z31" s="36">
        <f>SUM('150007 Алагир:150061 МедФарн'!Z31)</f>
        <v>0</v>
      </c>
      <c r="AA31" s="37">
        <f>Z31*Тарифы!V24</f>
        <v>0</v>
      </c>
      <c r="AB31" s="36">
        <f>SUM('150007 Алагир:150061 МедФарн'!AB31)</f>
        <v>70277</v>
      </c>
      <c r="AC31" s="37">
        <f>AB31*Тарифы!W24</f>
        <v>32302120.279999997</v>
      </c>
      <c r="AD31" s="36">
        <f>SUM('150007 Алагир:150061 МедФарн'!AD31)</f>
        <v>0</v>
      </c>
      <c r="AE31" s="37">
        <f>AD31*Тарифы!X24</f>
        <v>0</v>
      </c>
      <c r="AF31" s="36">
        <f>SUM('150007 Алагир:150061 МедФарн'!AF31)</f>
        <v>163780</v>
      </c>
      <c r="AG31" s="37">
        <f>AF31*Тарифы!Y24</f>
        <v>188512417.80000001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f>SUM('150007 Алагир:150061 МедФарн'!D32)</f>
        <v>800</v>
      </c>
      <c r="E32" s="37">
        <f>D32*Тарифы!D25</f>
        <v>123880</v>
      </c>
      <c r="F32" s="36">
        <f>SUM('150007 Алагир:150061 МедФарн'!F32)</f>
        <v>0</v>
      </c>
      <c r="G32" s="37">
        <f>F32*Тарифы!E25</f>
        <v>0</v>
      </c>
      <c r="H32" s="36">
        <f>SUM('150007 Алагир:150061 МедФарн'!H32)</f>
        <v>3183</v>
      </c>
      <c r="I32" s="37">
        <f>H32*Тарифы!F25</f>
        <v>591465.05999999994</v>
      </c>
      <c r="J32" s="36">
        <f>SUM('150007 Алагир:150061 МедФарн'!J32)</f>
        <v>371</v>
      </c>
      <c r="K32" s="37">
        <f>J32*Тарифы!G25</f>
        <v>103969.04000000001</v>
      </c>
      <c r="L32" s="36">
        <f>SUM('150007 Алагир:150061 МедФарн'!L32)</f>
        <v>0</v>
      </c>
      <c r="M32" s="37">
        <v>0</v>
      </c>
      <c r="N32" s="36">
        <f>SUM('150007 Алагир:150061 МедФарн'!N32)</f>
        <v>0</v>
      </c>
      <c r="O32" s="37">
        <v>0</v>
      </c>
      <c r="P32" s="36">
        <f>SUM('150007 Алагир:150061 МедФарн'!P32)</f>
        <v>0</v>
      </c>
      <c r="Q32" s="37">
        <v>0</v>
      </c>
      <c r="R32" s="36">
        <f>SUM('150007 Алагир:150061 МедФарн'!R32)</f>
        <v>0</v>
      </c>
      <c r="S32" s="37">
        <v>0</v>
      </c>
      <c r="T32" s="36">
        <f>SUM('150007 Алагир:150061 МедФарн'!T32)</f>
        <v>0</v>
      </c>
      <c r="U32" s="37">
        <v>0</v>
      </c>
      <c r="V32" s="36">
        <f>SUM('150007 Алагир:150061 МедФарн'!V32)</f>
        <v>0</v>
      </c>
      <c r="W32" s="37">
        <v>0</v>
      </c>
      <c r="X32" s="36">
        <f>SUM('150007 Алагир:150061 МедФарн'!X32)</f>
        <v>0</v>
      </c>
      <c r="Y32" s="37">
        <v>0</v>
      </c>
      <c r="Z32" s="36">
        <f>SUM('150007 Алагир:150061 МедФарн'!Z32)</f>
        <v>74</v>
      </c>
      <c r="AA32" s="37">
        <f>Z32*Тарифы!V25</f>
        <v>22554.460000000003</v>
      </c>
      <c r="AB32" s="36">
        <f>SUM('150007 Алагир:150061 МедФарн'!AB32)</f>
        <v>0</v>
      </c>
      <c r="AC32" s="37">
        <f>AB32*Тарифы!W25</f>
        <v>0</v>
      </c>
      <c r="AD32" s="36">
        <f>SUM('150007 Алагир:150061 МедФарн'!AD32)</f>
        <v>3682</v>
      </c>
      <c r="AE32" s="37">
        <f>AD32*Тарифы!X25</f>
        <v>2746256.52</v>
      </c>
      <c r="AF32" s="36">
        <f>SUM('150007 Алагир:150061 МедФарн'!AF32)</f>
        <v>119</v>
      </c>
      <c r="AG32" s="37">
        <f>AF32*Тарифы!Y25</f>
        <v>136970.19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f>SUM('150007 Алагир:150061 МедФарн'!D33)</f>
        <v>158</v>
      </c>
      <c r="E33" s="37">
        <f>D33*Тарифы!D26</f>
        <v>27673.7</v>
      </c>
      <c r="F33" s="36">
        <f>SUM('150007 Алагир:150061 МедФарн'!F33)</f>
        <v>8</v>
      </c>
      <c r="G33" s="37">
        <f>F33*Тарифы!E26</f>
        <v>1496</v>
      </c>
      <c r="H33" s="36">
        <f>SUM('150007 Алагир:150061 МедФарн'!H33)</f>
        <v>4929</v>
      </c>
      <c r="I33" s="37">
        <f>H33*Тарифы!F26</f>
        <v>1035977.2200000001</v>
      </c>
      <c r="J33" s="36">
        <f>SUM('150007 Алагир:150061 МедФарн'!J33)</f>
        <v>111</v>
      </c>
      <c r="K33" s="37">
        <f>J33*Тарифы!G26</f>
        <v>24908.400000000001</v>
      </c>
      <c r="L33" s="36">
        <f>SUM('150007 Алагир:150061 МедФарн'!L33)</f>
        <v>0</v>
      </c>
      <c r="M33" s="37">
        <v>0</v>
      </c>
      <c r="N33" s="36">
        <f>SUM('150007 Алагир:150061 МедФарн'!N33)</f>
        <v>0</v>
      </c>
      <c r="O33" s="37">
        <v>0</v>
      </c>
      <c r="P33" s="36">
        <f>SUM('150007 Алагир:150061 МедФарн'!P33)</f>
        <v>0</v>
      </c>
      <c r="Q33" s="37">
        <v>0</v>
      </c>
      <c r="R33" s="36">
        <f>SUM('150007 Алагир:150061 МедФарн'!R33)</f>
        <v>0</v>
      </c>
      <c r="S33" s="37">
        <v>0</v>
      </c>
      <c r="T33" s="36">
        <f>SUM('150007 Алагир:150061 МедФарн'!T33)</f>
        <v>0</v>
      </c>
      <c r="U33" s="37">
        <v>0</v>
      </c>
      <c r="V33" s="36">
        <f>SUM('150007 Алагир:150061 МедФарн'!V33)</f>
        <v>0</v>
      </c>
      <c r="W33" s="37">
        <v>0</v>
      </c>
      <c r="X33" s="36">
        <f>SUM('150007 Алагир:150061 МедФарн'!X33)</f>
        <v>0</v>
      </c>
      <c r="Y33" s="37">
        <v>0</v>
      </c>
      <c r="Z33" s="36">
        <f>SUM('150007 Алагир:150061 МедФарн'!Z33)</f>
        <v>302</v>
      </c>
      <c r="AA33" s="37">
        <f>Z33*Тарифы!V26</f>
        <v>104108.46</v>
      </c>
      <c r="AB33" s="36">
        <f>SUM('150007 Алагир:150061 МедФарн'!AB33)</f>
        <v>0</v>
      </c>
      <c r="AC33" s="37">
        <f>AB33*Тарифы!W26</f>
        <v>0</v>
      </c>
      <c r="AD33" s="36">
        <f>SUM('150007 Алагир:150061 МедФарн'!AD33)</f>
        <v>6173</v>
      </c>
      <c r="AE33" s="37">
        <f>AD33*Тарифы!X26</f>
        <v>5911511.7199999997</v>
      </c>
      <c r="AF33" s="36">
        <f>SUM('150007 Алагир:150061 МедФарн'!AF33)</f>
        <v>277</v>
      </c>
      <c r="AG33" s="37">
        <f>AF33*Тарифы!Y26</f>
        <v>283121.7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f>SUM('150007 Алагир:150061 МедФарн'!D34)</f>
        <v>1600</v>
      </c>
      <c r="E34" s="37">
        <f>D34*Тарифы!D27</f>
        <v>263776</v>
      </c>
      <c r="F34" s="36">
        <f>SUM('150007 Алагир:150061 МедФарн'!F34)</f>
        <v>0</v>
      </c>
      <c r="G34" s="37">
        <f>F34*Тарифы!E27</f>
        <v>0</v>
      </c>
      <c r="H34" s="36">
        <f>SUM('150007 Алагир:150061 МедФарн'!H34)</f>
        <v>250</v>
      </c>
      <c r="I34" s="37">
        <f>H34*Тарифы!F27</f>
        <v>49457.5</v>
      </c>
      <c r="J34" s="36">
        <f>SUM('150007 Алагир:150061 МедФарн'!J34)</f>
        <v>0</v>
      </c>
      <c r="K34" s="37">
        <f>J34*Тарифы!G27</f>
        <v>0</v>
      </c>
      <c r="L34" s="36">
        <f>SUM('150007 Алагир:150061 МедФарн'!L34)</f>
        <v>0</v>
      </c>
      <c r="M34" s="37">
        <v>0</v>
      </c>
      <c r="N34" s="36">
        <f>SUM('150007 Алагир:150061 МедФарн'!N34)</f>
        <v>0</v>
      </c>
      <c r="O34" s="37">
        <v>0</v>
      </c>
      <c r="P34" s="36">
        <f>SUM('150007 Алагир:150061 МедФарн'!P34)</f>
        <v>0</v>
      </c>
      <c r="Q34" s="37">
        <v>0</v>
      </c>
      <c r="R34" s="36">
        <f>SUM('150007 Алагир:150061 МедФарн'!R34)</f>
        <v>0</v>
      </c>
      <c r="S34" s="37">
        <v>0</v>
      </c>
      <c r="T34" s="36">
        <f>SUM('150007 Алагир:150061 МедФарн'!T34)</f>
        <v>0</v>
      </c>
      <c r="U34" s="37">
        <v>0</v>
      </c>
      <c r="V34" s="36">
        <f>SUM('150007 Алагир:150061 МедФарн'!V34)</f>
        <v>0</v>
      </c>
      <c r="W34" s="37">
        <v>0</v>
      </c>
      <c r="X34" s="36">
        <f>SUM('150007 Алагир:150061 МедФарн'!X34)</f>
        <v>0</v>
      </c>
      <c r="Y34" s="37">
        <v>0</v>
      </c>
      <c r="Z34" s="36">
        <f>SUM('150007 Алагир:150061 МедФарн'!Z34)</f>
        <v>40</v>
      </c>
      <c r="AA34" s="37">
        <f>Z34*Тарифы!V27</f>
        <v>12979.6</v>
      </c>
      <c r="AB34" s="36">
        <f>SUM('150007 Алагир:150061 МедФарн'!AB34)</f>
        <v>0</v>
      </c>
      <c r="AC34" s="37">
        <f>AB34*Тарифы!W27</f>
        <v>0</v>
      </c>
      <c r="AD34" s="36">
        <f>SUM('150007 Алагир:150061 МедФарн'!AD34)</f>
        <v>260</v>
      </c>
      <c r="AE34" s="37">
        <f>AD34*Тарифы!X27</f>
        <v>227440.19999999998</v>
      </c>
      <c r="AF34" s="36">
        <f>SUM('150007 Алагир:150061 МедФарн'!AF34)</f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f>SUM('150007 Алагир:150061 МедФарн'!D35)</f>
        <v>56715</v>
      </c>
      <c r="E35" s="37">
        <f>D35*Тарифы!D28</f>
        <v>8782317.75</v>
      </c>
      <c r="F35" s="36">
        <f>SUM('150007 Алагир:150061 МедФарн'!F35)</f>
        <v>995</v>
      </c>
      <c r="G35" s="37">
        <f>F35*Тарифы!E28</f>
        <v>0</v>
      </c>
      <c r="H35" s="36">
        <f>SUM('150007 Алагир:150061 МедФарн'!H35)</f>
        <v>197110</v>
      </c>
      <c r="I35" s="37">
        <f>H35*Тарифы!F28</f>
        <v>36626980.199999996</v>
      </c>
      <c r="J35" s="36">
        <f>SUM('150007 Алагир:150061 МедФарн'!J35)</f>
        <v>127</v>
      </c>
      <c r="K35" s="37">
        <f>J35*Тарифы!G28</f>
        <v>0</v>
      </c>
      <c r="L35" s="36">
        <f>SUM('150007 Алагир:150061 МедФарн'!L35)</f>
        <v>99127</v>
      </c>
      <c r="M35" s="37">
        <v>0</v>
      </c>
      <c r="N35" s="36">
        <f>SUM('150007 Алагир:150061 МедФарн'!N35)</f>
        <v>12648</v>
      </c>
      <c r="O35" s="37">
        <v>0</v>
      </c>
      <c r="P35" s="36">
        <f>SUM('150007 Алагир:150061 МедФарн'!P35)</f>
        <v>0</v>
      </c>
      <c r="Q35" s="37">
        <v>0</v>
      </c>
      <c r="R35" s="36">
        <f>SUM('150007 Алагир:150061 МедФарн'!R35)</f>
        <v>0</v>
      </c>
      <c r="S35" s="37">
        <v>0</v>
      </c>
      <c r="T35" s="36">
        <f>SUM('150007 Алагир:150061 МедФарн'!T35)</f>
        <v>0</v>
      </c>
      <c r="U35" s="37">
        <v>0</v>
      </c>
      <c r="V35" s="36">
        <f>SUM('150007 Алагир:150061 МедФарн'!V35)</f>
        <v>0</v>
      </c>
      <c r="W35" s="37">
        <v>0</v>
      </c>
      <c r="X35" s="36">
        <f>SUM('150007 Алагир:150061 МедФарн'!X35)</f>
        <v>0</v>
      </c>
      <c r="Y35" s="37">
        <v>0</v>
      </c>
      <c r="Z35" s="36">
        <f>SUM('150007 Алагир:150061 МедФарн'!Z35)</f>
        <v>163405</v>
      </c>
      <c r="AA35" s="37">
        <f>Z35*Тарифы!V28</f>
        <v>49804209.950000003</v>
      </c>
      <c r="AB35" s="36">
        <f>SUM('150007 Алагир:150061 МедФарн'!AB35)</f>
        <v>80</v>
      </c>
      <c r="AC35" s="37">
        <f>AB35*Тарифы!W28</f>
        <v>0</v>
      </c>
      <c r="AD35" s="36">
        <f>SUM('150007 Алагир:150061 МедФарн'!AD35)</f>
        <v>402703</v>
      </c>
      <c r="AE35" s="37">
        <f>AD35*Тарифы!X28</f>
        <v>300360059.57999998</v>
      </c>
      <c r="AF35" s="36">
        <f>SUM('150007 Алагир:150061 МедФарн'!AF35)</f>
        <v>466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f>SUM('150007 Алагир:150061 МедФарн'!D36)</f>
        <v>0</v>
      </c>
      <c r="E36" s="37">
        <f>D36*Тарифы!D29</f>
        <v>0</v>
      </c>
      <c r="F36" s="36">
        <f>SUM('150007 Алагир:150061 МедФарн'!F36)</f>
        <v>0</v>
      </c>
      <c r="G36" s="37">
        <f>F36*Тарифы!E29</f>
        <v>0</v>
      </c>
      <c r="H36" s="36">
        <f>SUM('150007 Алагир:150061 МедФарн'!H36)</f>
        <v>0</v>
      </c>
      <c r="I36" s="37">
        <f>H36*Тарифы!F29</f>
        <v>0</v>
      </c>
      <c r="J36" s="36">
        <f>SUM('150007 Алагир:150061 МедФарн'!J36)</f>
        <v>0</v>
      </c>
      <c r="K36" s="37">
        <f>J36*Тарифы!G29</f>
        <v>0</v>
      </c>
      <c r="L36" s="36">
        <f>SUM('150007 Алагир:150061 МедФарн'!L36)</f>
        <v>0</v>
      </c>
      <c r="M36" s="37">
        <v>0</v>
      </c>
      <c r="N36" s="36">
        <f>SUM('150007 Алагир:150061 МедФарн'!N36)</f>
        <v>0</v>
      </c>
      <c r="O36" s="37">
        <v>0</v>
      </c>
      <c r="P36" s="36">
        <f>SUM('150007 Алагир:150061 МедФарн'!P36)</f>
        <v>0</v>
      </c>
      <c r="Q36" s="37">
        <v>0</v>
      </c>
      <c r="R36" s="36">
        <f>SUM('150007 Алагир:150061 МедФарн'!R36)</f>
        <v>0</v>
      </c>
      <c r="S36" s="37">
        <v>0</v>
      </c>
      <c r="T36" s="36">
        <f>SUM('150007 Алагир:150061 МедФарн'!T36)</f>
        <v>0</v>
      </c>
      <c r="U36" s="37">
        <v>0</v>
      </c>
      <c r="V36" s="36">
        <f>SUM('150007 Алагир:150061 МедФарн'!V36)</f>
        <v>0</v>
      </c>
      <c r="W36" s="37">
        <v>0</v>
      </c>
      <c r="X36" s="36">
        <f>SUM('150007 Алагир:150061 МедФарн'!X36)</f>
        <v>0</v>
      </c>
      <c r="Y36" s="37">
        <v>0</v>
      </c>
      <c r="Z36" s="36">
        <f>SUM('150007 Алагир:150061 МедФарн'!Z36)</f>
        <v>0</v>
      </c>
      <c r="AA36" s="37">
        <f>Z36*Тарифы!V29</f>
        <v>0</v>
      </c>
      <c r="AB36" s="36">
        <f>SUM('150007 Алагир:150061 МедФарн'!AB36)</f>
        <v>0</v>
      </c>
      <c r="AC36" s="37">
        <f>AB36*Тарифы!W29</f>
        <v>0</v>
      </c>
      <c r="AD36" s="36">
        <f>SUM('150007 Алагир:150061 МедФарн'!AD36)</f>
        <v>0</v>
      </c>
      <c r="AE36" s="37">
        <f>AD36*Тарифы!X29</f>
        <v>0</v>
      </c>
      <c r="AF36" s="36">
        <f>SUM('150007 Алагир:150061 МедФарн'!AF36)</f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f>SUM('150007 Алагир:150061 МедФарн'!D37)</f>
        <v>1698</v>
      </c>
      <c r="E37" s="37">
        <f>D37*Тарифы!D30</f>
        <v>279932.28000000003</v>
      </c>
      <c r="F37" s="36">
        <f>SUM('150007 Алагир:150061 МедФарн'!F37)</f>
        <v>1010</v>
      </c>
      <c r="G37" s="37">
        <f>F37*Тарифы!E30</f>
        <v>167185.29999999999</v>
      </c>
      <c r="H37" s="36">
        <f>SUM('150007 Алагир:150061 МедФарн'!H37)</f>
        <v>14006</v>
      </c>
      <c r="I37" s="37">
        <f>H37*Тарифы!F30</f>
        <v>2770806.98</v>
      </c>
      <c r="J37" s="36">
        <f>SUM('150007 Алагир:150061 МедФарн'!J37)</f>
        <v>4220</v>
      </c>
      <c r="K37" s="37">
        <f>J37*Тарифы!G30</f>
        <v>838260.79999999993</v>
      </c>
      <c r="L37" s="36">
        <f>SUM('150007 Алагир:150061 МедФарн'!L37)</f>
        <v>0</v>
      </c>
      <c r="M37" s="37">
        <v>0</v>
      </c>
      <c r="N37" s="36">
        <f>SUM('150007 Алагир:150061 МедФарн'!N37)</f>
        <v>0</v>
      </c>
      <c r="O37" s="37">
        <v>0</v>
      </c>
      <c r="P37" s="36">
        <f>SUM('150007 Алагир:150061 МедФарн'!P37)</f>
        <v>0</v>
      </c>
      <c r="Q37" s="37">
        <v>0</v>
      </c>
      <c r="R37" s="36">
        <f>SUM('150007 Алагир:150061 МедФарн'!R37)</f>
        <v>0</v>
      </c>
      <c r="S37" s="37">
        <v>0</v>
      </c>
      <c r="T37" s="36">
        <f>SUM('150007 Алагир:150061 МедФарн'!T37)</f>
        <v>0</v>
      </c>
      <c r="U37" s="37">
        <v>0</v>
      </c>
      <c r="V37" s="36">
        <f>SUM('150007 Алагир:150061 МедФарн'!V37)</f>
        <v>0</v>
      </c>
      <c r="W37" s="37">
        <v>0</v>
      </c>
      <c r="X37" s="36">
        <f>SUM('150007 Алагир:150061 МедФарн'!X37)</f>
        <v>0</v>
      </c>
      <c r="Y37" s="37">
        <v>0</v>
      </c>
      <c r="Z37" s="36">
        <f>SUM('150007 Алагир:150061 МедФарн'!Z37)</f>
        <v>22721</v>
      </c>
      <c r="AA37" s="37">
        <f>Z37*Тарифы!V30</f>
        <v>7372737.29</v>
      </c>
      <c r="AB37" s="36">
        <f>SUM('150007 Алагир:150061 МедФарн'!AB37)</f>
        <v>8261</v>
      </c>
      <c r="AC37" s="37">
        <f>AB37*Тарифы!W30</f>
        <v>2691516.41</v>
      </c>
      <c r="AD37" s="36">
        <f>SUM('150007 Алагир:150061 МедФарн'!AD37)</f>
        <v>40903</v>
      </c>
      <c r="AE37" s="37">
        <f>AD37*Тарифы!X30</f>
        <v>35780717.310000002</v>
      </c>
      <c r="AF37" s="36">
        <f>SUM('150007 Алагир:150061 МедФарн'!AF37)</f>
        <v>10330</v>
      </c>
      <c r="AG37" s="37">
        <f>AF37*Тарифы!Y30</f>
        <v>9036374.0999999996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f>SUM('150007 Алагир:150061 МедФарн'!D38)</f>
        <v>2212</v>
      </c>
      <c r="E38" s="37">
        <f>D38*Тарифы!D31</f>
        <v>292360.03999999998</v>
      </c>
      <c r="F38" s="36">
        <f>SUM('150007 Алагир:150061 МедФарн'!F38)</f>
        <v>9</v>
      </c>
      <c r="G38" s="37">
        <f>F38*Тарифы!E31</f>
        <v>1497.1499999999999</v>
      </c>
      <c r="H38" s="36">
        <f>SUM('150007 Алагир:150061 МедФарн'!H38)</f>
        <v>11356</v>
      </c>
      <c r="I38" s="37">
        <f>H38*Тарифы!F31</f>
        <v>1801061.5999999999</v>
      </c>
      <c r="J38" s="36">
        <f>SUM('150007 Алагир:150061 МедФарн'!J38)</f>
        <v>84</v>
      </c>
      <c r="K38" s="37">
        <f>J38*Тарифы!G31</f>
        <v>16768.080000000002</v>
      </c>
      <c r="L38" s="36">
        <f>SUM('150007 Алагир:150061 МедФарн'!L38)</f>
        <v>0</v>
      </c>
      <c r="M38" s="37">
        <v>0</v>
      </c>
      <c r="N38" s="36">
        <f>SUM('150007 Алагир:150061 МедФарн'!N38)</f>
        <v>299</v>
      </c>
      <c r="O38" s="37">
        <v>0</v>
      </c>
      <c r="P38" s="36">
        <f>SUM('150007 Алагир:150061 МедФарн'!P38)</f>
        <v>0</v>
      </c>
      <c r="Q38" s="37">
        <v>0</v>
      </c>
      <c r="R38" s="36">
        <f>SUM('150007 Алагир:150061 МедФарн'!R38)</f>
        <v>0</v>
      </c>
      <c r="S38" s="37">
        <v>0</v>
      </c>
      <c r="T38" s="36">
        <f>SUM('150007 Алагир:150061 МедФарн'!T38)</f>
        <v>0</v>
      </c>
      <c r="U38" s="37">
        <v>0</v>
      </c>
      <c r="V38" s="36">
        <f>SUM('150007 Алагир:150061 МедФарн'!V38)</f>
        <v>0</v>
      </c>
      <c r="W38" s="37">
        <v>0</v>
      </c>
      <c r="X38" s="36">
        <f>SUM('150007 Алагир:150061 МедФарн'!X38)</f>
        <v>0</v>
      </c>
      <c r="Y38" s="37">
        <v>0</v>
      </c>
      <c r="Z38" s="36">
        <f>SUM('150007 Алагир:150061 МедФарн'!Z38)</f>
        <v>3065</v>
      </c>
      <c r="AA38" s="37">
        <f>Z38*Тарифы!V31</f>
        <v>797329.1</v>
      </c>
      <c r="AB38" s="36">
        <f>SUM('150007 Алагир:150061 МедФарн'!AB38)</f>
        <v>118</v>
      </c>
      <c r="AC38" s="37">
        <f>AB38*Тарифы!W31</f>
        <v>38634.380000000005</v>
      </c>
      <c r="AD38" s="36">
        <f>SUM('150007 Алагир:150061 МедФарн'!AD38)</f>
        <v>16462</v>
      </c>
      <c r="AE38" s="37">
        <f>AD38*Тарифы!X31</f>
        <v>10004451.26</v>
      </c>
      <c r="AF38" s="36">
        <f>SUM('150007 Алагир:150061 МедФарн'!AF38)</f>
        <v>691</v>
      </c>
      <c r="AG38" s="37">
        <f>AF38*Тарифы!Y31</f>
        <v>528110.56999999995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f>SUM('150007 Алагир:150061 МедФарн'!D39)</f>
        <v>15931</v>
      </c>
      <c r="E39" s="37">
        <f>D39*Тарифы!D32</f>
        <v>2626384.66</v>
      </c>
      <c r="F39" s="36">
        <f>SUM('150007 Алагир:150061 МедФарн'!F39)</f>
        <v>1619</v>
      </c>
      <c r="G39" s="37">
        <f>F39*Тарифы!E32</f>
        <v>267993.07</v>
      </c>
      <c r="H39" s="36">
        <f>SUM('150007 Алагир:150061 МедФарн'!H39)</f>
        <v>21499</v>
      </c>
      <c r="I39" s="37">
        <f>H39*Тарифы!F32</f>
        <v>4253147.17</v>
      </c>
      <c r="J39" s="36">
        <f>SUM('150007 Алагир:150061 МедФарн'!J39)</f>
        <v>2296</v>
      </c>
      <c r="K39" s="37">
        <f>J39*Тарифы!G32</f>
        <v>456077.43999999994</v>
      </c>
      <c r="L39" s="36">
        <f>SUM('150007 Алагир:150061 МедФарн'!L39)</f>
        <v>0</v>
      </c>
      <c r="M39" s="37">
        <v>0</v>
      </c>
      <c r="N39" s="36">
        <f>SUM('150007 Алагир:150061 МедФарн'!N39)</f>
        <v>232</v>
      </c>
      <c r="O39" s="37">
        <v>0</v>
      </c>
      <c r="P39" s="36">
        <f>SUM('150007 Алагир:150061 МедФарн'!P39)</f>
        <v>0</v>
      </c>
      <c r="Q39" s="37">
        <v>0</v>
      </c>
      <c r="R39" s="36">
        <f>SUM('150007 Алагир:150061 МедФарн'!R39)</f>
        <v>0</v>
      </c>
      <c r="S39" s="37">
        <v>0</v>
      </c>
      <c r="T39" s="36">
        <f>SUM('150007 Алагир:150061 МедФарн'!T39)</f>
        <v>0</v>
      </c>
      <c r="U39" s="37">
        <v>0</v>
      </c>
      <c r="V39" s="36">
        <f>SUM('150007 Алагир:150061 МедФарн'!V39)</f>
        <v>0</v>
      </c>
      <c r="W39" s="37">
        <v>0</v>
      </c>
      <c r="X39" s="36">
        <f>SUM('150007 Алагир:150061 МедФарн'!X39)</f>
        <v>0</v>
      </c>
      <c r="Y39" s="37">
        <v>0</v>
      </c>
      <c r="Z39" s="36">
        <f>SUM('150007 Алагир:150061 МедФарн'!Z39)</f>
        <v>9060</v>
      </c>
      <c r="AA39" s="37">
        <f>Z39*Тарифы!V32</f>
        <v>2939879.4</v>
      </c>
      <c r="AB39" s="36">
        <f>SUM('150007 Алагир:150061 МедФарн'!AB39)</f>
        <v>322</v>
      </c>
      <c r="AC39" s="37">
        <f>AB39*Тарифы!W32</f>
        <v>104910.82</v>
      </c>
      <c r="AD39" s="36">
        <f>SUM('150007 Алагир:150061 МедФарн'!AD39)</f>
        <v>36445</v>
      </c>
      <c r="AE39" s="37">
        <f>AD39*Тарифы!X32</f>
        <v>31880992.649999999</v>
      </c>
      <c r="AF39" s="36">
        <f>SUM('150007 Алагир:150061 МедФарн'!AF39)</f>
        <v>2738</v>
      </c>
      <c r="AG39" s="37">
        <f>AF39*Тарифы!Y32</f>
        <v>2395120.2599999998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f>SUM('150007 Алагир:150061 МедФарн'!D40)</f>
        <v>0</v>
      </c>
      <c r="E40" s="37">
        <f>D40*Тарифы!D33</f>
        <v>0</v>
      </c>
      <c r="F40" s="36">
        <f>SUM('150007 Алагир:150061 МедФарн'!F40)</f>
        <v>0</v>
      </c>
      <c r="G40" s="37">
        <f>F40*Тарифы!E33</f>
        <v>0</v>
      </c>
      <c r="H40" s="36">
        <f>SUM('150007 Алагир:150061 МедФарн'!H40)</f>
        <v>0</v>
      </c>
      <c r="I40" s="37">
        <f>H40*Тарифы!F33</f>
        <v>0</v>
      </c>
      <c r="J40" s="36">
        <f>SUM('150007 Алагир:150061 МедФарн'!J40)</f>
        <v>0</v>
      </c>
      <c r="K40" s="37">
        <f>J40*Тарифы!G33</f>
        <v>0</v>
      </c>
      <c r="L40" s="36">
        <f>SUM('150007 Алагир:150061 МедФарн'!L40)</f>
        <v>0</v>
      </c>
      <c r="M40" s="37">
        <v>0</v>
      </c>
      <c r="N40" s="36">
        <f>SUM('150007 Алагир:150061 МедФарн'!N40)</f>
        <v>0</v>
      </c>
      <c r="O40" s="37">
        <v>0</v>
      </c>
      <c r="P40" s="36">
        <f>SUM('150007 Алагир:150061 МедФарн'!P40)</f>
        <v>0</v>
      </c>
      <c r="Q40" s="37">
        <v>0</v>
      </c>
      <c r="R40" s="36">
        <f>SUM('150007 Алагир:150061 МедФарн'!R40)</f>
        <v>0</v>
      </c>
      <c r="S40" s="37">
        <v>0</v>
      </c>
      <c r="T40" s="36">
        <f>SUM('150007 Алагир:150061 МедФарн'!T40)</f>
        <v>0</v>
      </c>
      <c r="U40" s="37">
        <v>0</v>
      </c>
      <c r="V40" s="36">
        <f>SUM('150007 Алагир:150061 МедФарн'!V40)</f>
        <v>0</v>
      </c>
      <c r="W40" s="37">
        <v>0</v>
      </c>
      <c r="X40" s="36">
        <f>SUM('150007 Алагир:150061 МедФарн'!X40)</f>
        <v>0</v>
      </c>
      <c r="Y40" s="37">
        <v>0</v>
      </c>
      <c r="Z40" s="36">
        <f>SUM('150007 Алагир:150061 МедФарн'!Z40)</f>
        <v>0</v>
      </c>
      <c r="AA40" s="37">
        <f>Z40*Тарифы!V33</f>
        <v>0</v>
      </c>
      <c r="AB40" s="36">
        <f>SUM('150007 Алагир:150061 МедФарн'!AB40)</f>
        <v>0</v>
      </c>
      <c r="AC40" s="37">
        <f>AB40*Тарифы!W33</f>
        <v>0</v>
      </c>
      <c r="AD40" s="36">
        <f>SUM('150007 Алагир:150061 МедФарн'!AD40)</f>
        <v>100</v>
      </c>
      <c r="AE40" s="37">
        <f>AD40*Тарифы!X33</f>
        <v>0</v>
      </c>
      <c r="AF40" s="36">
        <f>SUM('150007 Алагир:150061 МедФарн'!AF40)</f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f>SUM('150007 Алагир:150061 МедФарн'!D41)</f>
        <v>0</v>
      </c>
      <c r="E41" s="37">
        <f>D41*Тарифы!D34</f>
        <v>0</v>
      </c>
      <c r="F41" s="36">
        <f>SUM('150007 Алагир:150061 МедФарн'!F41)</f>
        <v>0</v>
      </c>
      <c r="G41" s="37">
        <f>F41*Тарифы!E34</f>
        <v>0</v>
      </c>
      <c r="H41" s="36">
        <f>SUM('150007 Алагир:150061 МедФарн'!H41)</f>
        <v>0</v>
      </c>
      <c r="I41" s="37">
        <f>H41*Тарифы!F34</f>
        <v>0</v>
      </c>
      <c r="J41" s="36">
        <f>SUM('150007 Алагир:150061 МедФарн'!J41)</f>
        <v>0</v>
      </c>
      <c r="K41" s="37">
        <f>J41*Тарифы!G34</f>
        <v>0</v>
      </c>
      <c r="L41" s="36">
        <f>SUM('150007 Алагир:150061 МедФарн'!L41)</f>
        <v>0</v>
      </c>
      <c r="M41" s="37">
        <v>0</v>
      </c>
      <c r="N41" s="36">
        <f>SUM('150007 Алагир:150061 МедФарн'!N41)</f>
        <v>0</v>
      </c>
      <c r="O41" s="37">
        <v>0</v>
      </c>
      <c r="P41" s="36">
        <f>SUM('150007 Алагир:150061 МедФарн'!P41)</f>
        <v>0</v>
      </c>
      <c r="Q41" s="37">
        <v>0</v>
      </c>
      <c r="R41" s="36">
        <f>SUM('150007 Алагир:150061 МедФарн'!R41)</f>
        <v>0</v>
      </c>
      <c r="S41" s="37">
        <v>0</v>
      </c>
      <c r="T41" s="36">
        <f>SUM('150007 Алагир:150061 МедФарн'!T41)</f>
        <v>0</v>
      </c>
      <c r="U41" s="37">
        <v>0</v>
      </c>
      <c r="V41" s="36">
        <f>SUM('150007 Алагир:150061 МедФарн'!V41)</f>
        <v>0</v>
      </c>
      <c r="W41" s="37">
        <v>0</v>
      </c>
      <c r="X41" s="36">
        <f>SUM('150007 Алагир:150061 МедФарн'!X41)</f>
        <v>0</v>
      </c>
      <c r="Y41" s="37">
        <v>0</v>
      </c>
      <c r="Z41" s="36">
        <f>SUM('150007 Алагир:150061 МедФарн'!Z41)</f>
        <v>0</v>
      </c>
      <c r="AA41" s="37">
        <f>Z41*Тарифы!V34</f>
        <v>0</v>
      </c>
      <c r="AB41" s="36">
        <f>SUM('150007 Алагир:150061 МедФарн'!AB41)</f>
        <v>0</v>
      </c>
      <c r="AC41" s="37">
        <f>AB41*Тарифы!W34</f>
        <v>0</v>
      </c>
      <c r="AD41" s="36">
        <f>SUM('150007 Алагир:150061 МедФарн'!AD41)</f>
        <v>0</v>
      </c>
      <c r="AE41" s="37">
        <f>AD41*Тарифы!X34</f>
        <v>0</v>
      </c>
      <c r="AF41" s="36">
        <f>SUM('150007 Алагир:150061 МедФарн'!AF41)</f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f>SUM('150007 Алагир:150061 МедФарн'!D42)</f>
        <v>560</v>
      </c>
      <c r="E42" s="37">
        <f>D42*Тарифы!D35</f>
        <v>92321.600000000006</v>
      </c>
      <c r="F42" s="36">
        <f>SUM('150007 Алагир:150061 МедФарн'!F42)</f>
        <v>0</v>
      </c>
      <c r="G42" s="37">
        <f>F42*Тарифы!E35</f>
        <v>0</v>
      </c>
      <c r="H42" s="36">
        <f>SUM('150007 Алагир:150061 МедФарн'!H42)</f>
        <v>0</v>
      </c>
      <c r="I42" s="37">
        <f>H42*Тарифы!F35</f>
        <v>0</v>
      </c>
      <c r="J42" s="36">
        <f>SUM('150007 Алагир:150061 МедФарн'!J42)</f>
        <v>239</v>
      </c>
      <c r="K42" s="37">
        <f>J42*Тарифы!G35</f>
        <v>47474.96</v>
      </c>
      <c r="L42" s="36">
        <f>SUM('150007 Алагир:150061 МедФарн'!L42)</f>
        <v>0</v>
      </c>
      <c r="M42" s="37">
        <v>0</v>
      </c>
      <c r="N42" s="36">
        <f>SUM('150007 Алагир:150061 МедФарн'!N42)</f>
        <v>0</v>
      </c>
      <c r="O42" s="37">
        <v>0</v>
      </c>
      <c r="P42" s="36">
        <f>SUM('150007 Алагир:150061 МедФарн'!P42)</f>
        <v>0</v>
      </c>
      <c r="Q42" s="37">
        <v>0</v>
      </c>
      <c r="R42" s="36">
        <f>SUM('150007 Алагир:150061 МедФарн'!R42)</f>
        <v>0</v>
      </c>
      <c r="S42" s="37">
        <v>0</v>
      </c>
      <c r="T42" s="36">
        <f>SUM('150007 Алагир:150061 МедФарн'!T42)</f>
        <v>0</v>
      </c>
      <c r="U42" s="37">
        <v>0</v>
      </c>
      <c r="V42" s="36">
        <f>SUM('150007 Алагир:150061 МедФарн'!V42)</f>
        <v>0</v>
      </c>
      <c r="W42" s="37">
        <v>0</v>
      </c>
      <c r="X42" s="36">
        <f>SUM('150007 Алагир:150061 МедФарн'!X42)</f>
        <v>0</v>
      </c>
      <c r="Y42" s="37">
        <v>0</v>
      </c>
      <c r="Z42" s="36">
        <f>SUM('150007 Алагир:150061 МедФарн'!Z42)</f>
        <v>0</v>
      </c>
      <c r="AA42" s="37">
        <f>Z42*Тарифы!V35</f>
        <v>0</v>
      </c>
      <c r="AB42" s="36">
        <f>SUM('150007 Алагир:150061 МедФарн'!AB42)</f>
        <v>0</v>
      </c>
      <c r="AC42" s="37">
        <f>AB42*Тарифы!W35</f>
        <v>0</v>
      </c>
      <c r="AD42" s="36">
        <f>SUM('150007 Алагир:150061 МедФарн'!AD42)</f>
        <v>160</v>
      </c>
      <c r="AE42" s="37">
        <f>AD42*Тарифы!X35</f>
        <v>139963.20000000001</v>
      </c>
      <c r="AF42" s="36">
        <f>SUM('150007 Алагир:150061 МедФарн'!AF42)</f>
        <v>6</v>
      </c>
      <c r="AG42" s="37">
        <f>AF42*Тарифы!Y35</f>
        <v>5248.62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f>SUM('150007 Алагир:150061 МедФарн'!D43)</f>
        <v>8567</v>
      </c>
      <c r="E43" s="37">
        <f>D43*Тарифы!D36</f>
        <v>2539858.4900000002</v>
      </c>
      <c r="F43" s="36">
        <f>SUM('150007 Алагир:150061 МедФарн'!F43)</f>
        <v>76</v>
      </c>
      <c r="G43" s="37">
        <f>F43*Тарифы!E36</f>
        <v>30902.36</v>
      </c>
      <c r="H43" s="36">
        <f>SUM('150007 Алагир:150061 МедФарн'!H43)</f>
        <v>16474</v>
      </c>
      <c r="I43" s="37">
        <f>H43*Тарифы!F36</f>
        <v>5860790.2400000002</v>
      </c>
      <c r="J43" s="36">
        <f>SUM('150007 Алагир:150061 МедФарн'!J43)</f>
        <v>262</v>
      </c>
      <c r="K43" s="37">
        <f>J43*Тарифы!G36</f>
        <v>127837.66</v>
      </c>
      <c r="L43" s="36">
        <f>SUM('150007 Алагир:150061 МедФарн'!L43)</f>
        <v>0</v>
      </c>
      <c r="M43" s="37">
        <v>0</v>
      </c>
      <c r="N43" s="36">
        <f>SUM('150007 Алагир:150061 МедФарн'!N43)</f>
        <v>0</v>
      </c>
      <c r="O43" s="37">
        <v>0</v>
      </c>
      <c r="P43" s="36">
        <f>SUM('150007 Алагир:150061 МедФарн'!P43)</f>
        <v>0</v>
      </c>
      <c r="Q43" s="37">
        <v>0</v>
      </c>
      <c r="R43" s="36">
        <f>SUM('150007 Алагир:150061 МедФарн'!R43)</f>
        <v>0</v>
      </c>
      <c r="S43" s="37">
        <v>0</v>
      </c>
      <c r="T43" s="36">
        <f>SUM('150007 Алагир:150061 МедФарн'!T43)</f>
        <v>0</v>
      </c>
      <c r="U43" s="37">
        <v>0</v>
      </c>
      <c r="V43" s="36">
        <f>SUM('150007 Алагир:150061 МедФарн'!V43)</f>
        <v>0</v>
      </c>
      <c r="W43" s="37">
        <v>0</v>
      </c>
      <c r="X43" s="36">
        <f>SUM('150007 Алагир:150061 МедФарн'!X43)</f>
        <v>0</v>
      </c>
      <c r="Y43" s="37">
        <v>0</v>
      </c>
      <c r="Z43" s="36">
        <f>SUM('150007 Алагир:150061 МедФарн'!Z43)</f>
        <v>2315</v>
      </c>
      <c r="AA43" s="37">
        <f>Z43*Тарифы!V36</f>
        <v>1355501.95</v>
      </c>
      <c r="AB43" s="36">
        <f>SUM('150007 Алагир:150061 МедФарн'!AB43)</f>
        <v>19</v>
      </c>
      <c r="AC43" s="37">
        <f>AB43*Тарифы!W36</f>
        <v>15205.89</v>
      </c>
      <c r="AD43" s="36">
        <f>SUM('150007 Алагир:150061 МедФарн'!AD43)</f>
        <v>21948</v>
      </c>
      <c r="AE43" s="37">
        <f>AD43*Тарифы!X36</f>
        <v>28495966.319999997</v>
      </c>
      <c r="AF43" s="36">
        <f>SUM('150007 Алагир:150061 МедФарн'!AF43)</f>
        <v>85</v>
      </c>
      <c r="AG43" s="37">
        <f>AF43*Тарифы!Y36</f>
        <v>151058.6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f>SUM('150007 Алагир:150061 МедФарн'!D44)</f>
        <v>14992</v>
      </c>
      <c r="E44" s="37">
        <f>D44*Тарифы!D37</f>
        <v>4540027.3599999994</v>
      </c>
      <c r="F44" s="36">
        <f>SUM('150007 Алагир:150061 МедФарн'!F44)</f>
        <v>5812</v>
      </c>
      <c r="G44" s="37">
        <f>F44*Тарифы!E37</f>
        <v>2166364.88</v>
      </c>
      <c r="H44" s="36">
        <f>SUM('150007 Алагир:150061 МедФарн'!H44)</f>
        <v>4355</v>
      </c>
      <c r="I44" s="37">
        <f>H44*Тарифы!F37</f>
        <v>1856144.5499999998</v>
      </c>
      <c r="J44" s="36">
        <f>SUM('150007 Алагир:150061 МедФарн'!J44)</f>
        <v>2057</v>
      </c>
      <c r="K44" s="37">
        <f>J44*Тарифы!G37</f>
        <v>1079081.6300000001</v>
      </c>
      <c r="L44" s="36">
        <f>SUM('150007 Алагир:150061 МедФарн'!L44)</f>
        <v>0</v>
      </c>
      <c r="M44" s="37">
        <v>0</v>
      </c>
      <c r="N44" s="36">
        <f>SUM('150007 Алагир:150061 МедФарн'!N44)</f>
        <v>0</v>
      </c>
      <c r="O44" s="37">
        <v>0</v>
      </c>
      <c r="P44" s="36">
        <f>SUM('150007 Алагир:150061 МедФарн'!P44)</f>
        <v>0</v>
      </c>
      <c r="Q44" s="37">
        <v>0</v>
      </c>
      <c r="R44" s="36">
        <f>SUM('150007 Алагир:150061 МедФарн'!R44)</f>
        <v>0</v>
      </c>
      <c r="S44" s="37">
        <v>0</v>
      </c>
      <c r="T44" s="36">
        <f>SUM('150007 Алагир:150061 МедФарн'!T44)</f>
        <v>0</v>
      </c>
      <c r="U44" s="37">
        <v>0</v>
      </c>
      <c r="V44" s="36">
        <f>SUM('150007 Алагир:150061 МедФарн'!V44)</f>
        <v>0</v>
      </c>
      <c r="W44" s="37">
        <v>0</v>
      </c>
      <c r="X44" s="36">
        <f>SUM('150007 Алагир:150061 МедФарн'!X44)</f>
        <v>0</v>
      </c>
      <c r="Y44" s="37">
        <v>0</v>
      </c>
      <c r="Z44" s="36">
        <f>SUM('150007 Алагир:150061 МедФарн'!Z44)</f>
        <v>832</v>
      </c>
      <c r="AA44" s="37">
        <f>Z44*Тарифы!V37</f>
        <v>373268.47999999998</v>
      </c>
      <c r="AB44" s="36">
        <f>SUM('150007 Алагир:150061 МедФарн'!AB44)</f>
        <v>587</v>
      </c>
      <c r="AC44" s="37">
        <f>AB44*Тарифы!W37</f>
        <v>324141.40000000002</v>
      </c>
      <c r="AD44" s="36">
        <f>SUM('150007 Алагир:150061 МедФарн'!AD44)</f>
        <v>55048</v>
      </c>
      <c r="AE44" s="37">
        <f>AD44*Тарифы!X37</f>
        <v>70386024.24000001</v>
      </c>
      <c r="AF44" s="36">
        <f>SUM('150007 Алагир:150061 МедФарн'!AF44)</f>
        <v>21978</v>
      </c>
      <c r="AG44" s="37">
        <f>AF44*Тарифы!Y37</f>
        <v>34588317.060000002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f>SUM('150007 Алагир:150061 МедФарн'!D45)</f>
        <v>0</v>
      </c>
      <c r="E45" s="37">
        <f>D45*Тарифы!D38</f>
        <v>0</v>
      </c>
      <c r="F45" s="36">
        <f>SUM('150007 Алагир:150061 МедФарн'!F45)</f>
        <v>0</v>
      </c>
      <c r="G45" s="37">
        <f>F45*Тарифы!E38</f>
        <v>0</v>
      </c>
      <c r="H45" s="36">
        <f>SUM('150007 Алагир:150061 МедФарн'!H45)</f>
        <v>0</v>
      </c>
      <c r="I45" s="37">
        <f>H45*Тарифы!F38</f>
        <v>0</v>
      </c>
      <c r="J45" s="36">
        <f>SUM('150007 Алагир:150061 МедФарн'!J45)</f>
        <v>0</v>
      </c>
      <c r="K45" s="37">
        <f>J45*Тарифы!G38</f>
        <v>0</v>
      </c>
      <c r="L45" s="36">
        <f>SUM('150007 Алагир:150061 МедФарн'!L45)</f>
        <v>0</v>
      </c>
      <c r="M45" s="37">
        <v>0</v>
      </c>
      <c r="N45" s="36">
        <f>SUM('150007 Алагир:150061 МедФарн'!N45)</f>
        <v>0</v>
      </c>
      <c r="O45" s="37">
        <v>0</v>
      </c>
      <c r="P45" s="36">
        <f>SUM('150007 Алагир:150061 МедФарн'!P45)</f>
        <v>0</v>
      </c>
      <c r="Q45" s="37">
        <v>0</v>
      </c>
      <c r="R45" s="36">
        <f>SUM('150007 Алагир:150061 МедФарн'!R45)</f>
        <v>0</v>
      </c>
      <c r="S45" s="37">
        <v>0</v>
      </c>
      <c r="T45" s="36">
        <f>SUM('150007 Алагир:150061 МедФарн'!T45)</f>
        <v>0</v>
      </c>
      <c r="U45" s="37">
        <v>0</v>
      </c>
      <c r="V45" s="36">
        <f>SUM('150007 Алагир:150061 МедФарн'!V45)</f>
        <v>0</v>
      </c>
      <c r="W45" s="37">
        <v>0</v>
      </c>
      <c r="X45" s="36">
        <f>SUM('150007 Алагир:150061 МедФарн'!X45)</f>
        <v>0</v>
      </c>
      <c r="Y45" s="37">
        <v>0</v>
      </c>
      <c r="Z45" s="36">
        <f>SUM('150007 Алагир:150061 МедФарн'!Z45)</f>
        <v>0</v>
      </c>
      <c r="AA45" s="37">
        <f>Z45*Тарифы!V38</f>
        <v>0</v>
      </c>
      <c r="AB45" s="36">
        <f>SUM('150007 Алагир:150061 МедФарн'!AB45)</f>
        <v>0</v>
      </c>
      <c r="AC45" s="37">
        <f>AB45*Тарифы!W38</f>
        <v>0</v>
      </c>
      <c r="AD45" s="36">
        <f>SUM('150007 Алагир:150061 МедФарн'!AD45)</f>
        <v>0</v>
      </c>
      <c r="AE45" s="37">
        <f>AD45*Тарифы!X38</f>
        <v>0</v>
      </c>
      <c r="AF45" s="36">
        <f>SUM('150007 Алагир:150061 МедФарн'!AF45)</f>
        <v>0</v>
      </c>
      <c r="AG45" s="37">
        <f>AF45*Тарифы!Y38</f>
        <v>0</v>
      </c>
    </row>
    <row r="46" spans="1:35" x14ac:dyDescent="0.25">
      <c r="A46" s="38">
        <v>36</v>
      </c>
      <c r="B46" s="65" t="s">
        <v>72</v>
      </c>
      <c r="C46" s="50" t="s">
        <v>70</v>
      </c>
      <c r="D46" s="36">
        <f>SUM('150007 Алагир:150061 МедФарн'!D46)</f>
        <v>8287</v>
      </c>
      <c r="E46" s="37">
        <f>D46*Тарифы!D39</f>
        <v>6740231.4500000002</v>
      </c>
      <c r="F46" s="36">
        <f>SUM('150007 Алагир:150061 МедФарн'!F46)</f>
        <v>6560</v>
      </c>
      <c r="G46" s="37">
        <f>F46*Тарифы!E39</f>
        <v>5335576</v>
      </c>
      <c r="H46" s="36">
        <f>SUM('150007 Алагир:150061 МедФарн'!H46)</f>
        <v>4000</v>
      </c>
      <c r="I46" s="37">
        <f>H46*Тарифы!F39</f>
        <v>3253400</v>
      </c>
      <c r="J46" s="36">
        <f>SUM('150007 Алагир:150061 МедФарн'!J46)</f>
        <v>0</v>
      </c>
      <c r="K46" s="37">
        <f>J46*Тарифы!G39</f>
        <v>0</v>
      </c>
      <c r="L46" s="36">
        <f>SUM('150007 Алагир:150061 МедФарн'!L46)</f>
        <v>0</v>
      </c>
      <c r="M46" s="37">
        <v>0</v>
      </c>
      <c r="N46" s="36">
        <f>SUM('150007 Алагир:150061 МедФарн'!N46)</f>
        <v>0</v>
      </c>
      <c r="O46" s="37">
        <v>0</v>
      </c>
      <c r="P46" s="36">
        <f>SUM('150007 Алагир:150061 МедФарн'!P46)</f>
        <v>0</v>
      </c>
      <c r="Q46" s="37">
        <v>0</v>
      </c>
      <c r="R46" s="36">
        <f>SUM('150007 Алагир:150061 МедФарн'!R46)</f>
        <v>0</v>
      </c>
      <c r="S46" s="37">
        <v>0</v>
      </c>
      <c r="T46" s="36">
        <f>SUM('150007 Алагир:150061 МедФарн'!T46)</f>
        <v>0</v>
      </c>
      <c r="U46" s="37">
        <v>0</v>
      </c>
      <c r="V46" s="36">
        <f>SUM('150007 Алагир:150061 МедФарн'!V46)</f>
        <v>0</v>
      </c>
      <c r="W46" s="37">
        <v>0</v>
      </c>
      <c r="X46" s="36">
        <f>SUM('150007 Алагир:150061 МедФарн'!X46)</f>
        <v>0</v>
      </c>
      <c r="Y46" s="37">
        <v>0</v>
      </c>
      <c r="Z46" s="36">
        <f>SUM('150007 Алагир:150061 МедФарн'!Z46)</f>
        <v>0</v>
      </c>
      <c r="AA46" s="37">
        <f>Z46*Тарифы!V39</f>
        <v>0</v>
      </c>
      <c r="AB46" s="36">
        <f>SUM('150007 Алагир:150061 МедФарн'!AB46)</f>
        <v>0</v>
      </c>
      <c r="AC46" s="37">
        <f>AB46*Тарифы!W39</f>
        <v>0</v>
      </c>
      <c r="AD46" s="36">
        <f>SUM('150007 Алагир:150061 МедФарн'!AD46)</f>
        <v>0</v>
      </c>
      <c r="AE46" s="37">
        <f>AD46*Тарифы!X39</f>
        <v>0</v>
      </c>
      <c r="AF46" s="36">
        <f>SUM('150007 Алагир:150061 МедФарн'!AF46)</f>
        <v>0</v>
      </c>
      <c r="AG46" s="37">
        <f>AF46*Тарифы!Y39</f>
        <v>0</v>
      </c>
    </row>
    <row r="47" spans="1:35" x14ac:dyDescent="0.25">
      <c r="A47" s="38">
        <v>36</v>
      </c>
      <c r="B47" s="65" t="s">
        <v>72</v>
      </c>
      <c r="C47" s="50" t="s">
        <v>71</v>
      </c>
      <c r="D47" s="36">
        <f>SUM('150007 Алагир:150061 МедФарн'!D47)</f>
        <v>11096</v>
      </c>
      <c r="E47" s="37">
        <f>D47*Тарифы!D40</f>
        <v>1288578.48</v>
      </c>
      <c r="F47" s="36">
        <f>SUM('150007 Алагир:150061 МедФарн'!F47)</f>
        <v>5892</v>
      </c>
      <c r="G47" s="37">
        <f>F47*Тарифы!E40</f>
        <v>684237.96</v>
      </c>
      <c r="H47" s="36">
        <f>SUM('150007 Алагир:150061 МедФарн'!H47)</f>
        <v>29062</v>
      </c>
      <c r="I47" s="37">
        <f>H47*Тарифы!F40</f>
        <v>0</v>
      </c>
      <c r="J47" s="36">
        <f>SUM('150007 Алагир:150061 МедФарн'!J47)</f>
        <v>3067</v>
      </c>
      <c r="K47" s="37">
        <f>J47*Тарифы!G40</f>
        <v>0</v>
      </c>
      <c r="L47" s="36">
        <f>SUM('150007 Алагир:150061 МедФарн'!L47)</f>
        <v>0</v>
      </c>
      <c r="M47" s="37">
        <v>0</v>
      </c>
      <c r="N47" s="36">
        <f>SUM('150007 Алагир:150061 МедФарн'!N47)</f>
        <v>0</v>
      </c>
      <c r="O47" s="37">
        <v>0</v>
      </c>
      <c r="P47" s="36">
        <f>SUM('150007 Алагир:150061 МедФарн'!P47)</f>
        <v>0</v>
      </c>
      <c r="Q47" s="37">
        <v>0</v>
      </c>
      <c r="R47" s="36">
        <f>SUM('150007 Алагир:150061 МедФарн'!R47)</f>
        <v>0</v>
      </c>
      <c r="S47" s="37">
        <v>0</v>
      </c>
      <c r="T47" s="36">
        <f>SUM('150007 Алагир:150061 МедФарн'!T47)</f>
        <v>0</v>
      </c>
      <c r="U47" s="37">
        <v>0</v>
      </c>
      <c r="V47" s="36">
        <f>SUM('150007 Алагир:150061 МедФарн'!V47)</f>
        <v>0</v>
      </c>
      <c r="W47" s="37">
        <v>0</v>
      </c>
      <c r="X47" s="36">
        <f>SUM('150007 Алагир:150061 МедФарн'!X47)</f>
        <v>0</v>
      </c>
      <c r="Y47" s="37">
        <v>0</v>
      </c>
      <c r="Z47" s="36">
        <f>SUM('150007 Алагир:150061 МедФарн'!Z47)</f>
        <v>7181</v>
      </c>
      <c r="AA47" s="37">
        <f>Z47*Тарифы!V40</f>
        <v>1641361.17</v>
      </c>
      <c r="AB47" s="36">
        <f>SUM('150007 Алагир:150061 МедФарн'!AB47)</f>
        <v>1643</v>
      </c>
      <c r="AC47" s="37">
        <f>AB47*Тарифы!W40</f>
        <v>375540.51</v>
      </c>
      <c r="AD47" s="36">
        <f>SUM('150007 Алагир:150061 МедФарн'!AD47)</f>
        <v>545</v>
      </c>
      <c r="AE47" s="37">
        <f>AD47*Тарифы!X40</f>
        <v>306121.05000000005</v>
      </c>
      <c r="AF47" s="36">
        <f>SUM('150007 Алагир:150061 МедФарн'!AF47)</f>
        <v>150</v>
      </c>
      <c r="AG47" s="37">
        <f>AF47*Тарифы!Y40</f>
        <v>85635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329107</v>
      </c>
      <c r="E48" s="39">
        <f t="shared" ref="E48:AG48" si="0">SUM(E10:E47)</f>
        <v>65600054.850000001</v>
      </c>
      <c r="F48" s="67">
        <f t="shared" si="0"/>
        <v>60100</v>
      </c>
      <c r="G48" s="39">
        <f t="shared" si="0"/>
        <v>16208442.34</v>
      </c>
      <c r="H48" s="67">
        <f t="shared" si="0"/>
        <v>512413</v>
      </c>
      <c r="I48" s="39">
        <f t="shared" si="0"/>
        <v>96783638.699999988</v>
      </c>
      <c r="J48" s="67">
        <f t="shared" si="0"/>
        <v>84133</v>
      </c>
      <c r="K48" s="39">
        <f t="shared" si="0"/>
        <v>20088220.479999997</v>
      </c>
      <c r="L48" s="67">
        <f t="shared" si="0"/>
        <v>99127</v>
      </c>
      <c r="M48" s="39">
        <f t="shared" si="0"/>
        <v>0</v>
      </c>
      <c r="N48" s="67">
        <f t="shared" si="0"/>
        <v>15021</v>
      </c>
      <c r="O48" s="39">
        <f t="shared" si="0"/>
        <v>0</v>
      </c>
      <c r="P48" s="67">
        <f t="shared" si="0"/>
        <v>1959</v>
      </c>
      <c r="Q48" s="39">
        <f t="shared" si="0"/>
        <v>0</v>
      </c>
      <c r="R48" s="67">
        <f t="shared" si="0"/>
        <v>723</v>
      </c>
      <c r="S48" s="39">
        <f t="shared" si="0"/>
        <v>0</v>
      </c>
      <c r="T48" s="67">
        <f t="shared" si="0"/>
        <v>127477</v>
      </c>
      <c r="U48" s="39">
        <f t="shared" si="0"/>
        <v>0</v>
      </c>
      <c r="V48" s="67">
        <f t="shared" si="0"/>
        <v>58393</v>
      </c>
      <c r="W48" s="39">
        <f t="shared" si="0"/>
        <v>0</v>
      </c>
      <c r="X48" s="67">
        <f t="shared" si="0"/>
        <v>17165</v>
      </c>
      <c r="Y48" s="39">
        <f t="shared" si="0"/>
        <v>0</v>
      </c>
      <c r="Z48" s="67">
        <f t="shared" si="0"/>
        <v>229526</v>
      </c>
      <c r="AA48" s="39">
        <f t="shared" si="0"/>
        <v>70924751.290000007</v>
      </c>
      <c r="AB48" s="67">
        <f t="shared" si="0"/>
        <v>87001</v>
      </c>
      <c r="AC48" s="39">
        <f t="shared" si="0"/>
        <v>37676246.060000002</v>
      </c>
      <c r="AD48" s="67">
        <f t="shared" si="0"/>
        <v>842391</v>
      </c>
      <c r="AE48" s="39">
        <f t="shared" si="0"/>
        <v>734115858.57999992</v>
      </c>
      <c r="AF48" s="67">
        <f t="shared" si="0"/>
        <v>271781</v>
      </c>
      <c r="AG48" s="39">
        <f t="shared" si="0"/>
        <v>309031182.12</v>
      </c>
      <c r="AH48" s="68"/>
      <c r="AI48" s="68"/>
    </row>
    <row r="50" spans="1:35" s="41" customFormat="1" ht="30.75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>
        <f>D3</f>
        <v>0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f>SUM('150007 Алагир:150061 МедФарн'!D58)</f>
        <v>3258</v>
      </c>
      <c r="E58" s="37">
        <f>D58*Тарифы!D3</f>
        <v>378351.54</v>
      </c>
      <c r="F58" s="36">
        <f>SUM('150007 Алагир:150061 МедФарн'!F58)</f>
        <v>0</v>
      </c>
      <c r="G58" s="37">
        <f>F58*Тарифы!E3</f>
        <v>0</v>
      </c>
      <c r="H58" s="36">
        <f>SUM('150007 Алагир:150061 МедФарн'!H58)</f>
        <v>0</v>
      </c>
      <c r="I58" s="37">
        <f>H58*Тарифы!F3</f>
        <v>0</v>
      </c>
      <c r="J58" s="36">
        <f>SUM('150007 Алагир:150061 МедФарн'!J58)</f>
        <v>0</v>
      </c>
      <c r="K58" s="37">
        <f>J58*Тарифы!G3</f>
        <v>0</v>
      </c>
      <c r="L58" s="36">
        <f>SUM('150007 Алагир:150061 МедФарн'!L58)</f>
        <v>0</v>
      </c>
      <c r="M58" s="37">
        <v>0</v>
      </c>
      <c r="N58" s="36">
        <f>SUM('150007 Алагир:150061 МедФарн'!N58)</f>
        <v>0</v>
      </c>
      <c r="O58" s="37">
        <v>0</v>
      </c>
      <c r="P58" s="36">
        <f>SUM('150007 Алагир:150061 МедФарн'!P58)</f>
        <v>0</v>
      </c>
      <c r="Q58" s="37">
        <v>0</v>
      </c>
      <c r="R58" s="36">
        <f>SUM('150007 Алагир:150061 МедФарн'!R58)</f>
        <v>0</v>
      </c>
      <c r="S58" s="37">
        <v>0</v>
      </c>
      <c r="T58" s="36">
        <f>SUM('150007 Алагир:150061 МедФарн'!T58)</f>
        <v>0</v>
      </c>
      <c r="U58" s="37">
        <v>0</v>
      </c>
      <c r="V58" s="36">
        <f>SUM('150007 Алагир:150061 МедФарн'!V58)</f>
        <v>0</v>
      </c>
      <c r="W58" s="37">
        <v>0</v>
      </c>
      <c r="X58" s="36">
        <f>SUM('150007 Алагир:150061 МедФарн'!X58)</f>
        <v>0</v>
      </c>
      <c r="Y58" s="37">
        <v>0</v>
      </c>
      <c r="Z58" s="36">
        <f>SUM('150007 Алагир:150061 МедФарн'!Z58)</f>
        <v>90</v>
      </c>
      <c r="AA58" s="37">
        <f>Z58*Тарифы!V3</f>
        <v>20571.3</v>
      </c>
      <c r="AB58" s="36">
        <f>SUM('150007 Алагир:150061 МедФарн'!AB58)</f>
        <v>0</v>
      </c>
      <c r="AC58" s="37">
        <f>AB58*Тарифы!W3</f>
        <v>0</v>
      </c>
      <c r="AD58" s="36">
        <f>SUM('150007 Алагир:150061 МедФарн'!AD58)</f>
        <v>0</v>
      </c>
      <c r="AE58" s="37">
        <f>AD58*Тарифы!X3</f>
        <v>0</v>
      </c>
      <c r="AF58" s="36">
        <f>SUM('150007 Алагир:150061 МедФарн'!AF58)</f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f>SUM('150007 Алагир:150061 МедФарн'!D59)</f>
        <v>19543</v>
      </c>
      <c r="E59" s="37">
        <f>D59*Тарифы!D4</f>
        <v>4245521.32</v>
      </c>
      <c r="F59" s="36">
        <f>SUM('150007 Алагир:150061 МедФарн'!F59)</f>
        <v>315</v>
      </c>
      <c r="G59" s="37">
        <f>F59*Тарифы!E4</f>
        <v>54605.25</v>
      </c>
      <c r="H59" s="36">
        <f>SUM('150007 Алагир:150061 МедФарн'!H59)</f>
        <v>5910</v>
      </c>
      <c r="I59" s="37">
        <f>H59*Тарифы!F4</f>
        <v>1540677.9</v>
      </c>
      <c r="J59" s="36">
        <f>SUM('150007 Алагир:150061 МедФарн'!J59)</f>
        <v>267</v>
      </c>
      <c r="K59" s="37">
        <f>J59*Тарифы!G4</f>
        <v>55541.340000000004</v>
      </c>
      <c r="L59" s="36">
        <f>SUM('150007 Алагир:150061 МедФарн'!L59)</f>
        <v>0</v>
      </c>
      <c r="M59" s="37">
        <v>0</v>
      </c>
      <c r="N59" s="36">
        <f>SUM('150007 Алагир:150061 МедФарн'!N59)</f>
        <v>45</v>
      </c>
      <c r="O59" s="37">
        <v>0</v>
      </c>
      <c r="P59" s="36">
        <f>SUM('150007 Алагир:150061 МедФарн'!P59)</f>
        <v>0</v>
      </c>
      <c r="Q59" s="37">
        <v>0</v>
      </c>
      <c r="R59" s="36">
        <f>SUM('150007 Алагир:150061 МедФарн'!R59)</f>
        <v>0</v>
      </c>
      <c r="S59" s="37">
        <v>0</v>
      </c>
      <c r="T59" s="36">
        <f>SUM('150007 Алагир:150061 МедФарн'!T59)</f>
        <v>0</v>
      </c>
      <c r="U59" s="37">
        <v>0</v>
      </c>
      <c r="V59" s="36">
        <f>SUM('150007 Алагир:150061 МедФарн'!V59)</f>
        <v>0</v>
      </c>
      <c r="W59" s="37">
        <v>0</v>
      </c>
      <c r="X59" s="36">
        <f>SUM('150007 Алагир:150061 МедФарн'!X59)</f>
        <v>0</v>
      </c>
      <c r="Y59" s="37">
        <v>0</v>
      </c>
      <c r="Z59" s="36">
        <f>SUM('150007 Алагир:150061 МедФарн'!Z59)</f>
        <v>251</v>
      </c>
      <c r="AA59" s="37">
        <f>Z59*Тарифы!V4</f>
        <v>107320.06999999999</v>
      </c>
      <c r="AB59" s="36">
        <f>SUM('150007 Алагир:150061 МедФарн'!AB59)</f>
        <v>37</v>
      </c>
      <c r="AC59" s="37">
        <f>AB59*Тарифы!W4</f>
        <v>12624.4</v>
      </c>
      <c r="AD59" s="36">
        <f>SUM('150007 Алагир:150061 МедФарн'!AD59)</f>
        <v>9693</v>
      </c>
      <c r="AE59" s="37">
        <f>AD59*Тарифы!X4</f>
        <v>13923606.780000001</v>
      </c>
      <c r="AF59" s="36">
        <f>SUM('150007 Алагир:150061 МедФарн'!AF59)</f>
        <v>489</v>
      </c>
      <c r="AG59" s="37">
        <f>AF59*Тарифы!Y4</f>
        <v>558340.19999999995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f>SUM('150007 Алагир:150061 МедФарн'!D60)</f>
        <v>320</v>
      </c>
      <c r="E60" s="37">
        <f>D60*Тарифы!D5</f>
        <v>88608</v>
      </c>
      <c r="F60" s="36">
        <f>SUM('150007 Алагир:150061 МедФарн'!F60)</f>
        <v>0</v>
      </c>
      <c r="G60" s="37">
        <f>F60*Тарифы!E5</f>
        <v>0</v>
      </c>
      <c r="H60" s="36">
        <f>SUM('150007 Алагир:150061 МедФарн'!H60)</f>
        <v>51</v>
      </c>
      <c r="I60" s="37">
        <f>H60*Тарифы!F5</f>
        <v>16946.28</v>
      </c>
      <c r="J60" s="36">
        <f>SUM('150007 Алагир:150061 МедФарн'!J60)</f>
        <v>528</v>
      </c>
      <c r="K60" s="37">
        <f>J60*Тарифы!G5</f>
        <v>199452</v>
      </c>
      <c r="L60" s="36">
        <f>SUM('150007 Алагир:150061 МедФарн'!L60)</f>
        <v>0</v>
      </c>
      <c r="M60" s="37">
        <v>0</v>
      </c>
      <c r="N60" s="36">
        <f>SUM('150007 Алагир:150061 МедФарн'!N60)</f>
        <v>0</v>
      </c>
      <c r="O60" s="37">
        <v>0</v>
      </c>
      <c r="P60" s="36">
        <f>SUM('150007 Алагир:150061 МедФарн'!P60)</f>
        <v>0</v>
      </c>
      <c r="Q60" s="37">
        <v>0</v>
      </c>
      <c r="R60" s="36">
        <f>SUM('150007 Алагир:150061 МедФарн'!R60)</f>
        <v>0</v>
      </c>
      <c r="S60" s="37">
        <v>0</v>
      </c>
      <c r="T60" s="36">
        <f>SUM('150007 Алагир:150061 МедФарн'!T60)</f>
        <v>0</v>
      </c>
      <c r="U60" s="37">
        <v>0</v>
      </c>
      <c r="V60" s="36">
        <f>SUM('150007 Алагир:150061 МедФарн'!V60)</f>
        <v>0</v>
      </c>
      <c r="W60" s="37">
        <v>0</v>
      </c>
      <c r="X60" s="36">
        <f>SUM('150007 Алагир:150061 МедФарн'!X60)</f>
        <v>0</v>
      </c>
      <c r="Y60" s="37">
        <v>0</v>
      </c>
      <c r="Z60" s="36">
        <f>SUM('150007 Алагир:150061 МедФарн'!Z60)</f>
        <v>52</v>
      </c>
      <c r="AA60" s="37">
        <f>Z60*Тарифы!V5</f>
        <v>28340.52</v>
      </c>
      <c r="AB60" s="36">
        <f>SUM('150007 Алагир:150061 МедФарн'!AB60)</f>
        <v>6</v>
      </c>
      <c r="AC60" s="37">
        <f>AB60*Тарифы!W5</f>
        <v>3717.54</v>
      </c>
      <c r="AD60" s="36">
        <f>SUM('150007 Алагир:150061 МедФарн'!AD60)</f>
        <v>550</v>
      </c>
      <c r="AE60" s="37">
        <f>AD60*Тарифы!X5</f>
        <v>698896</v>
      </c>
      <c r="AF60" s="36">
        <f>SUM('150007 Алагир:150061 МедФарн'!AF60)</f>
        <v>402</v>
      </c>
      <c r="AG60" s="37">
        <f>AF60*Тарифы!Y5</f>
        <v>581159.34000000008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f>SUM('150007 Алагир:150061 МедФарн'!D61)</f>
        <v>733</v>
      </c>
      <c r="E61" s="37">
        <f>D61*Тарифы!D6</f>
        <v>113505.05</v>
      </c>
      <c r="F61" s="36">
        <f>SUM('150007 Алагир:150061 МедФарн'!F61)</f>
        <v>0</v>
      </c>
      <c r="G61" s="37">
        <f>F61*Тарифы!E6</f>
        <v>0</v>
      </c>
      <c r="H61" s="36">
        <f>SUM('150007 Алагир:150061 МедФарн'!H61)</f>
        <v>1572</v>
      </c>
      <c r="I61" s="37">
        <f>H61*Тарифы!F6</f>
        <v>292109.03999999998</v>
      </c>
      <c r="J61" s="36">
        <f>SUM('150007 Алагир:150061 МедФарн'!J61)</f>
        <v>289</v>
      </c>
      <c r="K61" s="37">
        <f>J61*Тарифы!G6</f>
        <v>80989.36</v>
      </c>
      <c r="L61" s="36">
        <f>SUM('150007 Алагир:150061 МедФарн'!L61)</f>
        <v>0</v>
      </c>
      <c r="M61" s="37">
        <v>0</v>
      </c>
      <c r="N61" s="36">
        <f>SUM('150007 Алагир:150061 МедФарн'!N61)</f>
        <v>0</v>
      </c>
      <c r="O61" s="37">
        <v>0</v>
      </c>
      <c r="P61" s="36">
        <f>SUM('150007 Алагир:150061 МедФарн'!P61)</f>
        <v>0</v>
      </c>
      <c r="Q61" s="37">
        <v>0</v>
      </c>
      <c r="R61" s="36">
        <f>SUM('150007 Алагир:150061 МедФарн'!R61)</f>
        <v>0</v>
      </c>
      <c r="S61" s="37">
        <v>0</v>
      </c>
      <c r="T61" s="36">
        <f>SUM('150007 Алагир:150061 МедФарн'!T61)</f>
        <v>0</v>
      </c>
      <c r="U61" s="37">
        <v>0</v>
      </c>
      <c r="V61" s="36">
        <f>SUM('150007 Алагир:150061 МедФарн'!V61)</f>
        <v>0</v>
      </c>
      <c r="W61" s="37">
        <v>0</v>
      </c>
      <c r="X61" s="36">
        <f>SUM('150007 Алагир:150061 МедФарн'!X61)</f>
        <v>0</v>
      </c>
      <c r="Y61" s="37">
        <v>0</v>
      </c>
      <c r="Z61" s="36">
        <f>SUM('150007 Алагир:150061 МедФарн'!Z61)</f>
        <v>56</v>
      </c>
      <c r="AA61" s="37">
        <f>Z61*Тарифы!V6</f>
        <v>17068.240000000002</v>
      </c>
      <c r="AB61" s="36">
        <f>SUM('150007 Алагир:150061 МедФарн'!AB61)</f>
        <v>0</v>
      </c>
      <c r="AC61" s="37">
        <f>AB61*Тарифы!W6</f>
        <v>0</v>
      </c>
      <c r="AD61" s="36">
        <f>SUM('150007 Алагир:150061 МедФарн'!AD61)</f>
        <v>1545</v>
      </c>
      <c r="AE61" s="37">
        <f>AD61*Тарифы!X6</f>
        <v>1152353.7</v>
      </c>
      <c r="AF61" s="36">
        <f>SUM('150007 Алагир:150061 МедФарн'!AF61)</f>
        <v>171</v>
      </c>
      <c r="AG61" s="37">
        <f>AF61*Тарифы!Y6</f>
        <v>196822.71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f>SUM('150007 Алагир:150061 МедФарн'!D62)</f>
        <v>500</v>
      </c>
      <c r="E62" s="37">
        <f>D62*Тарифы!D7</f>
        <v>77425</v>
      </c>
      <c r="F62" s="36">
        <f>SUM('150007 Алагир:150061 МедФарн'!F62)</f>
        <v>0</v>
      </c>
      <c r="G62" s="37">
        <f>F62*Тарифы!E7</f>
        <v>0</v>
      </c>
      <c r="H62" s="36">
        <f>SUM('150007 Алагир:150061 МедФарн'!H62)</f>
        <v>100</v>
      </c>
      <c r="I62" s="37">
        <f>H62*Тарифы!F7</f>
        <v>18582</v>
      </c>
      <c r="J62" s="36">
        <f>SUM('150007 Алагир:150061 МедФарн'!J62)</f>
        <v>242</v>
      </c>
      <c r="K62" s="37">
        <f>J62*Тарифы!G7</f>
        <v>67818.080000000002</v>
      </c>
      <c r="L62" s="36">
        <f>SUM('150007 Алагир:150061 МедФарн'!L62)</f>
        <v>0</v>
      </c>
      <c r="M62" s="37">
        <v>0</v>
      </c>
      <c r="N62" s="36">
        <f>SUM('150007 Алагир:150061 МедФарн'!N62)</f>
        <v>0</v>
      </c>
      <c r="O62" s="37">
        <v>0</v>
      </c>
      <c r="P62" s="36">
        <f>SUM('150007 Алагир:150061 МедФарн'!P62)</f>
        <v>0</v>
      </c>
      <c r="Q62" s="37">
        <v>0</v>
      </c>
      <c r="R62" s="36">
        <f>SUM('150007 Алагир:150061 МедФарн'!R62)</f>
        <v>0</v>
      </c>
      <c r="S62" s="37">
        <v>0</v>
      </c>
      <c r="T62" s="36">
        <f>SUM('150007 Алагир:150061 МедФарн'!T62)</f>
        <v>0</v>
      </c>
      <c r="U62" s="37">
        <v>0</v>
      </c>
      <c r="V62" s="36">
        <f>SUM('150007 Алагир:150061 МедФарн'!V62)</f>
        <v>0</v>
      </c>
      <c r="W62" s="37">
        <v>0</v>
      </c>
      <c r="X62" s="36">
        <f>SUM('150007 Алагир:150061 МедФарн'!X62)</f>
        <v>0</v>
      </c>
      <c r="Y62" s="37">
        <v>0</v>
      </c>
      <c r="Z62" s="36">
        <f>SUM('150007 Алагир:150061 МедФарн'!Z62)</f>
        <v>0</v>
      </c>
      <c r="AA62" s="37">
        <f>Z62*Тарифы!V7</f>
        <v>0</v>
      </c>
      <c r="AB62" s="36">
        <f>SUM('150007 Алагир:150061 МедФарн'!AB62)</f>
        <v>0</v>
      </c>
      <c r="AC62" s="37">
        <f>AB62*Тарифы!W7</f>
        <v>0</v>
      </c>
      <c r="AD62" s="36">
        <f>SUM('150007 Алагир:150061 МедФарн'!AD62)</f>
        <v>560</v>
      </c>
      <c r="AE62" s="37">
        <f>AD62*Тарифы!X7</f>
        <v>417681.60000000003</v>
      </c>
      <c r="AF62" s="36">
        <f>SUM('150007 Алагир:150061 МедФарн'!AF62)</f>
        <v>178</v>
      </c>
      <c r="AG62" s="37">
        <f>AF62*Тарифы!Y7</f>
        <v>204879.78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f>SUM('150007 Алагир:150061 МедФарн'!D63)</f>
        <v>821</v>
      </c>
      <c r="E63" s="37">
        <f>D63*Тарифы!D8</f>
        <v>100917.32</v>
      </c>
      <c r="F63" s="36">
        <f>SUM('150007 Алагир:150061 МедФарн'!F63)</f>
        <v>302</v>
      </c>
      <c r="G63" s="37">
        <f>F63*Тарифы!E8</f>
        <v>48745.82</v>
      </c>
      <c r="H63" s="36">
        <f>SUM('150007 Алагир:150061 МедФарн'!H63)</f>
        <v>1084</v>
      </c>
      <c r="I63" s="37">
        <f>H63*Тарифы!F8</f>
        <v>159890</v>
      </c>
      <c r="J63" s="36">
        <f>SUM('150007 Алагир:150061 МедФарн'!J63)</f>
        <v>396</v>
      </c>
      <c r="K63" s="37">
        <f>J63*Тарифы!G8</f>
        <v>76701.240000000005</v>
      </c>
      <c r="L63" s="36">
        <f>SUM('150007 Алагир:150061 МедФарн'!L63)</f>
        <v>0</v>
      </c>
      <c r="M63" s="37">
        <v>0</v>
      </c>
      <c r="N63" s="36">
        <f>SUM('150007 Алагир:150061 МедФарн'!N63)</f>
        <v>0</v>
      </c>
      <c r="O63" s="37">
        <v>0</v>
      </c>
      <c r="P63" s="36">
        <f>SUM('150007 Алагир:150061 МедФарн'!P63)</f>
        <v>0</v>
      </c>
      <c r="Q63" s="37">
        <v>0</v>
      </c>
      <c r="R63" s="36">
        <f>SUM('150007 Алагир:150061 МедФарн'!R63)</f>
        <v>0</v>
      </c>
      <c r="S63" s="37">
        <v>0</v>
      </c>
      <c r="T63" s="36">
        <f>SUM('150007 Алагир:150061 МедФарн'!T63)</f>
        <v>0</v>
      </c>
      <c r="U63" s="37">
        <v>0</v>
      </c>
      <c r="V63" s="36">
        <f>SUM('150007 Алагир:150061 МедФарн'!V63)</f>
        <v>0</v>
      </c>
      <c r="W63" s="37">
        <v>0</v>
      </c>
      <c r="X63" s="36">
        <f>SUM('150007 Алагир:150061 МедФарн'!X63)</f>
        <v>0</v>
      </c>
      <c r="Y63" s="37">
        <v>0</v>
      </c>
      <c r="Z63" s="36">
        <f>SUM('150007 Алагир:150061 МедФарн'!Z63)</f>
        <v>0</v>
      </c>
      <c r="AA63" s="37">
        <f>Z63*Тарифы!V8</f>
        <v>0</v>
      </c>
      <c r="AB63" s="36">
        <f>SUM('150007 Алагир:150061 МедФарн'!AB63)</f>
        <v>0</v>
      </c>
      <c r="AC63" s="37">
        <f>AB63*Тарифы!W8</f>
        <v>0</v>
      </c>
      <c r="AD63" s="36">
        <f>SUM('150007 Алагир:150061 МедФарн'!AD63)</f>
        <v>1673</v>
      </c>
      <c r="AE63" s="37">
        <f>AD63*Тарифы!X8</f>
        <v>1509698.47</v>
      </c>
      <c r="AF63" s="36">
        <f>SUM('150007 Алагир:150061 МедФарн'!AF63)</f>
        <v>363</v>
      </c>
      <c r="AG63" s="37">
        <f>AF63*Тарифы!Y8</f>
        <v>427846.32000000007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f>SUM('150007 Алагир:150061 МедФарн'!D64)</f>
        <v>0</v>
      </c>
      <c r="E64" s="37">
        <f>D64*Тарифы!D9</f>
        <v>0</v>
      </c>
      <c r="F64" s="36">
        <f>SUM('150007 Алагир:150061 МедФарн'!F64)</f>
        <v>180</v>
      </c>
      <c r="G64" s="37">
        <f>F64*Тарифы!E9</f>
        <v>33660</v>
      </c>
      <c r="H64" s="36">
        <f>SUM('150007 Алагир:150061 МедФарн'!H64)</f>
        <v>0</v>
      </c>
      <c r="I64" s="37">
        <f>H64*Тарифы!F9</f>
        <v>0</v>
      </c>
      <c r="J64" s="36">
        <f>SUM('150007 Алагир:150061 МедФарн'!J64)</f>
        <v>898</v>
      </c>
      <c r="K64" s="37">
        <f>J64*Тарифы!G9</f>
        <v>201511.2</v>
      </c>
      <c r="L64" s="36">
        <f>SUM('150007 Алагир:150061 МедФарн'!L64)</f>
        <v>0</v>
      </c>
      <c r="M64" s="37">
        <v>0</v>
      </c>
      <c r="N64" s="36">
        <f>SUM('150007 Алагир:150061 МедФарн'!N64)</f>
        <v>0</v>
      </c>
      <c r="O64" s="37">
        <v>0</v>
      </c>
      <c r="P64" s="36">
        <f>SUM('150007 Алагир:150061 МедФарн'!P64)</f>
        <v>0</v>
      </c>
      <c r="Q64" s="37">
        <v>0</v>
      </c>
      <c r="R64" s="36">
        <f>SUM('150007 Алагир:150061 МедФарн'!R64)</f>
        <v>0</v>
      </c>
      <c r="S64" s="37">
        <v>0</v>
      </c>
      <c r="T64" s="36">
        <f>SUM('150007 Алагир:150061 МедФарн'!T64)</f>
        <v>0</v>
      </c>
      <c r="U64" s="37">
        <v>0</v>
      </c>
      <c r="V64" s="36">
        <f>SUM('150007 Алагир:150061 МедФарн'!V64)</f>
        <v>0</v>
      </c>
      <c r="W64" s="37">
        <v>0</v>
      </c>
      <c r="X64" s="36">
        <f>SUM('150007 Алагир:150061 МедФарн'!X64)</f>
        <v>0</v>
      </c>
      <c r="Y64" s="37">
        <v>0</v>
      </c>
      <c r="Z64" s="36">
        <f>SUM('150007 Алагир:150061 МедФарн'!Z64)</f>
        <v>0</v>
      </c>
      <c r="AA64" s="37">
        <f>Z64*Тарифы!V9</f>
        <v>0</v>
      </c>
      <c r="AB64" s="36">
        <f>SUM('150007 Алагир:150061 МедФарн'!AB64)</f>
        <v>47</v>
      </c>
      <c r="AC64" s="37">
        <f>AB64*Тарифы!W9</f>
        <v>17299.29</v>
      </c>
      <c r="AD64" s="36">
        <f>SUM('150007 Алагир:150061 МедФарн'!AD64)</f>
        <v>0</v>
      </c>
      <c r="AE64" s="37">
        <f>AD64*Тарифы!X9</f>
        <v>0</v>
      </c>
      <c r="AF64" s="36">
        <f>SUM('150007 Алагир:150061 МедФарн'!AF64)</f>
        <v>621</v>
      </c>
      <c r="AG64" s="37">
        <f>AF64*Тарифы!Y9</f>
        <v>634724.1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f>SUM('150007 Алагир:150061 МедФарн'!D65)</f>
        <v>0</v>
      </c>
      <c r="E65" s="37">
        <f>D65*Тарифы!D10</f>
        <v>0</v>
      </c>
      <c r="F65" s="36">
        <f>SUM('150007 Алагир:150061 МедФарн'!F65)</f>
        <v>0</v>
      </c>
      <c r="G65" s="37">
        <f>F65*Тарифы!E10</f>
        <v>0</v>
      </c>
      <c r="H65" s="36">
        <f>SUM('150007 Алагир:150061 МедФарн'!H65)</f>
        <v>0</v>
      </c>
      <c r="I65" s="37">
        <f>H65*Тарифы!F10</f>
        <v>0</v>
      </c>
      <c r="J65" s="36">
        <f>SUM('150007 Алагир:150061 МедФарн'!J65)</f>
        <v>0</v>
      </c>
      <c r="K65" s="37">
        <f>J65*Тарифы!G10</f>
        <v>0</v>
      </c>
      <c r="L65" s="36">
        <f>SUM('150007 Алагир:150061 МедФарн'!L65)</f>
        <v>0</v>
      </c>
      <c r="M65" s="37">
        <v>0</v>
      </c>
      <c r="N65" s="36">
        <f>SUM('150007 Алагир:150061 МедФарн'!N65)</f>
        <v>0</v>
      </c>
      <c r="O65" s="37">
        <v>0</v>
      </c>
      <c r="P65" s="36">
        <f>SUM('150007 Алагир:150061 МедФарн'!P65)</f>
        <v>0</v>
      </c>
      <c r="Q65" s="37">
        <v>0</v>
      </c>
      <c r="R65" s="36">
        <f>SUM('150007 Алагир:150061 МедФарн'!R65)</f>
        <v>0</v>
      </c>
      <c r="S65" s="37">
        <v>0</v>
      </c>
      <c r="T65" s="36">
        <f>SUM('150007 Алагир:150061 МедФарн'!T65)</f>
        <v>0</v>
      </c>
      <c r="U65" s="37">
        <v>0</v>
      </c>
      <c r="V65" s="36">
        <f>SUM('150007 Алагир:150061 МедФарн'!V65)</f>
        <v>0</v>
      </c>
      <c r="W65" s="37">
        <v>0</v>
      </c>
      <c r="X65" s="36">
        <f>SUM('150007 Алагир:150061 МедФарн'!X65)</f>
        <v>0</v>
      </c>
      <c r="Y65" s="37">
        <v>0</v>
      </c>
      <c r="Z65" s="36">
        <f>SUM('150007 Алагир:150061 МедФарн'!Z65)</f>
        <v>0</v>
      </c>
      <c r="AA65" s="37">
        <f>Z65*Тарифы!V10</f>
        <v>0</v>
      </c>
      <c r="AB65" s="36">
        <f>SUM('150007 Алагир:150061 МедФарн'!AB65)</f>
        <v>0</v>
      </c>
      <c r="AC65" s="37">
        <f>AB65*Тарифы!W10</f>
        <v>0</v>
      </c>
      <c r="AD65" s="36">
        <f>SUM('150007 Алагир:150061 МедФарн'!AD65)</f>
        <v>0</v>
      </c>
      <c r="AE65" s="37">
        <f>AD65*Тарифы!X10</f>
        <v>0</v>
      </c>
      <c r="AF65" s="36">
        <f>SUM('150007 Алагир:150061 МедФарн'!AF65)</f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f>SUM('150007 Алагир:150061 МедФарн'!D66)</f>
        <v>0</v>
      </c>
      <c r="E66" s="37">
        <f>D66*Тарифы!D11</f>
        <v>0</v>
      </c>
      <c r="F66" s="36">
        <f>SUM('150007 Алагир:150061 МедФарн'!F66)</f>
        <v>0</v>
      </c>
      <c r="G66" s="37">
        <f>F66*Тарифы!E11</f>
        <v>0</v>
      </c>
      <c r="H66" s="36">
        <f>SUM('150007 Алагир:150061 МедФарн'!H66)</f>
        <v>0</v>
      </c>
      <c r="I66" s="37">
        <f>H66*Тарифы!F11</f>
        <v>0</v>
      </c>
      <c r="J66" s="36">
        <f>SUM('150007 Алагир:150061 МедФарн'!J66)</f>
        <v>453</v>
      </c>
      <c r="K66" s="37">
        <f>J66*Тарифы!G11</f>
        <v>90427.86</v>
      </c>
      <c r="L66" s="36">
        <f>SUM('150007 Алагир:150061 МедФарн'!L66)</f>
        <v>0</v>
      </c>
      <c r="M66" s="37">
        <v>0</v>
      </c>
      <c r="N66" s="36">
        <f>SUM('150007 Алагир:150061 МедФарн'!N66)</f>
        <v>0</v>
      </c>
      <c r="O66" s="37">
        <v>0</v>
      </c>
      <c r="P66" s="36">
        <f>SUM('150007 Алагир:150061 МедФарн'!P66)</f>
        <v>0</v>
      </c>
      <c r="Q66" s="37">
        <v>0</v>
      </c>
      <c r="R66" s="36">
        <f>SUM('150007 Алагир:150061 МедФарн'!R66)</f>
        <v>0</v>
      </c>
      <c r="S66" s="37">
        <v>0</v>
      </c>
      <c r="T66" s="36">
        <f>SUM('150007 Алагир:150061 МедФарн'!T66)</f>
        <v>0</v>
      </c>
      <c r="U66" s="37">
        <v>0</v>
      </c>
      <c r="V66" s="36">
        <f>SUM('150007 Алагир:150061 МедФарн'!V66)</f>
        <v>0</v>
      </c>
      <c r="W66" s="37">
        <v>0</v>
      </c>
      <c r="X66" s="36">
        <f>SUM('150007 Алагир:150061 МедФарн'!X66)</f>
        <v>0</v>
      </c>
      <c r="Y66" s="37">
        <v>0</v>
      </c>
      <c r="Z66" s="36">
        <f>SUM('150007 Алагир:150061 МедФарн'!Z66)</f>
        <v>0</v>
      </c>
      <c r="AA66" s="37">
        <f>Z66*Тарифы!V11</f>
        <v>0</v>
      </c>
      <c r="AB66" s="36">
        <f>SUM('150007 Алагир:150061 МедФарн'!AB66)</f>
        <v>2</v>
      </c>
      <c r="AC66" s="37">
        <f>AB66*Тарифы!W11</f>
        <v>654.82000000000005</v>
      </c>
      <c r="AD66" s="36">
        <f>SUM('150007 Алагир:150061 МедФарн'!AD66)</f>
        <v>0</v>
      </c>
      <c r="AE66" s="37">
        <f>AD66*Тарифы!X11</f>
        <v>0</v>
      </c>
      <c r="AF66" s="36">
        <f>SUM('150007 Алагир:150061 МедФарн'!AF66)</f>
        <v>232</v>
      </c>
      <c r="AG66" s="37">
        <f>AF66*Тарифы!Y11</f>
        <v>177310.63999999998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f>SUM('150007 Алагир:150061 МедФарн'!D67)</f>
        <v>0</v>
      </c>
      <c r="E67" s="37">
        <f>D67*Тарифы!D12</f>
        <v>0</v>
      </c>
      <c r="F67" s="36">
        <f>SUM('150007 Алагир:150061 МедФарн'!F67)</f>
        <v>514</v>
      </c>
      <c r="G67" s="37">
        <f>F67*Тарифы!E12</f>
        <v>85082.42</v>
      </c>
      <c r="H67" s="36">
        <f>SUM('150007 Алагир:150061 МедФарн'!H67)</f>
        <v>0</v>
      </c>
      <c r="I67" s="37">
        <f>H67*Тарифы!F12</f>
        <v>0</v>
      </c>
      <c r="J67" s="36">
        <f>SUM('150007 Алагир:150061 МедФарн'!J67)</f>
        <v>600</v>
      </c>
      <c r="K67" s="37">
        <f>J67*Тарифы!G12</f>
        <v>119183.99999999999</v>
      </c>
      <c r="L67" s="36">
        <f>SUM('150007 Алагир:150061 МедФарн'!L67)</f>
        <v>0</v>
      </c>
      <c r="M67" s="37">
        <v>0</v>
      </c>
      <c r="N67" s="36">
        <f>SUM('150007 Алагир:150061 МедФарн'!N67)</f>
        <v>0</v>
      </c>
      <c r="O67" s="37">
        <v>0</v>
      </c>
      <c r="P67" s="36">
        <f>SUM('150007 Алагир:150061 МедФарн'!P67)</f>
        <v>0</v>
      </c>
      <c r="Q67" s="37">
        <v>0</v>
      </c>
      <c r="R67" s="36">
        <f>SUM('150007 Алагир:150061 МедФарн'!R67)</f>
        <v>0</v>
      </c>
      <c r="S67" s="37">
        <v>0</v>
      </c>
      <c r="T67" s="36">
        <f>SUM('150007 Алагир:150061 МедФарн'!T67)</f>
        <v>0</v>
      </c>
      <c r="U67" s="37">
        <v>0</v>
      </c>
      <c r="V67" s="36">
        <f>SUM('150007 Алагир:150061 МедФарн'!V67)</f>
        <v>0</v>
      </c>
      <c r="W67" s="37">
        <v>0</v>
      </c>
      <c r="X67" s="36">
        <f>SUM('150007 Алагир:150061 МедФарн'!X67)</f>
        <v>0</v>
      </c>
      <c r="Y67" s="37">
        <v>0</v>
      </c>
      <c r="Z67" s="36">
        <f>SUM('150007 Алагир:150061 МедФарн'!Z67)</f>
        <v>0</v>
      </c>
      <c r="AA67" s="37">
        <f>Z67*Тарифы!V12</f>
        <v>0</v>
      </c>
      <c r="AB67" s="36">
        <f>SUM('150007 Алагир:150061 МедФарн'!AB67)</f>
        <v>191</v>
      </c>
      <c r="AC67" s="37">
        <f>AB67*Тарифы!W12</f>
        <v>62229.71</v>
      </c>
      <c r="AD67" s="36">
        <f>SUM('150007 Алагир:150061 МедФарн'!AD67)</f>
        <v>0</v>
      </c>
      <c r="AE67" s="37">
        <f>AD67*Тарифы!X12</f>
        <v>0</v>
      </c>
      <c r="AF67" s="36">
        <f>SUM('150007 Алагир:150061 МедФарн'!AF67)</f>
        <v>1241</v>
      </c>
      <c r="AG67" s="37">
        <f>AF67*Тарифы!Y12</f>
        <v>1085589.57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f>SUM('150007 Алагир:150061 МедФарн'!D68)</f>
        <v>0</v>
      </c>
      <c r="E68" s="37">
        <f>D68*Тарифы!D13</f>
        <v>0</v>
      </c>
      <c r="F68" s="36">
        <f>SUM('150007 Алагир:150061 МедФарн'!F68)</f>
        <v>180</v>
      </c>
      <c r="G68" s="37">
        <f>F68*Тарифы!E13</f>
        <v>73189.8</v>
      </c>
      <c r="H68" s="36">
        <f>SUM('150007 Алагир:150061 МедФарн'!H68)</f>
        <v>0</v>
      </c>
      <c r="I68" s="37">
        <f>H68*Тарифы!F13</f>
        <v>0</v>
      </c>
      <c r="J68" s="36">
        <f>SUM('150007 Алагир:150061 МедФарн'!J68)</f>
        <v>510</v>
      </c>
      <c r="K68" s="37">
        <f>J68*Тарифы!G13</f>
        <v>248844.30000000002</v>
      </c>
      <c r="L68" s="36">
        <f>SUM('150007 Алагир:150061 МедФарн'!L68)</f>
        <v>0</v>
      </c>
      <c r="M68" s="37">
        <v>0</v>
      </c>
      <c r="N68" s="36">
        <f>SUM('150007 Алагир:150061 МедФарн'!N68)</f>
        <v>0</v>
      </c>
      <c r="O68" s="37">
        <v>0</v>
      </c>
      <c r="P68" s="36">
        <f>SUM('150007 Алагир:150061 МедФарн'!P68)</f>
        <v>0</v>
      </c>
      <c r="Q68" s="37">
        <v>0</v>
      </c>
      <c r="R68" s="36">
        <f>SUM('150007 Алагир:150061 МедФарн'!R68)</f>
        <v>0</v>
      </c>
      <c r="S68" s="37">
        <v>0</v>
      </c>
      <c r="T68" s="36">
        <f>SUM('150007 Алагир:150061 МедФарн'!T68)</f>
        <v>0</v>
      </c>
      <c r="U68" s="37">
        <v>0</v>
      </c>
      <c r="V68" s="36">
        <f>SUM('150007 Алагир:150061 МедФарн'!V68)</f>
        <v>0</v>
      </c>
      <c r="W68" s="37">
        <v>0</v>
      </c>
      <c r="X68" s="36">
        <f>SUM('150007 Алагир:150061 МедФарн'!X68)</f>
        <v>0</v>
      </c>
      <c r="Y68" s="37">
        <v>0</v>
      </c>
      <c r="Z68" s="36">
        <f>SUM('150007 Алагир:150061 МедФарн'!Z68)</f>
        <v>0</v>
      </c>
      <c r="AA68" s="37">
        <f>Z68*Тарифы!V13</f>
        <v>0</v>
      </c>
      <c r="AB68" s="36">
        <f>SUM('150007 Алагир:150061 МедФарн'!AB68)</f>
        <v>60</v>
      </c>
      <c r="AC68" s="37">
        <f>AB68*Тарифы!W13</f>
        <v>48018.6</v>
      </c>
      <c r="AD68" s="36">
        <f>SUM('150007 Алагир:150061 МедФарн'!AD68)</f>
        <v>0</v>
      </c>
      <c r="AE68" s="37">
        <f>AD68*Тарифы!X13</f>
        <v>0</v>
      </c>
      <c r="AF68" s="36">
        <f>SUM('150007 Алагир:150061 МедФарн'!AF68)</f>
        <v>607</v>
      </c>
      <c r="AG68" s="37">
        <f>AF68*Тарифы!Y13</f>
        <v>1078736.1200000001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f>SUM('150007 Алагир:150061 МедФарн'!D69)</f>
        <v>341</v>
      </c>
      <c r="E69" s="37">
        <f>D69*Тарифы!D14</f>
        <v>79054.03</v>
      </c>
      <c r="F69" s="36">
        <f>SUM('150007 Алагир:150061 МедФарн'!F69)</f>
        <v>13</v>
      </c>
      <c r="G69" s="37">
        <f>F69*Тарифы!E14</f>
        <v>3061.76</v>
      </c>
      <c r="H69" s="36">
        <f>SUM('150007 Алагир:150061 МедФарн'!H69)</f>
        <v>1158</v>
      </c>
      <c r="I69" s="37">
        <f>H69*Тарифы!F14</f>
        <v>322155.59999999998</v>
      </c>
      <c r="J69" s="36">
        <f>SUM('150007 Алагир:150061 МедФарн'!J69)</f>
        <v>44</v>
      </c>
      <c r="K69" s="37">
        <f>J69*Тарифы!G14</f>
        <v>12435.28</v>
      </c>
      <c r="L69" s="36">
        <f>SUM('150007 Алагир:150061 МедФарн'!L69)</f>
        <v>0</v>
      </c>
      <c r="M69" s="37">
        <v>0</v>
      </c>
      <c r="N69" s="36">
        <f>SUM('150007 Алагир:150061 МедФарн'!N69)</f>
        <v>0</v>
      </c>
      <c r="O69" s="37">
        <v>0</v>
      </c>
      <c r="P69" s="36">
        <f>SUM('150007 Алагир:150061 МедФарн'!P69)</f>
        <v>0</v>
      </c>
      <c r="Q69" s="37">
        <v>0</v>
      </c>
      <c r="R69" s="36">
        <f>SUM('150007 Алагир:150061 МедФарн'!R69)</f>
        <v>0</v>
      </c>
      <c r="S69" s="37">
        <v>0</v>
      </c>
      <c r="T69" s="36">
        <f>SUM('150007 Алагир:150061 МедФарн'!T69)</f>
        <v>0</v>
      </c>
      <c r="U69" s="37">
        <v>0</v>
      </c>
      <c r="V69" s="36">
        <f>SUM('150007 Алагир:150061 МедФарн'!V69)</f>
        <v>0</v>
      </c>
      <c r="W69" s="37">
        <v>0</v>
      </c>
      <c r="X69" s="36">
        <f>SUM('150007 Алагир:150061 МедФарн'!X69)</f>
        <v>0</v>
      </c>
      <c r="Y69" s="37">
        <v>0</v>
      </c>
      <c r="Z69" s="36">
        <f>SUM('150007 Алагир:150061 МедФарн'!Z69)</f>
        <v>116</v>
      </c>
      <c r="AA69" s="37">
        <f>Z69*Тарифы!V14</f>
        <v>52929.64</v>
      </c>
      <c r="AB69" s="36">
        <f>SUM('150007 Алагир:150061 МедФарн'!AB69)</f>
        <v>0</v>
      </c>
      <c r="AC69" s="37">
        <f>AB69*Тарифы!W14</f>
        <v>0</v>
      </c>
      <c r="AD69" s="36">
        <f>SUM('150007 Алагир:150061 МедФарн'!AD69)</f>
        <v>1464</v>
      </c>
      <c r="AE69" s="37">
        <f>AD69*Тарифы!X14</f>
        <v>1415468.4000000001</v>
      </c>
      <c r="AF69" s="36">
        <f>SUM('150007 Алагир:150061 МедФарн'!AF69)</f>
        <v>248</v>
      </c>
      <c r="AG69" s="37">
        <f>AF69*Тарифы!Y14</f>
        <v>244346.96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f>SUM('150007 Алагир:150061 МедФарн'!D70)</f>
        <v>535</v>
      </c>
      <c r="E70" s="37">
        <f>D70*Тарифы!D15</f>
        <v>93705.25</v>
      </c>
      <c r="F70" s="36">
        <f>SUM('150007 Алагир:150061 МедФарн'!F70)</f>
        <v>5</v>
      </c>
      <c r="G70" s="37">
        <f>F70*Тарифы!E15</f>
        <v>935</v>
      </c>
      <c r="H70" s="36">
        <f>SUM('150007 Алагир:150061 МедФарн'!H70)</f>
        <v>3272</v>
      </c>
      <c r="I70" s="37">
        <f>H70*Тарифы!F15</f>
        <v>687708.96000000008</v>
      </c>
      <c r="J70" s="36">
        <f>SUM('150007 Алагир:150061 МедФарн'!J70)</f>
        <v>19</v>
      </c>
      <c r="K70" s="37">
        <f>J70*Тарифы!G15</f>
        <v>4263.6000000000004</v>
      </c>
      <c r="L70" s="36">
        <f>SUM('150007 Алагир:150061 МедФарн'!L70)</f>
        <v>0</v>
      </c>
      <c r="M70" s="37">
        <v>0</v>
      </c>
      <c r="N70" s="36">
        <f>SUM('150007 Алагир:150061 МедФарн'!N70)</f>
        <v>177</v>
      </c>
      <c r="O70" s="37">
        <v>0</v>
      </c>
      <c r="P70" s="36">
        <f>SUM('150007 Алагир:150061 МедФарн'!P70)</f>
        <v>0</v>
      </c>
      <c r="Q70" s="37">
        <v>0</v>
      </c>
      <c r="R70" s="36">
        <f>SUM('150007 Алагир:150061 МедФарн'!R70)</f>
        <v>0</v>
      </c>
      <c r="S70" s="37">
        <v>0</v>
      </c>
      <c r="T70" s="36">
        <f>SUM('150007 Алагир:150061 МедФарн'!T70)</f>
        <v>0</v>
      </c>
      <c r="U70" s="37">
        <v>0</v>
      </c>
      <c r="V70" s="36">
        <f>SUM('150007 Алагир:150061 МедФарн'!V70)</f>
        <v>0</v>
      </c>
      <c r="W70" s="37">
        <v>0</v>
      </c>
      <c r="X70" s="36">
        <f>SUM('150007 Алагир:150061 МедФарн'!X70)</f>
        <v>0</v>
      </c>
      <c r="Y70" s="37">
        <v>0</v>
      </c>
      <c r="Z70" s="36">
        <f>SUM('150007 Алагир:150061 МедФарн'!Z70)</f>
        <v>246</v>
      </c>
      <c r="AA70" s="37">
        <f>Z70*Тарифы!V15</f>
        <v>84803.58</v>
      </c>
      <c r="AB70" s="36">
        <f>SUM('150007 Алагир:150061 МедФарн'!AB70)</f>
        <v>0</v>
      </c>
      <c r="AC70" s="37">
        <f>AB70*Тарифы!W15</f>
        <v>0</v>
      </c>
      <c r="AD70" s="36">
        <f>SUM('150007 Алагир:150061 МедФарн'!AD70)</f>
        <v>4082</v>
      </c>
      <c r="AE70" s="37">
        <f>AD70*Тарифы!X15</f>
        <v>3909086.48</v>
      </c>
      <c r="AF70" s="36">
        <f>SUM('150007 Алагир:150061 МедФарн'!AF70)</f>
        <v>15</v>
      </c>
      <c r="AG70" s="37">
        <f>AF70*Тарифы!Y15</f>
        <v>15331.5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f>SUM('150007 Алагир:150061 МедФарн'!D71)</f>
        <v>400</v>
      </c>
      <c r="E71" s="37">
        <f>D71*Тарифы!D16</f>
        <v>65944</v>
      </c>
      <c r="F71" s="36">
        <f>SUM('150007 Алагир:150061 МедФарн'!F71)</f>
        <v>0</v>
      </c>
      <c r="G71" s="37">
        <f>F71*Тарифы!E16</f>
        <v>0</v>
      </c>
      <c r="H71" s="36">
        <f>SUM('150007 Алагир:150061 МедФарн'!H71)</f>
        <v>0</v>
      </c>
      <c r="I71" s="37">
        <f>H71*Тарифы!F16</f>
        <v>0</v>
      </c>
      <c r="J71" s="36">
        <f>SUM('150007 Алагир:150061 МедФарн'!J71)</f>
        <v>0</v>
      </c>
      <c r="K71" s="37">
        <f>J71*Тарифы!G16</f>
        <v>0</v>
      </c>
      <c r="L71" s="36">
        <f>SUM('150007 Алагир:150061 МедФарн'!L71)</f>
        <v>0</v>
      </c>
      <c r="M71" s="37">
        <v>0</v>
      </c>
      <c r="N71" s="36">
        <f>SUM('150007 Алагир:150061 МедФарн'!N71)</f>
        <v>0</v>
      </c>
      <c r="O71" s="37">
        <v>0</v>
      </c>
      <c r="P71" s="36">
        <f>SUM('150007 Алагир:150061 МедФарн'!P71)</f>
        <v>0</v>
      </c>
      <c r="Q71" s="37">
        <v>0</v>
      </c>
      <c r="R71" s="36">
        <f>SUM('150007 Алагир:150061 МедФарн'!R71)</f>
        <v>0</v>
      </c>
      <c r="S71" s="37">
        <v>0</v>
      </c>
      <c r="T71" s="36">
        <f>SUM('150007 Алагир:150061 МедФарн'!T71)</f>
        <v>0</v>
      </c>
      <c r="U71" s="37">
        <v>0</v>
      </c>
      <c r="V71" s="36">
        <f>SUM('150007 Алагир:150061 МедФарн'!V71)</f>
        <v>0</v>
      </c>
      <c r="W71" s="37">
        <v>0</v>
      </c>
      <c r="X71" s="36">
        <f>SUM('150007 Алагир:150061 МедФарн'!X71)</f>
        <v>0</v>
      </c>
      <c r="Y71" s="37">
        <v>0</v>
      </c>
      <c r="Z71" s="36">
        <f>SUM('150007 Алагир:150061 МедФарн'!Z71)</f>
        <v>0</v>
      </c>
      <c r="AA71" s="37">
        <f>Z71*Тарифы!V16</f>
        <v>0</v>
      </c>
      <c r="AB71" s="36">
        <f>SUM('150007 Алагир:150061 МедФарн'!AB71)</f>
        <v>0</v>
      </c>
      <c r="AC71" s="37">
        <f>AB71*Тарифы!W16</f>
        <v>0</v>
      </c>
      <c r="AD71" s="36">
        <f>SUM('150007 Алагир:150061 МедФарн'!AD71)</f>
        <v>40</v>
      </c>
      <c r="AE71" s="37">
        <f>AD71*Тарифы!X16</f>
        <v>34990.800000000003</v>
      </c>
      <c r="AF71" s="36">
        <f>SUM('150007 Алагир:150061 МедФарн'!AF71)</f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f>SUM('150007 Алагир:150061 МедФарн'!D72)</f>
        <v>2592</v>
      </c>
      <c r="E72" s="37">
        <f>D72*Тарифы!D17</f>
        <v>468529.91999999998</v>
      </c>
      <c r="F72" s="36">
        <f>SUM('150007 Алагир:150061 МедФарн'!F72)</f>
        <v>589</v>
      </c>
      <c r="G72" s="37">
        <f>F72*Тарифы!E17</f>
        <v>114348.45999999999</v>
      </c>
      <c r="H72" s="36">
        <f>SUM('150007 Алагир:150061 МедФарн'!H72)</f>
        <v>6982</v>
      </c>
      <c r="I72" s="37">
        <f>H72*Тарифы!F17</f>
        <v>1514465.6199999999</v>
      </c>
      <c r="J72" s="36">
        <f>SUM('150007 Алагир:150061 МедФарн'!J72)</f>
        <v>964</v>
      </c>
      <c r="K72" s="37">
        <f>J72*Тарифы!G17</f>
        <v>224583.08</v>
      </c>
      <c r="L72" s="36">
        <f>SUM('150007 Алагир:150061 МедФарн'!L72)</f>
        <v>0</v>
      </c>
      <c r="M72" s="37">
        <v>0</v>
      </c>
      <c r="N72" s="36">
        <f>SUM('150007 Алагир:150061 МедФарн'!N72)</f>
        <v>231</v>
      </c>
      <c r="O72" s="37">
        <v>0</v>
      </c>
      <c r="P72" s="36">
        <f>SUM('150007 Алагир:150061 МедФарн'!P72)</f>
        <v>0</v>
      </c>
      <c r="Q72" s="37">
        <v>0</v>
      </c>
      <c r="R72" s="36">
        <f>SUM('150007 Алагир:150061 МедФарн'!R72)</f>
        <v>0</v>
      </c>
      <c r="S72" s="37">
        <v>0</v>
      </c>
      <c r="T72" s="36">
        <f>SUM('150007 Алагир:150061 МедФарн'!T72)</f>
        <v>0</v>
      </c>
      <c r="U72" s="37">
        <v>0</v>
      </c>
      <c r="V72" s="36">
        <f>SUM('150007 Алагир:150061 МедФарн'!V72)</f>
        <v>0</v>
      </c>
      <c r="W72" s="37">
        <v>0</v>
      </c>
      <c r="X72" s="36">
        <f>SUM('150007 Алагир:150061 МедФарн'!X72)</f>
        <v>0</v>
      </c>
      <c r="Y72" s="37">
        <v>0</v>
      </c>
      <c r="Z72" s="36">
        <f>SUM('150007 Алагир:150061 МедФарн'!Z72)</f>
        <v>1284</v>
      </c>
      <c r="AA72" s="37">
        <f>Z72*Тарифы!V17</f>
        <v>456821.51999999996</v>
      </c>
      <c r="AB72" s="36">
        <f>SUM('150007 Алагир:150061 МедФарн'!AB72)</f>
        <v>71</v>
      </c>
      <c r="AC72" s="37">
        <f>AB72*Тарифы!W17</f>
        <v>27129.81</v>
      </c>
      <c r="AD72" s="36">
        <f>SUM('150007 Алагир:150061 МедФарн'!AD72)</f>
        <v>10990</v>
      </c>
      <c r="AE72" s="37">
        <f>AD72*Тарифы!X17</f>
        <v>10220919.799999999</v>
      </c>
      <c r="AF72" s="36">
        <f>SUM('150007 Алагир:150061 МедФарн'!AF72)</f>
        <v>1733</v>
      </c>
      <c r="AG72" s="37">
        <f>AF72*Тарифы!Y17</f>
        <v>1723416.51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f>SUM('150007 Алагир:150061 МедФарн'!D73)</f>
        <v>130</v>
      </c>
      <c r="E73" s="37">
        <f>D73*Тарифы!D18</f>
        <v>21431.800000000003</v>
      </c>
      <c r="F73" s="36">
        <f>SUM('150007 Алагир:150061 МедФарн'!F73)</f>
        <v>0</v>
      </c>
      <c r="G73" s="37">
        <f>F73*Тарифы!E18</f>
        <v>0</v>
      </c>
      <c r="H73" s="36">
        <f>SUM('150007 Алагир:150061 МедФарн'!H73)</f>
        <v>60</v>
      </c>
      <c r="I73" s="37">
        <f>H73*Тарифы!F18</f>
        <v>11869.800000000001</v>
      </c>
      <c r="J73" s="36">
        <f>SUM('150007 Алагир:150061 МедФарн'!J73)</f>
        <v>30</v>
      </c>
      <c r="K73" s="37">
        <f>J73*Тарифы!G18</f>
        <v>5959.2</v>
      </c>
      <c r="L73" s="36">
        <f>SUM('150007 Алагир:150061 МедФарн'!L73)</f>
        <v>0</v>
      </c>
      <c r="M73" s="37">
        <v>0</v>
      </c>
      <c r="N73" s="36">
        <f>SUM('150007 Алагир:150061 МедФарн'!N73)</f>
        <v>0</v>
      </c>
      <c r="O73" s="37">
        <v>0</v>
      </c>
      <c r="P73" s="36">
        <f>SUM('150007 Алагир:150061 МедФарн'!P73)</f>
        <v>0</v>
      </c>
      <c r="Q73" s="37">
        <v>0</v>
      </c>
      <c r="R73" s="36">
        <f>SUM('150007 Алагир:150061 МедФарн'!R73)</f>
        <v>0</v>
      </c>
      <c r="S73" s="37">
        <v>0</v>
      </c>
      <c r="T73" s="36">
        <f>SUM('150007 Алагир:150061 МедФарн'!T73)</f>
        <v>0</v>
      </c>
      <c r="U73" s="37">
        <v>0</v>
      </c>
      <c r="V73" s="36">
        <f>SUM('150007 Алагир:150061 МедФарн'!V73)</f>
        <v>0</v>
      </c>
      <c r="W73" s="37">
        <v>0</v>
      </c>
      <c r="X73" s="36">
        <f>SUM('150007 Алагир:150061 МедФарн'!X73)</f>
        <v>0</v>
      </c>
      <c r="Y73" s="37">
        <v>0</v>
      </c>
      <c r="Z73" s="36">
        <f>SUM('150007 Алагир:150061 МедФарн'!Z73)</f>
        <v>160</v>
      </c>
      <c r="AA73" s="37">
        <f>Z73*Тарифы!V18</f>
        <v>51918.400000000001</v>
      </c>
      <c r="AB73" s="36">
        <f>SUM('150007 Алагир:150061 МедФарн'!AB73)</f>
        <v>0</v>
      </c>
      <c r="AC73" s="37">
        <f>AB73*Тарифы!W18</f>
        <v>0</v>
      </c>
      <c r="AD73" s="36">
        <f>SUM('150007 Алагир:150061 МедФарн'!AD73)</f>
        <v>7</v>
      </c>
      <c r="AE73" s="37">
        <f>AD73*Тарифы!X18</f>
        <v>6123.3899999999994</v>
      </c>
      <c r="AF73" s="36">
        <f>SUM('150007 Алагир:150061 МедФарн'!AF73)</f>
        <v>1</v>
      </c>
      <c r="AG73" s="37">
        <f>AF73*Тарифы!Y18</f>
        <v>874.77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f>SUM('150007 Алагир:150061 МедФарн'!D74)</f>
        <v>0</v>
      </c>
      <c r="E74" s="37">
        <f>D74*Тарифы!D19</f>
        <v>0</v>
      </c>
      <c r="F74" s="36">
        <f>SUM('150007 Алагир:150061 МедФарн'!F74)</f>
        <v>0</v>
      </c>
      <c r="G74" s="37">
        <f>F74*Тарифы!E19</f>
        <v>0</v>
      </c>
      <c r="H74" s="36">
        <f>SUM('150007 Алагир:150061 МедФарн'!H74)</f>
        <v>0</v>
      </c>
      <c r="I74" s="37">
        <f>H74*Тарифы!F19</f>
        <v>0</v>
      </c>
      <c r="J74" s="36">
        <f>SUM('150007 Алагир:150061 МедФарн'!J74)</f>
        <v>0</v>
      </c>
      <c r="K74" s="37">
        <f>J74*Тарифы!G19</f>
        <v>0</v>
      </c>
      <c r="L74" s="36">
        <f>SUM('150007 Алагир:150061 МедФарн'!L74)</f>
        <v>0</v>
      </c>
      <c r="M74" s="37">
        <v>0</v>
      </c>
      <c r="N74" s="36">
        <f>SUM('150007 Алагир:150061 МедФарн'!N74)</f>
        <v>0</v>
      </c>
      <c r="O74" s="37">
        <v>0</v>
      </c>
      <c r="P74" s="36">
        <f>SUM('150007 Алагир:150061 МедФарн'!P74)</f>
        <v>0</v>
      </c>
      <c r="Q74" s="37">
        <v>0</v>
      </c>
      <c r="R74" s="36">
        <f>SUM('150007 Алагир:150061 МедФарн'!R74)</f>
        <v>0</v>
      </c>
      <c r="S74" s="37">
        <v>0</v>
      </c>
      <c r="T74" s="36">
        <f>SUM('150007 Алагир:150061 МедФарн'!T74)</f>
        <v>0</v>
      </c>
      <c r="U74" s="37">
        <v>0</v>
      </c>
      <c r="V74" s="36">
        <f>SUM('150007 Алагир:150061 МедФарн'!V74)</f>
        <v>0</v>
      </c>
      <c r="W74" s="37">
        <v>0</v>
      </c>
      <c r="X74" s="36">
        <f>SUM('150007 Алагир:150061 МедФарн'!X74)</f>
        <v>0</v>
      </c>
      <c r="Y74" s="37">
        <v>0</v>
      </c>
      <c r="Z74" s="36">
        <f>SUM('150007 Алагир:150061 МедФарн'!Z74)</f>
        <v>0</v>
      </c>
      <c r="AA74" s="37">
        <f>Z74*Тарифы!V19</f>
        <v>0</v>
      </c>
      <c r="AB74" s="36">
        <f>SUM('150007 Алагир:150061 МедФарн'!AB74)</f>
        <v>0</v>
      </c>
      <c r="AC74" s="37">
        <f>AB74*Тарифы!W19</f>
        <v>0</v>
      </c>
      <c r="AD74" s="36">
        <f>SUM('150007 Алагир:150061 МедФарн'!AD74)</f>
        <v>0</v>
      </c>
      <c r="AE74" s="37">
        <f>AD74*Тарифы!X19</f>
        <v>0</v>
      </c>
      <c r="AF74" s="36">
        <f>SUM('150007 Алагир:150061 МедФарн'!AF74)</f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f>SUM('150007 Алагир:150061 МедФарн'!D75)</f>
        <v>240</v>
      </c>
      <c r="E75" s="37">
        <f>D75*Тарифы!D20</f>
        <v>37164</v>
      </c>
      <c r="F75" s="36">
        <f>SUM('150007 Алагир:150061 МедФарн'!F75)</f>
        <v>0</v>
      </c>
      <c r="G75" s="37">
        <f>F75*Тарифы!E20</f>
        <v>0</v>
      </c>
      <c r="H75" s="36">
        <f>SUM('150007 Алагир:150061 МедФарн'!H75)</f>
        <v>120</v>
      </c>
      <c r="I75" s="37">
        <f>H75*Тарифы!F20</f>
        <v>22298.399999999998</v>
      </c>
      <c r="J75" s="36">
        <f>SUM('150007 Алагир:150061 МедФарн'!J75)</f>
        <v>495</v>
      </c>
      <c r="K75" s="37">
        <f>J75*Тарифы!G20</f>
        <v>138718.80000000002</v>
      </c>
      <c r="L75" s="36">
        <f>SUM('150007 Алагир:150061 МедФарн'!L75)</f>
        <v>0</v>
      </c>
      <c r="M75" s="37">
        <v>0</v>
      </c>
      <c r="N75" s="36">
        <f>SUM('150007 Алагир:150061 МедФарн'!N75)</f>
        <v>0</v>
      </c>
      <c r="O75" s="37">
        <v>0</v>
      </c>
      <c r="P75" s="36">
        <f>SUM('150007 Алагир:150061 МедФарн'!P75)</f>
        <v>0</v>
      </c>
      <c r="Q75" s="37">
        <v>0</v>
      </c>
      <c r="R75" s="36">
        <f>SUM('150007 Алагир:150061 МедФарн'!R75)</f>
        <v>0</v>
      </c>
      <c r="S75" s="37">
        <v>0</v>
      </c>
      <c r="T75" s="36">
        <f>SUM('150007 Алагир:150061 МедФарн'!T75)</f>
        <v>0</v>
      </c>
      <c r="U75" s="37">
        <v>0</v>
      </c>
      <c r="V75" s="36">
        <f>SUM('150007 Алагир:150061 МедФарн'!V75)</f>
        <v>0</v>
      </c>
      <c r="W75" s="37">
        <v>0</v>
      </c>
      <c r="X75" s="36">
        <f>SUM('150007 Алагир:150061 МедФарн'!X75)</f>
        <v>0</v>
      </c>
      <c r="Y75" s="37">
        <v>0</v>
      </c>
      <c r="Z75" s="36">
        <f>SUM('150007 Алагир:150061 МедФарн'!Z75)</f>
        <v>16</v>
      </c>
      <c r="AA75" s="37">
        <f>Z75*Тарифы!V20</f>
        <v>4876.6400000000003</v>
      </c>
      <c r="AB75" s="36">
        <f>SUM('150007 Алагир:150061 МедФарн'!AB75)</f>
        <v>0</v>
      </c>
      <c r="AC75" s="37">
        <f>AB75*Тарифы!W20</f>
        <v>0</v>
      </c>
      <c r="AD75" s="36">
        <f>SUM('150007 Алагир:150061 МедФарн'!AD75)</f>
        <v>133</v>
      </c>
      <c r="AE75" s="37">
        <f>AD75*Тарифы!X20</f>
        <v>99199.38</v>
      </c>
      <c r="AF75" s="36">
        <f>SUM('150007 Алагир:150061 МедФарн'!AF75)</f>
        <v>501</v>
      </c>
      <c r="AG75" s="37">
        <f>AF75*Тарифы!Y20</f>
        <v>576656.01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f>SUM('150007 Алагир:150061 МедФарн'!D76)</f>
        <v>3150</v>
      </c>
      <c r="E76" s="37">
        <f>D76*Тарифы!D21</f>
        <v>519309.00000000006</v>
      </c>
      <c r="F76" s="36">
        <f>SUM('150007 Алагир:150061 МедФарн'!F76)</f>
        <v>0</v>
      </c>
      <c r="G76" s="37">
        <f>F76*Тарифы!E21</f>
        <v>0</v>
      </c>
      <c r="H76" s="36">
        <f>SUM('150007 Алагир:150061 МедФарн'!H76)</f>
        <v>1833</v>
      </c>
      <c r="I76" s="37">
        <f>H76*Тарифы!F21</f>
        <v>362622.39</v>
      </c>
      <c r="J76" s="36">
        <f>SUM('150007 Алагир:150061 МедФарн'!J76)</f>
        <v>51</v>
      </c>
      <c r="K76" s="37">
        <f>J76*Тарифы!G21</f>
        <v>10130.64</v>
      </c>
      <c r="L76" s="36">
        <f>SUM('150007 Алагир:150061 МедФарн'!L76)</f>
        <v>0</v>
      </c>
      <c r="M76" s="37">
        <v>0</v>
      </c>
      <c r="N76" s="36">
        <f>SUM('150007 Алагир:150061 МедФарн'!N76)</f>
        <v>13</v>
      </c>
      <c r="O76" s="37">
        <v>0</v>
      </c>
      <c r="P76" s="36">
        <f>SUM('150007 Алагир:150061 МедФарн'!P76)</f>
        <v>0</v>
      </c>
      <c r="Q76" s="37">
        <v>0</v>
      </c>
      <c r="R76" s="36">
        <f>SUM('150007 Алагир:150061 МедФарн'!R76)</f>
        <v>0</v>
      </c>
      <c r="S76" s="37">
        <v>0</v>
      </c>
      <c r="T76" s="36">
        <f>SUM('150007 Алагир:150061 МедФарн'!T76)</f>
        <v>0</v>
      </c>
      <c r="U76" s="37">
        <v>0</v>
      </c>
      <c r="V76" s="36">
        <f>SUM('150007 Алагир:150061 МедФарн'!V76)</f>
        <v>0</v>
      </c>
      <c r="W76" s="37">
        <v>0</v>
      </c>
      <c r="X76" s="36">
        <f>SUM('150007 Алагир:150061 МедФарн'!X76)</f>
        <v>0</v>
      </c>
      <c r="Y76" s="37">
        <v>0</v>
      </c>
      <c r="Z76" s="36">
        <f>SUM('150007 Алагир:150061 МедФарн'!Z76)</f>
        <v>125</v>
      </c>
      <c r="AA76" s="37">
        <f>Z76*Тарифы!V21</f>
        <v>40561.25</v>
      </c>
      <c r="AB76" s="36">
        <f>SUM('150007 Алагир:150061 МедФарн'!AB76)</f>
        <v>0</v>
      </c>
      <c r="AC76" s="37">
        <f>AB76*Тарифы!W21</f>
        <v>0</v>
      </c>
      <c r="AD76" s="36">
        <f>SUM('150007 Алагир:150061 МедФарн'!AD76)</f>
        <v>3920</v>
      </c>
      <c r="AE76" s="37">
        <f>AD76*Тарифы!X21</f>
        <v>3429098.4</v>
      </c>
      <c r="AF76" s="36">
        <f>SUM('150007 Алагир:150061 МедФарн'!AF76)</f>
        <v>122</v>
      </c>
      <c r="AG76" s="37">
        <f>AF76*Тарифы!Y21</f>
        <v>106721.94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f>SUM('150007 Алагир:150061 МедФарн'!D77)</f>
        <v>2406</v>
      </c>
      <c r="E77" s="37">
        <f>D77*Тарифы!D22</f>
        <v>306115.38</v>
      </c>
      <c r="F77" s="36">
        <f>SUM('150007 Алагир:150061 МедФарн'!F77)</f>
        <v>463</v>
      </c>
      <c r="G77" s="37">
        <f>F77*Тарифы!E22</f>
        <v>60907.650000000009</v>
      </c>
      <c r="H77" s="36">
        <f>SUM('150007 Алагир:150061 МедФарн'!H77)</f>
        <v>5807</v>
      </c>
      <c r="I77" s="37">
        <f>H77*Тарифы!F22</f>
        <v>886612.76</v>
      </c>
      <c r="J77" s="36">
        <f>SUM('150007 Алагир:150061 МедФарн'!J77)</f>
        <v>1559</v>
      </c>
      <c r="K77" s="37">
        <f>J77*Тарифы!G22</f>
        <v>246103.74000000002</v>
      </c>
      <c r="L77" s="36">
        <f>SUM('150007 Алагир:150061 МедФарн'!L77)</f>
        <v>0</v>
      </c>
      <c r="M77" s="37">
        <v>0</v>
      </c>
      <c r="N77" s="36">
        <f>SUM('150007 Алагир:150061 МедФарн'!N77)</f>
        <v>0</v>
      </c>
      <c r="O77" s="37">
        <v>0</v>
      </c>
      <c r="P77" s="36">
        <f>SUM('150007 Алагир:150061 МедФарн'!P77)</f>
        <v>0</v>
      </c>
      <c r="Q77" s="37">
        <v>0</v>
      </c>
      <c r="R77" s="36">
        <f>SUM('150007 Алагир:150061 МедФарн'!R77)</f>
        <v>0</v>
      </c>
      <c r="S77" s="37">
        <v>0</v>
      </c>
      <c r="T77" s="36">
        <f>SUM('150007 Алагир:150061 МедФарн'!T77)</f>
        <v>0</v>
      </c>
      <c r="U77" s="37">
        <v>0</v>
      </c>
      <c r="V77" s="36">
        <f>SUM('150007 Алагир:150061 МедФарн'!V77)</f>
        <v>0</v>
      </c>
      <c r="W77" s="37">
        <v>0</v>
      </c>
      <c r="X77" s="36">
        <f>SUM('150007 Алагир:150061 МедФарн'!X77)</f>
        <v>0</v>
      </c>
      <c r="Y77" s="37">
        <v>0</v>
      </c>
      <c r="Z77" s="36">
        <f>SUM('150007 Алагир:150061 МедФарн'!Z77)</f>
        <v>475</v>
      </c>
      <c r="AA77" s="37">
        <f>Z77*Тарифы!V22</f>
        <v>118944.75</v>
      </c>
      <c r="AB77" s="36">
        <f>SUM('150007 Алагир:150061 МедФарн'!AB77)</f>
        <v>1036</v>
      </c>
      <c r="AC77" s="37">
        <f>AB77*Тарифы!W22</f>
        <v>268251.48</v>
      </c>
      <c r="AD77" s="36">
        <f>SUM('150007 Алагир:150061 МедФарн'!AD77)</f>
        <v>8142</v>
      </c>
      <c r="AE77" s="37">
        <f>AD77*Тарифы!X22</f>
        <v>7422247.2000000002</v>
      </c>
      <c r="AF77" s="36">
        <f>SUM('150007 Алагир:150061 МедФарн'!AF77)</f>
        <v>3641</v>
      </c>
      <c r="AG77" s="37">
        <f>AF77*Тарифы!Y22</f>
        <v>3419736.43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f>SUM('150007 Алагир:150061 МедФарн'!D78)</f>
        <v>2518</v>
      </c>
      <c r="E78" s="37">
        <f>D78*Тарифы!D23</f>
        <v>255577</v>
      </c>
      <c r="F78" s="36">
        <f>SUM('150007 Алагир:150061 МедФарн'!F78)</f>
        <v>530</v>
      </c>
      <c r="G78" s="37">
        <f>F78*Тарифы!E23</f>
        <v>75175.199999999997</v>
      </c>
      <c r="H78" s="36">
        <f>SUM('150007 Алагир:150061 МедФарн'!H78)</f>
        <v>7430</v>
      </c>
      <c r="I78" s="37">
        <f>H78*Тарифы!F23</f>
        <v>904974</v>
      </c>
      <c r="J78" s="36">
        <f>SUM('150007 Алагир:150061 МедФарн'!J78)</f>
        <v>1371</v>
      </c>
      <c r="K78" s="37">
        <f>J78*Тарифы!G23</f>
        <v>233357.91</v>
      </c>
      <c r="L78" s="36">
        <f>SUM('150007 Алагир:150061 МедФарн'!L78)</f>
        <v>0</v>
      </c>
      <c r="M78" s="37">
        <v>0</v>
      </c>
      <c r="N78" s="36">
        <f>SUM('150007 Алагир:150061 МедФарн'!N78)</f>
        <v>40</v>
      </c>
      <c r="O78" s="37">
        <v>0</v>
      </c>
      <c r="P78" s="36">
        <f>SUM('150007 Алагир:150061 МедФарн'!P78)</f>
        <v>0</v>
      </c>
      <c r="Q78" s="37">
        <v>0</v>
      </c>
      <c r="R78" s="36">
        <f>SUM('150007 Алагир:150061 МедФарн'!R78)</f>
        <v>0</v>
      </c>
      <c r="S78" s="37">
        <v>0</v>
      </c>
      <c r="T78" s="36">
        <f>SUM('150007 Алагир:150061 МедФарн'!T78)</f>
        <v>0</v>
      </c>
      <c r="U78" s="37">
        <v>0</v>
      </c>
      <c r="V78" s="36">
        <f>SUM('150007 Алагир:150061 МедФарн'!V78)</f>
        <v>0</v>
      </c>
      <c r="W78" s="37">
        <v>0</v>
      </c>
      <c r="X78" s="36">
        <f>SUM('150007 Алагир:150061 МедФарн'!X78)</f>
        <v>0</v>
      </c>
      <c r="Y78" s="37">
        <v>0</v>
      </c>
      <c r="Z78" s="36">
        <f>SUM('150007 Алагир:150061 МедФарн'!Z78)</f>
        <v>842</v>
      </c>
      <c r="AA78" s="37">
        <f>Z78*Тарифы!V23</f>
        <v>168214.76</v>
      </c>
      <c r="AB78" s="36">
        <f>SUM('150007 Алагир:150061 МедФарн'!AB78)</f>
        <v>99</v>
      </c>
      <c r="AC78" s="37">
        <f>AB78*Тарифы!W23</f>
        <v>27637.83</v>
      </c>
      <c r="AD78" s="36">
        <f>SUM('150007 Алагир:150061 МедФарн'!AD78)</f>
        <v>8461</v>
      </c>
      <c r="AE78" s="37">
        <f>AD78*Тарифы!X23</f>
        <v>5687399.5900000008</v>
      </c>
      <c r="AF78" s="36">
        <f>SUM('150007 Алагир:150061 МедФарн'!AF78)</f>
        <v>3025</v>
      </c>
      <c r="AG78" s="37">
        <f>AF78*Тарифы!Y23</f>
        <v>2841170.75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f>SUM('150007 Алагир:150061 МедФарн'!D79)</f>
        <v>0</v>
      </c>
      <c r="E79" s="37">
        <f>D79*Тарифы!D24</f>
        <v>0</v>
      </c>
      <c r="F79" s="36">
        <f>SUM('150007 Алагир:150061 МедФарн'!F79)</f>
        <v>991</v>
      </c>
      <c r="G79" s="37">
        <f>F79*Тарифы!E24</f>
        <v>231428.23</v>
      </c>
      <c r="H79" s="36">
        <f>SUM('150007 Алагир:150061 МедФарн'!H79)</f>
        <v>0</v>
      </c>
      <c r="I79" s="37">
        <f>H79*Тарифы!F24</f>
        <v>0</v>
      </c>
      <c r="J79" s="36">
        <f>SUM('150007 Алагир:150061 МедФарн'!J79)</f>
        <v>7179</v>
      </c>
      <c r="K79" s="37">
        <f>J79*Тарифы!G24</f>
        <v>2011842.96</v>
      </c>
      <c r="L79" s="36">
        <f>SUM('150007 Алагир:150061 МедФарн'!L79)</f>
        <v>0</v>
      </c>
      <c r="M79" s="37">
        <v>0</v>
      </c>
      <c r="N79" s="36">
        <f>SUM('150007 Алагир:150061 МедФарн'!N79)</f>
        <v>0</v>
      </c>
      <c r="O79" s="37">
        <v>0</v>
      </c>
      <c r="P79" s="36">
        <f>SUM('150007 Алагир:150061 МедФарн'!P79)</f>
        <v>251</v>
      </c>
      <c r="Q79" s="37">
        <v>0</v>
      </c>
      <c r="R79" s="36">
        <f>SUM('150007 Алагир:150061 МедФарн'!R79)</f>
        <v>145</v>
      </c>
      <c r="S79" s="37">
        <v>0</v>
      </c>
      <c r="T79" s="36">
        <f>SUM('150007 Алагир:150061 МедФарн'!T79)</f>
        <v>34441</v>
      </c>
      <c r="U79" s="37">
        <v>0</v>
      </c>
      <c r="V79" s="36">
        <f>SUM('150007 Алагир:150061 МедФарн'!V79)</f>
        <v>8787</v>
      </c>
      <c r="W79" s="37">
        <v>0</v>
      </c>
      <c r="X79" s="36">
        <f>SUM('150007 Алагир:150061 МедФарн'!X79)</f>
        <v>3509</v>
      </c>
      <c r="Y79" s="37">
        <v>0</v>
      </c>
      <c r="Z79" s="36">
        <f>SUM('150007 Алагир:150061 МедФарн'!Z79)</f>
        <v>0</v>
      </c>
      <c r="AA79" s="37">
        <f>Z79*Тарифы!V24</f>
        <v>0</v>
      </c>
      <c r="AB79" s="36">
        <f>SUM('150007 Алагир:150061 МедФарн'!AB79)</f>
        <v>15121</v>
      </c>
      <c r="AC79" s="37">
        <f>AB79*Тарифы!W24</f>
        <v>6950216.4399999995</v>
      </c>
      <c r="AD79" s="36">
        <f>SUM('150007 Алагир:150061 МедФарн'!AD79)</f>
        <v>0</v>
      </c>
      <c r="AE79" s="37">
        <f>AD79*Тарифы!X24</f>
        <v>0</v>
      </c>
      <c r="AF79" s="36">
        <f>SUM('150007 Алагир:150061 МедФарн'!AF79)</f>
        <v>27610</v>
      </c>
      <c r="AG79" s="37">
        <f>AF79*Тарифы!Y24</f>
        <v>31779386.100000001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f>SUM('150007 Алагир:150061 МедФарн'!D80)</f>
        <v>200</v>
      </c>
      <c r="E80" s="37">
        <f>D80*Тарифы!D25</f>
        <v>30970</v>
      </c>
      <c r="F80" s="36">
        <f>SUM('150007 Алагир:150061 МедФарн'!F80)</f>
        <v>0</v>
      </c>
      <c r="G80" s="37">
        <f>F80*Тарифы!E25</f>
        <v>0</v>
      </c>
      <c r="H80" s="36">
        <f>SUM('150007 Алагир:150061 МедФарн'!H80)</f>
        <v>971</v>
      </c>
      <c r="I80" s="37">
        <f>H80*Тарифы!F25</f>
        <v>180431.22</v>
      </c>
      <c r="J80" s="36">
        <f>SUM('150007 Алагир:150061 МедФарн'!J80)</f>
        <v>159</v>
      </c>
      <c r="K80" s="37">
        <f>J80*Тарифы!G25</f>
        <v>44558.16</v>
      </c>
      <c r="L80" s="36">
        <f>SUM('150007 Алагир:150061 МедФарн'!L80)</f>
        <v>0</v>
      </c>
      <c r="M80" s="37">
        <v>0</v>
      </c>
      <c r="N80" s="36">
        <f>SUM('150007 Алагир:150061 МедФарн'!N80)</f>
        <v>0</v>
      </c>
      <c r="O80" s="37">
        <v>0</v>
      </c>
      <c r="P80" s="36">
        <f>SUM('150007 Алагир:150061 МедФарн'!P80)</f>
        <v>0</v>
      </c>
      <c r="Q80" s="37">
        <v>0</v>
      </c>
      <c r="R80" s="36">
        <f>SUM('150007 Алагир:150061 МедФарн'!R80)</f>
        <v>0</v>
      </c>
      <c r="S80" s="37">
        <v>0</v>
      </c>
      <c r="T80" s="36">
        <f>SUM('150007 Алагир:150061 МедФарн'!T80)</f>
        <v>0</v>
      </c>
      <c r="U80" s="37">
        <v>0</v>
      </c>
      <c r="V80" s="36">
        <f>SUM('150007 Алагир:150061 МедФарн'!V80)</f>
        <v>0</v>
      </c>
      <c r="W80" s="37">
        <v>0</v>
      </c>
      <c r="X80" s="36">
        <f>SUM('150007 Алагир:150061 МедФарн'!X80)</f>
        <v>0</v>
      </c>
      <c r="Y80" s="37">
        <v>0</v>
      </c>
      <c r="Z80" s="36">
        <f>SUM('150007 Алагир:150061 МедФарн'!Z80)</f>
        <v>26</v>
      </c>
      <c r="AA80" s="37">
        <f>Z80*Тарифы!V25</f>
        <v>7924.5400000000009</v>
      </c>
      <c r="AB80" s="36">
        <f>SUM('150007 Алагир:150061 МедФарн'!AB80)</f>
        <v>0</v>
      </c>
      <c r="AC80" s="37">
        <f>AB80*Тарифы!W25</f>
        <v>0</v>
      </c>
      <c r="AD80" s="36">
        <f>SUM('150007 Алагир:150061 МедФарн'!AD80)</f>
        <v>1224</v>
      </c>
      <c r="AE80" s="37">
        <f>AD80*Тарифы!X25</f>
        <v>912932.64</v>
      </c>
      <c r="AF80" s="36">
        <f>SUM('150007 Алагир:150061 МедФарн'!AF80)</f>
        <v>51</v>
      </c>
      <c r="AG80" s="37">
        <f>AF80*Тарифы!Y25</f>
        <v>58701.51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f>SUM('150007 Алагир:150061 МедФарн'!D81)</f>
        <v>34</v>
      </c>
      <c r="E81" s="37">
        <f>D81*Тарифы!D26</f>
        <v>5955.1</v>
      </c>
      <c r="F81" s="36">
        <f>SUM('150007 Алагир:150061 МедФарн'!F81)</f>
        <v>1</v>
      </c>
      <c r="G81" s="37">
        <f>F81*Тарифы!E26</f>
        <v>187</v>
      </c>
      <c r="H81" s="36">
        <f>SUM('150007 Алагир:150061 МедФарн'!H81)</f>
        <v>1154</v>
      </c>
      <c r="I81" s="37">
        <f>H81*Тарифы!F26</f>
        <v>242547.72</v>
      </c>
      <c r="J81" s="36">
        <f>SUM('150007 Алагир:150061 МедФарн'!J81)</f>
        <v>5</v>
      </c>
      <c r="K81" s="37">
        <f>J81*Тарифы!G26</f>
        <v>1122</v>
      </c>
      <c r="L81" s="36">
        <f>SUM('150007 Алагир:150061 МедФарн'!L81)</f>
        <v>0</v>
      </c>
      <c r="M81" s="37">
        <v>0</v>
      </c>
      <c r="N81" s="36">
        <f>SUM('150007 Алагир:150061 МедФарн'!N81)</f>
        <v>0</v>
      </c>
      <c r="O81" s="37">
        <v>0</v>
      </c>
      <c r="P81" s="36">
        <f>SUM('150007 Алагир:150061 МедФарн'!P81)</f>
        <v>0</v>
      </c>
      <c r="Q81" s="37">
        <v>0</v>
      </c>
      <c r="R81" s="36">
        <f>SUM('150007 Алагир:150061 МедФарн'!R81)</f>
        <v>0</v>
      </c>
      <c r="S81" s="37">
        <v>0</v>
      </c>
      <c r="T81" s="36">
        <f>SUM('150007 Алагир:150061 МедФарн'!T81)</f>
        <v>0</v>
      </c>
      <c r="U81" s="37">
        <v>0</v>
      </c>
      <c r="V81" s="36">
        <f>SUM('150007 Алагир:150061 МедФарн'!V81)</f>
        <v>0</v>
      </c>
      <c r="W81" s="37">
        <v>0</v>
      </c>
      <c r="X81" s="36">
        <f>SUM('150007 Алагир:150061 МедФарн'!X81)</f>
        <v>0</v>
      </c>
      <c r="Y81" s="37">
        <v>0</v>
      </c>
      <c r="Z81" s="36">
        <f>SUM('150007 Алагир:150061 МедФарн'!Z81)</f>
        <v>57</v>
      </c>
      <c r="AA81" s="37">
        <f>Z81*Тарифы!V26</f>
        <v>19649.61</v>
      </c>
      <c r="AB81" s="36">
        <f>SUM('150007 Алагир:150061 МедФарн'!AB81)</f>
        <v>0</v>
      </c>
      <c r="AC81" s="37">
        <f>AB81*Тарифы!W26</f>
        <v>0</v>
      </c>
      <c r="AD81" s="36">
        <f>SUM('150007 Алагир:150061 МедФарн'!AD81)</f>
        <v>1320</v>
      </c>
      <c r="AE81" s="37">
        <f>AD81*Тарифы!X26</f>
        <v>1264084.8</v>
      </c>
      <c r="AF81" s="36">
        <f>SUM('150007 Алагир:150061 МедФарн'!AF81)</f>
        <v>13</v>
      </c>
      <c r="AG81" s="37">
        <f>AF81*Тарифы!Y26</f>
        <v>13287.300000000001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f>SUM('150007 Алагир:150061 МедФарн'!D82)</f>
        <v>400</v>
      </c>
      <c r="E82" s="37">
        <f>D82*Тарифы!D27</f>
        <v>65944</v>
      </c>
      <c r="F82" s="36">
        <f>SUM('150007 Алагир:150061 МедФарн'!F82)</f>
        <v>0</v>
      </c>
      <c r="G82" s="37">
        <f>F82*Тарифы!E27</f>
        <v>0</v>
      </c>
      <c r="H82" s="36">
        <f>SUM('150007 Алагир:150061 МедФарн'!H82)</f>
        <v>125</v>
      </c>
      <c r="I82" s="37">
        <f>H82*Тарифы!F27</f>
        <v>24728.75</v>
      </c>
      <c r="J82" s="36">
        <f>SUM('150007 Алагир:150061 МедФарн'!J82)</f>
        <v>0</v>
      </c>
      <c r="K82" s="37">
        <f>J82*Тарифы!G27</f>
        <v>0</v>
      </c>
      <c r="L82" s="36">
        <f>SUM('150007 Алагир:150061 МедФарн'!L82)</f>
        <v>0</v>
      </c>
      <c r="M82" s="37">
        <v>0</v>
      </c>
      <c r="N82" s="36">
        <f>SUM('150007 Алагир:150061 МедФарн'!N82)</f>
        <v>0</v>
      </c>
      <c r="O82" s="37">
        <v>0</v>
      </c>
      <c r="P82" s="36">
        <f>SUM('150007 Алагир:150061 МедФарн'!P82)</f>
        <v>0</v>
      </c>
      <c r="Q82" s="37">
        <v>0</v>
      </c>
      <c r="R82" s="36">
        <f>SUM('150007 Алагир:150061 МедФарн'!R82)</f>
        <v>0</v>
      </c>
      <c r="S82" s="37">
        <v>0</v>
      </c>
      <c r="T82" s="36">
        <f>SUM('150007 Алагир:150061 МедФарн'!T82)</f>
        <v>0</v>
      </c>
      <c r="U82" s="37">
        <v>0</v>
      </c>
      <c r="V82" s="36">
        <f>SUM('150007 Алагир:150061 МедФарн'!V82)</f>
        <v>0</v>
      </c>
      <c r="W82" s="37">
        <v>0</v>
      </c>
      <c r="X82" s="36">
        <f>SUM('150007 Алагир:150061 МедФарн'!X82)</f>
        <v>0</v>
      </c>
      <c r="Y82" s="37">
        <v>0</v>
      </c>
      <c r="Z82" s="36">
        <f>SUM('150007 Алагир:150061 МедФарн'!Z82)</f>
        <v>10</v>
      </c>
      <c r="AA82" s="37">
        <f>Z82*Тарифы!V27</f>
        <v>3244.9</v>
      </c>
      <c r="AB82" s="36">
        <f>SUM('150007 Алагир:150061 МедФарн'!AB82)</f>
        <v>0</v>
      </c>
      <c r="AC82" s="37">
        <f>AB82*Тарифы!W27</f>
        <v>0</v>
      </c>
      <c r="AD82" s="36">
        <f>SUM('150007 Алагир:150061 МедФарн'!AD82)</f>
        <v>70</v>
      </c>
      <c r="AE82" s="37">
        <f>AD82*Тарифы!X27</f>
        <v>61233.9</v>
      </c>
      <c r="AF82" s="36">
        <f>SUM('150007 Алагир:150061 МедФарн'!AF82)</f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f>SUM('150007 Алагир:150061 МедФарн'!D83)</f>
        <v>13456</v>
      </c>
      <c r="E83" s="37">
        <f>D83*Тарифы!D28</f>
        <v>2083661.5999999999</v>
      </c>
      <c r="F83" s="36">
        <f>SUM('150007 Алагир:150061 МедФарн'!F83)</f>
        <v>88</v>
      </c>
      <c r="G83" s="37">
        <f>F83*Тарифы!E28</f>
        <v>0</v>
      </c>
      <c r="H83" s="36">
        <f>SUM('150007 Алагир:150061 МедФарн'!H83)</f>
        <v>45929</v>
      </c>
      <c r="I83" s="37">
        <f>H83*Тарифы!F28</f>
        <v>8534526.7799999993</v>
      </c>
      <c r="J83" s="36">
        <f>SUM('150007 Алагир:150061 МедФарн'!J83)</f>
        <v>21</v>
      </c>
      <c r="K83" s="37">
        <f>J83*Тарифы!G28</f>
        <v>0</v>
      </c>
      <c r="L83" s="36">
        <f>SUM('150007 Алагир:150061 МедФарн'!L83)</f>
        <v>18425</v>
      </c>
      <c r="M83" s="37">
        <v>0</v>
      </c>
      <c r="N83" s="36">
        <f>SUM('150007 Алагир:150061 МедФарн'!N83)</f>
        <v>1919</v>
      </c>
      <c r="O83" s="37">
        <v>0</v>
      </c>
      <c r="P83" s="36">
        <f>SUM('150007 Алагир:150061 МедФарн'!P83)</f>
        <v>0</v>
      </c>
      <c r="Q83" s="37">
        <v>0</v>
      </c>
      <c r="R83" s="36">
        <f>SUM('150007 Алагир:150061 МедФарн'!R83)</f>
        <v>0</v>
      </c>
      <c r="S83" s="37">
        <v>0</v>
      </c>
      <c r="T83" s="36">
        <f>SUM('150007 Алагир:150061 МедФарн'!T83)</f>
        <v>0</v>
      </c>
      <c r="U83" s="37">
        <v>0</v>
      </c>
      <c r="V83" s="36">
        <f>SUM('150007 Алагир:150061 МедФарн'!V83)</f>
        <v>0</v>
      </c>
      <c r="W83" s="37">
        <v>0</v>
      </c>
      <c r="X83" s="36">
        <f>SUM('150007 Алагир:150061 МедФарн'!X83)</f>
        <v>0</v>
      </c>
      <c r="Y83" s="37">
        <v>0</v>
      </c>
      <c r="Z83" s="36">
        <f>SUM('150007 Алагир:150061 МедФарн'!Z83)</f>
        <v>32289</v>
      </c>
      <c r="AA83" s="37">
        <f>Z83*Тарифы!V28</f>
        <v>9841364.3100000005</v>
      </c>
      <c r="AB83" s="36">
        <f>SUM('150007 Алагир:150061 МедФарн'!AB83)</f>
        <v>20</v>
      </c>
      <c r="AC83" s="37">
        <f>AB83*Тарифы!W28</f>
        <v>0</v>
      </c>
      <c r="AD83" s="36">
        <f>SUM('150007 Алагир:150061 МедФарн'!AD83)</f>
        <v>72220</v>
      </c>
      <c r="AE83" s="37">
        <f>AD83*Тарифы!X28</f>
        <v>53866009.200000003</v>
      </c>
      <c r="AF83" s="36">
        <f>SUM('150007 Алагир:150061 МедФарн'!AF83)</f>
        <v>24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f>SUM('150007 Алагир:150061 МедФарн'!D84)</f>
        <v>0</v>
      </c>
      <c r="E84" s="37">
        <f>D84*Тарифы!D29</f>
        <v>0</v>
      </c>
      <c r="F84" s="36">
        <f>SUM('150007 Алагир:150061 МедФарн'!F84)</f>
        <v>0</v>
      </c>
      <c r="G84" s="37">
        <f>F84*Тарифы!E29</f>
        <v>0</v>
      </c>
      <c r="H84" s="36">
        <f>SUM('150007 Алагир:150061 МедФарн'!H84)</f>
        <v>0</v>
      </c>
      <c r="I84" s="37">
        <f>H84*Тарифы!F29</f>
        <v>0</v>
      </c>
      <c r="J84" s="36">
        <f>SUM('150007 Алагир:150061 МедФарн'!J84)</f>
        <v>0</v>
      </c>
      <c r="K84" s="37">
        <f>J84*Тарифы!G29</f>
        <v>0</v>
      </c>
      <c r="L84" s="36">
        <f>SUM('150007 Алагир:150061 МедФарн'!L84)</f>
        <v>0</v>
      </c>
      <c r="M84" s="37">
        <v>0</v>
      </c>
      <c r="N84" s="36">
        <f>SUM('150007 Алагир:150061 МедФарн'!N84)</f>
        <v>0</v>
      </c>
      <c r="O84" s="37">
        <v>0</v>
      </c>
      <c r="P84" s="36">
        <f>SUM('150007 Алагир:150061 МедФарн'!P84)</f>
        <v>0</v>
      </c>
      <c r="Q84" s="37">
        <v>0</v>
      </c>
      <c r="R84" s="36">
        <f>SUM('150007 Алагир:150061 МедФарн'!R84)</f>
        <v>0</v>
      </c>
      <c r="S84" s="37">
        <v>0</v>
      </c>
      <c r="T84" s="36">
        <f>SUM('150007 Алагир:150061 МедФарн'!T84)</f>
        <v>0</v>
      </c>
      <c r="U84" s="37">
        <v>0</v>
      </c>
      <c r="V84" s="36">
        <f>SUM('150007 Алагир:150061 МедФарн'!V84)</f>
        <v>0</v>
      </c>
      <c r="W84" s="37">
        <v>0</v>
      </c>
      <c r="X84" s="36">
        <f>SUM('150007 Алагир:150061 МедФарн'!X84)</f>
        <v>0</v>
      </c>
      <c r="Y84" s="37">
        <v>0</v>
      </c>
      <c r="Z84" s="36">
        <f>SUM('150007 Алагир:150061 МедФарн'!Z84)</f>
        <v>0</v>
      </c>
      <c r="AA84" s="37">
        <f>Z84*Тарифы!V29</f>
        <v>0</v>
      </c>
      <c r="AB84" s="36">
        <f>SUM('150007 Алагир:150061 МедФарн'!AB84)</f>
        <v>0</v>
      </c>
      <c r="AC84" s="37">
        <f>AB84*Тарифы!W29</f>
        <v>0</v>
      </c>
      <c r="AD84" s="36">
        <f>SUM('150007 Алагир:150061 МедФарн'!AD84)</f>
        <v>0</v>
      </c>
      <c r="AE84" s="37">
        <f>AD84*Тарифы!X29</f>
        <v>0</v>
      </c>
      <c r="AF84" s="36">
        <f>SUM('150007 Алагир:150061 МедФарн'!AF84)</f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f>SUM('150007 Алагир:150061 МедФарн'!D85)</f>
        <v>207</v>
      </c>
      <c r="E85" s="37">
        <f>D85*Тарифы!D30</f>
        <v>34126.020000000004</v>
      </c>
      <c r="F85" s="36">
        <f>SUM('150007 Алагир:150061 МедФарн'!F85)</f>
        <v>357</v>
      </c>
      <c r="G85" s="37">
        <f>F85*Тарифы!E30</f>
        <v>59094.21</v>
      </c>
      <c r="H85" s="36">
        <f>SUM('150007 Алагир:150061 МедФарн'!H85)</f>
        <v>2370</v>
      </c>
      <c r="I85" s="37">
        <f>H85*Тарифы!F30</f>
        <v>468857.10000000003</v>
      </c>
      <c r="J85" s="36">
        <f>SUM('150007 Алагир:150061 МедФарн'!J85)</f>
        <v>1190</v>
      </c>
      <c r="K85" s="37">
        <f>J85*Тарифы!G30</f>
        <v>236381.59999999998</v>
      </c>
      <c r="L85" s="36">
        <f>SUM('150007 Алагир:150061 МедФарн'!L85)</f>
        <v>0</v>
      </c>
      <c r="M85" s="37">
        <v>0</v>
      </c>
      <c r="N85" s="36">
        <f>SUM('150007 Алагир:150061 МедФарн'!N85)</f>
        <v>0</v>
      </c>
      <c r="O85" s="37">
        <v>0</v>
      </c>
      <c r="P85" s="36">
        <f>SUM('150007 Алагир:150061 МедФарн'!P85)</f>
        <v>0</v>
      </c>
      <c r="Q85" s="37">
        <v>0</v>
      </c>
      <c r="R85" s="36">
        <f>SUM('150007 Алагир:150061 МедФарн'!R85)</f>
        <v>0</v>
      </c>
      <c r="S85" s="37">
        <v>0</v>
      </c>
      <c r="T85" s="36">
        <f>SUM('150007 Алагир:150061 МедФарн'!T85)</f>
        <v>0</v>
      </c>
      <c r="U85" s="37">
        <v>0</v>
      </c>
      <c r="V85" s="36">
        <f>SUM('150007 Алагир:150061 МедФарн'!V85)</f>
        <v>0</v>
      </c>
      <c r="W85" s="37">
        <v>0</v>
      </c>
      <c r="X85" s="36">
        <f>SUM('150007 Алагир:150061 МедФарн'!X85)</f>
        <v>0</v>
      </c>
      <c r="Y85" s="37">
        <v>0</v>
      </c>
      <c r="Z85" s="36">
        <f>SUM('150007 Алагир:150061 МедФарн'!Z85)</f>
        <v>6689</v>
      </c>
      <c r="AA85" s="37">
        <f>Z85*Тарифы!V30</f>
        <v>2170513.61</v>
      </c>
      <c r="AB85" s="36">
        <f>SUM('150007 Алагир:150061 МедФарн'!AB85)</f>
        <v>3460</v>
      </c>
      <c r="AC85" s="37">
        <f>AB85*Тарифы!W30</f>
        <v>1127302.6000000001</v>
      </c>
      <c r="AD85" s="36">
        <f>SUM('150007 Алагир:150061 МедФарн'!AD85)</f>
        <v>9029</v>
      </c>
      <c r="AE85" s="37">
        <f>AD85*Тарифы!X30</f>
        <v>7898298.3300000001</v>
      </c>
      <c r="AF85" s="36">
        <f>SUM('150007 Алагир:150061 МедФарн'!AF85)</f>
        <v>2931</v>
      </c>
      <c r="AG85" s="37">
        <f>AF85*Тарифы!Y30</f>
        <v>2563950.87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f>SUM('150007 Алагир:150061 МедФарн'!D86)</f>
        <v>501</v>
      </c>
      <c r="E86" s="37">
        <f>D86*Тарифы!D31</f>
        <v>66217.17</v>
      </c>
      <c r="F86" s="36">
        <f>SUM('150007 Алагир:150061 МедФарн'!F86)</f>
        <v>0</v>
      </c>
      <c r="G86" s="37">
        <f>F86*Тарифы!E31</f>
        <v>0</v>
      </c>
      <c r="H86" s="36">
        <f>SUM('150007 Алагир:150061 МедФарн'!H86)</f>
        <v>2215</v>
      </c>
      <c r="I86" s="37">
        <f>H86*Тарифы!F31</f>
        <v>351299</v>
      </c>
      <c r="J86" s="36">
        <f>SUM('150007 Алагир:150061 МедФарн'!J86)</f>
        <v>0</v>
      </c>
      <c r="K86" s="37">
        <f>J86*Тарифы!G31</f>
        <v>0</v>
      </c>
      <c r="L86" s="36">
        <f>SUM('150007 Алагир:150061 МедФарн'!L86)</f>
        <v>0</v>
      </c>
      <c r="M86" s="37">
        <v>0</v>
      </c>
      <c r="N86" s="36">
        <f>SUM('150007 Алагир:150061 МедФарн'!N86)</f>
        <v>45</v>
      </c>
      <c r="O86" s="37">
        <v>0</v>
      </c>
      <c r="P86" s="36">
        <f>SUM('150007 Алагир:150061 МедФарн'!P86)</f>
        <v>0</v>
      </c>
      <c r="Q86" s="37">
        <v>0</v>
      </c>
      <c r="R86" s="36">
        <f>SUM('150007 Алагир:150061 МедФарн'!R86)</f>
        <v>0</v>
      </c>
      <c r="S86" s="37">
        <v>0</v>
      </c>
      <c r="T86" s="36">
        <f>SUM('150007 Алагир:150061 МедФарн'!T86)</f>
        <v>0</v>
      </c>
      <c r="U86" s="37">
        <v>0</v>
      </c>
      <c r="V86" s="36">
        <f>SUM('150007 Алагир:150061 МедФарн'!V86)</f>
        <v>0</v>
      </c>
      <c r="W86" s="37">
        <v>0</v>
      </c>
      <c r="X86" s="36">
        <f>SUM('150007 Алагир:150061 МедФарн'!X86)</f>
        <v>0</v>
      </c>
      <c r="Y86" s="37">
        <v>0</v>
      </c>
      <c r="Z86" s="36">
        <f>SUM('150007 Алагир:150061 МедФарн'!Z86)</f>
        <v>631</v>
      </c>
      <c r="AA86" s="37">
        <f>Z86*Тарифы!V31</f>
        <v>164148.34</v>
      </c>
      <c r="AB86" s="36">
        <f>SUM('150007 Алагир:150061 МедФарн'!AB86)</f>
        <v>50</v>
      </c>
      <c r="AC86" s="37">
        <f>AB86*Тарифы!W31</f>
        <v>16370.500000000002</v>
      </c>
      <c r="AD86" s="36">
        <f>SUM('150007 Алагир:150061 МедФарн'!AD86)</f>
        <v>5149</v>
      </c>
      <c r="AE86" s="37">
        <f>AD86*Тарифы!X31</f>
        <v>3129201.77</v>
      </c>
      <c r="AF86" s="36">
        <f>SUM('150007 Алагир:150061 МедФарн'!AF86)</f>
        <v>165</v>
      </c>
      <c r="AG86" s="37">
        <f>AF86*Тарифы!Y31</f>
        <v>126104.55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f>SUM('150007 Алагир:150061 МедФарн'!D87)</f>
        <v>2428</v>
      </c>
      <c r="E87" s="37">
        <f>D87*Тарифы!D32</f>
        <v>400280.08</v>
      </c>
      <c r="F87" s="36">
        <f>SUM('150007 Алагир:150061 МедФарн'!F87)</f>
        <v>95</v>
      </c>
      <c r="G87" s="37">
        <f>F87*Тарифы!E32</f>
        <v>15725.35</v>
      </c>
      <c r="H87" s="36">
        <f>SUM('150007 Алагир:150061 МедФарн'!H87)</f>
        <v>4555</v>
      </c>
      <c r="I87" s="37">
        <f>H87*Тарифы!F32</f>
        <v>901115.65</v>
      </c>
      <c r="J87" s="36">
        <f>SUM('150007 Алагир:150061 МедФарн'!J87)</f>
        <v>228</v>
      </c>
      <c r="K87" s="37">
        <f>J87*Тарифы!G32</f>
        <v>45289.919999999998</v>
      </c>
      <c r="L87" s="36">
        <f>SUM('150007 Алагир:150061 МедФарн'!L87)</f>
        <v>0</v>
      </c>
      <c r="M87" s="37">
        <v>0</v>
      </c>
      <c r="N87" s="36">
        <f>SUM('150007 Алагир:150061 МедФарн'!N87)</f>
        <v>111</v>
      </c>
      <c r="O87" s="37">
        <v>0</v>
      </c>
      <c r="P87" s="36">
        <f>SUM('150007 Алагир:150061 МедФарн'!P87)</f>
        <v>0</v>
      </c>
      <c r="Q87" s="37">
        <v>0</v>
      </c>
      <c r="R87" s="36">
        <f>SUM('150007 Алагир:150061 МедФарн'!R87)</f>
        <v>0</v>
      </c>
      <c r="S87" s="37">
        <v>0</v>
      </c>
      <c r="T87" s="36">
        <f>SUM('150007 Алагир:150061 МедФарн'!T87)</f>
        <v>0</v>
      </c>
      <c r="U87" s="37">
        <v>0</v>
      </c>
      <c r="V87" s="36">
        <f>SUM('150007 Алагир:150061 МедФарн'!V87)</f>
        <v>0</v>
      </c>
      <c r="W87" s="37">
        <v>0</v>
      </c>
      <c r="X87" s="36">
        <f>SUM('150007 Алагир:150061 МедФарн'!X87)</f>
        <v>0</v>
      </c>
      <c r="Y87" s="37">
        <v>0</v>
      </c>
      <c r="Z87" s="36">
        <f>SUM('150007 Алагир:150061 МедФарн'!Z87)</f>
        <v>1856</v>
      </c>
      <c r="AA87" s="37">
        <f>Z87*Тарифы!V32</f>
        <v>602253.44000000006</v>
      </c>
      <c r="AB87" s="36">
        <f>SUM('150007 Алагир:150061 МедФарн'!AB87)</f>
        <v>13</v>
      </c>
      <c r="AC87" s="37">
        <f>AB87*Тарифы!W32</f>
        <v>4235.53</v>
      </c>
      <c r="AD87" s="36">
        <f>SUM('150007 Алагир:150061 МедФарн'!AD87)</f>
        <v>7266</v>
      </c>
      <c r="AE87" s="37">
        <f>AD87*Тарифы!X32</f>
        <v>6356078.8200000003</v>
      </c>
      <c r="AF87" s="36">
        <f>SUM('150007 Алагир:150061 МедФарн'!AF87)</f>
        <v>217</v>
      </c>
      <c r="AG87" s="37">
        <f>AF87*Тарифы!Y32</f>
        <v>189825.09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f>SUM('150007 Алагир:150061 МедФарн'!D88)</f>
        <v>0</v>
      </c>
      <c r="E88" s="37">
        <f>D88*Тарифы!D33</f>
        <v>0</v>
      </c>
      <c r="F88" s="36">
        <f>SUM('150007 Алагир:150061 МедФарн'!F88)</f>
        <v>0</v>
      </c>
      <c r="G88" s="37">
        <f>F88*Тарифы!E33</f>
        <v>0</v>
      </c>
      <c r="H88" s="36">
        <f>SUM('150007 Алагир:150061 МедФарн'!H88)</f>
        <v>0</v>
      </c>
      <c r="I88" s="37">
        <f>H88*Тарифы!F33</f>
        <v>0</v>
      </c>
      <c r="J88" s="36">
        <f>SUM('150007 Алагир:150061 МедФарн'!J88)</f>
        <v>0</v>
      </c>
      <c r="K88" s="37">
        <f>J88*Тарифы!G33</f>
        <v>0</v>
      </c>
      <c r="L88" s="36">
        <f>SUM('150007 Алагир:150061 МедФарн'!L88)</f>
        <v>0</v>
      </c>
      <c r="M88" s="37">
        <v>0</v>
      </c>
      <c r="N88" s="36">
        <f>SUM('150007 Алагир:150061 МедФарн'!N88)</f>
        <v>0</v>
      </c>
      <c r="O88" s="37">
        <v>0</v>
      </c>
      <c r="P88" s="36">
        <f>SUM('150007 Алагир:150061 МедФарн'!P88)</f>
        <v>0</v>
      </c>
      <c r="Q88" s="37">
        <v>0</v>
      </c>
      <c r="R88" s="36">
        <f>SUM('150007 Алагир:150061 МедФарн'!R88)</f>
        <v>0</v>
      </c>
      <c r="S88" s="37">
        <v>0</v>
      </c>
      <c r="T88" s="36">
        <f>SUM('150007 Алагир:150061 МедФарн'!T88)</f>
        <v>0</v>
      </c>
      <c r="U88" s="37">
        <v>0</v>
      </c>
      <c r="V88" s="36">
        <f>SUM('150007 Алагир:150061 МедФарн'!V88)</f>
        <v>0</v>
      </c>
      <c r="W88" s="37">
        <v>0</v>
      </c>
      <c r="X88" s="36">
        <f>SUM('150007 Алагир:150061 МедФарн'!X88)</f>
        <v>0</v>
      </c>
      <c r="Y88" s="37">
        <v>0</v>
      </c>
      <c r="Z88" s="36">
        <f>SUM('150007 Алагир:150061 МедФарн'!Z88)</f>
        <v>0</v>
      </c>
      <c r="AA88" s="37">
        <f>Z88*Тарифы!V33</f>
        <v>0</v>
      </c>
      <c r="AB88" s="36">
        <f>SUM('150007 Алагир:150061 МедФарн'!AB88)</f>
        <v>0</v>
      </c>
      <c r="AC88" s="37">
        <f>AB88*Тарифы!W33</f>
        <v>0</v>
      </c>
      <c r="AD88" s="36">
        <f>SUM('150007 Алагир:150061 МедФарн'!AD88)</f>
        <v>0</v>
      </c>
      <c r="AE88" s="37">
        <f>AD88*Тарифы!X33</f>
        <v>0</v>
      </c>
      <c r="AF88" s="36">
        <f>SUM('150007 Алагир:150061 МедФарн'!AF88)</f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f>SUM('150007 Алагир:150061 МедФарн'!D89)</f>
        <v>0</v>
      </c>
      <c r="E89" s="37">
        <f>D89*Тарифы!D34</f>
        <v>0</v>
      </c>
      <c r="F89" s="36">
        <f>SUM('150007 Алагир:150061 МедФарн'!F89)</f>
        <v>0</v>
      </c>
      <c r="G89" s="37">
        <f>F89*Тарифы!E34</f>
        <v>0</v>
      </c>
      <c r="H89" s="36">
        <f>SUM('150007 Алагир:150061 МедФарн'!H89)</f>
        <v>0</v>
      </c>
      <c r="I89" s="37">
        <f>H89*Тарифы!F34</f>
        <v>0</v>
      </c>
      <c r="J89" s="36">
        <f>SUM('150007 Алагир:150061 МедФарн'!J89)</f>
        <v>0</v>
      </c>
      <c r="K89" s="37">
        <f>J89*Тарифы!G34</f>
        <v>0</v>
      </c>
      <c r="L89" s="36">
        <f>SUM('150007 Алагир:150061 МедФарн'!L89)</f>
        <v>0</v>
      </c>
      <c r="M89" s="37">
        <v>0</v>
      </c>
      <c r="N89" s="36">
        <f>SUM('150007 Алагир:150061 МедФарн'!N89)</f>
        <v>0</v>
      </c>
      <c r="O89" s="37">
        <v>0</v>
      </c>
      <c r="P89" s="36">
        <f>SUM('150007 Алагир:150061 МедФарн'!P89)</f>
        <v>0</v>
      </c>
      <c r="Q89" s="37">
        <v>0</v>
      </c>
      <c r="R89" s="36">
        <f>SUM('150007 Алагир:150061 МедФарн'!R89)</f>
        <v>0</v>
      </c>
      <c r="S89" s="37">
        <v>0</v>
      </c>
      <c r="T89" s="36">
        <f>SUM('150007 Алагир:150061 МедФарн'!T89)</f>
        <v>0</v>
      </c>
      <c r="U89" s="37">
        <v>0</v>
      </c>
      <c r="V89" s="36">
        <f>SUM('150007 Алагир:150061 МедФарн'!V89)</f>
        <v>0</v>
      </c>
      <c r="W89" s="37">
        <v>0</v>
      </c>
      <c r="X89" s="36">
        <f>SUM('150007 Алагир:150061 МедФарн'!X89)</f>
        <v>0</v>
      </c>
      <c r="Y89" s="37">
        <v>0</v>
      </c>
      <c r="Z89" s="36">
        <f>SUM('150007 Алагир:150061 МедФарн'!Z89)</f>
        <v>0</v>
      </c>
      <c r="AA89" s="37">
        <f>Z89*Тарифы!V34</f>
        <v>0</v>
      </c>
      <c r="AB89" s="36">
        <f>SUM('150007 Алагир:150061 МедФарн'!AB89)</f>
        <v>0</v>
      </c>
      <c r="AC89" s="37">
        <f>AB89*Тарифы!W34</f>
        <v>0</v>
      </c>
      <c r="AD89" s="36">
        <f>SUM('150007 Алагир:150061 МедФарн'!AD89)</f>
        <v>0</v>
      </c>
      <c r="AE89" s="37">
        <f>AD89*Тарифы!X34</f>
        <v>0</v>
      </c>
      <c r="AF89" s="36">
        <f>SUM('150007 Алагир:150061 МедФарн'!AF89)</f>
        <v>0</v>
      </c>
      <c r="AG89" s="37">
        <f>AF89*Тарифы!Y34</f>
        <v>0</v>
      </c>
    </row>
    <row r="90" spans="1:33" x14ac:dyDescent="0.25">
      <c r="A90" s="38">
        <v>34</v>
      </c>
      <c r="B90" s="65" t="s">
        <v>67</v>
      </c>
      <c r="C90" s="50" t="s">
        <v>32</v>
      </c>
      <c r="D90" s="36">
        <f>SUM('150007 Алагир:150061 МедФарн'!D90)</f>
        <v>140</v>
      </c>
      <c r="E90" s="37">
        <f>D90*Тарифы!D35</f>
        <v>23080.400000000001</v>
      </c>
      <c r="F90" s="36">
        <f>SUM('150007 Алагир:150061 МедФарн'!F90)</f>
        <v>0</v>
      </c>
      <c r="G90" s="37">
        <f>F90*Тарифы!E35</f>
        <v>0</v>
      </c>
      <c r="H90" s="36">
        <f>SUM('150007 Алагир:150061 МедФарн'!H90)</f>
        <v>0</v>
      </c>
      <c r="I90" s="37">
        <f>H90*Тарифы!F35</f>
        <v>0</v>
      </c>
      <c r="J90" s="36">
        <f>SUM('150007 Алагир:150061 МедФарн'!J90)</f>
        <v>103</v>
      </c>
      <c r="K90" s="37">
        <f>J90*Тарифы!G35</f>
        <v>20459.919999999998</v>
      </c>
      <c r="L90" s="36">
        <f>SUM('150007 Алагир:150061 МедФарн'!L90)</f>
        <v>0</v>
      </c>
      <c r="M90" s="37">
        <v>0</v>
      </c>
      <c r="N90" s="36">
        <f>SUM('150007 Алагир:150061 МедФарн'!N90)</f>
        <v>0</v>
      </c>
      <c r="O90" s="37">
        <v>0</v>
      </c>
      <c r="P90" s="36">
        <f>SUM('150007 Алагир:150061 МедФарн'!P90)</f>
        <v>0</v>
      </c>
      <c r="Q90" s="37">
        <v>0</v>
      </c>
      <c r="R90" s="36">
        <f>SUM('150007 Алагир:150061 МедФарн'!R90)</f>
        <v>0</v>
      </c>
      <c r="S90" s="37">
        <v>0</v>
      </c>
      <c r="T90" s="36">
        <f>SUM('150007 Алагир:150061 МедФарн'!T90)</f>
        <v>0</v>
      </c>
      <c r="U90" s="37">
        <v>0</v>
      </c>
      <c r="V90" s="36">
        <f>SUM('150007 Алагир:150061 МедФарн'!V90)</f>
        <v>0</v>
      </c>
      <c r="W90" s="37">
        <v>0</v>
      </c>
      <c r="X90" s="36">
        <f>SUM('150007 Алагир:150061 МедФарн'!X90)</f>
        <v>0</v>
      </c>
      <c r="Y90" s="37">
        <v>0</v>
      </c>
      <c r="Z90" s="36">
        <f>SUM('150007 Алагир:150061 МедФарн'!Z90)</f>
        <v>0</v>
      </c>
      <c r="AA90" s="37">
        <f>Z90*Тарифы!V35</f>
        <v>0</v>
      </c>
      <c r="AB90" s="36">
        <f>SUM('150007 Алагир:150061 МедФарн'!AB90)</f>
        <v>0</v>
      </c>
      <c r="AC90" s="37">
        <f>AB90*Тарифы!W35</f>
        <v>0</v>
      </c>
      <c r="AD90" s="36">
        <f>SUM('150007 Алагир:150061 МедФарн'!AD90)</f>
        <v>40</v>
      </c>
      <c r="AE90" s="37">
        <f>AD90*Тарифы!X35</f>
        <v>34990.800000000003</v>
      </c>
      <c r="AF90" s="36">
        <f>SUM('150007 Алагир:150061 МедФарн'!AF90)</f>
        <v>2</v>
      </c>
      <c r="AG90" s="37">
        <f>AF90*Тарифы!Y35</f>
        <v>1749.54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f>SUM('150007 Алагир:150061 МедФарн'!D91)</f>
        <v>1063</v>
      </c>
      <c r="E91" s="37">
        <f>D91*Тарифы!D36</f>
        <v>315147.61000000004</v>
      </c>
      <c r="F91" s="36">
        <f>SUM('150007 Алагир:150061 МедФарн'!F91)</f>
        <v>0</v>
      </c>
      <c r="G91" s="37">
        <f>F91*Тарифы!E36</f>
        <v>0</v>
      </c>
      <c r="H91" s="36">
        <f>SUM('150007 Алагир:150061 МедФарн'!H91)</f>
        <v>3295</v>
      </c>
      <c r="I91" s="37">
        <f>H91*Тарифы!F36</f>
        <v>1172229.2</v>
      </c>
      <c r="J91" s="36">
        <f>SUM('150007 Алагир:150061 МедФарн'!J91)</f>
        <v>37</v>
      </c>
      <c r="K91" s="37">
        <f>J91*Тарифы!G36</f>
        <v>18053.41</v>
      </c>
      <c r="L91" s="36">
        <f>SUM('150007 Алагир:150061 МедФарн'!L91)</f>
        <v>0</v>
      </c>
      <c r="M91" s="37">
        <v>0</v>
      </c>
      <c r="N91" s="36">
        <f>SUM('150007 Алагир:150061 МедФарн'!N91)</f>
        <v>0</v>
      </c>
      <c r="O91" s="37">
        <v>0</v>
      </c>
      <c r="P91" s="36">
        <f>SUM('150007 Алагир:150061 МедФарн'!P91)</f>
        <v>0</v>
      </c>
      <c r="Q91" s="37">
        <v>0</v>
      </c>
      <c r="R91" s="36">
        <f>SUM('150007 Алагир:150061 МедФарн'!R91)</f>
        <v>0</v>
      </c>
      <c r="S91" s="37">
        <v>0</v>
      </c>
      <c r="T91" s="36">
        <f>SUM('150007 Алагир:150061 МедФарн'!T91)</f>
        <v>0</v>
      </c>
      <c r="U91" s="37">
        <v>0</v>
      </c>
      <c r="V91" s="36">
        <f>SUM('150007 Алагир:150061 МедФарн'!V91)</f>
        <v>0</v>
      </c>
      <c r="W91" s="37">
        <v>0</v>
      </c>
      <c r="X91" s="36">
        <f>SUM('150007 Алагир:150061 МедФарн'!X91)</f>
        <v>0</v>
      </c>
      <c r="Y91" s="37">
        <v>0</v>
      </c>
      <c r="Z91" s="36">
        <f>SUM('150007 Алагир:150061 МедФарн'!Z91)</f>
        <v>324</v>
      </c>
      <c r="AA91" s="37">
        <f>Z91*Тарифы!V36</f>
        <v>189711.72</v>
      </c>
      <c r="AB91" s="36">
        <f>SUM('150007 Алагир:150061 МедФарн'!AB91)</f>
        <v>0</v>
      </c>
      <c r="AC91" s="37">
        <f>AB91*Тарифы!W36</f>
        <v>0</v>
      </c>
      <c r="AD91" s="36">
        <f>SUM('150007 Алагир:150061 МедФарн'!AD91)</f>
        <v>3759</v>
      </c>
      <c r="AE91" s="37">
        <f>AD91*Тарифы!X36</f>
        <v>4880460.0599999996</v>
      </c>
      <c r="AF91" s="36">
        <f>SUM('150007 Алагир:150061 МедФарн'!AF91)</f>
        <v>5</v>
      </c>
      <c r="AG91" s="37">
        <f>AF91*Тарифы!Y36</f>
        <v>8885.8000000000011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f>SUM('150007 Алагир:150061 МедФарн'!D92)</f>
        <v>2174</v>
      </c>
      <c r="E92" s="37">
        <f>D92*Тарифы!D37</f>
        <v>658352.41999999993</v>
      </c>
      <c r="F92" s="36">
        <f>SUM('150007 Алагир:150061 МедФарн'!F92)</f>
        <v>984</v>
      </c>
      <c r="G92" s="37">
        <f>F92*Тарифы!E37</f>
        <v>366776.16000000003</v>
      </c>
      <c r="H92" s="36">
        <f>SUM('150007 Алагир:150061 МедФарн'!H92)</f>
        <v>1200</v>
      </c>
      <c r="I92" s="37">
        <f>H92*Тарифы!F37</f>
        <v>511452</v>
      </c>
      <c r="J92" s="36">
        <f>SUM('150007 Алагир:150061 МедФарн'!J92)</f>
        <v>545</v>
      </c>
      <c r="K92" s="37">
        <f>J92*Тарифы!G37</f>
        <v>285901.55</v>
      </c>
      <c r="L92" s="36">
        <f>SUM('150007 Алагир:150061 МедФарн'!L92)</f>
        <v>0</v>
      </c>
      <c r="M92" s="37">
        <v>0</v>
      </c>
      <c r="N92" s="36">
        <f>SUM('150007 Алагир:150061 МедФарн'!N92)</f>
        <v>0</v>
      </c>
      <c r="O92" s="37">
        <v>0</v>
      </c>
      <c r="P92" s="36">
        <f>SUM('150007 Алагир:150061 МедФарн'!P92)</f>
        <v>0</v>
      </c>
      <c r="Q92" s="37">
        <v>0</v>
      </c>
      <c r="R92" s="36">
        <f>SUM('150007 Алагир:150061 МедФарн'!R92)</f>
        <v>0</v>
      </c>
      <c r="S92" s="37">
        <v>0</v>
      </c>
      <c r="T92" s="36">
        <f>SUM('150007 Алагир:150061 МедФарн'!T92)</f>
        <v>0</v>
      </c>
      <c r="U92" s="37">
        <v>0</v>
      </c>
      <c r="V92" s="36">
        <f>SUM('150007 Алагир:150061 МедФарн'!V92)</f>
        <v>0</v>
      </c>
      <c r="W92" s="37">
        <v>0</v>
      </c>
      <c r="X92" s="36">
        <f>SUM('150007 Алагир:150061 МедФарн'!X92)</f>
        <v>0</v>
      </c>
      <c r="Y92" s="37">
        <v>0</v>
      </c>
      <c r="Z92" s="36">
        <f>SUM('150007 Алагир:150061 МедФарн'!Z92)</f>
        <v>18</v>
      </c>
      <c r="AA92" s="37">
        <f>Z92*Тарифы!V37</f>
        <v>8075.5199999999995</v>
      </c>
      <c r="AB92" s="36">
        <f>SUM('150007 Алагир:150061 МедФарн'!AB92)</f>
        <v>7</v>
      </c>
      <c r="AC92" s="37">
        <f>AB92*Тарифы!W37</f>
        <v>3865.4000000000005</v>
      </c>
      <c r="AD92" s="36">
        <f>SUM('150007 Алагир:150061 МедФарн'!AD92)</f>
        <v>6670</v>
      </c>
      <c r="AE92" s="37">
        <f>AD92*Тарифы!X37</f>
        <v>8528462.1000000015</v>
      </c>
      <c r="AF92" s="36">
        <f>SUM('150007 Алагир:150061 МедФарн'!AF92)</f>
        <v>3475</v>
      </c>
      <c r="AG92" s="37">
        <f>AF92*Тарифы!Y37</f>
        <v>5468850.75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f>SUM('150007 Алагир:150061 МедФарн'!D93)</f>
        <v>0</v>
      </c>
      <c r="E93" s="37">
        <f>D93*Тарифы!D38</f>
        <v>0</v>
      </c>
      <c r="F93" s="36">
        <f>SUM('150007 Алагир:150061 МедФарн'!F93)</f>
        <v>0</v>
      </c>
      <c r="G93" s="37">
        <f>F93*Тарифы!E38</f>
        <v>0</v>
      </c>
      <c r="H93" s="36">
        <f>SUM('150007 Алагир:150061 МедФарн'!H93)</f>
        <v>0</v>
      </c>
      <c r="I93" s="37">
        <f>H93*Тарифы!F38</f>
        <v>0</v>
      </c>
      <c r="J93" s="36">
        <f>SUM('150007 Алагир:150061 МедФарн'!J93)</f>
        <v>0</v>
      </c>
      <c r="K93" s="37">
        <f>J93*Тарифы!G38</f>
        <v>0</v>
      </c>
      <c r="L93" s="36">
        <f>SUM('150007 Алагир:150061 МедФарн'!L93)</f>
        <v>0</v>
      </c>
      <c r="M93" s="37">
        <v>0</v>
      </c>
      <c r="N93" s="36">
        <f>SUM('150007 Алагир:150061 МедФарн'!N93)</f>
        <v>0</v>
      </c>
      <c r="O93" s="37">
        <v>0</v>
      </c>
      <c r="P93" s="36">
        <f>SUM('150007 Алагир:150061 МедФарн'!P93)</f>
        <v>0</v>
      </c>
      <c r="Q93" s="37">
        <v>0</v>
      </c>
      <c r="R93" s="36">
        <f>SUM('150007 Алагир:150061 МедФарн'!R93)</f>
        <v>0</v>
      </c>
      <c r="S93" s="37">
        <v>0</v>
      </c>
      <c r="T93" s="36">
        <f>SUM('150007 Алагир:150061 МедФарн'!T93)</f>
        <v>0</v>
      </c>
      <c r="U93" s="37">
        <v>0</v>
      </c>
      <c r="V93" s="36">
        <f>SUM('150007 Алагир:150061 МедФарн'!V93)</f>
        <v>0</v>
      </c>
      <c r="W93" s="37">
        <v>0</v>
      </c>
      <c r="X93" s="36">
        <f>SUM('150007 Алагир:150061 МедФарн'!X93)</f>
        <v>0</v>
      </c>
      <c r="Y93" s="37">
        <v>0</v>
      </c>
      <c r="Z93" s="36">
        <f>SUM('150007 Алагир:150061 МедФарн'!Z93)</f>
        <v>0</v>
      </c>
      <c r="AA93" s="37">
        <f>Z93*Тарифы!V38</f>
        <v>0</v>
      </c>
      <c r="AB93" s="36">
        <f>SUM('150007 Алагир:150061 МедФарн'!AB93)</f>
        <v>0</v>
      </c>
      <c r="AC93" s="37">
        <f>AB93*Тарифы!W38</f>
        <v>0</v>
      </c>
      <c r="AD93" s="36">
        <f>SUM('150007 Алагир:150061 МедФарн'!AD93)</f>
        <v>0</v>
      </c>
      <c r="AE93" s="37">
        <f>AD93*Тарифы!X38</f>
        <v>0</v>
      </c>
      <c r="AF93" s="36">
        <f>SUM('150007 Алагир:150061 МедФарн'!AF93)</f>
        <v>0</v>
      </c>
      <c r="AG93" s="37">
        <f>AF93*Тарифы!Y38</f>
        <v>0</v>
      </c>
    </row>
    <row r="94" spans="1:33" x14ac:dyDescent="0.25">
      <c r="A94" s="38">
        <v>36</v>
      </c>
      <c r="B94" s="65" t="s">
        <v>72</v>
      </c>
      <c r="C94" s="50" t="s">
        <v>70</v>
      </c>
      <c r="D94" s="36">
        <f>SUM('150007 Алагир:150061 МедФарн'!D94)</f>
        <v>1463</v>
      </c>
      <c r="E94" s="37">
        <f>D94*Тарифы!D39</f>
        <v>1189931.05</v>
      </c>
      <c r="F94" s="36">
        <f>SUM('150007 Алагир:150061 МедФарн'!F94)</f>
        <v>1440</v>
      </c>
      <c r="G94" s="37">
        <f>F94*Тарифы!E39</f>
        <v>1171224</v>
      </c>
      <c r="H94" s="36">
        <f>SUM('150007 Алагир:150061 МедФарн'!H94)</f>
        <v>1000</v>
      </c>
      <c r="I94" s="37">
        <f>H94*Тарифы!F39</f>
        <v>813350</v>
      </c>
      <c r="J94" s="36">
        <f>SUM('150007 Алагир:150061 МедФарн'!J94)</f>
        <v>0</v>
      </c>
      <c r="K94" s="37">
        <f>J94*Тарифы!G39</f>
        <v>0</v>
      </c>
      <c r="L94" s="36">
        <f>SUM('150007 Алагир:150061 МедФарн'!L94)</f>
        <v>0</v>
      </c>
      <c r="M94" s="37">
        <v>0</v>
      </c>
      <c r="N94" s="36">
        <f>SUM('150007 Алагир:150061 МедФарн'!N94)</f>
        <v>0</v>
      </c>
      <c r="O94" s="37">
        <v>0</v>
      </c>
      <c r="P94" s="36">
        <f>SUM('150007 Алагир:150061 МедФарн'!P94)</f>
        <v>0</v>
      </c>
      <c r="Q94" s="37">
        <v>0</v>
      </c>
      <c r="R94" s="36">
        <f>SUM('150007 Алагир:150061 МедФарн'!R94)</f>
        <v>0</v>
      </c>
      <c r="S94" s="37">
        <v>0</v>
      </c>
      <c r="T94" s="36">
        <f>SUM('150007 Алагир:150061 МедФарн'!T94)</f>
        <v>0</v>
      </c>
      <c r="U94" s="37">
        <v>0</v>
      </c>
      <c r="V94" s="36">
        <f>SUM('150007 Алагир:150061 МедФарн'!V94)</f>
        <v>0</v>
      </c>
      <c r="W94" s="37">
        <v>0</v>
      </c>
      <c r="X94" s="36">
        <f>SUM('150007 Алагир:150061 МедФарн'!X94)</f>
        <v>0</v>
      </c>
      <c r="Y94" s="37">
        <v>0</v>
      </c>
      <c r="Z94" s="36">
        <f>SUM('150007 Алагир:150061 МедФарн'!Z94)</f>
        <v>0</v>
      </c>
      <c r="AA94" s="37">
        <f>Z94*Тарифы!V39</f>
        <v>0</v>
      </c>
      <c r="AB94" s="36">
        <f>SUM('150007 Алагир:150061 МедФарн'!AB94)</f>
        <v>0</v>
      </c>
      <c r="AC94" s="37">
        <f>AB94*Тарифы!W39</f>
        <v>0</v>
      </c>
      <c r="AD94" s="36">
        <f>SUM('150007 Алагир:150061 МедФарн'!AD94)</f>
        <v>0</v>
      </c>
      <c r="AE94" s="37">
        <f>AD94*Тарифы!X39</f>
        <v>0</v>
      </c>
      <c r="AF94" s="36">
        <f>SUM('150007 Алагир:150061 МедФарн'!AF94)</f>
        <v>0</v>
      </c>
      <c r="AG94" s="37">
        <f>AF94*Тарифы!Y39</f>
        <v>0</v>
      </c>
    </row>
    <row r="95" spans="1:33" x14ac:dyDescent="0.25">
      <c r="A95" s="38">
        <v>36</v>
      </c>
      <c r="B95" s="65" t="s">
        <v>72</v>
      </c>
      <c r="C95" s="50" t="s">
        <v>71</v>
      </c>
      <c r="D95" s="36">
        <f>SUM('150007 Алагир:150061 МедФарн'!D95)</f>
        <v>1148</v>
      </c>
      <c r="E95" s="37">
        <f>D95*Тарифы!D40</f>
        <v>133317.24</v>
      </c>
      <c r="F95" s="36">
        <f>SUM('150007 Алагир:150061 МедФарн'!F95)</f>
        <v>893</v>
      </c>
      <c r="G95" s="37">
        <f>F95*Тарифы!E40</f>
        <v>103704.09</v>
      </c>
      <c r="H95" s="36">
        <f>SUM('150007 Алагир:150061 МедФарн'!H95)</f>
        <v>1674</v>
      </c>
      <c r="I95" s="37">
        <f>H95*Тарифы!F40</f>
        <v>0</v>
      </c>
      <c r="J95" s="36">
        <f>SUM('150007 Алагир:150061 МедФарн'!J95)</f>
        <v>42</v>
      </c>
      <c r="K95" s="37">
        <f>J95*Тарифы!G40</f>
        <v>0</v>
      </c>
      <c r="L95" s="36">
        <f>SUM('150007 Алагир:150061 МедФарн'!L95)</f>
        <v>0</v>
      </c>
      <c r="M95" s="37">
        <v>0</v>
      </c>
      <c r="N95" s="36">
        <f>SUM('150007 Алагир:150061 МедФарн'!N95)</f>
        <v>0</v>
      </c>
      <c r="O95" s="37">
        <v>0</v>
      </c>
      <c r="P95" s="36">
        <f>SUM('150007 Алагир:150061 МедФарн'!P95)</f>
        <v>0</v>
      </c>
      <c r="Q95" s="37">
        <v>0</v>
      </c>
      <c r="R95" s="36">
        <f>SUM('150007 Алагир:150061 МедФарн'!R95)</f>
        <v>0</v>
      </c>
      <c r="S95" s="37">
        <v>0</v>
      </c>
      <c r="T95" s="36">
        <f>SUM('150007 Алагир:150061 МедФарн'!T95)</f>
        <v>0</v>
      </c>
      <c r="U95" s="37">
        <v>0</v>
      </c>
      <c r="V95" s="36">
        <f>SUM('150007 Алагир:150061 МедФарн'!V95)</f>
        <v>0</v>
      </c>
      <c r="W95" s="37">
        <v>0</v>
      </c>
      <c r="X95" s="36">
        <f>SUM('150007 Алагир:150061 МедФарн'!X95)</f>
        <v>0</v>
      </c>
      <c r="Y95" s="37">
        <v>0</v>
      </c>
      <c r="Z95" s="36">
        <f>SUM('150007 Алагир:150061 МедФарн'!Z95)</f>
        <v>352</v>
      </c>
      <c r="AA95" s="37">
        <f>Z95*Тарифы!V40</f>
        <v>80456.639999999999</v>
      </c>
      <c r="AB95" s="36">
        <f>SUM('150007 Алагир:150061 МедФарн'!AB95)</f>
        <v>124</v>
      </c>
      <c r="AC95" s="37">
        <f>AB95*Тарифы!W40</f>
        <v>28342.68</v>
      </c>
      <c r="AD95" s="36">
        <f>SUM('150007 Алагир:150061 МедФарн'!AD95)</f>
        <v>5</v>
      </c>
      <c r="AE95" s="37">
        <f>AD95*Тарифы!X40</f>
        <v>2808.4500000000003</v>
      </c>
      <c r="AF95" s="36">
        <f>SUM('150007 Алагир:150061 МедФарн'!AF95)</f>
        <v>5</v>
      </c>
      <c r="AG95" s="37">
        <f>AF95*Тарифы!Y40</f>
        <v>2854.5</v>
      </c>
    </row>
    <row r="96" spans="1:33" x14ac:dyDescent="0.25">
      <c r="A96" s="227" t="s">
        <v>82</v>
      </c>
      <c r="B96" s="228"/>
      <c r="C96" s="229"/>
      <c r="D96" s="67">
        <f>SUM(D58:D95)</f>
        <v>60701</v>
      </c>
      <c r="E96" s="39">
        <f t="shared" ref="E96:AG96" si="1">SUM(E58:E95)</f>
        <v>11858141.300000001</v>
      </c>
      <c r="F96" s="67">
        <f t="shared" si="1"/>
        <v>7940</v>
      </c>
      <c r="G96" s="39">
        <f t="shared" si="1"/>
        <v>2497850.4</v>
      </c>
      <c r="H96" s="67">
        <f t="shared" si="1"/>
        <v>99867</v>
      </c>
      <c r="I96" s="39">
        <f t="shared" si="1"/>
        <v>19941450.169999998</v>
      </c>
      <c r="J96" s="67">
        <f t="shared" si="1"/>
        <v>18225</v>
      </c>
      <c r="K96" s="39">
        <f t="shared" si="1"/>
        <v>4679631.1499999994</v>
      </c>
      <c r="L96" s="67">
        <f t="shared" si="1"/>
        <v>18425</v>
      </c>
      <c r="M96" s="39">
        <f t="shared" si="1"/>
        <v>0</v>
      </c>
      <c r="N96" s="67">
        <f t="shared" si="1"/>
        <v>2581</v>
      </c>
      <c r="O96" s="39">
        <f>SUM(O58:O95)</f>
        <v>0</v>
      </c>
      <c r="P96" s="67">
        <f t="shared" si="1"/>
        <v>251</v>
      </c>
      <c r="Q96" s="39">
        <f t="shared" si="1"/>
        <v>0</v>
      </c>
      <c r="R96" s="67">
        <f t="shared" si="1"/>
        <v>145</v>
      </c>
      <c r="S96" s="39">
        <f t="shared" si="1"/>
        <v>0</v>
      </c>
      <c r="T96" s="67">
        <f t="shared" si="1"/>
        <v>34441</v>
      </c>
      <c r="U96" s="39">
        <f t="shared" si="1"/>
        <v>0</v>
      </c>
      <c r="V96" s="67">
        <f t="shared" si="1"/>
        <v>8787</v>
      </c>
      <c r="W96" s="39">
        <f t="shared" si="1"/>
        <v>0</v>
      </c>
      <c r="X96" s="67">
        <f t="shared" si="1"/>
        <v>3509</v>
      </c>
      <c r="Y96" s="39">
        <f t="shared" si="1"/>
        <v>0</v>
      </c>
      <c r="Z96" s="67">
        <f t="shared" si="1"/>
        <v>45965</v>
      </c>
      <c r="AA96" s="39">
        <f t="shared" si="1"/>
        <v>14239713.300000001</v>
      </c>
      <c r="AB96" s="67">
        <f t="shared" si="1"/>
        <v>20344</v>
      </c>
      <c r="AC96" s="39">
        <f t="shared" si="1"/>
        <v>8597896.629999999</v>
      </c>
      <c r="AD96" s="67">
        <f t="shared" si="1"/>
        <v>158012</v>
      </c>
      <c r="AE96" s="39">
        <f t="shared" si="1"/>
        <v>136861330.85999998</v>
      </c>
      <c r="AF96" s="67">
        <f t="shared" si="1"/>
        <v>48088</v>
      </c>
      <c r="AG96" s="39">
        <f t="shared" si="1"/>
        <v>54087259.659999989</v>
      </c>
    </row>
    <row r="98" spans="1:35" s="41" customFormat="1" ht="29.25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>
        <f>D3</f>
        <v>0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15279</v>
      </c>
      <c r="E106" s="43">
        <f t="shared" si="2"/>
        <v>1774350.27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390</v>
      </c>
      <c r="AA106" s="43">
        <f t="shared" si="2"/>
        <v>89142.3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132667</v>
      </c>
      <c r="E107" s="43">
        <f t="shared" si="2"/>
        <v>28820579.080000002</v>
      </c>
      <c r="F107" s="36">
        <f t="shared" si="2"/>
        <v>784</v>
      </c>
      <c r="G107" s="43">
        <f t="shared" si="2"/>
        <v>135906.4</v>
      </c>
      <c r="H107" s="36">
        <f t="shared" si="2"/>
        <v>39621</v>
      </c>
      <c r="I107" s="43">
        <f t="shared" si="2"/>
        <v>10328798.49</v>
      </c>
      <c r="J107" s="36">
        <f t="shared" si="2"/>
        <v>1326</v>
      </c>
      <c r="K107" s="43">
        <f t="shared" si="2"/>
        <v>275834.52</v>
      </c>
      <c r="L107" s="36">
        <f t="shared" si="2"/>
        <v>0</v>
      </c>
      <c r="M107" s="43">
        <f t="shared" si="2"/>
        <v>0</v>
      </c>
      <c r="N107" s="36">
        <f t="shared" si="2"/>
        <v>356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2664</v>
      </c>
      <c r="AA107" s="43">
        <f t="shared" si="2"/>
        <v>1139046.48</v>
      </c>
      <c r="AB107" s="36">
        <f t="shared" si="2"/>
        <v>236</v>
      </c>
      <c r="AC107" s="43">
        <f t="shared" si="2"/>
        <v>80523.199999999997</v>
      </c>
      <c r="AD107" s="36">
        <f t="shared" si="2"/>
        <v>53787</v>
      </c>
      <c r="AE107" s="43">
        <f t="shared" si="2"/>
        <v>77262874.020000011</v>
      </c>
      <c r="AF107" s="36">
        <f t="shared" si="2"/>
        <v>3033</v>
      </c>
      <c r="AG107" s="43">
        <f t="shared" si="2"/>
        <v>3463079.3999999994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1600</v>
      </c>
      <c r="E108" s="43">
        <f t="shared" si="2"/>
        <v>443040</v>
      </c>
      <c r="F108" s="36">
        <f t="shared" si="2"/>
        <v>0</v>
      </c>
      <c r="G108" s="43">
        <f t="shared" si="2"/>
        <v>0</v>
      </c>
      <c r="H108" s="36">
        <f t="shared" si="2"/>
        <v>190</v>
      </c>
      <c r="I108" s="43">
        <f t="shared" si="2"/>
        <v>63133.2</v>
      </c>
      <c r="J108" s="36">
        <f t="shared" si="2"/>
        <v>2155</v>
      </c>
      <c r="K108" s="43">
        <f t="shared" si="2"/>
        <v>814051.25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200</v>
      </c>
      <c r="AA108" s="43">
        <f t="shared" si="2"/>
        <v>109002</v>
      </c>
      <c r="AB108" s="36">
        <f t="shared" si="2"/>
        <v>30</v>
      </c>
      <c r="AC108" s="43">
        <f t="shared" si="2"/>
        <v>18587.7</v>
      </c>
      <c r="AD108" s="36">
        <f t="shared" si="2"/>
        <v>2250</v>
      </c>
      <c r="AE108" s="43">
        <f t="shared" si="2"/>
        <v>2859120</v>
      </c>
      <c r="AF108" s="36">
        <f t="shared" si="2"/>
        <v>2019</v>
      </c>
      <c r="AG108" s="43">
        <f t="shared" si="2"/>
        <v>2918807.7300000004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3600</v>
      </c>
      <c r="E109" s="43">
        <f t="shared" si="2"/>
        <v>557460</v>
      </c>
      <c r="F109" s="36">
        <f t="shared" si="2"/>
        <v>0</v>
      </c>
      <c r="G109" s="43">
        <f t="shared" si="2"/>
        <v>0</v>
      </c>
      <c r="H109" s="36">
        <f t="shared" si="2"/>
        <v>6789</v>
      </c>
      <c r="I109" s="43">
        <f t="shared" si="2"/>
        <v>1261531.98</v>
      </c>
      <c r="J109" s="36">
        <f t="shared" si="2"/>
        <v>1084</v>
      </c>
      <c r="K109" s="43">
        <f t="shared" si="2"/>
        <v>303780.16000000003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280</v>
      </c>
      <c r="AA109" s="43">
        <f t="shared" si="2"/>
        <v>85341.200000000012</v>
      </c>
      <c r="AB109" s="36">
        <f t="shared" si="2"/>
        <v>0</v>
      </c>
      <c r="AC109" s="43">
        <f t="shared" si="2"/>
        <v>0</v>
      </c>
      <c r="AD109" s="36">
        <f t="shared" si="2"/>
        <v>7010</v>
      </c>
      <c r="AE109" s="43">
        <f t="shared" si="2"/>
        <v>5228478.5999999996</v>
      </c>
      <c r="AF109" s="36">
        <f t="shared" si="2"/>
        <v>937</v>
      </c>
      <c r="AG109" s="43">
        <f t="shared" si="2"/>
        <v>1078496.3700000001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2195</v>
      </c>
      <c r="E110" s="43">
        <f t="shared" si="2"/>
        <v>339895.75</v>
      </c>
      <c r="F110" s="36">
        <f t="shared" si="2"/>
        <v>0</v>
      </c>
      <c r="G110" s="43">
        <f t="shared" si="2"/>
        <v>0</v>
      </c>
      <c r="H110" s="36">
        <f t="shared" si="2"/>
        <v>350</v>
      </c>
      <c r="I110" s="43">
        <f t="shared" si="2"/>
        <v>65037</v>
      </c>
      <c r="J110" s="36">
        <f t="shared" si="2"/>
        <v>896</v>
      </c>
      <c r="K110" s="43">
        <f t="shared" si="2"/>
        <v>251095.03999999998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2858</v>
      </c>
      <c r="AE110" s="43">
        <f t="shared" si="2"/>
        <v>2131667.88</v>
      </c>
      <c r="AF110" s="36">
        <f t="shared" si="2"/>
        <v>839</v>
      </c>
      <c r="AG110" s="43">
        <f t="shared" si="2"/>
        <v>965697.39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5979</v>
      </c>
      <c r="E111" s="43">
        <f t="shared" si="2"/>
        <v>734938.67999999993</v>
      </c>
      <c r="F111" s="36">
        <f t="shared" si="2"/>
        <v>9742</v>
      </c>
      <c r="G111" s="43">
        <f t="shared" si="2"/>
        <v>1572456.22</v>
      </c>
      <c r="H111" s="36">
        <f t="shared" si="2"/>
        <v>33665</v>
      </c>
      <c r="I111" s="43">
        <f t="shared" si="2"/>
        <v>4965587.5</v>
      </c>
      <c r="J111" s="36">
        <f t="shared" si="2"/>
        <v>9848</v>
      </c>
      <c r="K111" s="43">
        <f t="shared" si="2"/>
        <v>1907459.1199999999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42</v>
      </c>
      <c r="AA111" s="43">
        <f t="shared" si="2"/>
        <v>10161.06</v>
      </c>
      <c r="AB111" s="36">
        <f t="shared" si="2"/>
        <v>0</v>
      </c>
      <c r="AC111" s="43">
        <f t="shared" si="2"/>
        <v>0</v>
      </c>
      <c r="AD111" s="36">
        <f t="shared" si="2"/>
        <v>23936</v>
      </c>
      <c r="AE111" s="43">
        <f t="shared" si="2"/>
        <v>21599607.039999999</v>
      </c>
      <c r="AF111" s="36">
        <f t="shared" si="2"/>
        <v>8708</v>
      </c>
      <c r="AG111" s="43">
        <f t="shared" si="2"/>
        <v>10263597.120000001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660</v>
      </c>
      <c r="G112" s="43">
        <f t="shared" si="2"/>
        <v>123420</v>
      </c>
      <c r="H112" s="36">
        <f t="shared" si="2"/>
        <v>0</v>
      </c>
      <c r="I112" s="43">
        <f t="shared" si="2"/>
        <v>0</v>
      </c>
      <c r="J112" s="36">
        <f t="shared" si="2"/>
        <v>3661</v>
      </c>
      <c r="K112" s="43">
        <f t="shared" si="2"/>
        <v>821528.40000000014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139</v>
      </c>
      <c r="AC112" s="43">
        <f t="shared" si="2"/>
        <v>51161.73</v>
      </c>
      <c r="AD112" s="36">
        <f t="shared" si="2"/>
        <v>0</v>
      </c>
      <c r="AE112" s="43">
        <f t="shared" si="2"/>
        <v>0</v>
      </c>
      <c r="AF112" s="36">
        <f t="shared" si="2"/>
        <v>3058</v>
      </c>
      <c r="AG112" s="43">
        <f t="shared" si="2"/>
        <v>3125581.8000000003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1539</v>
      </c>
      <c r="K114" s="43">
        <f t="shared" si="2"/>
        <v>307215.18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10</v>
      </c>
      <c r="AC114" s="43">
        <f t="shared" si="3"/>
        <v>3274.1000000000004</v>
      </c>
      <c r="AD114" s="36">
        <f t="shared" si="3"/>
        <v>0</v>
      </c>
      <c r="AE114" s="43">
        <f t="shared" si="3"/>
        <v>0</v>
      </c>
      <c r="AF114" s="36">
        <f t="shared" si="3"/>
        <v>1005</v>
      </c>
      <c r="AG114" s="43">
        <f t="shared" si="3"/>
        <v>768091.35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3109</v>
      </c>
      <c r="G115" s="43">
        <f t="shared" si="4"/>
        <v>514632.76999999996</v>
      </c>
      <c r="H115" s="36">
        <f t="shared" si="4"/>
        <v>0</v>
      </c>
      <c r="I115" s="43">
        <f t="shared" si="4"/>
        <v>0</v>
      </c>
      <c r="J115" s="36">
        <f t="shared" si="4"/>
        <v>3207</v>
      </c>
      <c r="K115" s="43">
        <f t="shared" si="4"/>
        <v>637038.48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1194</v>
      </c>
      <c r="AC115" s="43">
        <f t="shared" si="4"/>
        <v>389017.14</v>
      </c>
      <c r="AD115" s="36">
        <f t="shared" si="4"/>
        <v>0</v>
      </c>
      <c r="AE115" s="43">
        <f t="shared" si="4"/>
        <v>0</v>
      </c>
      <c r="AF115" s="36">
        <f t="shared" si="4"/>
        <v>6193</v>
      </c>
      <c r="AG115" s="43">
        <f t="shared" si="4"/>
        <v>5417450.6100000003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655</v>
      </c>
      <c r="G116" s="43">
        <f t="shared" si="4"/>
        <v>266329.55</v>
      </c>
      <c r="H116" s="36">
        <f t="shared" si="4"/>
        <v>0</v>
      </c>
      <c r="I116" s="43">
        <f t="shared" si="4"/>
        <v>0</v>
      </c>
      <c r="J116" s="36">
        <f t="shared" si="4"/>
        <v>2224</v>
      </c>
      <c r="K116" s="43">
        <f t="shared" si="4"/>
        <v>1085156.32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280</v>
      </c>
      <c r="AC116" s="43">
        <f t="shared" si="4"/>
        <v>224086.8</v>
      </c>
      <c r="AD116" s="36">
        <f t="shared" si="4"/>
        <v>0</v>
      </c>
      <c r="AE116" s="43">
        <f t="shared" si="4"/>
        <v>0</v>
      </c>
      <c r="AF116" s="36">
        <f t="shared" si="4"/>
        <v>2783</v>
      </c>
      <c r="AG116" s="43">
        <f t="shared" si="4"/>
        <v>4945836.28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2214</v>
      </c>
      <c r="E117" s="43">
        <f t="shared" si="4"/>
        <v>513271.62</v>
      </c>
      <c r="F117" s="36">
        <f t="shared" si="4"/>
        <v>250</v>
      </c>
      <c r="G117" s="43">
        <f t="shared" si="4"/>
        <v>58880.000000000007</v>
      </c>
      <c r="H117" s="36">
        <f t="shared" si="4"/>
        <v>6085</v>
      </c>
      <c r="I117" s="43">
        <f t="shared" si="4"/>
        <v>1692847</v>
      </c>
      <c r="J117" s="36">
        <f t="shared" si="4"/>
        <v>117</v>
      </c>
      <c r="K117" s="43">
        <f t="shared" si="4"/>
        <v>33066.54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490</v>
      </c>
      <c r="AA117" s="43">
        <f t="shared" si="4"/>
        <v>223582.10000000003</v>
      </c>
      <c r="AB117" s="36">
        <f t="shared" si="4"/>
        <v>0</v>
      </c>
      <c r="AC117" s="43">
        <f t="shared" si="4"/>
        <v>0</v>
      </c>
      <c r="AD117" s="36">
        <f t="shared" si="4"/>
        <v>7715</v>
      </c>
      <c r="AE117" s="43">
        <f t="shared" si="4"/>
        <v>7459247.7500000009</v>
      </c>
      <c r="AF117" s="36">
        <f t="shared" si="4"/>
        <v>1715</v>
      </c>
      <c r="AG117" s="43">
        <f t="shared" si="4"/>
        <v>1689738.05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2878</v>
      </c>
      <c r="E118" s="43">
        <f t="shared" si="4"/>
        <v>504081.7</v>
      </c>
      <c r="F118" s="36">
        <f t="shared" si="4"/>
        <v>107</v>
      </c>
      <c r="G118" s="43">
        <f t="shared" si="4"/>
        <v>20009</v>
      </c>
      <c r="H118" s="36">
        <f t="shared" si="4"/>
        <v>17846</v>
      </c>
      <c r="I118" s="43">
        <f t="shared" si="4"/>
        <v>3750872.2800000003</v>
      </c>
      <c r="J118" s="36">
        <f t="shared" si="4"/>
        <v>288</v>
      </c>
      <c r="K118" s="43">
        <f t="shared" si="4"/>
        <v>64627.199999999997</v>
      </c>
      <c r="L118" s="36">
        <f t="shared" si="4"/>
        <v>0</v>
      </c>
      <c r="M118" s="43">
        <f t="shared" si="4"/>
        <v>0</v>
      </c>
      <c r="N118" s="36">
        <f t="shared" si="4"/>
        <v>518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1486</v>
      </c>
      <c r="AA118" s="43">
        <f t="shared" si="4"/>
        <v>512268.78</v>
      </c>
      <c r="AB118" s="36">
        <f t="shared" si="4"/>
        <v>0</v>
      </c>
      <c r="AC118" s="43">
        <f t="shared" si="4"/>
        <v>0</v>
      </c>
      <c r="AD118" s="36">
        <f t="shared" si="4"/>
        <v>21637</v>
      </c>
      <c r="AE118" s="43">
        <f t="shared" si="4"/>
        <v>20720456.68</v>
      </c>
      <c r="AF118" s="36">
        <f t="shared" si="4"/>
        <v>792</v>
      </c>
      <c r="AG118" s="43">
        <f t="shared" si="4"/>
        <v>809503.20000000007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2000</v>
      </c>
      <c r="E119" s="43">
        <f t="shared" si="4"/>
        <v>329720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200</v>
      </c>
      <c r="AE119" s="43">
        <f t="shared" si="4"/>
        <v>174954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18191</v>
      </c>
      <c r="E120" s="43">
        <f t="shared" si="4"/>
        <v>3288205.1599999997</v>
      </c>
      <c r="F120" s="36">
        <f t="shared" si="4"/>
        <v>3734</v>
      </c>
      <c r="G120" s="43">
        <f t="shared" si="4"/>
        <v>724918.75999999989</v>
      </c>
      <c r="H120" s="36">
        <f t="shared" si="4"/>
        <v>42479</v>
      </c>
      <c r="I120" s="43">
        <f t="shared" si="4"/>
        <v>9214119.8899999987</v>
      </c>
      <c r="J120" s="36">
        <f t="shared" si="4"/>
        <v>4302</v>
      </c>
      <c r="K120" s="43">
        <f t="shared" si="4"/>
        <v>1002236.94</v>
      </c>
      <c r="L120" s="36">
        <f t="shared" si="4"/>
        <v>0</v>
      </c>
      <c r="M120" s="43">
        <f t="shared" si="4"/>
        <v>0</v>
      </c>
      <c r="N120" s="36">
        <f t="shared" si="4"/>
        <v>1094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8414</v>
      </c>
      <c r="AA120" s="43">
        <f t="shared" si="4"/>
        <v>2993532.92</v>
      </c>
      <c r="AB120" s="36">
        <f t="shared" si="4"/>
        <v>1002</v>
      </c>
      <c r="AC120" s="43">
        <f t="shared" si="4"/>
        <v>382874.22000000003</v>
      </c>
      <c r="AD120" s="36">
        <f t="shared" si="4"/>
        <v>58843</v>
      </c>
      <c r="AE120" s="43">
        <f t="shared" si="4"/>
        <v>54725166.859999999</v>
      </c>
      <c r="AF120" s="36">
        <f t="shared" si="4"/>
        <v>13936</v>
      </c>
      <c r="AG120" s="43">
        <f t="shared" si="4"/>
        <v>13858933.92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650</v>
      </c>
      <c r="E121" s="43">
        <f t="shared" si="4"/>
        <v>107159.00000000001</v>
      </c>
      <c r="F121" s="36">
        <f t="shared" si="4"/>
        <v>0</v>
      </c>
      <c r="G121" s="43">
        <f t="shared" si="4"/>
        <v>0</v>
      </c>
      <c r="H121" s="36">
        <f t="shared" si="4"/>
        <v>220</v>
      </c>
      <c r="I121" s="43">
        <f t="shared" si="4"/>
        <v>43522.600000000006</v>
      </c>
      <c r="J121" s="36">
        <f t="shared" si="4"/>
        <v>100</v>
      </c>
      <c r="K121" s="43">
        <f t="shared" si="4"/>
        <v>19864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800</v>
      </c>
      <c r="AA121" s="43">
        <f t="shared" si="4"/>
        <v>259592</v>
      </c>
      <c r="AB121" s="36">
        <f t="shared" si="4"/>
        <v>0</v>
      </c>
      <c r="AC121" s="43">
        <f t="shared" si="4"/>
        <v>0</v>
      </c>
      <c r="AD121" s="36">
        <f t="shared" si="4"/>
        <v>128</v>
      </c>
      <c r="AE121" s="43">
        <f t="shared" si="4"/>
        <v>111970.56</v>
      </c>
      <c r="AF121" s="36">
        <f t="shared" si="4"/>
        <v>4</v>
      </c>
      <c r="AG121" s="43">
        <f t="shared" si="4"/>
        <v>3499.08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1200</v>
      </c>
      <c r="E123" s="43">
        <f t="shared" si="4"/>
        <v>185820</v>
      </c>
      <c r="F123" s="36">
        <f t="shared" si="4"/>
        <v>0</v>
      </c>
      <c r="G123" s="43">
        <f t="shared" si="4"/>
        <v>0</v>
      </c>
      <c r="H123" s="36">
        <f t="shared" si="4"/>
        <v>600</v>
      </c>
      <c r="I123" s="43">
        <f t="shared" si="4"/>
        <v>111491.99999999999</v>
      </c>
      <c r="J123" s="36">
        <f t="shared" si="4"/>
        <v>1597</v>
      </c>
      <c r="K123" s="43">
        <f t="shared" si="4"/>
        <v>447543.28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80</v>
      </c>
      <c r="AA123" s="43">
        <f t="shared" si="5"/>
        <v>24383.200000000001</v>
      </c>
      <c r="AB123" s="36">
        <f t="shared" si="5"/>
        <v>0</v>
      </c>
      <c r="AC123" s="43">
        <f t="shared" si="5"/>
        <v>0</v>
      </c>
      <c r="AD123" s="36">
        <f t="shared" si="5"/>
        <v>665</v>
      </c>
      <c r="AE123" s="43">
        <f t="shared" si="5"/>
        <v>495996.9</v>
      </c>
      <c r="AF123" s="36">
        <f t="shared" si="5"/>
        <v>2889</v>
      </c>
      <c r="AG123" s="43">
        <f t="shared" si="5"/>
        <v>3325267.8899999997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18490</v>
      </c>
      <c r="E124" s="43">
        <f t="shared" si="6"/>
        <v>3048261.4000000004</v>
      </c>
      <c r="F124" s="36">
        <f t="shared" si="6"/>
        <v>28</v>
      </c>
      <c r="G124" s="43">
        <f t="shared" si="6"/>
        <v>4634.84</v>
      </c>
      <c r="H124" s="36">
        <f t="shared" si="6"/>
        <v>17621</v>
      </c>
      <c r="I124" s="43">
        <f t="shared" si="6"/>
        <v>3485962.43</v>
      </c>
      <c r="J124" s="36">
        <f t="shared" si="6"/>
        <v>321</v>
      </c>
      <c r="K124" s="43">
        <f t="shared" si="6"/>
        <v>63763.439999999995</v>
      </c>
      <c r="L124" s="36">
        <f t="shared" si="6"/>
        <v>0</v>
      </c>
      <c r="M124" s="43">
        <f t="shared" si="6"/>
        <v>0</v>
      </c>
      <c r="N124" s="36">
        <f t="shared" si="6"/>
        <v>50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1449</v>
      </c>
      <c r="AA124" s="43">
        <f t="shared" si="6"/>
        <v>470186.01</v>
      </c>
      <c r="AB124" s="36">
        <f t="shared" si="6"/>
        <v>18</v>
      </c>
      <c r="AC124" s="43">
        <f t="shared" si="6"/>
        <v>5864.58</v>
      </c>
      <c r="AD124" s="36">
        <f t="shared" si="6"/>
        <v>21046</v>
      </c>
      <c r="AE124" s="43">
        <f t="shared" si="6"/>
        <v>18410409.419999998</v>
      </c>
      <c r="AF124" s="36">
        <f t="shared" si="6"/>
        <v>812</v>
      </c>
      <c r="AG124" s="43">
        <f t="shared" si="6"/>
        <v>710313.24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17413</v>
      </c>
      <c r="E125" s="43">
        <f t="shared" si="6"/>
        <v>2215455.9900000002</v>
      </c>
      <c r="F125" s="36">
        <f t="shared" si="6"/>
        <v>2128</v>
      </c>
      <c r="G125" s="43">
        <f t="shared" si="6"/>
        <v>279938.40000000002</v>
      </c>
      <c r="H125" s="36">
        <f t="shared" si="6"/>
        <v>37992</v>
      </c>
      <c r="I125" s="43">
        <f t="shared" si="6"/>
        <v>5800618.5599999996</v>
      </c>
      <c r="J125" s="36">
        <f t="shared" si="6"/>
        <v>8128</v>
      </c>
      <c r="K125" s="43">
        <f t="shared" si="6"/>
        <v>1283086.08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2941</v>
      </c>
      <c r="AA125" s="43">
        <f t="shared" si="6"/>
        <v>736455.80999999994</v>
      </c>
      <c r="AB125" s="36">
        <f t="shared" si="6"/>
        <v>3635</v>
      </c>
      <c r="AC125" s="43">
        <f t="shared" si="6"/>
        <v>941210.55</v>
      </c>
      <c r="AD125" s="36">
        <f t="shared" si="6"/>
        <v>55368</v>
      </c>
      <c r="AE125" s="43">
        <f t="shared" si="6"/>
        <v>50473468.800000004</v>
      </c>
      <c r="AF125" s="36">
        <f t="shared" si="6"/>
        <v>17970</v>
      </c>
      <c r="AG125" s="43">
        <f t="shared" si="6"/>
        <v>16877963.100000001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19622</v>
      </c>
      <c r="E126" s="43">
        <f t="shared" si="6"/>
        <v>1991633</v>
      </c>
      <c r="F126" s="36">
        <f t="shared" si="6"/>
        <v>2965</v>
      </c>
      <c r="G126" s="43">
        <f t="shared" si="6"/>
        <v>420555.60000000003</v>
      </c>
      <c r="H126" s="36">
        <f t="shared" si="6"/>
        <v>38110</v>
      </c>
      <c r="I126" s="43">
        <f t="shared" si="6"/>
        <v>4641798</v>
      </c>
      <c r="J126" s="36">
        <f t="shared" si="6"/>
        <v>8171</v>
      </c>
      <c r="K126" s="43">
        <f t="shared" si="6"/>
        <v>1390785.91</v>
      </c>
      <c r="L126" s="36">
        <f t="shared" si="6"/>
        <v>0</v>
      </c>
      <c r="M126" s="43">
        <f t="shared" si="6"/>
        <v>0</v>
      </c>
      <c r="N126" s="36">
        <f t="shared" si="6"/>
        <v>330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5008</v>
      </c>
      <c r="AA126" s="43">
        <f t="shared" si="6"/>
        <v>1000498.24</v>
      </c>
      <c r="AB126" s="36">
        <f t="shared" si="6"/>
        <v>699</v>
      </c>
      <c r="AC126" s="43">
        <f t="shared" si="6"/>
        <v>195139.83000000002</v>
      </c>
      <c r="AD126" s="36">
        <f t="shared" si="6"/>
        <v>53779</v>
      </c>
      <c r="AE126" s="43">
        <f t="shared" si="6"/>
        <v>36149706.010000005</v>
      </c>
      <c r="AF126" s="36">
        <f t="shared" si="6"/>
        <v>18058</v>
      </c>
      <c r="AG126" s="43">
        <f t="shared" si="6"/>
        <v>16960615.34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18039</v>
      </c>
      <c r="G127" s="43">
        <f t="shared" si="6"/>
        <v>4212647.67</v>
      </c>
      <c r="H127" s="36">
        <f t="shared" si="6"/>
        <v>0</v>
      </c>
      <c r="I127" s="43">
        <f t="shared" si="6"/>
        <v>0</v>
      </c>
      <c r="J127" s="36">
        <f t="shared" si="6"/>
        <v>38230</v>
      </c>
      <c r="K127" s="43">
        <f t="shared" si="6"/>
        <v>10713575.199999999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2210</v>
      </c>
      <c r="Q127" s="43">
        <f t="shared" si="6"/>
        <v>0</v>
      </c>
      <c r="R127" s="36">
        <f t="shared" si="6"/>
        <v>868</v>
      </c>
      <c r="S127" s="43">
        <f t="shared" si="6"/>
        <v>0</v>
      </c>
      <c r="T127" s="36">
        <f t="shared" si="6"/>
        <v>161918</v>
      </c>
      <c r="U127" s="43">
        <f t="shared" si="6"/>
        <v>0</v>
      </c>
      <c r="V127" s="36">
        <f t="shared" si="6"/>
        <v>67180</v>
      </c>
      <c r="W127" s="43">
        <f t="shared" si="6"/>
        <v>0</v>
      </c>
      <c r="X127" s="36">
        <f t="shared" si="6"/>
        <v>20674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85398</v>
      </c>
      <c r="AC127" s="43">
        <f t="shared" si="6"/>
        <v>39252336.719999999</v>
      </c>
      <c r="AD127" s="36">
        <f t="shared" si="6"/>
        <v>0</v>
      </c>
      <c r="AE127" s="43">
        <f t="shared" si="6"/>
        <v>0</v>
      </c>
      <c r="AF127" s="36">
        <f t="shared" si="6"/>
        <v>191390</v>
      </c>
      <c r="AG127" s="43">
        <f t="shared" si="6"/>
        <v>220291803.90000001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1000</v>
      </c>
      <c r="E128" s="43">
        <f t="shared" si="6"/>
        <v>154850</v>
      </c>
      <c r="F128" s="36">
        <f t="shared" si="6"/>
        <v>0</v>
      </c>
      <c r="G128" s="43">
        <f t="shared" si="6"/>
        <v>0</v>
      </c>
      <c r="H128" s="36">
        <f t="shared" si="6"/>
        <v>4154</v>
      </c>
      <c r="I128" s="43">
        <f t="shared" si="6"/>
        <v>771896.27999999991</v>
      </c>
      <c r="J128" s="36">
        <f t="shared" si="6"/>
        <v>530</v>
      </c>
      <c r="K128" s="43">
        <f t="shared" si="6"/>
        <v>148527.20000000001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100</v>
      </c>
      <c r="AA128" s="43">
        <f t="shared" si="6"/>
        <v>30479.000000000004</v>
      </c>
      <c r="AB128" s="36">
        <f t="shared" si="6"/>
        <v>0</v>
      </c>
      <c r="AC128" s="43">
        <f t="shared" si="6"/>
        <v>0</v>
      </c>
      <c r="AD128" s="36">
        <f t="shared" si="6"/>
        <v>4906</v>
      </c>
      <c r="AE128" s="43">
        <f t="shared" si="6"/>
        <v>3659189.16</v>
      </c>
      <c r="AF128" s="36">
        <f t="shared" si="6"/>
        <v>170</v>
      </c>
      <c r="AG128" s="43">
        <f t="shared" si="6"/>
        <v>195671.7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192</v>
      </c>
      <c r="E129" s="43">
        <f t="shared" si="6"/>
        <v>33628.800000000003</v>
      </c>
      <c r="F129" s="36">
        <f t="shared" si="6"/>
        <v>9</v>
      </c>
      <c r="G129" s="43">
        <f t="shared" si="6"/>
        <v>1683</v>
      </c>
      <c r="H129" s="36">
        <f t="shared" si="6"/>
        <v>6083</v>
      </c>
      <c r="I129" s="43">
        <f t="shared" si="6"/>
        <v>1278524.9400000002</v>
      </c>
      <c r="J129" s="36">
        <f t="shared" si="6"/>
        <v>116</v>
      </c>
      <c r="K129" s="43">
        <f t="shared" si="6"/>
        <v>26030.400000000001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359</v>
      </c>
      <c r="AA129" s="43">
        <f t="shared" si="6"/>
        <v>123758.07</v>
      </c>
      <c r="AB129" s="36">
        <f t="shared" si="6"/>
        <v>0</v>
      </c>
      <c r="AC129" s="43">
        <f t="shared" si="6"/>
        <v>0</v>
      </c>
      <c r="AD129" s="36">
        <f t="shared" si="6"/>
        <v>7493</v>
      </c>
      <c r="AE129" s="43">
        <f t="shared" si="6"/>
        <v>7175596.5199999996</v>
      </c>
      <c r="AF129" s="36">
        <f t="shared" si="6"/>
        <v>290</v>
      </c>
      <c r="AG129" s="43">
        <f t="shared" si="6"/>
        <v>296409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2000</v>
      </c>
      <c r="E130" s="43">
        <f t="shared" si="6"/>
        <v>329720</v>
      </c>
      <c r="F130" s="36">
        <f t="shared" si="6"/>
        <v>0</v>
      </c>
      <c r="G130" s="43">
        <f t="shared" si="6"/>
        <v>0</v>
      </c>
      <c r="H130" s="36">
        <f t="shared" si="6"/>
        <v>375</v>
      </c>
      <c r="I130" s="43">
        <f t="shared" si="6"/>
        <v>74186.25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50</v>
      </c>
      <c r="AA130" s="43">
        <f t="shared" si="6"/>
        <v>16224.5</v>
      </c>
      <c r="AB130" s="36">
        <f t="shared" si="6"/>
        <v>0</v>
      </c>
      <c r="AC130" s="43">
        <f t="shared" si="6"/>
        <v>0</v>
      </c>
      <c r="AD130" s="36">
        <f t="shared" si="6"/>
        <v>330</v>
      </c>
      <c r="AE130" s="43">
        <f t="shared" si="6"/>
        <v>288674.09999999998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70171</v>
      </c>
      <c r="E131" s="43">
        <f t="shared" si="6"/>
        <v>10865979.35</v>
      </c>
      <c r="F131" s="36">
        <f t="shared" si="6"/>
        <v>1083</v>
      </c>
      <c r="G131" s="43">
        <f t="shared" si="6"/>
        <v>0</v>
      </c>
      <c r="H131" s="36">
        <f t="shared" si="6"/>
        <v>243039</v>
      </c>
      <c r="I131" s="43">
        <f t="shared" si="6"/>
        <v>45161506.979999997</v>
      </c>
      <c r="J131" s="36">
        <f t="shared" si="6"/>
        <v>148</v>
      </c>
      <c r="K131" s="43">
        <f t="shared" si="6"/>
        <v>0</v>
      </c>
      <c r="L131" s="36">
        <f t="shared" si="6"/>
        <v>117552</v>
      </c>
      <c r="M131" s="43">
        <f t="shared" si="6"/>
        <v>0</v>
      </c>
      <c r="N131" s="36">
        <f t="shared" si="6"/>
        <v>14567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195694</v>
      </c>
      <c r="AA131" s="43">
        <f t="shared" si="6"/>
        <v>59645574.260000005</v>
      </c>
      <c r="AB131" s="116">
        <f t="shared" si="6"/>
        <v>100</v>
      </c>
      <c r="AC131" s="43">
        <f t="shared" si="6"/>
        <v>0</v>
      </c>
      <c r="AD131" s="36">
        <f t="shared" si="6"/>
        <v>474923</v>
      </c>
      <c r="AE131" s="43">
        <f t="shared" si="6"/>
        <v>354226068.77999997</v>
      </c>
      <c r="AF131" s="36">
        <f t="shared" si="6"/>
        <v>490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1905</v>
      </c>
      <c r="E133" s="43">
        <f t="shared" si="8"/>
        <v>314058.30000000005</v>
      </c>
      <c r="F133" s="36">
        <f t="shared" si="8"/>
        <v>1367</v>
      </c>
      <c r="G133" s="43">
        <f t="shared" si="8"/>
        <v>226279.50999999998</v>
      </c>
      <c r="H133" s="36">
        <f t="shared" si="8"/>
        <v>16376</v>
      </c>
      <c r="I133" s="43">
        <f t="shared" si="8"/>
        <v>3239664.08</v>
      </c>
      <c r="J133" s="36">
        <f t="shared" si="8"/>
        <v>5410</v>
      </c>
      <c r="K133" s="43">
        <f t="shared" si="8"/>
        <v>1074642.3999999999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29410</v>
      </c>
      <c r="AA133" s="43">
        <f t="shared" si="8"/>
        <v>9543250.9000000004</v>
      </c>
      <c r="AB133" s="36">
        <f t="shared" si="8"/>
        <v>11721</v>
      </c>
      <c r="AC133" s="43">
        <f t="shared" si="8"/>
        <v>3818819.0100000002</v>
      </c>
      <c r="AD133" s="36">
        <f t="shared" si="8"/>
        <v>49932</v>
      </c>
      <c r="AE133" s="43">
        <f t="shared" si="8"/>
        <v>43679015.640000001</v>
      </c>
      <c r="AF133" s="36">
        <f t="shared" si="8"/>
        <v>13261</v>
      </c>
      <c r="AG133" s="43">
        <f t="shared" si="8"/>
        <v>11600324.969999999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2713</v>
      </c>
      <c r="E134" s="43">
        <f t="shared" si="8"/>
        <v>358577.20999999996</v>
      </c>
      <c r="F134" s="36">
        <f t="shared" si="8"/>
        <v>9</v>
      </c>
      <c r="G134" s="43">
        <f t="shared" si="8"/>
        <v>1497.1499999999999</v>
      </c>
      <c r="H134" s="36">
        <f t="shared" si="8"/>
        <v>13571</v>
      </c>
      <c r="I134" s="43">
        <f t="shared" si="8"/>
        <v>2152360.5999999996</v>
      </c>
      <c r="J134" s="36">
        <f t="shared" si="8"/>
        <v>84</v>
      </c>
      <c r="K134" s="43">
        <f t="shared" si="8"/>
        <v>16768.080000000002</v>
      </c>
      <c r="L134" s="36">
        <f t="shared" si="8"/>
        <v>0</v>
      </c>
      <c r="M134" s="43">
        <f t="shared" si="8"/>
        <v>0</v>
      </c>
      <c r="N134" s="36">
        <f t="shared" si="8"/>
        <v>344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3696</v>
      </c>
      <c r="AA134" s="43">
        <f t="shared" si="8"/>
        <v>961477.44</v>
      </c>
      <c r="AB134" s="36">
        <f t="shared" si="8"/>
        <v>168</v>
      </c>
      <c r="AC134" s="43">
        <f t="shared" si="8"/>
        <v>55004.880000000005</v>
      </c>
      <c r="AD134" s="36">
        <f t="shared" si="8"/>
        <v>21611</v>
      </c>
      <c r="AE134" s="43">
        <f t="shared" si="8"/>
        <v>13133653.029999999</v>
      </c>
      <c r="AF134" s="36">
        <f t="shared" si="8"/>
        <v>856</v>
      </c>
      <c r="AG134" s="43">
        <f t="shared" si="8"/>
        <v>654215.12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18359</v>
      </c>
      <c r="E135" s="43">
        <f t="shared" si="8"/>
        <v>3026664.74</v>
      </c>
      <c r="F135" s="36">
        <f t="shared" si="8"/>
        <v>1714</v>
      </c>
      <c r="G135" s="43">
        <f t="shared" si="8"/>
        <v>283718.42</v>
      </c>
      <c r="H135" s="36">
        <f t="shared" si="8"/>
        <v>26054</v>
      </c>
      <c r="I135" s="43">
        <f t="shared" si="8"/>
        <v>5154262.82</v>
      </c>
      <c r="J135" s="36">
        <f t="shared" si="8"/>
        <v>2524</v>
      </c>
      <c r="K135" s="43">
        <f t="shared" si="8"/>
        <v>501367.35999999993</v>
      </c>
      <c r="L135" s="36">
        <f t="shared" si="8"/>
        <v>0</v>
      </c>
      <c r="M135" s="43">
        <f t="shared" si="8"/>
        <v>0</v>
      </c>
      <c r="N135" s="36">
        <f t="shared" si="8"/>
        <v>343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10916</v>
      </c>
      <c r="AA135" s="43">
        <f t="shared" si="8"/>
        <v>3542132.84</v>
      </c>
      <c r="AB135" s="36">
        <f t="shared" si="8"/>
        <v>335</v>
      </c>
      <c r="AC135" s="43">
        <f t="shared" si="8"/>
        <v>109146.35</v>
      </c>
      <c r="AD135" s="36">
        <f t="shared" si="8"/>
        <v>43711</v>
      </c>
      <c r="AE135" s="43">
        <f t="shared" si="8"/>
        <v>38237071.469999999</v>
      </c>
      <c r="AF135" s="36">
        <f t="shared" si="8"/>
        <v>2955</v>
      </c>
      <c r="AG135" s="43">
        <f t="shared" si="8"/>
        <v>2584945.3499999996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100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700</v>
      </c>
      <c r="E138" s="43">
        <f t="shared" si="8"/>
        <v>115402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342</v>
      </c>
      <c r="K138" s="43">
        <f t="shared" si="8"/>
        <v>67934.880000000005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200</v>
      </c>
      <c r="AE138" s="43">
        <f t="shared" si="8"/>
        <v>174954</v>
      </c>
      <c r="AF138" s="36">
        <f t="shared" si="8"/>
        <v>8</v>
      </c>
      <c r="AG138" s="43">
        <f t="shared" si="8"/>
        <v>6998.16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9630</v>
      </c>
      <c r="E139" s="43">
        <f t="shared" si="8"/>
        <v>2855006.1</v>
      </c>
      <c r="F139" s="36">
        <f t="shared" si="8"/>
        <v>76</v>
      </c>
      <c r="G139" s="43">
        <f t="shared" si="8"/>
        <v>30902.36</v>
      </c>
      <c r="H139" s="36">
        <f t="shared" si="8"/>
        <v>19769</v>
      </c>
      <c r="I139" s="43">
        <f t="shared" si="8"/>
        <v>7033019.4400000004</v>
      </c>
      <c r="J139" s="36">
        <f t="shared" si="8"/>
        <v>299</v>
      </c>
      <c r="K139" s="43">
        <f t="shared" si="8"/>
        <v>145891.07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2639</v>
      </c>
      <c r="AA139" s="43">
        <f t="shared" si="8"/>
        <v>1545213.67</v>
      </c>
      <c r="AB139" s="36">
        <f t="shared" si="8"/>
        <v>19</v>
      </c>
      <c r="AC139" s="43">
        <f t="shared" si="8"/>
        <v>15205.89</v>
      </c>
      <c r="AD139" s="36">
        <f t="shared" si="8"/>
        <v>25707</v>
      </c>
      <c r="AE139" s="43">
        <f t="shared" si="8"/>
        <v>33376426.379999995</v>
      </c>
      <c r="AF139" s="36">
        <f t="shared" si="8"/>
        <v>90</v>
      </c>
      <c r="AG139" s="43">
        <f t="shared" si="8"/>
        <v>159944.4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17166</v>
      </c>
      <c r="E140" s="43">
        <f t="shared" si="8"/>
        <v>5198379.7799999993</v>
      </c>
      <c r="F140" s="36">
        <f t="shared" si="8"/>
        <v>6796</v>
      </c>
      <c r="G140" s="43">
        <f t="shared" si="8"/>
        <v>2533141.04</v>
      </c>
      <c r="H140" s="36">
        <f t="shared" si="8"/>
        <v>5555</v>
      </c>
      <c r="I140" s="43">
        <f t="shared" si="8"/>
        <v>2367596.5499999998</v>
      </c>
      <c r="J140" s="36">
        <f t="shared" si="8"/>
        <v>2602</v>
      </c>
      <c r="K140" s="43">
        <f t="shared" si="8"/>
        <v>1364983.1800000002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850</v>
      </c>
      <c r="AA140" s="43">
        <f t="shared" si="8"/>
        <v>381344</v>
      </c>
      <c r="AB140" s="36">
        <f t="shared" si="8"/>
        <v>594</v>
      </c>
      <c r="AC140" s="43">
        <f t="shared" si="8"/>
        <v>328006.80000000005</v>
      </c>
      <c r="AD140" s="36">
        <f t="shared" si="8"/>
        <v>61718</v>
      </c>
      <c r="AE140" s="43">
        <f t="shared" si="8"/>
        <v>78914486.340000004</v>
      </c>
      <c r="AF140" s="36">
        <f t="shared" si="8"/>
        <v>25453</v>
      </c>
      <c r="AG140" s="43">
        <f t="shared" si="8"/>
        <v>40057167.810000002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36</v>
      </c>
      <c r="B142" s="65" t="s">
        <v>72</v>
      </c>
      <c r="C142" s="50" t="s">
        <v>70</v>
      </c>
      <c r="D142" s="36">
        <f t="shared" ref="D142:AG143" si="10">D46+D94</f>
        <v>9750</v>
      </c>
      <c r="E142" s="43">
        <f t="shared" si="10"/>
        <v>7930162.5</v>
      </c>
      <c r="F142" s="36">
        <f t="shared" si="10"/>
        <v>8000</v>
      </c>
      <c r="G142" s="43">
        <f t="shared" si="10"/>
        <v>6506800</v>
      </c>
      <c r="H142" s="36">
        <f t="shared" si="10"/>
        <v>5000</v>
      </c>
      <c r="I142" s="43">
        <f t="shared" si="10"/>
        <v>4066750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36</v>
      </c>
      <c r="B143" s="65" t="s">
        <v>72</v>
      </c>
      <c r="C143" s="50" t="s">
        <v>71</v>
      </c>
      <c r="D143" s="36">
        <f t="shared" si="10"/>
        <v>12244</v>
      </c>
      <c r="E143" s="43">
        <f t="shared" si="10"/>
        <v>1421895.72</v>
      </c>
      <c r="F143" s="36">
        <f t="shared" si="10"/>
        <v>6785</v>
      </c>
      <c r="G143" s="43">
        <f t="shared" si="10"/>
        <v>787942.04999999993</v>
      </c>
      <c r="H143" s="36">
        <f t="shared" si="10"/>
        <v>30736</v>
      </c>
      <c r="I143" s="43">
        <f t="shared" si="10"/>
        <v>0</v>
      </c>
      <c r="J143" s="36">
        <f t="shared" si="10"/>
        <v>3109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7533</v>
      </c>
      <c r="AA143" s="43">
        <f t="shared" si="10"/>
        <v>1721817.8099999998</v>
      </c>
      <c r="AB143" s="36">
        <f t="shared" si="10"/>
        <v>1767</v>
      </c>
      <c r="AC143" s="43">
        <f t="shared" si="10"/>
        <v>403883.19</v>
      </c>
      <c r="AD143" s="36">
        <f t="shared" si="10"/>
        <v>550</v>
      </c>
      <c r="AE143" s="43">
        <f t="shared" si="10"/>
        <v>308929.50000000006</v>
      </c>
      <c r="AF143" s="36">
        <f t="shared" si="10"/>
        <v>155</v>
      </c>
      <c r="AG143" s="43">
        <f t="shared" si="10"/>
        <v>88489.5</v>
      </c>
    </row>
    <row r="144" spans="1:33" x14ac:dyDescent="0.25">
      <c r="A144" s="227" t="s">
        <v>82</v>
      </c>
      <c r="B144" s="228"/>
      <c r="C144" s="229"/>
      <c r="D144" s="67">
        <f>SUM(D106:D143)</f>
        <v>389808</v>
      </c>
      <c r="E144" s="39">
        <f t="shared" ref="E144:AG144" si="11">SUM(E106:E143)</f>
        <v>77458196.149999991</v>
      </c>
      <c r="F144" s="67">
        <f t="shared" si="11"/>
        <v>68040</v>
      </c>
      <c r="G144" s="39">
        <f t="shared" si="11"/>
        <v>18706292.739999998</v>
      </c>
      <c r="H144" s="67">
        <f t="shared" si="11"/>
        <v>612280</v>
      </c>
      <c r="I144" s="39">
        <f t="shared" si="11"/>
        <v>116725088.86999999</v>
      </c>
      <c r="J144" s="67">
        <f t="shared" si="11"/>
        <v>102358</v>
      </c>
      <c r="K144" s="39">
        <f t="shared" si="11"/>
        <v>24767851.629999995</v>
      </c>
      <c r="L144" s="67">
        <f t="shared" si="11"/>
        <v>117552</v>
      </c>
      <c r="M144" s="39">
        <f t="shared" si="11"/>
        <v>0</v>
      </c>
      <c r="N144" s="67">
        <f t="shared" si="11"/>
        <v>17602</v>
      </c>
      <c r="O144" s="39">
        <f t="shared" si="11"/>
        <v>0</v>
      </c>
      <c r="P144" s="67">
        <f t="shared" si="11"/>
        <v>2210</v>
      </c>
      <c r="Q144" s="39">
        <f t="shared" si="11"/>
        <v>0</v>
      </c>
      <c r="R144" s="67">
        <f t="shared" si="11"/>
        <v>868</v>
      </c>
      <c r="S144" s="39">
        <f t="shared" si="11"/>
        <v>0</v>
      </c>
      <c r="T144" s="67">
        <f t="shared" si="11"/>
        <v>161918</v>
      </c>
      <c r="U144" s="39">
        <f t="shared" si="11"/>
        <v>0</v>
      </c>
      <c r="V144" s="67">
        <f t="shared" si="11"/>
        <v>67180</v>
      </c>
      <c r="W144" s="39">
        <f t="shared" si="11"/>
        <v>0</v>
      </c>
      <c r="X144" s="67">
        <f t="shared" si="11"/>
        <v>20674</v>
      </c>
      <c r="Y144" s="39">
        <f t="shared" si="11"/>
        <v>0</v>
      </c>
      <c r="Z144" s="67">
        <f t="shared" si="11"/>
        <v>275491</v>
      </c>
      <c r="AA144" s="39">
        <f t="shared" si="11"/>
        <v>85164464.590000018</v>
      </c>
      <c r="AB144" s="67">
        <f t="shared" si="11"/>
        <v>107345</v>
      </c>
      <c r="AC144" s="39">
        <f t="shared" si="11"/>
        <v>46274142.689999998</v>
      </c>
      <c r="AD144" s="67">
        <f t="shared" si="11"/>
        <v>1000403</v>
      </c>
      <c r="AE144" s="39">
        <f t="shared" si="11"/>
        <v>870977189.43999994</v>
      </c>
      <c r="AF144" s="67">
        <f t="shared" si="11"/>
        <v>319869</v>
      </c>
      <c r="AG144" s="39">
        <f t="shared" si="11"/>
        <v>363118441.77999997</v>
      </c>
    </row>
    <row r="146" spans="1:33" ht="27.75" customHeight="1" x14ac:dyDescent="0.25">
      <c r="A146" s="48"/>
      <c r="B146" s="49"/>
      <c r="C146" s="69" t="s">
        <v>85</v>
      </c>
      <c r="D146" s="44"/>
      <c r="E146" s="45"/>
      <c r="F146" s="223" t="s">
        <v>83</v>
      </c>
      <c r="G146" s="223"/>
      <c r="H146" s="44"/>
      <c r="I146" s="45"/>
      <c r="J146" s="70" t="s">
        <v>84</v>
      </c>
      <c r="K146" s="44"/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protectedRanges>
    <protectedRange sqref="C3" name="наименование"/>
    <protectedRange sqref="D98 H98 K98" name="население ВТБ"/>
    <protectedRange sqref="D50 H50 K50" name="население РГС"/>
    <protectedRange sqref="D10:D47 F10:F47 H10:H47 J10:J47 L10:L47 N10:N47 P10:P47 R10:R47 T10:T47 V10:V47 X10:X47 Z10:Z47 AB10:AB47 AD10:AD47 AF10:AF47 D58:D95 F58:F95 H58:H95 J58:J95 L58:L95 N58:N95 P58:P95 R58:R95 T58:T95 V58:V95 X58:X95 Z58:Z95 AB58:AB95 AD58:AD95 AF58:AF95" name="Диапазон3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70C0"/>
    <pageSetUpPr fitToPage="1"/>
  </sheetPr>
  <dimension ref="A1:AI146"/>
  <sheetViews>
    <sheetView zoomScale="55" zoomScaleNormal="55" workbookViewId="0">
      <pane xSplit="3" ySplit="3" topLeftCell="J100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150072</v>
      </c>
      <c r="D3" s="51" t="str">
        <f>VLOOKUP(C3,'Список МО'!B2:C80,2,0)</f>
        <v>ФГБУ "СКММ центр МЗ РФ" (Беслан)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ФГБУ "СКММ центр МЗ РФ" (Беслан)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80</v>
      </c>
      <c r="I11" s="37">
        <f>H11*Тарифы!F4</f>
        <v>20855.2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50</v>
      </c>
      <c r="AE11" s="37">
        <f>AD11*Тарифы!X4</f>
        <v>71823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65</v>
      </c>
      <c r="I12" s="37">
        <f>H12*Тарифы!F5</f>
        <v>21598.199999999997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35</v>
      </c>
      <c r="AE12" s="37">
        <f>AD12*Тарифы!X5</f>
        <v>44475.200000000004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150</v>
      </c>
      <c r="I13" s="37">
        <f>H13*Тарифы!F6</f>
        <v>27873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90</v>
      </c>
      <c r="AE13" s="37">
        <f>AD13*Тарифы!X6</f>
        <v>67127.399999999994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850</v>
      </c>
      <c r="I22" s="37">
        <f>H22*Тарифы!F15</f>
        <v>178653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450</v>
      </c>
      <c r="AE22" s="37">
        <f>AD22*Тарифы!X15</f>
        <v>430938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500</v>
      </c>
      <c r="I24" s="37">
        <f>H24*Тарифы!F17</f>
        <v>108455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150</v>
      </c>
      <c r="AE24" s="37">
        <f>AD24*Тарифы!X17</f>
        <v>139503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160</v>
      </c>
      <c r="I25" s="37">
        <f>H25*Тарифы!F18</f>
        <v>31652.800000000003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15</v>
      </c>
      <c r="AE25" s="37">
        <f>AD25*Тарифы!X18</f>
        <v>13121.55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35</v>
      </c>
      <c r="I28" s="37">
        <f>H28*Тарифы!F21</f>
        <v>6924.05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20</v>
      </c>
      <c r="AE28" s="37">
        <f>AD28*Тарифы!X21</f>
        <v>17495.400000000001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40</v>
      </c>
      <c r="I29" s="37">
        <f>H29*Тарифы!F22</f>
        <v>6107.2000000000007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30</v>
      </c>
      <c r="AE29" s="37">
        <f>AD29*Тарифы!X22</f>
        <v>27348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550</v>
      </c>
      <c r="I30" s="37">
        <f>H30*Тарифы!F23</f>
        <v>66990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500</v>
      </c>
      <c r="AE30" s="37">
        <f>AD30*Тарифы!X23</f>
        <v>336095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200</v>
      </c>
      <c r="I32" s="37">
        <f>H32*Тарифы!F25</f>
        <v>37164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150</v>
      </c>
      <c r="AE32" s="37">
        <f>AD32*Тарифы!X25</f>
        <v>111879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250</v>
      </c>
      <c r="I34" s="37">
        <f>H34*Тарифы!F27</f>
        <v>49457.5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60</v>
      </c>
      <c r="AE34" s="37">
        <f>AD34*Тарифы!X27</f>
        <v>52486.2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850</v>
      </c>
      <c r="I35" s="37">
        <f>H35*Тарифы!F28</f>
        <v>157947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350</v>
      </c>
      <c r="AE35" s="37">
        <f>AD35*Тарифы!X28</f>
        <v>261051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450</v>
      </c>
      <c r="I37" s="37">
        <f>H37*Тарифы!F30</f>
        <v>89023.5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50</v>
      </c>
      <c r="AE37" s="37">
        <f>AD37*Тарифы!X30</f>
        <v>43738.5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150</v>
      </c>
      <c r="I38" s="37">
        <f>H38*Тарифы!F31</f>
        <v>23790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200</v>
      </c>
      <c r="AE38" s="37">
        <f>AD38*Тарифы!X31</f>
        <v>121546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170</v>
      </c>
      <c r="I39" s="37">
        <f>H39*Тарифы!F32</f>
        <v>33631.1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100</v>
      </c>
      <c r="AE39" s="37">
        <f>AD39*Тарифы!X32</f>
        <v>87477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300</v>
      </c>
      <c r="I43" s="37">
        <f>H43*Тарифы!F36</f>
        <v>106728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170</v>
      </c>
      <c r="AE43" s="37">
        <f>AD43*Тарифы!X36</f>
        <v>220717.8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4800</v>
      </c>
      <c r="I48" s="39">
        <f t="shared" si="0"/>
        <v>966849.54999999993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2420</v>
      </c>
      <c r="AE48" s="39">
        <f t="shared" si="0"/>
        <v>2046822.05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ФГБУ "СКММ центр МЗ РФ" (Беслан)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30</v>
      </c>
      <c r="I59" s="37">
        <f>H59*Тарифы!F4</f>
        <v>7820.7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20</v>
      </c>
      <c r="AE59" s="37">
        <f>AD59*Тарифы!X4</f>
        <v>28729.200000000001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25</v>
      </c>
      <c r="I60" s="37">
        <f>H60*Тарифы!F5</f>
        <v>8307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15</v>
      </c>
      <c r="AE60" s="37">
        <f>AD60*Тарифы!X5</f>
        <v>19060.8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50</v>
      </c>
      <c r="I61" s="37">
        <f>H61*Тарифы!F6</f>
        <v>9291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60</v>
      </c>
      <c r="AE61" s="37">
        <f>AD61*Тарифы!X6</f>
        <v>44751.6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350</v>
      </c>
      <c r="I70" s="37">
        <f>H70*Тарифы!F15</f>
        <v>73563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250</v>
      </c>
      <c r="AE70" s="37">
        <f>AD70*Тарифы!X15</f>
        <v>239410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200</v>
      </c>
      <c r="I72" s="37">
        <f>H72*Тарифы!F17</f>
        <v>43382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50</v>
      </c>
      <c r="AE72" s="37">
        <f>AD72*Тарифы!X17</f>
        <v>46501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60</v>
      </c>
      <c r="I73" s="37">
        <f>H73*Тарифы!F18</f>
        <v>11869.800000000001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5</v>
      </c>
      <c r="AE73" s="37">
        <f>AD73*Тарифы!X18</f>
        <v>4373.8500000000004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15</v>
      </c>
      <c r="I76" s="37">
        <f>H76*Тарифы!F21</f>
        <v>2967.4500000000003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10</v>
      </c>
      <c r="AE76" s="37">
        <f>AD76*Тарифы!X21</f>
        <v>8747.7000000000007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15</v>
      </c>
      <c r="I77" s="37">
        <f>H77*Тарифы!F22</f>
        <v>2290.2000000000003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10</v>
      </c>
      <c r="AE77" s="37">
        <f>AD77*Тарифы!X22</f>
        <v>9116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200</v>
      </c>
      <c r="I78" s="37">
        <f>H78*Тарифы!F23</f>
        <v>24360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200</v>
      </c>
      <c r="AE78" s="37">
        <f>AD78*Тарифы!X23</f>
        <v>134438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100</v>
      </c>
      <c r="I80" s="37">
        <f>H80*Тарифы!F25</f>
        <v>18582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100</v>
      </c>
      <c r="AE80" s="37">
        <f>AD80*Тарифы!X25</f>
        <v>74586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125</v>
      </c>
      <c r="I82" s="37">
        <f>H82*Тарифы!F27</f>
        <v>24728.75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20</v>
      </c>
      <c r="AE82" s="37">
        <f>AD82*Тарифы!X27</f>
        <v>17495.400000000001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450</v>
      </c>
      <c r="I83" s="37">
        <f>H83*Тарифы!F28</f>
        <v>83619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100</v>
      </c>
      <c r="AE83" s="37">
        <f>AD83*Тарифы!X28</f>
        <v>74586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150</v>
      </c>
      <c r="I85" s="37">
        <f>H85*Тарифы!F30</f>
        <v>29674.500000000004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30</v>
      </c>
      <c r="AE85" s="37">
        <f>AD85*Тарифы!X30</f>
        <v>26243.1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50</v>
      </c>
      <c r="I86" s="37">
        <f>H86*Тарифы!F31</f>
        <v>7930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80</v>
      </c>
      <c r="AE86" s="37">
        <f>AD86*Тарифы!X31</f>
        <v>48618.400000000001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80</v>
      </c>
      <c r="I87" s="37">
        <f>H87*Тарифы!F32</f>
        <v>15826.400000000001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50</v>
      </c>
      <c r="AE87" s="37">
        <f>AD87*Тарифы!X32</f>
        <v>43738.5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100</v>
      </c>
      <c r="I91" s="37">
        <f>H91*Тарифы!F36</f>
        <v>35576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80</v>
      </c>
      <c r="AE91" s="37">
        <f>AD91*Тарифы!X36</f>
        <v>103867.2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2000</v>
      </c>
      <c r="I96" s="39">
        <f t="shared" si="1"/>
        <v>399787.80000000005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1080</v>
      </c>
      <c r="AE96" s="39">
        <f t="shared" si="1"/>
        <v>924262.74999999988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ФГБУ "СКММ центр МЗ РФ" (Беслан)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110</v>
      </c>
      <c r="I107" s="43">
        <f t="shared" si="2"/>
        <v>28675.9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70</v>
      </c>
      <c r="AE107" s="43">
        <f t="shared" si="2"/>
        <v>100552.2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90</v>
      </c>
      <c r="I108" s="43">
        <f t="shared" si="2"/>
        <v>29905.199999999997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50</v>
      </c>
      <c r="AE108" s="43">
        <f t="shared" si="2"/>
        <v>63536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200</v>
      </c>
      <c r="I109" s="43">
        <f t="shared" si="2"/>
        <v>37164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150</v>
      </c>
      <c r="AE109" s="43">
        <f t="shared" si="2"/>
        <v>111879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1200</v>
      </c>
      <c r="I118" s="43">
        <f t="shared" si="4"/>
        <v>252216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700</v>
      </c>
      <c r="AE118" s="43">
        <f t="shared" si="4"/>
        <v>670348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700</v>
      </c>
      <c r="I120" s="43">
        <f t="shared" si="4"/>
        <v>151837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200</v>
      </c>
      <c r="AE120" s="43">
        <f t="shared" si="4"/>
        <v>186004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220</v>
      </c>
      <c r="I121" s="43">
        <f t="shared" si="4"/>
        <v>43522.600000000006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20</v>
      </c>
      <c r="AE121" s="43">
        <f t="shared" si="4"/>
        <v>17495.400000000001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50</v>
      </c>
      <c r="I124" s="43">
        <f t="shared" si="6"/>
        <v>9891.5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30</v>
      </c>
      <c r="AE124" s="43">
        <f t="shared" si="6"/>
        <v>26243.100000000002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55</v>
      </c>
      <c r="I125" s="43">
        <f t="shared" si="6"/>
        <v>8397.4000000000015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40</v>
      </c>
      <c r="AE125" s="43">
        <f t="shared" si="6"/>
        <v>36464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750</v>
      </c>
      <c r="I126" s="43">
        <f t="shared" si="6"/>
        <v>91350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700</v>
      </c>
      <c r="AE126" s="43">
        <f t="shared" si="6"/>
        <v>470533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300</v>
      </c>
      <c r="I128" s="43">
        <f t="shared" si="6"/>
        <v>55746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250</v>
      </c>
      <c r="AE128" s="43">
        <f t="shared" si="6"/>
        <v>186465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375</v>
      </c>
      <c r="I130" s="43">
        <f t="shared" si="6"/>
        <v>74186.25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80</v>
      </c>
      <c r="AE130" s="43">
        <f t="shared" si="6"/>
        <v>69981.600000000006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1300</v>
      </c>
      <c r="I131" s="43">
        <f t="shared" si="6"/>
        <v>241566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450</v>
      </c>
      <c r="AE131" s="43">
        <f t="shared" si="6"/>
        <v>335637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600</v>
      </c>
      <c r="I133" s="43">
        <f t="shared" si="8"/>
        <v>118698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80</v>
      </c>
      <c r="AE133" s="43">
        <f t="shared" si="8"/>
        <v>69981.600000000006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200</v>
      </c>
      <c r="I134" s="43">
        <f t="shared" si="8"/>
        <v>31720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280</v>
      </c>
      <c r="AE134" s="43">
        <f t="shared" si="8"/>
        <v>170164.4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250</v>
      </c>
      <c r="I135" s="43">
        <f t="shared" si="8"/>
        <v>49457.5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150</v>
      </c>
      <c r="AE135" s="43">
        <f t="shared" si="8"/>
        <v>131215.5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400</v>
      </c>
      <c r="I139" s="43">
        <f t="shared" si="8"/>
        <v>142304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250</v>
      </c>
      <c r="AE139" s="43">
        <f t="shared" si="8"/>
        <v>324585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6800</v>
      </c>
      <c r="I144" s="39">
        <f t="shared" si="11"/>
        <v>1366637.35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0</v>
      </c>
      <c r="AC144" s="39">
        <f t="shared" si="11"/>
        <v>0</v>
      </c>
      <c r="AD144" s="67">
        <f t="shared" si="11"/>
        <v>3500</v>
      </c>
      <c r="AE144" s="39">
        <f t="shared" si="11"/>
        <v>2971084.7999999998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2/TG4EZSpCLxaEsbHaGrRNhGJn7Pgzlyz4PMJba9WiNXbLBNZl0EnCLJTZ4ZZQNfsgN0QODHLZQPA9AOhub4cQ==" saltValue="K1fgS0TlfZwxuFGA6P3Nt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70C0"/>
    <pageSetUpPr fitToPage="1"/>
  </sheetPr>
  <dimension ref="A1:AI146"/>
  <sheetViews>
    <sheetView zoomScale="55" zoomScaleNormal="55" workbookViewId="0">
      <pane xSplit="3" ySplit="3" topLeftCell="D109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x14ac:dyDescent="0.25">
      <c r="A3" s="48"/>
      <c r="B3" s="49"/>
      <c r="C3" s="54">
        <v>150003</v>
      </c>
      <c r="D3" s="51" t="str">
        <f>VLOOKUP(C3,'Список МО'!B2:C80,2,0)</f>
        <v>ГБУЗ "КБСП"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"КБСП"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300</v>
      </c>
      <c r="AA10" s="37">
        <f>Z10*Тарифы!V3</f>
        <v>68571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300</v>
      </c>
      <c r="AA21" s="37">
        <f>Z21*Тарифы!V14</f>
        <v>136887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2700</v>
      </c>
      <c r="AA35" s="37">
        <f>Z35*Тарифы!V28</f>
        <v>822933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21000</v>
      </c>
      <c r="AA37" s="37">
        <f>Z37*Тарифы!V30</f>
        <v>6814290</v>
      </c>
      <c r="AB37" s="36">
        <v>0</v>
      </c>
      <c r="AC37" s="37">
        <f>AB37*Тарифы!W30</f>
        <v>0</v>
      </c>
      <c r="AD37" s="36">
        <v>18000</v>
      </c>
      <c r="AE37" s="37">
        <f>AD37*Тарифы!X30</f>
        <v>15745860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900</v>
      </c>
      <c r="AA39" s="37">
        <f>Z39*Тарифы!V32</f>
        <v>292041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25200</v>
      </c>
      <c r="AA48" s="39">
        <f t="shared" si="0"/>
        <v>8134722</v>
      </c>
      <c r="AB48" s="67">
        <f t="shared" si="0"/>
        <v>0</v>
      </c>
      <c r="AC48" s="39">
        <f t="shared" si="0"/>
        <v>0</v>
      </c>
      <c r="AD48" s="67">
        <f t="shared" si="0"/>
        <v>18000</v>
      </c>
      <c r="AE48" s="39">
        <f t="shared" si="0"/>
        <v>15745860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"КБСП"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90</v>
      </c>
      <c r="AA58" s="37">
        <f>Z58*Тарифы!V3</f>
        <v>20571.3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90</v>
      </c>
      <c r="AA69" s="37">
        <f>Z69*Тарифы!V14</f>
        <v>41066.1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810</v>
      </c>
      <c r="AA83" s="37">
        <f>Z83*Тарифы!V28</f>
        <v>246879.90000000002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6300</v>
      </c>
      <c r="AA85" s="37">
        <f>Z85*Тарифы!V30</f>
        <v>2044287</v>
      </c>
      <c r="AB85" s="36">
        <v>0</v>
      </c>
      <c r="AC85" s="37">
        <f>AB85*Тарифы!W30</f>
        <v>0</v>
      </c>
      <c r="AD85" s="36">
        <v>5400</v>
      </c>
      <c r="AE85" s="37">
        <f>AD85*Тарифы!X30</f>
        <v>4723758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270</v>
      </c>
      <c r="AA87" s="37">
        <f>Z87*Тарифы!V32</f>
        <v>87612.3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7560</v>
      </c>
      <c r="AA96" s="39">
        <f t="shared" si="1"/>
        <v>2440416.5999999996</v>
      </c>
      <c r="AB96" s="67">
        <f t="shared" si="1"/>
        <v>0</v>
      </c>
      <c r="AC96" s="39">
        <f t="shared" si="1"/>
        <v>0</v>
      </c>
      <c r="AD96" s="67">
        <f t="shared" si="1"/>
        <v>5400</v>
      </c>
      <c r="AE96" s="39">
        <f t="shared" si="1"/>
        <v>4723758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"КБСП"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390</v>
      </c>
      <c r="AA106" s="43">
        <f t="shared" si="2"/>
        <v>89142.3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390</v>
      </c>
      <c r="AA117" s="43">
        <f t="shared" si="4"/>
        <v>177953.1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3510</v>
      </c>
      <c r="AA131" s="43">
        <f t="shared" si="6"/>
        <v>1069812.8999999999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27300</v>
      </c>
      <c r="AA133" s="43">
        <f t="shared" si="8"/>
        <v>8858577</v>
      </c>
      <c r="AB133" s="36">
        <f t="shared" si="8"/>
        <v>0</v>
      </c>
      <c r="AC133" s="43">
        <f t="shared" si="8"/>
        <v>0</v>
      </c>
      <c r="AD133" s="36">
        <f t="shared" si="8"/>
        <v>23400</v>
      </c>
      <c r="AE133" s="43">
        <f t="shared" si="8"/>
        <v>20469618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1170</v>
      </c>
      <c r="AA135" s="43">
        <f t="shared" si="8"/>
        <v>379653.3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32760</v>
      </c>
      <c r="AA144" s="39">
        <f t="shared" si="11"/>
        <v>10575138.600000001</v>
      </c>
      <c r="AB144" s="67">
        <f t="shared" si="11"/>
        <v>0</v>
      </c>
      <c r="AC144" s="39">
        <f t="shared" si="11"/>
        <v>0</v>
      </c>
      <c r="AD144" s="67">
        <f t="shared" si="11"/>
        <v>23400</v>
      </c>
      <c r="AE144" s="39">
        <f t="shared" si="11"/>
        <v>20469618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pMPkbI9hNS3E88ra1jOwGfOsL5UA8iyKn2Yy6AwISXrXZjhtJtGXd9BBpKSDT0JyML3YqJFn/ONhhKJPi/5RaQ==" saltValue="GcIspj6E4138pUznPlQeV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70C0"/>
    <pageSetUpPr fitToPage="1"/>
  </sheetPr>
  <dimension ref="A1:AI146"/>
  <sheetViews>
    <sheetView zoomScale="70" zoomScaleNormal="70" workbookViewId="0">
      <pane xSplit="3" ySplit="3" topLeftCell="O121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A144" activeCellId="5" sqref="I144 K144 AC144 AE144 AG144 AA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x14ac:dyDescent="0.2">
      <c r="C3" s="76">
        <v>150017</v>
      </c>
      <c r="D3" s="77" t="str">
        <f>VLOOKUP(C3,'Список МО'!B2:C80,2,0)</f>
        <v>ГБУЗ "РЭД"</v>
      </c>
      <c r="E3" s="78"/>
    </row>
    <row r="6" spans="1:35" ht="22.5" x14ac:dyDescent="0.2">
      <c r="C6" s="79" t="s">
        <v>86</v>
      </c>
      <c r="D6" s="75" t="str">
        <f>D3</f>
        <v>ГБУЗ "РЭД"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400</v>
      </c>
      <c r="I11" s="10">
        <f>H11*Тарифы!F4</f>
        <v>104276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280</v>
      </c>
      <c r="AE11" s="10">
        <f>AD11*Тарифы!X4</f>
        <v>402208.8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560</v>
      </c>
      <c r="K20" s="10">
        <f>J20*Тарифы!G13</f>
        <v>273240.8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120</v>
      </c>
      <c r="AC20" s="10">
        <f>AB20*Тарифы!W13</f>
        <v>96037.2</v>
      </c>
      <c r="AD20" s="9">
        <v>0</v>
      </c>
      <c r="AE20" s="10">
        <f>AD20*Тарифы!X13</f>
        <v>0</v>
      </c>
      <c r="AF20" s="9">
        <v>1000</v>
      </c>
      <c r="AG20" s="10">
        <f>AF20*Тарифы!Y13</f>
        <v>1777160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560</v>
      </c>
      <c r="I22" s="10">
        <f>H22*Тарифы!F15</f>
        <v>117700.8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80</v>
      </c>
      <c r="AA22" s="10">
        <f>Z22*Тарифы!V15</f>
        <v>27578.400000000001</v>
      </c>
      <c r="AB22" s="9">
        <v>0</v>
      </c>
      <c r="AC22" s="10">
        <f>AB22*Тарифы!W15</f>
        <v>0</v>
      </c>
      <c r="AD22" s="9">
        <v>800</v>
      </c>
      <c r="AE22" s="10">
        <f>AD22*Тарифы!X15</f>
        <v>766112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1120</v>
      </c>
      <c r="I24" s="10">
        <f>H24*Тарифы!F17</f>
        <v>242939.19999999998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1120</v>
      </c>
      <c r="AE24" s="10">
        <f>AD24*Тарифы!X17</f>
        <v>1041622.4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480</v>
      </c>
      <c r="I27" s="10">
        <f>H27*Тарифы!F20</f>
        <v>89193.599999999991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64</v>
      </c>
      <c r="AA27" s="10">
        <f>Z27*Тарифы!V20</f>
        <v>19506.560000000001</v>
      </c>
      <c r="AB27" s="9">
        <v>0</v>
      </c>
      <c r="AC27" s="10">
        <f>AB27*Тарифы!W20</f>
        <v>0</v>
      </c>
      <c r="AD27" s="9">
        <v>332</v>
      </c>
      <c r="AE27" s="10">
        <f>AD27*Тарифы!X20</f>
        <v>247625.52000000002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1200</v>
      </c>
      <c r="I30" s="10">
        <f>H30*Тарифы!F23</f>
        <v>146160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20</v>
      </c>
      <c r="AA30" s="10">
        <f>Z30*Тарифы!V23</f>
        <v>3995.6</v>
      </c>
      <c r="AB30" s="9">
        <v>0</v>
      </c>
      <c r="AC30" s="10">
        <f>AB30*Тарифы!W23</f>
        <v>0</v>
      </c>
      <c r="AD30" s="9">
        <v>672</v>
      </c>
      <c r="AE30" s="10">
        <f>AD30*Тарифы!X23</f>
        <v>451711.68000000005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640</v>
      </c>
      <c r="I39" s="10">
        <f>H39*Тарифы!F32</f>
        <v>126611.20000000001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80</v>
      </c>
      <c r="AA39" s="10">
        <f>Z39*Тарифы!V32</f>
        <v>25959.200000000001</v>
      </c>
      <c r="AB39" s="9">
        <v>0</v>
      </c>
      <c r="AC39" s="10">
        <f>AB39*Тарифы!W32</f>
        <v>0</v>
      </c>
      <c r="AD39" s="9">
        <v>456</v>
      </c>
      <c r="AE39" s="10">
        <f>AD39*Тарифы!X32</f>
        <v>398895.12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6000</v>
      </c>
      <c r="I43" s="10">
        <f>H43*Тарифы!F36</f>
        <v>2134560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800</v>
      </c>
      <c r="AA43" s="10">
        <f>Z43*Тарифы!V36</f>
        <v>468424</v>
      </c>
      <c r="AB43" s="9">
        <v>0</v>
      </c>
      <c r="AC43" s="10">
        <f>AB43*Тарифы!W36</f>
        <v>0</v>
      </c>
      <c r="AD43" s="9">
        <v>7280</v>
      </c>
      <c r="AE43" s="10">
        <f>AD43*Тарифы!X36</f>
        <v>9451915.1999999993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10400</v>
      </c>
      <c r="I48" s="13">
        <f t="shared" si="0"/>
        <v>2961440.8</v>
      </c>
      <c r="J48" s="89">
        <f t="shared" si="0"/>
        <v>560</v>
      </c>
      <c r="K48" s="13">
        <f t="shared" si="0"/>
        <v>273240.8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1044</v>
      </c>
      <c r="AA48" s="13">
        <f t="shared" si="0"/>
        <v>545463.76</v>
      </c>
      <c r="AB48" s="89">
        <f t="shared" si="0"/>
        <v>120</v>
      </c>
      <c r="AC48" s="13">
        <f t="shared" si="0"/>
        <v>96037.2</v>
      </c>
      <c r="AD48" s="89">
        <f t="shared" si="0"/>
        <v>10940</v>
      </c>
      <c r="AE48" s="13">
        <f t="shared" si="0"/>
        <v>12760090.719999999</v>
      </c>
      <c r="AF48" s="89">
        <f t="shared" si="0"/>
        <v>1000</v>
      </c>
      <c r="AG48" s="13">
        <f t="shared" si="0"/>
        <v>1777160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ГБУЗ "РЭД"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100</v>
      </c>
      <c r="I59" s="10">
        <f>H59*Тарифы!F4</f>
        <v>26069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70</v>
      </c>
      <c r="AE59" s="10">
        <f>AD59*Тарифы!X4</f>
        <v>100552.2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140</v>
      </c>
      <c r="K68" s="10">
        <f>J68*Тарифы!G13</f>
        <v>68310.2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30</v>
      </c>
      <c r="AC68" s="10">
        <f>AB68*Тарифы!W13</f>
        <v>24009.3</v>
      </c>
      <c r="AD68" s="9">
        <v>0</v>
      </c>
      <c r="AE68" s="10">
        <f>AD68*Тарифы!X13</f>
        <v>0</v>
      </c>
      <c r="AF68" s="9">
        <v>250</v>
      </c>
      <c r="AG68" s="10">
        <f>AF68*Тарифы!Y13</f>
        <v>444290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140</v>
      </c>
      <c r="I70" s="10">
        <f>H70*Тарифы!F15</f>
        <v>29425.200000000001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20</v>
      </c>
      <c r="AA70" s="10">
        <f>Z70*Тарифы!V15</f>
        <v>6894.6</v>
      </c>
      <c r="AB70" s="9">
        <v>0</v>
      </c>
      <c r="AC70" s="10">
        <f>AB70*Тарифы!W15</f>
        <v>0</v>
      </c>
      <c r="AD70" s="9">
        <v>200</v>
      </c>
      <c r="AE70" s="10">
        <f>AD70*Тарифы!X15</f>
        <v>191528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280</v>
      </c>
      <c r="I72" s="10">
        <f>H72*Тарифы!F17</f>
        <v>60734.799999999996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280</v>
      </c>
      <c r="AE72" s="10">
        <f>AD72*Тарифы!X17</f>
        <v>260405.6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120</v>
      </c>
      <c r="I75" s="10">
        <f>H75*Тарифы!F20</f>
        <v>22298.399999999998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16</v>
      </c>
      <c r="AA75" s="10">
        <f>Z75*Тарифы!V20</f>
        <v>4876.6400000000003</v>
      </c>
      <c r="AB75" s="9">
        <v>0</v>
      </c>
      <c r="AC75" s="10">
        <f>AB75*Тарифы!W20</f>
        <v>0</v>
      </c>
      <c r="AD75" s="9">
        <v>83</v>
      </c>
      <c r="AE75" s="10">
        <f>AD75*Тарифы!X20</f>
        <v>61906.380000000005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300</v>
      </c>
      <c r="I78" s="10">
        <f>H78*Тарифы!F23</f>
        <v>36540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5</v>
      </c>
      <c r="AA78" s="10">
        <f>Z78*Тарифы!V23</f>
        <v>998.9</v>
      </c>
      <c r="AB78" s="9">
        <v>0</v>
      </c>
      <c r="AC78" s="10">
        <f>AB78*Тарифы!W23</f>
        <v>0</v>
      </c>
      <c r="AD78" s="9">
        <v>168</v>
      </c>
      <c r="AE78" s="10">
        <f>AD78*Тарифы!X23</f>
        <v>112927.92000000001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160</v>
      </c>
      <c r="I87" s="10">
        <f>H87*Тарифы!F32</f>
        <v>31652.800000000003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20</v>
      </c>
      <c r="AA87" s="10">
        <f>Z87*Тарифы!V32</f>
        <v>6489.8</v>
      </c>
      <c r="AB87" s="9">
        <v>0</v>
      </c>
      <c r="AC87" s="10">
        <f>AB87*Тарифы!W32</f>
        <v>0</v>
      </c>
      <c r="AD87" s="9">
        <v>114</v>
      </c>
      <c r="AE87" s="10">
        <f>AD87*Тарифы!X32</f>
        <v>99723.78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1500</v>
      </c>
      <c r="I91" s="10">
        <f>H91*Тарифы!F36</f>
        <v>533640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200</v>
      </c>
      <c r="AA91" s="10">
        <f>Z91*Тарифы!V36</f>
        <v>117106</v>
      </c>
      <c r="AB91" s="9">
        <v>0</v>
      </c>
      <c r="AC91" s="10">
        <f>AB91*Тарифы!W36</f>
        <v>0</v>
      </c>
      <c r="AD91" s="9">
        <v>1820</v>
      </c>
      <c r="AE91" s="10">
        <f>AD91*Тарифы!X36</f>
        <v>2362978.7999999998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2600</v>
      </c>
      <c r="I96" s="13">
        <f t="shared" si="1"/>
        <v>740360.2</v>
      </c>
      <c r="J96" s="89">
        <f t="shared" si="1"/>
        <v>140</v>
      </c>
      <c r="K96" s="13">
        <f t="shared" si="1"/>
        <v>68310.2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261</v>
      </c>
      <c r="AA96" s="13">
        <f t="shared" si="1"/>
        <v>136365.94</v>
      </c>
      <c r="AB96" s="89">
        <f t="shared" si="1"/>
        <v>30</v>
      </c>
      <c r="AC96" s="13">
        <f t="shared" si="1"/>
        <v>24009.3</v>
      </c>
      <c r="AD96" s="89">
        <f t="shared" si="1"/>
        <v>2735</v>
      </c>
      <c r="AE96" s="13">
        <f t="shared" si="1"/>
        <v>3190022.6799999997</v>
      </c>
      <c r="AF96" s="89">
        <f t="shared" si="1"/>
        <v>250</v>
      </c>
      <c r="AG96" s="13">
        <f t="shared" si="1"/>
        <v>444290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ГБУЗ "РЭД"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500</v>
      </c>
      <c r="I107" s="15">
        <f t="shared" si="2"/>
        <v>130345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350</v>
      </c>
      <c r="AE107" s="15">
        <f t="shared" si="2"/>
        <v>502761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700</v>
      </c>
      <c r="K116" s="15">
        <f t="shared" si="4"/>
        <v>341551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150</v>
      </c>
      <c r="AC116" s="15">
        <f t="shared" si="4"/>
        <v>120046.5</v>
      </c>
      <c r="AD116" s="9">
        <f t="shared" si="4"/>
        <v>0</v>
      </c>
      <c r="AE116" s="15">
        <f t="shared" si="4"/>
        <v>0</v>
      </c>
      <c r="AF116" s="9">
        <f t="shared" si="4"/>
        <v>1250</v>
      </c>
      <c r="AG116" s="15">
        <f t="shared" si="4"/>
        <v>2221450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700</v>
      </c>
      <c r="I118" s="15">
        <f t="shared" si="4"/>
        <v>147126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100</v>
      </c>
      <c r="AA118" s="15">
        <f t="shared" si="4"/>
        <v>34473</v>
      </c>
      <c r="AB118" s="9">
        <f t="shared" si="4"/>
        <v>0</v>
      </c>
      <c r="AC118" s="15">
        <f t="shared" si="4"/>
        <v>0</v>
      </c>
      <c r="AD118" s="9">
        <f t="shared" si="4"/>
        <v>1000</v>
      </c>
      <c r="AE118" s="15">
        <f t="shared" si="4"/>
        <v>957640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1400</v>
      </c>
      <c r="I120" s="15">
        <f t="shared" si="4"/>
        <v>303674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1400</v>
      </c>
      <c r="AE120" s="15">
        <f t="shared" si="4"/>
        <v>1302028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600</v>
      </c>
      <c r="I123" s="15">
        <f t="shared" si="4"/>
        <v>111491.99999999999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80</v>
      </c>
      <c r="AA123" s="15">
        <f t="shared" si="5"/>
        <v>24383.200000000001</v>
      </c>
      <c r="AB123" s="9">
        <f t="shared" si="5"/>
        <v>0</v>
      </c>
      <c r="AC123" s="15">
        <f t="shared" si="5"/>
        <v>0</v>
      </c>
      <c r="AD123" s="9">
        <f t="shared" si="5"/>
        <v>415</v>
      </c>
      <c r="AE123" s="15">
        <f t="shared" si="5"/>
        <v>309531.90000000002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1500</v>
      </c>
      <c r="I126" s="15">
        <f t="shared" si="6"/>
        <v>182700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25</v>
      </c>
      <c r="AA126" s="15">
        <f t="shared" si="6"/>
        <v>4994.5</v>
      </c>
      <c r="AB126" s="9">
        <f t="shared" si="6"/>
        <v>0</v>
      </c>
      <c r="AC126" s="15">
        <f t="shared" si="6"/>
        <v>0</v>
      </c>
      <c r="AD126" s="9">
        <f t="shared" si="6"/>
        <v>840</v>
      </c>
      <c r="AE126" s="15">
        <f t="shared" si="6"/>
        <v>564639.60000000009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800</v>
      </c>
      <c r="I135" s="15">
        <f t="shared" si="8"/>
        <v>158264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100</v>
      </c>
      <c r="AA135" s="15">
        <f t="shared" si="8"/>
        <v>32449</v>
      </c>
      <c r="AB135" s="9">
        <f t="shared" si="8"/>
        <v>0</v>
      </c>
      <c r="AC135" s="15">
        <f t="shared" si="8"/>
        <v>0</v>
      </c>
      <c r="AD135" s="9">
        <f t="shared" si="8"/>
        <v>570</v>
      </c>
      <c r="AE135" s="15">
        <f t="shared" si="8"/>
        <v>498618.9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7500</v>
      </c>
      <c r="I139" s="15">
        <f t="shared" si="8"/>
        <v>2668200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1000</v>
      </c>
      <c r="AA139" s="15">
        <f t="shared" si="8"/>
        <v>585530</v>
      </c>
      <c r="AB139" s="9">
        <f t="shared" si="8"/>
        <v>0</v>
      </c>
      <c r="AC139" s="15">
        <f t="shared" si="8"/>
        <v>0</v>
      </c>
      <c r="AD139" s="9">
        <f t="shared" si="8"/>
        <v>9100</v>
      </c>
      <c r="AE139" s="15">
        <f t="shared" si="8"/>
        <v>11814894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13000</v>
      </c>
      <c r="I144" s="13">
        <f t="shared" si="11"/>
        <v>3701801</v>
      </c>
      <c r="J144" s="89">
        <f t="shared" si="11"/>
        <v>700</v>
      </c>
      <c r="K144" s="13">
        <f t="shared" si="11"/>
        <v>341551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1305</v>
      </c>
      <c r="AA144" s="13">
        <f t="shared" si="11"/>
        <v>681829.7</v>
      </c>
      <c r="AB144" s="89">
        <f t="shared" si="11"/>
        <v>150</v>
      </c>
      <c r="AC144" s="13">
        <f t="shared" si="11"/>
        <v>120046.5</v>
      </c>
      <c r="AD144" s="89">
        <f t="shared" si="11"/>
        <v>13675</v>
      </c>
      <c r="AE144" s="13">
        <f t="shared" si="11"/>
        <v>15950113.4</v>
      </c>
      <c r="AF144" s="89">
        <f t="shared" si="11"/>
        <v>1250</v>
      </c>
      <c r="AG144" s="13">
        <f t="shared" si="11"/>
        <v>2221450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l1Amws9UZbdYuWQh4sqamp+GCTeXH4wl3LMpPz15CRKkvdP19Qp9r/Pu8mCA5hQr0+AukYxtmldkPpCibWqSeQ==" saltValue="Y5aHvbeXEuFAIYAd7PC3CA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70C0"/>
    <pageSetUpPr fitToPage="1"/>
  </sheetPr>
  <dimension ref="A1:AI146"/>
  <sheetViews>
    <sheetView zoomScale="55" zoomScaleNormal="55" workbookViewId="0">
      <pane xSplit="3" ySplit="3" topLeftCell="J109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E144" activeCellId="2" sqref="E144 I144 AE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97" t="s">
        <v>186</v>
      </c>
      <c r="D2" s="98" t="s">
        <v>97</v>
      </c>
      <c r="E2" s="52"/>
      <c r="F2" s="99"/>
      <c r="G2" s="42"/>
      <c r="H2" s="99"/>
      <c r="I2" s="42"/>
      <c r="J2" s="99"/>
      <c r="K2" s="42"/>
      <c r="L2" s="99"/>
      <c r="M2" s="42"/>
      <c r="N2" s="99"/>
      <c r="O2" s="42"/>
      <c r="P2" s="99"/>
      <c r="Q2" s="42"/>
      <c r="R2" s="99"/>
      <c r="S2" s="42"/>
      <c r="T2" s="99"/>
      <c r="U2" s="42"/>
      <c r="V2" s="99"/>
      <c r="W2" s="42"/>
      <c r="X2" s="99"/>
      <c r="Y2" s="42"/>
      <c r="Z2" s="99"/>
      <c r="AA2" s="42"/>
      <c r="AB2" s="99"/>
      <c r="AC2" s="42"/>
      <c r="AD2" s="99"/>
      <c r="AE2" s="42"/>
      <c r="AF2" s="99"/>
      <c r="AG2" s="42"/>
      <c r="AH2" s="48"/>
      <c r="AI2" s="48"/>
    </row>
    <row r="3" spans="1:35" s="41" customFormat="1" x14ac:dyDescent="0.25">
      <c r="A3" s="48"/>
      <c r="B3" s="49"/>
      <c r="C3" s="100">
        <v>150031</v>
      </c>
      <c r="D3" s="98" t="str">
        <f>VLOOKUP(C3,'Список МО'!B2:C80,2,0)</f>
        <v>ГБУЗ "РОД"</v>
      </c>
      <c r="E3" s="52"/>
      <c r="F3" s="99"/>
      <c r="G3" s="42"/>
      <c r="H3" s="99"/>
      <c r="I3" s="42"/>
      <c r="J3" s="99"/>
      <c r="K3" s="42"/>
      <c r="L3" s="99"/>
      <c r="M3" s="42"/>
      <c r="N3" s="99"/>
      <c r="O3" s="42"/>
      <c r="P3" s="99"/>
      <c r="Q3" s="42"/>
      <c r="R3" s="99"/>
      <c r="S3" s="42"/>
      <c r="T3" s="99"/>
      <c r="U3" s="42"/>
      <c r="V3" s="99"/>
      <c r="W3" s="42"/>
      <c r="X3" s="99"/>
      <c r="Y3" s="42"/>
      <c r="Z3" s="99"/>
      <c r="AA3" s="42"/>
      <c r="AB3" s="99"/>
      <c r="AC3" s="42"/>
      <c r="AD3" s="99"/>
      <c r="AE3" s="42"/>
      <c r="AF3" s="99"/>
      <c r="AG3" s="42"/>
      <c r="AH3" s="48"/>
      <c r="AI3" s="48"/>
    </row>
    <row r="6" spans="1:35" x14ac:dyDescent="0.25">
      <c r="C6" s="55" t="s">
        <v>86</v>
      </c>
      <c r="D6" s="56" t="str">
        <f>D3</f>
        <v>ГБУЗ "РОД"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1695</v>
      </c>
      <c r="E14" s="37">
        <f>D14*Тарифы!D7</f>
        <v>262470.75</v>
      </c>
      <c r="F14" s="36">
        <v>0</v>
      </c>
      <c r="G14" s="37">
        <f>F14*Тарифы!E7</f>
        <v>0</v>
      </c>
      <c r="H14" s="66">
        <v>250</v>
      </c>
      <c r="I14" s="37">
        <f>H14*Тарифы!F7</f>
        <v>46455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2298</v>
      </c>
      <c r="AE14" s="37">
        <f>AD14*Тарифы!X7</f>
        <v>1713986.28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14200</v>
      </c>
      <c r="E28" s="37">
        <f>D28*Тарифы!D21</f>
        <v>2341012</v>
      </c>
      <c r="F28" s="36">
        <v>0</v>
      </c>
      <c r="G28" s="37">
        <f>F28*Тарифы!E21</f>
        <v>0</v>
      </c>
      <c r="H28" s="36">
        <v>950</v>
      </c>
      <c r="I28" s="37">
        <f>H28*Тарифы!F21</f>
        <v>187938.5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6415</v>
      </c>
      <c r="AE28" s="37">
        <f>AD28*Тарифы!X21</f>
        <v>5611649.5499999998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15895</v>
      </c>
      <c r="E48" s="39">
        <f t="shared" ref="E48:AG48" si="0">SUM(E10:E47)</f>
        <v>2603482.75</v>
      </c>
      <c r="F48" s="67">
        <f t="shared" si="0"/>
        <v>0</v>
      </c>
      <c r="G48" s="39">
        <f t="shared" si="0"/>
        <v>0</v>
      </c>
      <c r="H48" s="67">
        <f t="shared" si="0"/>
        <v>1200</v>
      </c>
      <c r="I48" s="39">
        <f t="shared" si="0"/>
        <v>234393.5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8713</v>
      </c>
      <c r="AE48" s="39">
        <f t="shared" si="0"/>
        <v>7325635.8300000001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"РОД"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500</v>
      </c>
      <c r="E62" s="37">
        <f>D62*Тарифы!D7</f>
        <v>77425</v>
      </c>
      <c r="F62" s="36">
        <v>0</v>
      </c>
      <c r="G62" s="37">
        <f>F62*Тарифы!E7</f>
        <v>0</v>
      </c>
      <c r="H62" s="36">
        <v>100</v>
      </c>
      <c r="I62" s="37">
        <f>H62*Тарифы!F7</f>
        <v>18582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560</v>
      </c>
      <c r="AE62" s="37">
        <f>AD62*Тарифы!X7</f>
        <v>417681.60000000003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3100</v>
      </c>
      <c r="E76" s="37">
        <f>D76*Тарифы!D21</f>
        <v>511066.00000000006</v>
      </c>
      <c r="F76" s="36">
        <v>0</v>
      </c>
      <c r="G76" s="37">
        <f>F76*Тарифы!E21</f>
        <v>0</v>
      </c>
      <c r="H76" s="36">
        <v>450</v>
      </c>
      <c r="I76" s="37">
        <f>H76*Тарифы!F21</f>
        <v>89023.5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1840</v>
      </c>
      <c r="AE76" s="37">
        <f>AD76*Тарифы!X21</f>
        <v>1609576.8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3600</v>
      </c>
      <c r="E96" s="39">
        <f t="shared" ref="E96:AG96" si="1">SUM(E58:E95)</f>
        <v>588491</v>
      </c>
      <c r="F96" s="67">
        <f t="shared" si="1"/>
        <v>0</v>
      </c>
      <c r="G96" s="39">
        <f t="shared" si="1"/>
        <v>0</v>
      </c>
      <c r="H96" s="67">
        <f t="shared" si="1"/>
        <v>550</v>
      </c>
      <c r="I96" s="39">
        <f t="shared" si="1"/>
        <v>107605.5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2400</v>
      </c>
      <c r="AE96" s="39">
        <f t="shared" si="1"/>
        <v>2027258.4000000001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"РОД"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2195</v>
      </c>
      <c r="E110" s="43">
        <f t="shared" si="2"/>
        <v>339895.75</v>
      </c>
      <c r="F110" s="36">
        <f t="shared" si="2"/>
        <v>0</v>
      </c>
      <c r="G110" s="43">
        <f t="shared" si="2"/>
        <v>0</v>
      </c>
      <c r="H110" s="36">
        <f t="shared" si="2"/>
        <v>350</v>
      </c>
      <c r="I110" s="43">
        <f t="shared" si="2"/>
        <v>65037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2858</v>
      </c>
      <c r="AE110" s="43">
        <f t="shared" si="2"/>
        <v>2131667.88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17300</v>
      </c>
      <c r="E124" s="43">
        <f t="shared" si="6"/>
        <v>2852078</v>
      </c>
      <c r="F124" s="36">
        <f t="shared" si="6"/>
        <v>0</v>
      </c>
      <c r="G124" s="43">
        <f t="shared" si="6"/>
        <v>0</v>
      </c>
      <c r="H124" s="36">
        <f t="shared" si="6"/>
        <v>1400</v>
      </c>
      <c r="I124" s="43">
        <f t="shared" si="6"/>
        <v>276962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8255</v>
      </c>
      <c r="AE124" s="43">
        <f t="shared" si="6"/>
        <v>7221226.3499999996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19495</v>
      </c>
      <c r="E144" s="39">
        <f t="shared" ref="E144:AG144" si="11">SUM(E106:E143)</f>
        <v>3191973.75</v>
      </c>
      <c r="F144" s="67">
        <f t="shared" si="11"/>
        <v>0</v>
      </c>
      <c r="G144" s="39">
        <f t="shared" si="11"/>
        <v>0</v>
      </c>
      <c r="H144" s="67">
        <f t="shared" si="11"/>
        <v>1750</v>
      </c>
      <c r="I144" s="39">
        <f t="shared" si="11"/>
        <v>341999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0</v>
      </c>
      <c r="AC144" s="39">
        <f t="shared" si="11"/>
        <v>0</v>
      </c>
      <c r="AD144" s="67">
        <f t="shared" si="11"/>
        <v>11113</v>
      </c>
      <c r="AE144" s="39">
        <f t="shared" si="11"/>
        <v>9352894.2300000004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8+nluOoOrH1ZgyiBubYTOLgG/cR6ZAm2s6BZk2Rav+Vli5Ko/HdUczM7WjEEDeLtmbCdcWbTEJaX/f0Q91Xl/g==" saltValue="EqXPUPmH6xlfFaQHJQTpD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  <pageSetUpPr fitToPage="1"/>
  </sheetPr>
  <dimension ref="A1:AI146"/>
  <sheetViews>
    <sheetView zoomScale="55" zoomScaleNormal="55" workbookViewId="0">
      <pane xSplit="3" ySplit="3" topLeftCell="D103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11" sqref="A111:XFD111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x14ac:dyDescent="0.25">
      <c r="A3" s="48"/>
      <c r="B3" s="49"/>
      <c r="C3" s="54">
        <v>150030</v>
      </c>
      <c r="D3" s="51" t="str">
        <f>VLOOKUP(C3,'Список МО'!B2:C80,2,0)</f>
        <v>ГБУЗ "РКВД"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"РКВД"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7350</v>
      </c>
      <c r="G15" s="37">
        <f>F15*Тарифы!E8</f>
        <v>1186363.5</v>
      </c>
      <c r="H15" s="66">
        <v>16900</v>
      </c>
      <c r="I15" s="37">
        <f>H15*Тарифы!F8</f>
        <v>2492750</v>
      </c>
      <c r="J15" s="36">
        <v>4500</v>
      </c>
      <c r="K15" s="37">
        <f>J15*Тарифы!G8</f>
        <v>871605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6500</v>
      </c>
      <c r="AE15" s="37">
        <f>AD15*Тарифы!X8</f>
        <v>5865535</v>
      </c>
      <c r="AF15" s="36">
        <v>4800</v>
      </c>
      <c r="AG15" s="37">
        <f>AF15*Тарифы!Y8</f>
        <v>5657472.0000000009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7350</v>
      </c>
      <c r="G48" s="39">
        <f t="shared" si="0"/>
        <v>1186363.5</v>
      </c>
      <c r="H48" s="67">
        <f t="shared" si="0"/>
        <v>16900</v>
      </c>
      <c r="I48" s="39">
        <f t="shared" si="0"/>
        <v>2492750</v>
      </c>
      <c r="J48" s="67">
        <f t="shared" si="0"/>
        <v>4500</v>
      </c>
      <c r="K48" s="39">
        <f t="shared" si="0"/>
        <v>871605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6500</v>
      </c>
      <c r="AE48" s="39">
        <f t="shared" si="0"/>
        <v>5865535</v>
      </c>
      <c r="AF48" s="67">
        <f t="shared" si="0"/>
        <v>4800</v>
      </c>
      <c r="AG48" s="39">
        <f t="shared" si="0"/>
        <v>5657472.0000000009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"РКВД"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0</v>
      </c>
      <c r="AE96" s="39">
        <f t="shared" si="1"/>
        <v>0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"РКВД"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7350</v>
      </c>
      <c r="G111" s="43">
        <f t="shared" si="2"/>
        <v>1186363.5</v>
      </c>
      <c r="H111" s="36">
        <f t="shared" si="2"/>
        <v>16900</v>
      </c>
      <c r="I111" s="43">
        <f t="shared" si="2"/>
        <v>2492750</v>
      </c>
      <c r="J111" s="36">
        <f t="shared" si="2"/>
        <v>4500</v>
      </c>
      <c r="K111" s="43">
        <f t="shared" si="2"/>
        <v>871605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6500</v>
      </c>
      <c r="AE111" s="43">
        <f t="shared" si="2"/>
        <v>5865535</v>
      </c>
      <c r="AF111" s="36">
        <f t="shared" si="2"/>
        <v>4800</v>
      </c>
      <c r="AG111" s="43">
        <f t="shared" si="2"/>
        <v>5657472.0000000009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7350</v>
      </c>
      <c r="G144" s="39">
        <f t="shared" si="11"/>
        <v>1186363.5</v>
      </c>
      <c r="H144" s="67">
        <f t="shared" si="11"/>
        <v>16900</v>
      </c>
      <c r="I144" s="39">
        <f t="shared" si="11"/>
        <v>2492750</v>
      </c>
      <c r="J144" s="67">
        <f t="shared" si="11"/>
        <v>4500</v>
      </c>
      <c r="K144" s="39">
        <f t="shared" si="11"/>
        <v>871605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0</v>
      </c>
      <c r="AC144" s="39">
        <f t="shared" si="11"/>
        <v>0</v>
      </c>
      <c r="AD144" s="67">
        <f t="shared" si="11"/>
        <v>6500</v>
      </c>
      <c r="AE144" s="39">
        <f t="shared" si="11"/>
        <v>5865535</v>
      </c>
      <c r="AF144" s="67">
        <f t="shared" si="11"/>
        <v>4800</v>
      </c>
      <c r="AG144" s="39">
        <f t="shared" si="11"/>
        <v>5657472.0000000009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Tae4KNAR40ABRRuTpCsGZWhzTzWNb+002EW0toYXC+aMSdLfVwKgoI9E7ERIPViWXtjOdshN92f0P93lBhBCiw==" saltValue="kiYX4hcKFHVmfdDD2lRXV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70C0"/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108" x14ac:dyDescent="0.25">
      <c r="A3" s="48"/>
      <c r="B3" s="49"/>
      <c r="C3" s="54">
        <v>150081</v>
      </c>
      <c r="D3" s="51" t="str">
        <f>VLOOKUP(C3,'Список МО'!B2:C80,2,0)</f>
        <v xml:space="preserve">ГАУЗ  «Республиканская офтальмологическая больница» 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 xml:space="preserve">ГАУЗ  «Республиканская офтальмологическая больница» 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0</v>
      </c>
      <c r="AE11" s="37">
        <f>AD11*Тарифы!X4</f>
        <v>0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1200</v>
      </c>
      <c r="AA30" s="37">
        <f>Z30*Тарифы!V23</f>
        <v>239736</v>
      </c>
      <c r="AB30" s="36">
        <v>0</v>
      </c>
      <c r="AC30" s="37">
        <f>AB30*Тарифы!W23</f>
        <v>0</v>
      </c>
      <c r="AD30" s="36">
        <v>1200</v>
      </c>
      <c r="AE30" s="37">
        <f>AD30*Тарифы!X23</f>
        <v>806628.00000000012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0</v>
      </c>
      <c r="AE35" s="37">
        <f>AD35*Тарифы!X28</f>
        <v>0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0</v>
      </c>
      <c r="AE39" s="37">
        <f>AD39*Тарифы!X32</f>
        <v>0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0</v>
      </c>
      <c r="AE43" s="37">
        <f>AD43*Тарифы!X36</f>
        <v>0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1200</v>
      </c>
      <c r="AA48" s="39">
        <f t="shared" si="0"/>
        <v>239736</v>
      </c>
      <c r="AB48" s="67">
        <f t="shared" si="0"/>
        <v>0</v>
      </c>
      <c r="AC48" s="39">
        <f t="shared" si="0"/>
        <v>0</v>
      </c>
      <c r="AD48" s="67">
        <f t="shared" si="0"/>
        <v>1200</v>
      </c>
      <c r="AE48" s="39">
        <f t="shared" si="0"/>
        <v>806628.00000000012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 xml:space="preserve">ГАУЗ  «Республиканская офтальмологическая больница» 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0</v>
      </c>
      <c r="AE59" s="37">
        <f>AD59*Тарифы!X4</f>
        <v>0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300</v>
      </c>
      <c r="AA78" s="37">
        <f>Z78*Тарифы!V23</f>
        <v>59934</v>
      </c>
      <c r="AB78" s="36">
        <v>0</v>
      </c>
      <c r="AC78" s="37">
        <f>AB78*Тарифы!W23</f>
        <v>0</v>
      </c>
      <c r="AD78" s="36">
        <v>300</v>
      </c>
      <c r="AE78" s="37">
        <f>AD78*Тарифы!X23</f>
        <v>201657.00000000003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0</v>
      </c>
      <c r="AE83" s="37">
        <f>AD83*Тарифы!X28</f>
        <v>0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0</v>
      </c>
      <c r="AE87" s="37">
        <f>AD87*Тарифы!X32</f>
        <v>0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0</v>
      </c>
      <c r="AE91" s="37">
        <f>AD91*Тарифы!X36</f>
        <v>0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300</v>
      </c>
      <c r="AA96" s="39">
        <f t="shared" si="1"/>
        <v>59934</v>
      </c>
      <c r="AB96" s="67">
        <f t="shared" si="1"/>
        <v>0</v>
      </c>
      <c r="AC96" s="39">
        <f t="shared" si="1"/>
        <v>0</v>
      </c>
      <c r="AD96" s="67">
        <f t="shared" si="1"/>
        <v>300</v>
      </c>
      <c r="AE96" s="39">
        <f t="shared" si="1"/>
        <v>201657.00000000003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 xml:space="preserve">ГАУЗ  «Республиканская офтальмологическая больница» 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0</v>
      </c>
      <c r="AE107" s="43">
        <f t="shared" si="2"/>
        <v>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1500</v>
      </c>
      <c r="AA126" s="43">
        <f t="shared" si="6"/>
        <v>299670</v>
      </c>
      <c r="AB126" s="36">
        <f t="shared" si="6"/>
        <v>0</v>
      </c>
      <c r="AC126" s="43">
        <f t="shared" si="6"/>
        <v>0</v>
      </c>
      <c r="AD126" s="36">
        <f t="shared" si="6"/>
        <v>1500</v>
      </c>
      <c r="AE126" s="43">
        <f t="shared" si="6"/>
        <v>1008285.0000000001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0</v>
      </c>
      <c r="AE131" s="43">
        <f t="shared" si="6"/>
        <v>0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0</v>
      </c>
      <c r="AE135" s="43">
        <f t="shared" si="8"/>
        <v>0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0</v>
      </c>
      <c r="AE139" s="43">
        <f t="shared" si="8"/>
        <v>0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1500</v>
      </c>
      <c r="AA144" s="39">
        <f t="shared" si="11"/>
        <v>299670</v>
      </c>
      <c r="AB144" s="67">
        <f t="shared" si="11"/>
        <v>0</v>
      </c>
      <c r="AC144" s="39">
        <f t="shared" si="11"/>
        <v>0</v>
      </c>
      <c r="AD144" s="67">
        <f t="shared" si="11"/>
        <v>1500</v>
      </c>
      <c r="AE144" s="39">
        <f t="shared" si="11"/>
        <v>1008285.0000000001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OhtEHVyy1aMYVohNGHjZmXniecYbKITbZJzg7G9bNeB/SOEZ7/C5NvE3TCFgL/JQe2f6r/XSFnmNr4WPiErbSw==" saltValue="CuoKyivnoDzSFgxL7LGgi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70C0"/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42.75" x14ac:dyDescent="0.2">
      <c r="C3" s="76">
        <v>150124</v>
      </c>
      <c r="D3" s="77" t="str">
        <f>VLOOKUP(C3,'Список МО'!B2:C80,2,0)</f>
        <v xml:space="preserve">ИП Султанбеков Далер Гайратович  (ортопедия) </v>
      </c>
      <c r="E3" s="78"/>
    </row>
    <row r="6" spans="1:35" ht="22.5" x14ac:dyDescent="0.2">
      <c r="C6" s="79" t="s">
        <v>86</v>
      </c>
      <c r="D6" s="75" t="str">
        <f>D3</f>
        <v xml:space="preserve">ИП Султанбеков Далер Гайратович  (ортопедия) 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0</v>
      </c>
      <c r="AE30" s="10">
        <f>AD30*Тарифы!X23</f>
        <v>0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450</v>
      </c>
      <c r="AE37" s="10">
        <f>AD37*Тарифы!X30</f>
        <v>393646.5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450</v>
      </c>
      <c r="AE48" s="13">
        <f t="shared" si="0"/>
        <v>393646.5</v>
      </c>
      <c r="AF48" s="89">
        <f t="shared" si="0"/>
        <v>0</v>
      </c>
      <c r="AG48" s="13">
        <f t="shared" si="0"/>
        <v>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 xml:space="preserve">ИП Султанбеков Далер Гайратович  (ортопедия) 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0</v>
      </c>
      <c r="AE78" s="10">
        <f>AD78*Тарифы!X23</f>
        <v>0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150</v>
      </c>
      <c r="AE85" s="10">
        <f>AD85*Тарифы!X30</f>
        <v>131215.5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150</v>
      </c>
      <c r="AE96" s="13">
        <f t="shared" si="1"/>
        <v>131215.5</v>
      </c>
      <c r="AF96" s="89">
        <f t="shared" si="1"/>
        <v>0</v>
      </c>
      <c r="AG96" s="13">
        <f t="shared" si="1"/>
        <v>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 xml:space="preserve">ИП Султанбеков Далер Гайратович  (ортопедия) 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0</v>
      </c>
      <c r="AE126" s="15">
        <f t="shared" si="6"/>
        <v>0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600</v>
      </c>
      <c r="AE133" s="15">
        <f t="shared" si="8"/>
        <v>524862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600</v>
      </c>
      <c r="AE144" s="13">
        <f t="shared" si="11"/>
        <v>524862</v>
      </c>
      <c r="AF144" s="89">
        <f t="shared" si="11"/>
        <v>0</v>
      </c>
      <c r="AG144" s="13">
        <f t="shared" si="11"/>
        <v>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3rZYjqSIIAZk+0eSOXICei+Qi3WVSKkliJmN9wOoOJZsnN5vuqzke6+Twt+nVBaqizjkfiiRNcFCvmPcIXtHWg==" saltValue="PHgB1Z8e+UleplE8FzBcw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70C0"/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29.710937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25.5703125" style="11" bestFit="1" customWidth="1"/>
    <col min="30" max="30" width="15.7109375" style="75" customWidth="1"/>
    <col min="31" max="31" width="25.8554687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57" x14ac:dyDescent="0.2">
      <c r="C3" s="76">
        <v>150085</v>
      </c>
      <c r="D3" s="77" t="str">
        <f>VLOOKUP(C3,'Список МО'!B2:C80,2,0)</f>
        <v>ООО "Центр высоких технологий" (глазные болезни)</v>
      </c>
      <c r="E3" s="78"/>
    </row>
    <row r="6" spans="1:35" ht="22.5" x14ac:dyDescent="0.2">
      <c r="C6" s="79" t="s">
        <v>86</v>
      </c>
      <c r="D6" s="75" t="str">
        <f>D3</f>
        <v>ООО "Центр высоких технологий" (глазные болезни)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2790</v>
      </c>
      <c r="AE30" s="10">
        <f>AD30*Тарифы!X23</f>
        <v>1875410.1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2790</v>
      </c>
      <c r="AE48" s="13">
        <f t="shared" si="0"/>
        <v>1875410.1</v>
      </c>
      <c r="AF48" s="89">
        <f t="shared" si="0"/>
        <v>0</v>
      </c>
      <c r="AG48" s="13">
        <f t="shared" si="0"/>
        <v>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ООО "Центр высоких технологий" (глазные болезни)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930</v>
      </c>
      <c r="AE78" s="10">
        <f>AD78*Тарифы!X23</f>
        <v>625136.70000000007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930</v>
      </c>
      <c r="AE96" s="13">
        <f t="shared" si="1"/>
        <v>625136.70000000007</v>
      </c>
      <c r="AF96" s="89">
        <f t="shared" si="1"/>
        <v>0</v>
      </c>
      <c r="AG96" s="13">
        <f t="shared" si="1"/>
        <v>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ООО "Центр высоких технологий" (глазные болезни)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3720</v>
      </c>
      <c r="AE126" s="15">
        <f t="shared" si="6"/>
        <v>2500546.8000000003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3720</v>
      </c>
      <c r="AE144" s="13">
        <f t="shared" si="11"/>
        <v>2500546.8000000003</v>
      </c>
      <c r="AF144" s="89">
        <f t="shared" si="11"/>
        <v>0</v>
      </c>
      <c r="AG144" s="13">
        <f t="shared" si="11"/>
        <v>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l87AVOGmUMmlyg2/19Y6BIaiW/fR7WMaQljQOZZ+bL21FHmSSCkGngHP7RJ1q/0NJHWd4o9bvvVbSUjkAhNvmQ==" saltValue="NJQwqtk+YwnsYxRbW9Hyk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F10:AF47 D10:D47 F10:F47 H10:H47 J10:J47 L10:L47 N10:N47 P10:P47 R10:R47 T10:T47" name="Диапазон3"/>
    <protectedRange sqref="L58:L95 P58:P95 R58:R95 T58:T95 V58:V95 X58:X95 Z58:Z95 AB58:AB95 AF58:AF95 D58:D95 F58:F95 H58:H95 J58:J95 N58:N95" name="Диапазон4"/>
    <protectedRange sqref="AD10:AD47" name="Диапазон3_1"/>
    <protectedRange sqref="AD58:AD95" name="Диапазон4_1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70C0"/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42.75" x14ac:dyDescent="0.2">
      <c r="C3" s="76">
        <v>150118</v>
      </c>
      <c r="D3" s="77" t="str">
        <f>VLOOKUP(C3,'Список МО'!B2:C80,2,0)</f>
        <v>ООО "ЛОЦ Авиценна"(реабилитация)</v>
      </c>
      <c r="E3" s="78"/>
    </row>
    <row r="6" spans="1:35" ht="22.5" x14ac:dyDescent="0.2">
      <c r="C6" s="79" t="s">
        <v>86</v>
      </c>
      <c r="D6" s="75" t="str">
        <f>D3</f>
        <v>ООО "ЛОЦ Авиценна"(реабилитация)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450</v>
      </c>
      <c r="AE24" s="10">
        <f>AD24*Тарифы!X17</f>
        <v>418509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0</v>
      </c>
      <c r="AE30" s="10">
        <f>AD30*Тарифы!X23</f>
        <v>0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450</v>
      </c>
      <c r="AE48" s="13">
        <f t="shared" si="0"/>
        <v>418509</v>
      </c>
      <c r="AF48" s="89">
        <f t="shared" si="0"/>
        <v>0</v>
      </c>
      <c r="AG48" s="13">
        <f t="shared" si="0"/>
        <v>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ООО "ЛОЦ Авиценна"(реабилитация)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150</v>
      </c>
      <c r="AE72" s="10">
        <f>AD72*Тарифы!X17</f>
        <v>139503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0</v>
      </c>
      <c r="AE78" s="10">
        <f>AD78*Тарифы!X23</f>
        <v>0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150</v>
      </c>
      <c r="AE96" s="13">
        <f t="shared" si="1"/>
        <v>139503</v>
      </c>
      <c r="AF96" s="89">
        <f t="shared" si="1"/>
        <v>0</v>
      </c>
      <c r="AG96" s="13">
        <f t="shared" si="1"/>
        <v>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ООО "ЛОЦ Авиценна"(реабилитация)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600</v>
      </c>
      <c r="AE120" s="15">
        <f t="shared" si="4"/>
        <v>558012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0</v>
      </c>
      <c r="AE126" s="15">
        <f t="shared" si="6"/>
        <v>0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600</v>
      </c>
      <c r="AE144" s="13">
        <f t="shared" si="11"/>
        <v>558012</v>
      </c>
      <c r="AF144" s="89">
        <f t="shared" si="11"/>
        <v>0</v>
      </c>
      <c r="AG144" s="13">
        <f t="shared" si="11"/>
        <v>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fN4LQtFjm20+pFaYIH0wg447cZvHEjc7vfChMfA6acVglW4w93e4I6Je1j6TX4/XNxj3bik4Q9v252cW49tAKg==" saltValue="2cquhVoEayR6zP50c5IISg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F10:AF47 D10:D47 F10:F47 H10:H47 J10:J47 L10:L47 N10:N47 P10:P47 R10:R47 T10:T47" name="Диапазон3"/>
    <protectedRange sqref="L58:L95 P58:P95 R58:R95 T58:T95 V58:V95 X58:X95 Z58:Z95 AB58:AB95 AF58:AF95 D58:D95 F58:F95 H58:H95 J58:J95 N58:N95" name="Диапазон4"/>
    <protectedRange sqref="AD10:AD47" name="Диапазон3_1"/>
    <protectedRange sqref="AD58:AD95" name="Диапазон4_1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70C0"/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28.5" x14ac:dyDescent="0.2">
      <c r="C3" s="76">
        <v>150119</v>
      </c>
      <c r="D3" s="77" t="str">
        <f>VLOOKUP(C3,'Список МО'!B2:C80,2,0)</f>
        <v xml:space="preserve"> ИП Калоева Л.М. (сурдология)</v>
      </c>
      <c r="E3" s="78"/>
    </row>
    <row r="6" spans="1:35" ht="22.5" x14ac:dyDescent="0.2">
      <c r="C6" s="79" t="s">
        <v>86</v>
      </c>
      <c r="D6" s="75" t="str">
        <f>D3</f>
        <v xml:space="preserve"> ИП Калоева Л.М. (сурдология)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75</v>
      </c>
      <c r="AE29" s="10">
        <f>AD29*Тарифы!X22</f>
        <v>68370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0</v>
      </c>
      <c r="AE30" s="10">
        <f>AD30*Тарифы!X23</f>
        <v>0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75</v>
      </c>
      <c r="AE48" s="13">
        <f t="shared" si="0"/>
        <v>68370</v>
      </c>
      <c r="AF48" s="89">
        <f t="shared" si="0"/>
        <v>0</v>
      </c>
      <c r="AG48" s="13">
        <f t="shared" si="0"/>
        <v>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 xml:space="preserve"> ИП Калоева Л.М. (сурдология)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25</v>
      </c>
      <c r="AE77" s="10">
        <f>AD77*Тарифы!X22</f>
        <v>22790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0</v>
      </c>
      <c r="AE78" s="10">
        <f>AD78*Тарифы!X23</f>
        <v>0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25</v>
      </c>
      <c r="AE96" s="13">
        <f t="shared" si="1"/>
        <v>22790</v>
      </c>
      <c r="AF96" s="89">
        <f t="shared" si="1"/>
        <v>0</v>
      </c>
      <c r="AG96" s="13">
        <f t="shared" si="1"/>
        <v>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 xml:space="preserve"> ИП Калоева Л.М. (сурдология)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100</v>
      </c>
      <c r="AE125" s="15">
        <f t="shared" si="6"/>
        <v>91160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0</v>
      </c>
      <c r="AE126" s="15">
        <f t="shared" si="6"/>
        <v>0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100</v>
      </c>
      <c r="AE144" s="13">
        <f t="shared" si="11"/>
        <v>91160</v>
      </c>
      <c r="AF144" s="89">
        <f t="shared" si="11"/>
        <v>0</v>
      </c>
      <c r="AG144" s="13">
        <f t="shared" si="11"/>
        <v>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iMDkZNQRMuO83aj4NTNrTLon3gnaBWAeO+a/Zkd4KOCIvurtxErq1FyTzKVVsfpYAAYn3u98TlhqeeFnZxudQw==" saltValue="lKt9YzEraIoqz2Srwoyge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F10:AF47 D10:D47 F10:F47 H10:H47 J10:J47 L10:L47 N10:N47 P10:P47 R10:R47 T10:T47" name="Диапазон3"/>
    <protectedRange sqref="L58:L95 P58:P95 R58:R95 T58:T95 V58:V95 X58:X95 Z58:Z95 AB58:AB95 AF58:AF95 D58:D95 F58:F95 H58:H95 J58:J95 N58:N95" name="Диапазон4"/>
    <protectedRange sqref="AD10:AD47" name="Диапазон3_1"/>
    <protectedRange sqref="AD58:AD95" name="Диапазон4_1"/>
  </protectedRanges>
  <mergeCells count="43"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Z103:AC104"/>
    <mergeCell ref="AD103:AG104"/>
    <mergeCell ref="D104:G104"/>
    <mergeCell ref="H104:K104"/>
    <mergeCell ref="L104:M104"/>
    <mergeCell ref="N104:O104"/>
    <mergeCell ref="X104:Y104"/>
    <mergeCell ref="A144:C144"/>
    <mergeCell ref="X56:Y56"/>
    <mergeCell ref="A96:C96"/>
    <mergeCell ref="F98:G98"/>
    <mergeCell ref="D103:Y103"/>
    <mergeCell ref="F146:G146"/>
    <mergeCell ref="P104:Q104"/>
    <mergeCell ref="R104:S104"/>
    <mergeCell ref="T104:U104"/>
    <mergeCell ref="V104:W104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M146"/>
  <sheetViews>
    <sheetView zoomScale="55" zoomScaleNormal="55" workbookViewId="0">
      <pane xSplit="3" ySplit="3" topLeftCell="R103" activePane="bottomRight" state="frozen"/>
      <selection activeCell="L148" sqref="L148"/>
      <selection pane="topRight" activeCell="L148" sqref="L148"/>
      <selection pane="bottomLeft" activeCell="L148" sqref="L148"/>
      <selection pane="bottomRight" activeCell="AM144" activeCellId="2" sqref="AA144 AG144 AM144"/>
    </sheetView>
  </sheetViews>
  <sheetFormatPr defaultRowHeight="18" x14ac:dyDescent="0.25"/>
  <cols>
    <col min="1" max="1" width="9.140625" style="46" customWidth="1"/>
    <col min="2" max="2" width="9.140625" style="47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22.7109375" style="32" customWidth="1"/>
    <col min="8" max="8" width="15.7109375" style="56" customWidth="1"/>
    <col min="9" max="9" width="30.5703125" style="32" customWidth="1"/>
    <col min="10" max="10" width="15.7109375" style="56" customWidth="1"/>
    <col min="11" max="11" width="30.5703125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6" width="15.7109375" style="32" customWidth="1"/>
    <col min="27" max="27" width="19.42578125" style="32" bestFit="1" customWidth="1"/>
    <col min="28" max="28" width="15.7109375" style="56" customWidth="1"/>
    <col min="29" max="29" width="30.5703125" style="32" bestFit="1" customWidth="1"/>
    <col min="30" max="30" width="15.7109375" style="56" customWidth="1"/>
    <col min="31" max="31" width="22.7109375" style="32" bestFit="1" customWidth="1"/>
    <col min="32" max="33" width="22.7109375" style="32" customWidth="1"/>
    <col min="34" max="34" width="15.7109375" style="56" customWidth="1"/>
    <col min="35" max="35" width="23.5703125" style="32" bestFit="1" customWidth="1"/>
    <col min="36" max="36" width="15.7109375" style="56" customWidth="1"/>
    <col min="37" max="37" width="30.85546875" style="32" bestFit="1" customWidth="1"/>
    <col min="38" max="38" width="13.5703125" style="46" customWidth="1"/>
    <col min="39" max="39" width="25.85546875" style="46" bestFit="1" customWidth="1"/>
    <col min="40" max="16384" width="9.140625" style="31"/>
  </cols>
  <sheetData>
    <row r="1" spans="1:39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</row>
    <row r="2" spans="1:39" s="41" customFormat="1" ht="36" x14ac:dyDescent="0.25">
      <c r="A2" s="48"/>
      <c r="B2" s="49"/>
      <c r="C2" s="50" t="s">
        <v>186</v>
      </c>
      <c r="D2" s="51" t="s">
        <v>97</v>
      </c>
      <c r="E2" s="52" t="s">
        <v>187</v>
      </c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42"/>
      <c r="AA2" s="42"/>
      <c r="AB2" s="53"/>
      <c r="AC2" s="42"/>
      <c r="AD2" s="53"/>
      <c r="AE2" s="42"/>
      <c r="AF2" s="42"/>
      <c r="AG2" s="42"/>
      <c r="AH2" s="53"/>
      <c r="AI2" s="42"/>
      <c r="AJ2" s="53"/>
      <c r="AK2" s="42"/>
      <c r="AL2" s="48"/>
      <c r="AM2" s="48"/>
    </row>
    <row r="3" spans="1:39" s="41" customFormat="1" x14ac:dyDescent="0.25">
      <c r="A3" s="48"/>
      <c r="B3" s="49"/>
      <c r="C3" s="54"/>
      <c r="D3" s="51" t="e">
        <f>VLOOKUP(C3,'Список МО'!B2:C80,2,0)</f>
        <v>#N/A</v>
      </c>
      <c r="E3" s="52" t="e">
        <f>VLOOKUP(C3,'Список МО'!B2:D80,3,0)</f>
        <v>#N/A</v>
      </c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42"/>
      <c r="AA3" s="42"/>
      <c r="AB3" s="53"/>
      <c r="AC3" s="42"/>
      <c r="AD3" s="53"/>
      <c r="AE3" s="42"/>
      <c r="AF3" s="42"/>
      <c r="AG3" s="42"/>
      <c r="AH3" s="53"/>
      <c r="AI3" s="42"/>
      <c r="AJ3" s="53"/>
      <c r="AK3" s="42"/>
      <c r="AL3" s="48"/>
      <c r="AM3" s="48"/>
    </row>
    <row r="6" spans="1:39" x14ac:dyDescent="0.25">
      <c r="C6" s="55" t="s">
        <v>86</v>
      </c>
      <c r="D6" s="56" t="e">
        <f>D3</f>
        <v>#N/A</v>
      </c>
    </row>
    <row r="7" spans="1:39" s="33" customFormat="1" ht="37.5" customHeight="1" x14ac:dyDescent="0.25">
      <c r="A7" s="57"/>
      <c r="B7" s="58"/>
      <c r="C7" s="59"/>
      <c r="D7" s="230" t="str">
        <f>'Типы посещений'!B1</f>
        <v>Посещения с профилактической целью(норматив 2,20 МО сельск. местн., 2,15 МО город.  )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2"/>
      <c r="AB7" s="230" t="str">
        <f>'Типы посещений'!B$11</f>
        <v>Посещения по оказанию неотложной помощи ( норматив 0,46)</v>
      </c>
      <c r="AC7" s="231"/>
      <c r="AD7" s="231"/>
      <c r="AE7" s="231"/>
      <c r="AF7" s="231"/>
      <c r="AG7" s="232"/>
      <c r="AH7" s="226" t="str">
        <f>'Типы посещений'!B$12</f>
        <v>Обращения по заболеванию (норматив 1,780 город. насел., 1,874 сельск. нас.)</v>
      </c>
      <c r="AI7" s="226"/>
      <c r="AJ7" s="226"/>
      <c r="AK7" s="226"/>
      <c r="AL7" s="226"/>
      <c r="AM7" s="226"/>
    </row>
    <row r="8" spans="1:39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8" t="s">
        <v>192</v>
      </c>
      <c r="AA8" s="239" t="s">
        <v>193</v>
      </c>
      <c r="AB8" s="233"/>
      <c r="AC8" s="234"/>
      <c r="AD8" s="234"/>
      <c r="AE8" s="234"/>
      <c r="AF8" s="234"/>
      <c r="AG8" s="235"/>
      <c r="AH8" s="226"/>
      <c r="AI8" s="226"/>
      <c r="AJ8" s="226"/>
      <c r="AK8" s="226"/>
      <c r="AL8" s="226"/>
      <c r="AM8" s="226"/>
    </row>
    <row r="9" spans="1:39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238"/>
      <c r="AA9" s="239"/>
      <c r="AB9" s="64" t="s">
        <v>89</v>
      </c>
      <c r="AC9" s="35" t="s">
        <v>90</v>
      </c>
      <c r="AD9" s="64" t="s">
        <v>93</v>
      </c>
      <c r="AE9" s="35" t="s">
        <v>94</v>
      </c>
      <c r="AF9" s="119" t="s">
        <v>192</v>
      </c>
      <c r="AG9" s="120" t="s">
        <v>193</v>
      </c>
      <c r="AH9" s="64" t="s">
        <v>92</v>
      </c>
      <c r="AI9" s="35" t="s">
        <v>91</v>
      </c>
      <c r="AJ9" s="64" t="s">
        <v>95</v>
      </c>
      <c r="AK9" s="35" t="s">
        <v>96</v>
      </c>
      <c r="AL9" s="119" t="s">
        <v>192</v>
      </c>
      <c r="AM9" s="120" t="s">
        <v>193</v>
      </c>
    </row>
    <row r="10" spans="1:39" x14ac:dyDescent="0.25">
      <c r="A10" s="38">
        <v>1</v>
      </c>
      <c r="B10" s="65" t="s">
        <v>55</v>
      </c>
      <c r="C10" s="50" t="s">
        <v>0</v>
      </c>
      <c r="D10" s="36">
        <f>SUM('150001 РКБ:150061 МедФарн'!D10)</f>
        <v>0</v>
      </c>
      <c r="E10" s="43">
        <f>SUM('150001 РКБ:150061 МедФарн'!E10)</f>
        <v>0</v>
      </c>
      <c r="F10" s="36">
        <f>SUM('150001 РКБ:150061 МедФарн'!F10)</f>
        <v>0</v>
      </c>
      <c r="G10" s="43">
        <f>SUM('150001 РКБ:150061 МедФарн'!G10)</f>
        <v>0</v>
      </c>
      <c r="H10" s="36">
        <f>SUM('150001 РКБ:150061 МедФарн'!H10)</f>
        <v>0</v>
      </c>
      <c r="I10" s="43">
        <f>SUM('150001 РКБ:150061 МедФарн'!I10)</f>
        <v>0</v>
      </c>
      <c r="J10" s="36">
        <f>SUM('150001 РКБ:150061 МедФарн'!J10)</f>
        <v>0</v>
      </c>
      <c r="K10" s="43">
        <f>SUM('150001 РКБ:150061 МедФарн'!K10)</f>
        <v>0</v>
      </c>
      <c r="L10" s="36">
        <f>SUM('150001 РКБ:150061 МедФарн'!L10)</f>
        <v>0</v>
      </c>
      <c r="M10" s="43">
        <f>SUM('150001 РКБ:150061 МедФарн'!M10)</f>
        <v>0</v>
      </c>
      <c r="N10" s="36">
        <f>SUM('150001 РКБ:150061 МедФарн'!N10)</f>
        <v>0</v>
      </c>
      <c r="O10" s="43">
        <f>SUM('150001 РКБ:150061 МедФарн'!O10)</f>
        <v>0</v>
      </c>
      <c r="P10" s="36">
        <f>SUM('150001 РКБ:150061 МедФарн'!P10)</f>
        <v>0</v>
      </c>
      <c r="Q10" s="43">
        <f>SUM('150001 РКБ:150061 МедФарн'!Q10)</f>
        <v>0</v>
      </c>
      <c r="R10" s="36">
        <f>SUM('150001 РКБ:150061 МедФарн'!R10)</f>
        <v>0</v>
      </c>
      <c r="S10" s="43">
        <f>SUM('150001 РКБ:150061 МедФарн'!S10)</f>
        <v>0</v>
      </c>
      <c r="T10" s="36">
        <f>SUM('150001 РКБ:150061 МедФарн'!T10)</f>
        <v>0</v>
      </c>
      <c r="U10" s="43">
        <f>SUM('150001 РКБ:150061 МедФарн'!U10)</f>
        <v>0</v>
      </c>
      <c r="V10" s="36">
        <f>SUM('150001 РКБ:150061 МедФарн'!V10)</f>
        <v>0</v>
      </c>
      <c r="W10" s="43">
        <f>SUM('150001 РКБ:150061 МедФарн'!W10)</f>
        <v>0</v>
      </c>
      <c r="X10" s="36">
        <f>SUM('150001 РКБ:150061 МедФарн'!X10)</f>
        <v>0</v>
      </c>
      <c r="Y10" s="43">
        <f>SUM('150001 РКБ:150061 МедФарн'!Y10)</f>
        <v>0</v>
      </c>
      <c r="Z10" s="121">
        <f>D10+F10+H10+J10+L10+N10+P10+R10+T10+V10+X10</f>
        <v>0</v>
      </c>
      <c r="AA10" s="122">
        <f>E10+G10+I10+K10+M10+O10+Q10+S10+U10+W10+Y10</f>
        <v>0</v>
      </c>
      <c r="AB10" s="36">
        <f>SUM('150001 РКБ:150061 МедФарн'!Z10)</f>
        <v>300</v>
      </c>
      <c r="AC10" s="43">
        <f>SUM('150001 РКБ:150061 МедФарн'!AA10)</f>
        <v>68571</v>
      </c>
      <c r="AD10" s="36">
        <f>SUM('150001 РКБ:150061 МедФарн'!AB10)</f>
        <v>0</v>
      </c>
      <c r="AE10" s="43">
        <f>SUM('150001 РКБ:150061 МедФарн'!AC10)</f>
        <v>0</v>
      </c>
      <c r="AF10" s="121">
        <f>AB10+AD10</f>
        <v>300</v>
      </c>
      <c r="AG10" s="122">
        <f>AC10+AE10</f>
        <v>68571</v>
      </c>
      <c r="AH10" s="36">
        <f>SUM('150001 РКБ:150061 МедФарн'!AD10)</f>
        <v>0</v>
      </c>
      <c r="AI10" s="43">
        <f>SUM('150001 РКБ:150061 МедФарн'!AE10)</f>
        <v>0</v>
      </c>
      <c r="AJ10" s="36">
        <f>SUM('150001 РКБ:150061 МедФарн'!AF10)</f>
        <v>0</v>
      </c>
      <c r="AK10" s="43">
        <f>SUM('150001 РКБ:150061 МедФарн'!AG10)</f>
        <v>0</v>
      </c>
      <c r="AL10" s="126">
        <f>AH10+AJ10</f>
        <v>0</v>
      </c>
      <c r="AM10" s="127">
        <f>AI10+AK10</f>
        <v>0</v>
      </c>
    </row>
    <row r="11" spans="1:39" x14ac:dyDescent="0.25">
      <c r="A11" s="38">
        <v>2</v>
      </c>
      <c r="B11" s="65" t="s">
        <v>35</v>
      </c>
      <c r="C11" s="50" t="s">
        <v>1</v>
      </c>
      <c r="D11" s="36">
        <f>SUM('150001 РКБ:150061 МедФарн'!D11)</f>
        <v>680</v>
      </c>
      <c r="E11" s="43">
        <f>SUM('150001 РКБ:150061 МедФарн'!E11)</f>
        <v>147723.20000000001</v>
      </c>
      <c r="F11" s="36">
        <f>SUM('150001 РКБ:150061 МедФарн'!F11)</f>
        <v>0</v>
      </c>
      <c r="G11" s="43">
        <f>SUM('150001 РКБ:150061 МедФарн'!G11)</f>
        <v>0</v>
      </c>
      <c r="H11" s="36">
        <f>SUM('150001 РКБ:150061 МедФарн'!H11)</f>
        <v>480</v>
      </c>
      <c r="I11" s="43">
        <f>SUM('150001 РКБ:150061 МедФарн'!I11)</f>
        <v>125131.2</v>
      </c>
      <c r="J11" s="36">
        <f>SUM('150001 РКБ:150061 МедФарн'!J11)</f>
        <v>0</v>
      </c>
      <c r="K11" s="43">
        <f>SUM('150001 РКБ:150061 МедФарн'!K11)</f>
        <v>0</v>
      </c>
      <c r="L11" s="36">
        <f>SUM('150001 РКБ:150061 МедФарн'!L11)</f>
        <v>0</v>
      </c>
      <c r="M11" s="43">
        <f>SUM('150001 РКБ:150061 МедФарн'!M11)</f>
        <v>0</v>
      </c>
      <c r="N11" s="36">
        <f>SUM('150001 РКБ:150061 МедФарн'!N11)</f>
        <v>0</v>
      </c>
      <c r="O11" s="43">
        <f>SUM('150001 РКБ:150061 МедФарн'!O11)</f>
        <v>0</v>
      </c>
      <c r="P11" s="36">
        <f>SUM('150001 РКБ:150061 МедФарн'!P11)</f>
        <v>0</v>
      </c>
      <c r="Q11" s="43">
        <f>SUM('150001 РКБ:150061 МедФарн'!Q11)</f>
        <v>0</v>
      </c>
      <c r="R11" s="36">
        <f>SUM('150001 РКБ:150061 МедФарн'!R11)</f>
        <v>0</v>
      </c>
      <c r="S11" s="43">
        <f>SUM('150001 РКБ:150061 МедФарн'!S11)</f>
        <v>0</v>
      </c>
      <c r="T11" s="36">
        <f>SUM('150001 РКБ:150061 МедФарн'!T11)</f>
        <v>0</v>
      </c>
      <c r="U11" s="43">
        <f>SUM('150001 РКБ:150061 МедФарн'!U11)</f>
        <v>0</v>
      </c>
      <c r="V11" s="36">
        <f>SUM('150001 РКБ:150061 МедФарн'!V11)</f>
        <v>0</v>
      </c>
      <c r="W11" s="43">
        <f>SUM('150001 РКБ:150061 МедФарн'!W11)</f>
        <v>0</v>
      </c>
      <c r="X11" s="36">
        <f>SUM('150001 РКБ:150061 МедФарн'!X11)</f>
        <v>0</v>
      </c>
      <c r="Y11" s="43">
        <f>SUM('150001 РКБ:150061 МедФарн'!Y11)</f>
        <v>0</v>
      </c>
      <c r="Z11" s="121">
        <f t="shared" ref="Z11:Z47" si="0">D11+F11+H11+J11+L11+N11+P11+R11+T11+V11+X11</f>
        <v>1160</v>
      </c>
      <c r="AA11" s="122">
        <f t="shared" ref="AA11:AA47" si="1">E11+G11+I11+K11+M11+O11+Q11+S11+U11+W11+Y11</f>
        <v>272854.40000000002</v>
      </c>
      <c r="AB11" s="36">
        <f>SUM('150001 РКБ:150061 МедФарн'!Z11)</f>
        <v>200</v>
      </c>
      <c r="AC11" s="43">
        <f>SUM('150001 РКБ:150061 МедФарн'!AA11)</f>
        <v>85514</v>
      </c>
      <c r="AD11" s="36">
        <f>SUM('150001 РКБ:150061 МедФарн'!AB11)</f>
        <v>0</v>
      </c>
      <c r="AE11" s="43">
        <f>SUM('150001 РКБ:150061 МедФарн'!AC11)</f>
        <v>0</v>
      </c>
      <c r="AF11" s="121">
        <f t="shared" ref="AF11:AF47" si="2">AB11+AD11</f>
        <v>200</v>
      </c>
      <c r="AG11" s="122">
        <f t="shared" ref="AG11:AG47" si="3">AC11+AE11</f>
        <v>85514</v>
      </c>
      <c r="AH11" s="36">
        <f>SUM('150001 РКБ:150061 МедФарн'!AD11)</f>
        <v>1042</v>
      </c>
      <c r="AI11" s="43">
        <f>SUM('150001 РКБ:150061 МедФарн'!AE11)</f>
        <v>1496791.32</v>
      </c>
      <c r="AJ11" s="36">
        <f>SUM('150001 РКБ:150061 МедФарн'!AF11)</f>
        <v>0</v>
      </c>
      <c r="AK11" s="43">
        <f>SUM('150001 РКБ:150061 МедФарн'!AG11)</f>
        <v>0</v>
      </c>
      <c r="AL11" s="126">
        <f t="shared" ref="AL11:AL47" si="4">AH11+AJ11</f>
        <v>1042</v>
      </c>
      <c r="AM11" s="127">
        <f t="shared" ref="AM11:AM47" si="5">AI11+AK11</f>
        <v>1496791.32</v>
      </c>
    </row>
    <row r="12" spans="1:39" x14ac:dyDescent="0.25">
      <c r="A12" s="38">
        <v>3</v>
      </c>
      <c r="B12" s="65" t="s">
        <v>36</v>
      </c>
      <c r="C12" s="50" t="s">
        <v>2</v>
      </c>
      <c r="D12" s="36">
        <f>SUM('150001 РКБ:150061 МедФарн'!D12)</f>
        <v>1280</v>
      </c>
      <c r="E12" s="43">
        <f>SUM('150001 РКБ:150061 МедФарн'!E12)</f>
        <v>354432</v>
      </c>
      <c r="F12" s="36">
        <f>SUM('150001 РКБ:150061 МедФарн'!F12)</f>
        <v>0</v>
      </c>
      <c r="G12" s="43">
        <f>SUM('150001 РКБ:150061 МедФарн'!G12)</f>
        <v>0</v>
      </c>
      <c r="H12" s="36">
        <f>SUM('150001 РКБ:150061 МедФарн'!H12)</f>
        <v>65</v>
      </c>
      <c r="I12" s="43">
        <f>SUM('150001 РКБ:150061 МедФарн'!I12)</f>
        <v>21598.199999999997</v>
      </c>
      <c r="J12" s="36">
        <f>SUM('150001 РКБ:150061 МедФарн'!J12)</f>
        <v>981</v>
      </c>
      <c r="K12" s="43">
        <f>SUM('150001 РКБ:150061 МедФарн'!K12)</f>
        <v>370572.75</v>
      </c>
      <c r="L12" s="36">
        <f>SUM('150001 РКБ:150061 МедФарн'!L12)</f>
        <v>0</v>
      </c>
      <c r="M12" s="43">
        <f>SUM('150001 РКБ:150061 МедФарн'!M12)</f>
        <v>0</v>
      </c>
      <c r="N12" s="36">
        <f>SUM('150001 РКБ:150061 МедФарн'!N12)</f>
        <v>0</v>
      </c>
      <c r="O12" s="43">
        <f>SUM('150001 РКБ:150061 МедФарн'!O12)</f>
        <v>0</v>
      </c>
      <c r="P12" s="36">
        <f>SUM('150001 РКБ:150061 МедФарн'!P12)</f>
        <v>0</v>
      </c>
      <c r="Q12" s="43">
        <f>SUM('150001 РКБ:150061 МедФарн'!Q12)</f>
        <v>0</v>
      </c>
      <c r="R12" s="36">
        <f>SUM('150001 РКБ:150061 МедФарн'!R12)</f>
        <v>0</v>
      </c>
      <c r="S12" s="43">
        <f>SUM('150001 РКБ:150061 МедФарн'!S12)</f>
        <v>0</v>
      </c>
      <c r="T12" s="36">
        <f>SUM('150001 РКБ:150061 МедФарн'!T12)</f>
        <v>0</v>
      </c>
      <c r="U12" s="43">
        <f>SUM('150001 РКБ:150061 МедФарн'!U12)</f>
        <v>0</v>
      </c>
      <c r="V12" s="36">
        <f>SUM('150001 РКБ:150061 МедФарн'!V12)</f>
        <v>0</v>
      </c>
      <c r="W12" s="43">
        <f>SUM('150001 РКБ:150061 МедФарн'!W12)</f>
        <v>0</v>
      </c>
      <c r="X12" s="36">
        <f>SUM('150001 РКБ:150061 МедФарн'!X12)</f>
        <v>0</v>
      </c>
      <c r="Y12" s="43">
        <f>SUM('150001 РКБ:150061 МедФарн'!Y12)</f>
        <v>0</v>
      </c>
      <c r="Z12" s="121">
        <f t="shared" si="0"/>
        <v>2326</v>
      </c>
      <c r="AA12" s="122">
        <f t="shared" si="1"/>
        <v>746602.95</v>
      </c>
      <c r="AB12" s="36">
        <f>SUM('150001 РКБ:150061 МедФарн'!Z12)</f>
        <v>0</v>
      </c>
      <c r="AC12" s="43">
        <f>SUM('150001 РКБ:150061 МедФарн'!AA12)</f>
        <v>0</v>
      </c>
      <c r="AD12" s="36">
        <f>SUM('150001 РКБ:150061 МедФарн'!AB12)</f>
        <v>0</v>
      </c>
      <c r="AE12" s="43">
        <f>SUM('150001 РКБ:150061 МедФарн'!AC12)</f>
        <v>0</v>
      </c>
      <c r="AF12" s="121">
        <f t="shared" si="2"/>
        <v>0</v>
      </c>
      <c r="AG12" s="122">
        <f t="shared" si="3"/>
        <v>0</v>
      </c>
      <c r="AH12" s="36">
        <f>SUM('150001 РКБ:150061 МедФарн'!AD12)</f>
        <v>1065</v>
      </c>
      <c r="AI12" s="43">
        <f>SUM('150001 РКБ:150061 МедФарн'!AE12)</f>
        <v>1353316.7999999998</v>
      </c>
      <c r="AJ12" s="36">
        <f>SUM('150001 РКБ:150061 МедФарн'!AF12)</f>
        <v>112</v>
      </c>
      <c r="AK12" s="43">
        <f>SUM('150001 РКБ:150061 МедФарн'!AG12)</f>
        <v>161915.04</v>
      </c>
      <c r="AL12" s="126">
        <f t="shared" si="4"/>
        <v>1177</v>
      </c>
      <c r="AM12" s="127">
        <f t="shared" si="5"/>
        <v>1515231.8399999999</v>
      </c>
    </row>
    <row r="13" spans="1:39" x14ac:dyDescent="0.25">
      <c r="A13" s="38">
        <v>4</v>
      </c>
      <c r="B13" s="65" t="s">
        <v>37</v>
      </c>
      <c r="C13" s="50" t="s">
        <v>3</v>
      </c>
      <c r="D13" s="36">
        <f>SUM('150001 РКБ:150061 МедФарн'!D13)</f>
        <v>2480</v>
      </c>
      <c r="E13" s="43">
        <f>SUM('150001 РКБ:150061 МедФарн'!E13)</f>
        <v>384028</v>
      </c>
      <c r="F13" s="36">
        <f>SUM('150001 РКБ:150061 МедФарн'!F13)</f>
        <v>0</v>
      </c>
      <c r="G13" s="43">
        <f>SUM('150001 РКБ:150061 МедФарн'!G13)</f>
        <v>0</v>
      </c>
      <c r="H13" s="36">
        <f>SUM('150001 РКБ:150061 МедФарн'!H13)</f>
        <v>150</v>
      </c>
      <c r="I13" s="43">
        <f>SUM('150001 РКБ:150061 МедФарн'!I13)</f>
        <v>27873</v>
      </c>
      <c r="J13" s="36">
        <f>SUM('150001 РКБ:150061 МедФарн'!J13)</f>
        <v>549</v>
      </c>
      <c r="K13" s="43">
        <f>SUM('150001 РКБ:150061 МедФарн'!K13)</f>
        <v>153851.76</v>
      </c>
      <c r="L13" s="36">
        <f>SUM('150001 РКБ:150061 МедФарн'!L13)</f>
        <v>0</v>
      </c>
      <c r="M13" s="43">
        <f>SUM('150001 РКБ:150061 МедФарн'!M13)</f>
        <v>0</v>
      </c>
      <c r="N13" s="36">
        <f>SUM('150001 РКБ:150061 МедФарн'!N13)</f>
        <v>0</v>
      </c>
      <c r="O13" s="43">
        <f>SUM('150001 РКБ:150061 МедФарн'!O13)</f>
        <v>0</v>
      </c>
      <c r="P13" s="36">
        <f>SUM('150001 РКБ:150061 МедФарн'!P13)</f>
        <v>0</v>
      </c>
      <c r="Q13" s="43">
        <f>SUM('150001 РКБ:150061 МедФарн'!Q13)</f>
        <v>0</v>
      </c>
      <c r="R13" s="36">
        <f>SUM('150001 РКБ:150061 МедФарн'!R13)</f>
        <v>0</v>
      </c>
      <c r="S13" s="43">
        <f>SUM('150001 РКБ:150061 МедФарн'!S13)</f>
        <v>0</v>
      </c>
      <c r="T13" s="36">
        <f>SUM('150001 РКБ:150061 МедФарн'!T13)</f>
        <v>0</v>
      </c>
      <c r="U13" s="43">
        <f>SUM('150001 РКБ:150061 МедФарн'!U13)</f>
        <v>0</v>
      </c>
      <c r="V13" s="36">
        <f>SUM('150001 РКБ:150061 МедФарн'!V13)</f>
        <v>0</v>
      </c>
      <c r="W13" s="43">
        <f>SUM('150001 РКБ:150061 МедФарн'!W13)</f>
        <v>0</v>
      </c>
      <c r="X13" s="36">
        <f>SUM('150001 РКБ:150061 МедФарн'!X13)</f>
        <v>0</v>
      </c>
      <c r="Y13" s="43">
        <f>SUM('150001 РКБ:150061 МедФарн'!Y13)</f>
        <v>0</v>
      </c>
      <c r="Z13" s="121">
        <f t="shared" si="0"/>
        <v>3179</v>
      </c>
      <c r="AA13" s="122">
        <f t="shared" si="1"/>
        <v>565752.76</v>
      </c>
      <c r="AB13" s="36">
        <f>SUM('150001 РКБ:150061 МедФарн'!Z13)</f>
        <v>0</v>
      </c>
      <c r="AC13" s="43">
        <f>SUM('150001 РКБ:150061 МедФарн'!AA13)</f>
        <v>0</v>
      </c>
      <c r="AD13" s="36">
        <f>SUM('150001 РКБ:150061 МедФарн'!AB13)</f>
        <v>0</v>
      </c>
      <c r="AE13" s="43">
        <f>SUM('150001 РКБ:150061 МедФарн'!AC13)</f>
        <v>0</v>
      </c>
      <c r="AF13" s="121">
        <f t="shared" si="2"/>
        <v>0</v>
      </c>
      <c r="AG13" s="122">
        <f t="shared" si="3"/>
        <v>0</v>
      </c>
      <c r="AH13" s="36">
        <f>SUM('150001 РКБ:150061 МедФарн'!AD13)</f>
        <v>730</v>
      </c>
      <c r="AI13" s="43">
        <f>SUM('150001 РКБ:150061 МедФарн'!AE13)</f>
        <v>544477.80000000005</v>
      </c>
      <c r="AJ13" s="36">
        <f>SUM('150001 РКБ:150061 МедФарн'!AF13)</f>
        <v>11</v>
      </c>
      <c r="AK13" s="43">
        <f>SUM('150001 РКБ:150061 МедФарн'!AG13)</f>
        <v>12661.11</v>
      </c>
      <c r="AL13" s="126">
        <f t="shared" si="4"/>
        <v>741</v>
      </c>
      <c r="AM13" s="127">
        <f t="shared" si="5"/>
        <v>557138.91</v>
      </c>
    </row>
    <row r="14" spans="1:39" x14ac:dyDescent="0.25">
      <c r="A14" s="38">
        <v>5</v>
      </c>
      <c r="B14" s="65" t="s">
        <v>38</v>
      </c>
      <c r="C14" s="50" t="s">
        <v>4</v>
      </c>
      <c r="D14" s="36">
        <f>SUM('150001 РКБ:150061 МедФарн'!D14)</f>
        <v>1695</v>
      </c>
      <c r="E14" s="43">
        <f>SUM('150001 РКБ:150061 МедФарн'!E14)</f>
        <v>262470.75</v>
      </c>
      <c r="F14" s="36">
        <f>SUM('150001 РКБ:150061 МедФарн'!F14)</f>
        <v>0</v>
      </c>
      <c r="G14" s="43">
        <f>SUM('150001 РКБ:150061 МедФарн'!G14)</f>
        <v>0</v>
      </c>
      <c r="H14" s="36">
        <f>SUM('150001 РКБ:150061 МедФарн'!H14)</f>
        <v>250</v>
      </c>
      <c r="I14" s="43">
        <f>SUM('150001 РКБ:150061 МедФарн'!I14)</f>
        <v>46455</v>
      </c>
      <c r="J14" s="36">
        <f>SUM('150001 РКБ:150061 МедФарн'!J14)</f>
        <v>379</v>
      </c>
      <c r="K14" s="43">
        <f>SUM('150001 РКБ:150061 МедФарн'!K14)</f>
        <v>106210.96</v>
      </c>
      <c r="L14" s="36">
        <f>SUM('150001 РКБ:150061 МедФарн'!L14)</f>
        <v>0</v>
      </c>
      <c r="M14" s="43">
        <f>SUM('150001 РКБ:150061 МедФарн'!M14)</f>
        <v>0</v>
      </c>
      <c r="N14" s="36">
        <f>SUM('150001 РКБ:150061 МедФарн'!N14)</f>
        <v>0</v>
      </c>
      <c r="O14" s="43">
        <f>SUM('150001 РКБ:150061 МедФарн'!O14)</f>
        <v>0</v>
      </c>
      <c r="P14" s="36">
        <f>SUM('150001 РКБ:150061 МедФарн'!P14)</f>
        <v>0</v>
      </c>
      <c r="Q14" s="43">
        <f>SUM('150001 РКБ:150061 МедФарн'!Q14)</f>
        <v>0</v>
      </c>
      <c r="R14" s="36">
        <f>SUM('150001 РКБ:150061 МедФарн'!R14)</f>
        <v>0</v>
      </c>
      <c r="S14" s="43">
        <f>SUM('150001 РКБ:150061 МедФарн'!S14)</f>
        <v>0</v>
      </c>
      <c r="T14" s="36">
        <f>SUM('150001 РКБ:150061 МедФарн'!T14)</f>
        <v>0</v>
      </c>
      <c r="U14" s="43">
        <f>SUM('150001 РКБ:150061 МедФарн'!U14)</f>
        <v>0</v>
      </c>
      <c r="V14" s="36">
        <f>SUM('150001 РКБ:150061 МедФарн'!V14)</f>
        <v>0</v>
      </c>
      <c r="W14" s="43">
        <f>SUM('150001 РКБ:150061 МедФарн'!W14)</f>
        <v>0</v>
      </c>
      <c r="X14" s="36">
        <f>SUM('150001 РКБ:150061 МедФарн'!X14)</f>
        <v>0</v>
      </c>
      <c r="Y14" s="43">
        <f>SUM('150001 РКБ:150061 МедФарн'!Y14)</f>
        <v>0</v>
      </c>
      <c r="Z14" s="121">
        <f t="shared" si="0"/>
        <v>2324</v>
      </c>
      <c r="AA14" s="122">
        <f t="shared" si="1"/>
        <v>415136.71</v>
      </c>
      <c r="AB14" s="36">
        <f>SUM('150001 РКБ:150061 МедФарн'!Z14)</f>
        <v>0</v>
      </c>
      <c r="AC14" s="43">
        <f>SUM('150001 РКБ:150061 МедФарн'!AA14)</f>
        <v>0</v>
      </c>
      <c r="AD14" s="36">
        <f>SUM('150001 РКБ:150061 МедФарн'!AB14)</f>
        <v>0</v>
      </c>
      <c r="AE14" s="43">
        <f>SUM('150001 РКБ:150061 МедФарн'!AC14)</f>
        <v>0</v>
      </c>
      <c r="AF14" s="121">
        <f t="shared" si="2"/>
        <v>0</v>
      </c>
      <c r="AG14" s="122">
        <f t="shared" si="3"/>
        <v>0</v>
      </c>
      <c r="AH14" s="36">
        <f>SUM('150001 РКБ:150061 МедФарн'!AD14)</f>
        <v>2298</v>
      </c>
      <c r="AI14" s="43">
        <f>SUM('150001 РКБ:150061 МедФарн'!AE14)</f>
        <v>1713986.28</v>
      </c>
      <c r="AJ14" s="36">
        <f>SUM('150001 РКБ:150061 МедФарн'!AF14)</f>
        <v>20</v>
      </c>
      <c r="AK14" s="43">
        <f>SUM('150001 РКБ:150061 МедФарн'!AG14)</f>
        <v>23020.2</v>
      </c>
      <c r="AL14" s="126">
        <f t="shared" si="4"/>
        <v>2318</v>
      </c>
      <c r="AM14" s="127">
        <f t="shared" si="5"/>
        <v>1737006.48</v>
      </c>
    </row>
    <row r="15" spans="1:39" x14ac:dyDescent="0.25">
      <c r="A15" s="38">
        <v>6</v>
      </c>
      <c r="B15" s="65" t="s">
        <v>39</v>
      </c>
      <c r="C15" s="50" t="s">
        <v>5</v>
      </c>
      <c r="D15" s="36">
        <f>SUM('150001 РКБ:150061 МедФарн'!D15)</f>
        <v>0</v>
      </c>
      <c r="E15" s="43">
        <f>SUM('150001 РКБ:150061 МедФарн'!E15)</f>
        <v>0</v>
      </c>
      <c r="F15" s="36">
        <f>SUM('150001 РКБ:150061 МедФарн'!F15)</f>
        <v>7350</v>
      </c>
      <c r="G15" s="43">
        <f>SUM('150001 РКБ:150061 МедФарн'!G15)</f>
        <v>1186363.5</v>
      </c>
      <c r="H15" s="36">
        <f>SUM('150001 РКБ:150061 МедФарн'!H15)</f>
        <v>16900</v>
      </c>
      <c r="I15" s="43">
        <f>SUM('150001 РКБ:150061 МедФарн'!I15)</f>
        <v>2492750</v>
      </c>
      <c r="J15" s="36">
        <f>SUM('150001 РКБ:150061 МедФарн'!J15)</f>
        <v>4500</v>
      </c>
      <c r="K15" s="43">
        <f>SUM('150001 РКБ:150061 МедФарн'!K15)</f>
        <v>871605</v>
      </c>
      <c r="L15" s="36">
        <f>SUM('150001 РКБ:150061 МедФарн'!L15)</f>
        <v>0</v>
      </c>
      <c r="M15" s="43">
        <f>SUM('150001 РКБ:150061 МедФарн'!M15)</f>
        <v>0</v>
      </c>
      <c r="N15" s="36">
        <f>SUM('150001 РКБ:150061 МедФарн'!N15)</f>
        <v>0</v>
      </c>
      <c r="O15" s="43">
        <f>SUM('150001 РКБ:150061 МедФарн'!O15)</f>
        <v>0</v>
      </c>
      <c r="P15" s="36">
        <f>SUM('150001 РКБ:150061 МедФарн'!P15)</f>
        <v>0</v>
      </c>
      <c r="Q15" s="43">
        <f>SUM('150001 РКБ:150061 МедФарн'!Q15)</f>
        <v>0</v>
      </c>
      <c r="R15" s="36">
        <f>SUM('150001 РКБ:150061 МедФарн'!R15)</f>
        <v>0</v>
      </c>
      <c r="S15" s="43">
        <f>SUM('150001 РКБ:150061 МедФарн'!S15)</f>
        <v>0</v>
      </c>
      <c r="T15" s="36">
        <f>SUM('150001 РКБ:150061 МедФарн'!T15)</f>
        <v>0</v>
      </c>
      <c r="U15" s="43">
        <f>SUM('150001 РКБ:150061 МедФарн'!U15)</f>
        <v>0</v>
      </c>
      <c r="V15" s="36">
        <f>SUM('150001 РКБ:150061 МедФарн'!V15)</f>
        <v>0</v>
      </c>
      <c r="W15" s="43">
        <f>SUM('150001 РКБ:150061 МедФарн'!W15)</f>
        <v>0</v>
      </c>
      <c r="X15" s="36">
        <f>SUM('150001 РКБ:150061 МедФарн'!X15)</f>
        <v>0</v>
      </c>
      <c r="Y15" s="43">
        <f>SUM('150001 РКБ:150061 МедФарн'!Y15)</f>
        <v>0</v>
      </c>
      <c r="Z15" s="121">
        <f t="shared" si="0"/>
        <v>28750</v>
      </c>
      <c r="AA15" s="122">
        <f t="shared" si="1"/>
        <v>4550718.5</v>
      </c>
      <c r="AB15" s="36">
        <f>SUM('150001 РКБ:150061 МедФарн'!Z15)</f>
        <v>0</v>
      </c>
      <c r="AC15" s="43">
        <f>SUM('150001 РКБ:150061 МедФарн'!AA15)</f>
        <v>0</v>
      </c>
      <c r="AD15" s="36">
        <f>SUM('150001 РКБ:150061 МедФарн'!AB15)</f>
        <v>0</v>
      </c>
      <c r="AE15" s="43">
        <f>SUM('150001 РКБ:150061 МедФарн'!AC15)</f>
        <v>0</v>
      </c>
      <c r="AF15" s="121">
        <f t="shared" si="2"/>
        <v>0</v>
      </c>
      <c r="AG15" s="122">
        <f t="shared" si="3"/>
        <v>0</v>
      </c>
      <c r="AH15" s="36">
        <f>SUM('150001 РКБ:150061 МедФарн'!AD15)</f>
        <v>6500</v>
      </c>
      <c r="AI15" s="43">
        <f>SUM('150001 РКБ:150061 МедФарн'!AE15)</f>
        <v>5865535</v>
      </c>
      <c r="AJ15" s="36">
        <f>SUM('150001 РКБ:150061 МедФарн'!AF15)</f>
        <v>4800</v>
      </c>
      <c r="AK15" s="43">
        <f>SUM('150001 РКБ:150061 МедФарн'!AG15)</f>
        <v>5657472.0000000009</v>
      </c>
      <c r="AL15" s="126">
        <f t="shared" si="4"/>
        <v>11300</v>
      </c>
      <c r="AM15" s="127">
        <f t="shared" si="5"/>
        <v>11523007</v>
      </c>
    </row>
    <row r="16" spans="1:39" x14ac:dyDescent="0.25">
      <c r="A16" s="38">
        <v>7</v>
      </c>
      <c r="B16" s="65" t="s">
        <v>56</v>
      </c>
      <c r="C16" s="50" t="s">
        <v>6</v>
      </c>
      <c r="D16" s="36">
        <f>SUM('150001 РКБ:150061 МедФарн'!D16)</f>
        <v>0</v>
      </c>
      <c r="E16" s="43">
        <f>SUM('150001 РКБ:150061 МедФарн'!E16)</f>
        <v>0</v>
      </c>
      <c r="F16" s="36">
        <f>SUM('150001 РКБ:150061 МедФарн'!F16)</f>
        <v>0</v>
      </c>
      <c r="G16" s="43">
        <f>SUM('150001 РКБ:150061 МедФарн'!G16)</f>
        <v>0</v>
      </c>
      <c r="H16" s="36">
        <f>SUM('150001 РКБ:150061 МедФарн'!H16)</f>
        <v>0</v>
      </c>
      <c r="I16" s="43">
        <f>SUM('150001 РКБ:150061 МедФарн'!I16)</f>
        <v>0</v>
      </c>
      <c r="J16" s="36">
        <f>SUM('150001 РКБ:150061 МедФарн'!J16)</f>
        <v>698</v>
      </c>
      <c r="K16" s="43">
        <f>SUM('150001 РКБ:150061 МедФарн'!K16)</f>
        <v>156631.20000000001</v>
      </c>
      <c r="L16" s="36">
        <f>SUM('150001 РКБ:150061 МедФарн'!L16)</f>
        <v>0</v>
      </c>
      <c r="M16" s="43">
        <f>SUM('150001 РКБ:150061 МедФарн'!M16)</f>
        <v>0</v>
      </c>
      <c r="N16" s="36">
        <f>SUM('150001 РКБ:150061 МедФарн'!N16)</f>
        <v>0</v>
      </c>
      <c r="O16" s="43">
        <f>SUM('150001 РКБ:150061 МедФарн'!O16)</f>
        <v>0</v>
      </c>
      <c r="P16" s="36">
        <f>SUM('150001 РКБ:150061 МедФарн'!P16)</f>
        <v>0</v>
      </c>
      <c r="Q16" s="43">
        <f>SUM('150001 РКБ:150061 МедФарн'!Q16)</f>
        <v>0</v>
      </c>
      <c r="R16" s="36">
        <f>SUM('150001 РКБ:150061 МедФарн'!R16)</f>
        <v>0</v>
      </c>
      <c r="S16" s="43">
        <f>SUM('150001 РКБ:150061 МедФарн'!S16)</f>
        <v>0</v>
      </c>
      <c r="T16" s="36">
        <f>SUM('150001 РКБ:150061 МедФарн'!T16)</f>
        <v>0</v>
      </c>
      <c r="U16" s="43">
        <f>SUM('150001 РКБ:150061 МедФарн'!U16)</f>
        <v>0</v>
      </c>
      <c r="V16" s="36">
        <f>SUM('150001 РКБ:150061 МедФарн'!V16)</f>
        <v>0</v>
      </c>
      <c r="W16" s="43">
        <f>SUM('150001 РКБ:150061 МедФарн'!W16)</f>
        <v>0</v>
      </c>
      <c r="X16" s="36">
        <f>SUM('150001 РКБ:150061 МедФарн'!X16)</f>
        <v>0</v>
      </c>
      <c r="Y16" s="43">
        <f>SUM('150001 РКБ:150061 МедФарн'!Y16)</f>
        <v>0</v>
      </c>
      <c r="Z16" s="121">
        <f t="shared" si="0"/>
        <v>698</v>
      </c>
      <c r="AA16" s="122">
        <f t="shared" si="1"/>
        <v>156631.20000000001</v>
      </c>
      <c r="AB16" s="36">
        <f>SUM('150001 РКБ:150061 МедФарн'!Z16)</f>
        <v>0</v>
      </c>
      <c r="AC16" s="43">
        <f>SUM('150001 РКБ:150061 МедФарн'!AA16)</f>
        <v>0</v>
      </c>
      <c r="AD16" s="36">
        <f>SUM('150001 РКБ:150061 МедФарн'!AB16)</f>
        <v>0</v>
      </c>
      <c r="AE16" s="43">
        <f>SUM('150001 РКБ:150061 МедФарн'!AC16)</f>
        <v>0</v>
      </c>
      <c r="AF16" s="121">
        <f t="shared" si="2"/>
        <v>0</v>
      </c>
      <c r="AG16" s="122">
        <f t="shared" si="3"/>
        <v>0</v>
      </c>
      <c r="AH16" s="36">
        <f>SUM('150001 РКБ:150061 МедФарн'!AD16)</f>
        <v>0</v>
      </c>
      <c r="AI16" s="43">
        <f>SUM('150001 РКБ:150061 МедФарн'!AE16)</f>
        <v>0</v>
      </c>
      <c r="AJ16" s="36">
        <f>SUM('150001 РКБ:150061 МедФарн'!AF16)</f>
        <v>21</v>
      </c>
      <c r="AK16" s="43">
        <f>SUM('150001 РКБ:150061 МедФарн'!AG16)</f>
        <v>21464.100000000002</v>
      </c>
      <c r="AL16" s="126">
        <f t="shared" si="4"/>
        <v>21</v>
      </c>
      <c r="AM16" s="127">
        <f t="shared" si="5"/>
        <v>21464.100000000002</v>
      </c>
    </row>
    <row r="17" spans="1:39" x14ac:dyDescent="0.25">
      <c r="A17" s="38">
        <v>8</v>
      </c>
      <c r="B17" s="65" t="s">
        <v>57</v>
      </c>
      <c r="C17" s="50" t="s">
        <v>7</v>
      </c>
      <c r="D17" s="36">
        <f>SUM('150001 РКБ:150061 МедФарн'!D17)</f>
        <v>0</v>
      </c>
      <c r="E17" s="43">
        <f>SUM('150001 РКБ:150061 МедФарн'!E17)</f>
        <v>0</v>
      </c>
      <c r="F17" s="36">
        <f>SUM('150001 РКБ:150061 МедФарн'!F17)</f>
        <v>0</v>
      </c>
      <c r="G17" s="43">
        <f>SUM('150001 РКБ:150061 МедФарн'!G17)</f>
        <v>0</v>
      </c>
      <c r="H17" s="36">
        <f>SUM('150001 РКБ:150061 МедФарн'!H17)</f>
        <v>0</v>
      </c>
      <c r="I17" s="43">
        <f>SUM('150001 РКБ:150061 МедФарн'!I17)</f>
        <v>0</v>
      </c>
      <c r="J17" s="36">
        <f>SUM('150001 РКБ:150061 МедФарн'!J17)</f>
        <v>0</v>
      </c>
      <c r="K17" s="43">
        <f>SUM('150001 РКБ:150061 МедФарн'!K17)</f>
        <v>0</v>
      </c>
      <c r="L17" s="36">
        <f>SUM('150001 РКБ:150061 МедФарн'!L17)</f>
        <v>0</v>
      </c>
      <c r="M17" s="43">
        <f>SUM('150001 РКБ:150061 МедФарн'!M17)</f>
        <v>0</v>
      </c>
      <c r="N17" s="36">
        <f>SUM('150001 РКБ:150061 МедФарн'!N17)</f>
        <v>0</v>
      </c>
      <c r="O17" s="43">
        <f>SUM('150001 РКБ:150061 МедФарн'!O17)</f>
        <v>0</v>
      </c>
      <c r="P17" s="36">
        <f>SUM('150001 РКБ:150061 МедФарн'!P17)</f>
        <v>0</v>
      </c>
      <c r="Q17" s="43">
        <f>SUM('150001 РКБ:150061 МедФарн'!Q17)</f>
        <v>0</v>
      </c>
      <c r="R17" s="36">
        <f>SUM('150001 РКБ:150061 МедФарн'!R17)</f>
        <v>0</v>
      </c>
      <c r="S17" s="43">
        <f>SUM('150001 РКБ:150061 МедФарн'!S17)</f>
        <v>0</v>
      </c>
      <c r="T17" s="36">
        <f>SUM('150001 РКБ:150061 МедФарн'!T17)</f>
        <v>0</v>
      </c>
      <c r="U17" s="43">
        <f>SUM('150001 РКБ:150061 МедФарн'!U17)</f>
        <v>0</v>
      </c>
      <c r="V17" s="36">
        <f>SUM('150001 РКБ:150061 МедФарн'!V17)</f>
        <v>0</v>
      </c>
      <c r="W17" s="43">
        <f>SUM('150001 РКБ:150061 МедФарн'!W17)</f>
        <v>0</v>
      </c>
      <c r="X17" s="36">
        <f>SUM('150001 РКБ:150061 МедФарн'!X17)</f>
        <v>0</v>
      </c>
      <c r="Y17" s="43">
        <f>SUM('150001 РКБ:150061 МедФарн'!Y17)</f>
        <v>0</v>
      </c>
      <c r="Z17" s="121">
        <f t="shared" si="0"/>
        <v>0</v>
      </c>
      <c r="AA17" s="122">
        <f t="shared" si="1"/>
        <v>0</v>
      </c>
      <c r="AB17" s="36">
        <f>SUM('150001 РКБ:150061 МедФарн'!Z17)</f>
        <v>0</v>
      </c>
      <c r="AC17" s="43">
        <f>SUM('150001 РКБ:150061 МедФарн'!AA17)</f>
        <v>0</v>
      </c>
      <c r="AD17" s="36">
        <f>SUM('150001 РКБ:150061 МедФарн'!AB17)</f>
        <v>0</v>
      </c>
      <c r="AE17" s="43">
        <f>SUM('150001 РКБ:150061 МедФарн'!AC17)</f>
        <v>0</v>
      </c>
      <c r="AF17" s="121">
        <f t="shared" si="2"/>
        <v>0</v>
      </c>
      <c r="AG17" s="122">
        <f t="shared" si="3"/>
        <v>0</v>
      </c>
      <c r="AH17" s="36">
        <f>SUM('150001 РКБ:150061 МедФарн'!AD17)</f>
        <v>0</v>
      </c>
      <c r="AI17" s="43">
        <f>SUM('150001 РКБ:150061 МедФарн'!AE17)</f>
        <v>0</v>
      </c>
      <c r="AJ17" s="36">
        <f>SUM('150001 РКБ:150061 МедФарн'!AF17)</f>
        <v>0</v>
      </c>
      <c r="AK17" s="43">
        <f>SUM('150001 РКБ:150061 МедФарн'!AG17)</f>
        <v>0</v>
      </c>
      <c r="AL17" s="126">
        <f t="shared" si="4"/>
        <v>0</v>
      </c>
      <c r="AM17" s="127">
        <f t="shared" si="5"/>
        <v>0</v>
      </c>
    </row>
    <row r="18" spans="1:39" x14ac:dyDescent="0.25">
      <c r="A18" s="38">
        <v>9</v>
      </c>
      <c r="B18" s="65" t="s">
        <v>58</v>
      </c>
      <c r="C18" s="50" t="s">
        <v>8</v>
      </c>
      <c r="D18" s="36">
        <f>SUM('150001 РКБ:150061 МедФарн'!D18)</f>
        <v>0</v>
      </c>
      <c r="E18" s="43">
        <f>SUM('150001 РКБ:150061 МедФарн'!E18)</f>
        <v>0</v>
      </c>
      <c r="F18" s="36">
        <f>SUM('150001 РКБ:150061 МедФарн'!F18)</f>
        <v>0</v>
      </c>
      <c r="G18" s="43">
        <f>SUM('150001 РКБ:150061 МедФарн'!G18)</f>
        <v>0</v>
      </c>
      <c r="H18" s="36">
        <f>SUM('150001 РКБ:150061 МедФарн'!H18)</f>
        <v>0</v>
      </c>
      <c r="I18" s="43">
        <f>SUM('150001 РКБ:150061 МедФарн'!I18)</f>
        <v>0</v>
      </c>
      <c r="J18" s="36">
        <f>SUM('150001 РКБ:150061 МедФарн'!J18)</f>
        <v>801</v>
      </c>
      <c r="K18" s="43">
        <f>SUM('150001 РКБ:150061 МедФарн'!K18)</f>
        <v>159895.62</v>
      </c>
      <c r="L18" s="36">
        <f>SUM('150001 РКБ:150061 МедФарн'!L18)</f>
        <v>0</v>
      </c>
      <c r="M18" s="43">
        <f>SUM('150001 РКБ:150061 МедФарн'!M18)</f>
        <v>0</v>
      </c>
      <c r="N18" s="36">
        <f>SUM('150001 РКБ:150061 МедФарн'!N18)</f>
        <v>0</v>
      </c>
      <c r="O18" s="43">
        <f>SUM('150001 РКБ:150061 МедФарн'!O18)</f>
        <v>0</v>
      </c>
      <c r="P18" s="36">
        <f>SUM('150001 РКБ:150061 МедФарн'!P18)</f>
        <v>0</v>
      </c>
      <c r="Q18" s="43">
        <f>SUM('150001 РКБ:150061 МедФарн'!Q18)</f>
        <v>0</v>
      </c>
      <c r="R18" s="36">
        <f>SUM('150001 РКБ:150061 МедФарн'!R18)</f>
        <v>0</v>
      </c>
      <c r="S18" s="43">
        <f>SUM('150001 РКБ:150061 МедФарн'!S18)</f>
        <v>0</v>
      </c>
      <c r="T18" s="36">
        <f>SUM('150001 РКБ:150061 МедФарн'!T18)</f>
        <v>0</v>
      </c>
      <c r="U18" s="43">
        <f>SUM('150001 РКБ:150061 МедФарн'!U18)</f>
        <v>0</v>
      </c>
      <c r="V18" s="36">
        <f>SUM('150001 РКБ:150061 МедФарн'!V18)</f>
        <v>0</v>
      </c>
      <c r="W18" s="43">
        <f>SUM('150001 РКБ:150061 МедФарн'!W18)</f>
        <v>0</v>
      </c>
      <c r="X18" s="36">
        <f>SUM('150001 РКБ:150061 МедФарн'!X18)</f>
        <v>0</v>
      </c>
      <c r="Y18" s="43">
        <f>SUM('150001 РКБ:150061 МедФарн'!Y18)</f>
        <v>0</v>
      </c>
      <c r="Z18" s="121">
        <f t="shared" si="0"/>
        <v>801</v>
      </c>
      <c r="AA18" s="122">
        <f t="shared" si="1"/>
        <v>159895.62</v>
      </c>
      <c r="AB18" s="36">
        <f>SUM('150001 РКБ:150061 МедФарн'!Z18)</f>
        <v>0</v>
      </c>
      <c r="AC18" s="43">
        <f>SUM('150001 РКБ:150061 МедФарн'!AA18)</f>
        <v>0</v>
      </c>
      <c r="AD18" s="36">
        <f>SUM('150001 РКБ:150061 МедФарн'!AB18)</f>
        <v>0</v>
      </c>
      <c r="AE18" s="43">
        <f>SUM('150001 РКБ:150061 МедФарн'!AC18)</f>
        <v>0</v>
      </c>
      <c r="AF18" s="121">
        <f t="shared" si="2"/>
        <v>0</v>
      </c>
      <c r="AG18" s="122">
        <f t="shared" si="3"/>
        <v>0</v>
      </c>
      <c r="AH18" s="36">
        <f>SUM('150001 РКБ:150061 МедФарн'!AD18)</f>
        <v>0</v>
      </c>
      <c r="AI18" s="43">
        <f>SUM('150001 РКБ:150061 МедФарн'!AE18)</f>
        <v>0</v>
      </c>
      <c r="AJ18" s="36">
        <f>SUM('150001 РКБ:150061 МедФарн'!AF18)</f>
        <v>0</v>
      </c>
      <c r="AK18" s="43">
        <f>SUM('150001 РКБ:150061 МедФарн'!AG18)</f>
        <v>0</v>
      </c>
      <c r="AL18" s="126">
        <f t="shared" si="4"/>
        <v>0</v>
      </c>
      <c r="AM18" s="127">
        <f t="shared" si="5"/>
        <v>0</v>
      </c>
    </row>
    <row r="19" spans="1:39" x14ac:dyDescent="0.25">
      <c r="A19" s="38">
        <v>10</v>
      </c>
      <c r="B19" s="65" t="s">
        <v>59</v>
      </c>
      <c r="C19" s="50" t="s">
        <v>9</v>
      </c>
      <c r="D19" s="36">
        <f>SUM('150001 РКБ:150061 МедФарн'!D19)</f>
        <v>0</v>
      </c>
      <c r="E19" s="43">
        <f>SUM('150001 РКБ:150061 МедФарн'!E19)</f>
        <v>0</v>
      </c>
      <c r="F19" s="36">
        <f>SUM('150001 РКБ:150061 МедФарн'!F19)</f>
        <v>0</v>
      </c>
      <c r="G19" s="43">
        <f>SUM('150001 РКБ:150061 МедФарн'!G19)</f>
        <v>0</v>
      </c>
      <c r="H19" s="36">
        <f>SUM('150001 РКБ:150061 МедФарн'!H19)</f>
        <v>0</v>
      </c>
      <c r="I19" s="43">
        <f>SUM('150001 РКБ:150061 МедФарн'!I19)</f>
        <v>0</v>
      </c>
      <c r="J19" s="36">
        <f>SUM('150001 РКБ:150061 МедФарн'!J19)</f>
        <v>0</v>
      </c>
      <c r="K19" s="43">
        <f>SUM('150001 РКБ:150061 МедФарн'!K19)</f>
        <v>0</v>
      </c>
      <c r="L19" s="36">
        <f>SUM('150001 РКБ:150061 МедФарн'!L19)</f>
        <v>0</v>
      </c>
      <c r="M19" s="43">
        <f>SUM('150001 РКБ:150061 МедФарн'!M19)</f>
        <v>0</v>
      </c>
      <c r="N19" s="36">
        <f>SUM('150001 РКБ:150061 МедФарн'!N19)</f>
        <v>0</v>
      </c>
      <c r="O19" s="43">
        <f>SUM('150001 РКБ:150061 МедФарн'!O19)</f>
        <v>0</v>
      </c>
      <c r="P19" s="36">
        <f>SUM('150001 РКБ:150061 МедФарн'!P19)</f>
        <v>0</v>
      </c>
      <c r="Q19" s="43">
        <f>SUM('150001 РКБ:150061 МедФарн'!Q19)</f>
        <v>0</v>
      </c>
      <c r="R19" s="36">
        <f>SUM('150001 РКБ:150061 МедФарн'!R19)</f>
        <v>0</v>
      </c>
      <c r="S19" s="43">
        <f>SUM('150001 РКБ:150061 МедФарн'!S19)</f>
        <v>0</v>
      </c>
      <c r="T19" s="36">
        <f>SUM('150001 РКБ:150061 МедФарн'!T19)</f>
        <v>0</v>
      </c>
      <c r="U19" s="43">
        <f>SUM('150001 РКБ:150061 МедФарн'!U19)</f>
        <v>0</v>
      </c>
      <c r="V19" s="36">
        <f>SUM('150001 РКБ:150061 МедФарн'!V19)</f>
        <v>0</v>
      </c>
      <c r="W19" s="43">
        <f>SUM('150001 РКБ:150061 МедФарн'!W19)</f>
        <v>0</v>
      </c>
      <c r="X19" s="36">
        <f>SUM('150001 РКБ:150061 МедФарн'!X19)</f>
        <v>0</v>
      </c>
      <c r="Y19" s="43">
        <f>SUM('150001 РКБ:150061 МедФарн'!Y19)</f>
        <v>0</v>
      </c>
      <c r="Z19" s="121">
        <f t="shared" si="0"/>
        <v>0</v>
      </c>
      <c r="AA19" s="122">
        <f t="shared" si="1"/>
        <v>0</v>
      </c>
      <c r="AB19" s="36">
        <f>SUM('150001 РКБ:150061 МедФарн'!Z19)</f>
        <v>0</v>
      </c>
      <c r="AC19" s="43">
        <f>SUM('150001 РКБ:150061 МедФарн'!AA19)</f>
        <v>0</v>
      </c>
      <c r="AD19" s="36">
        <f>SUM('150001 РКБ:150061 МедФарн'!AB19)</f>
        <v>0</v>
      </c>
      <c r="AE19" s="43">
        <f>SUM('150001 РКБ:150061 МедФарн'!AC19)</f>
        <v>0</v>
      </c>
      <c r="AF19" s="121">
        <f t="shared" si="2"/>
        <v>0</v>
      </c>
      <c r="AG19" s="122">
        <f t="shared" si="3"/>
        <v>0</v>
      </c>
      <c r="AH19" s="36">
        <f>SUM('150001 РКБ:150061 МедФарн'!AD19)</f>
        <v>0</v>
      </c>
      <c r="AI19" s="43">
        <f>SUM('150001 РКБ:150061 МедФарн'!AE19)</f>
        <v>0</v>
      </c>
      <c r="AJ19" s="36">
        <f>SUM('150001 РКБ:150061 МедФарн'!AF19)</f>
        <v>0</v>
      </c>
      <c r="AK19" s="43">
        <f>SUM('150001 РКБ:150061 МедФарн'!AG19)</f>
        <v>0</v>
      </c>
      <c r="AL19" s="126">
        <f t="shared" si="4"/>
        <v>0</v>
      </c>
      <c r="AM19" s="127">
        <f t="shared" si="5"/>
        <v>0</v>
      </c>
    </row>
    <row r="20" spans="1:39" x14ac:dyDescent="0.25">
      <c r="A20" s="38">
        <v>11</v>
      </c>
      <c r="B20" s="65" t="s">
        <v>60</v>
      </c>
      <c r="C20" s="50" t="s">
        <v>10</v>
      </c>
      <c r="D20" s="36">
        <f>SUM('150001 РКБ:150061 МедФарн'!D20)</f>
        <v>0</v>
      </c>
      <c r="E20" s="43">
        <f>SUM('150001 РКБ:150061 МедФарн'!E20)</f>
        <v>0</v>
      </c>
      <c r="F20" s="36">
        <f>SUM('150001 РКБ:150061 МедФарн'!F20)</f>
        <v>0</v>
      </c>
      <c r="G20" s="43">
        <f>SUM('150001 РКБ:150061 МедФарн'!G20)</f>
        <v>0</v>
      </c>
      <c r="H20" s="36">
        <f>SUM('150001 РКБ:150061 МедФарн'!H20)</f>
        <v>0</v>
      </c>
      <c r="I20" s="43">
        <f>SUM('150001 РКБ:150061 МедФарн'!I20)</f>
        <v>0</v>
      </c>
      <c r="J20" s="36">
        <f>SUM('150001 РКБ:150061 МедФарн'!J20)</f>
        <v>560</v>
      </c>
      <c r="K20" s="43">
        <f>SUM('150001 РКБ:150061 МедФарн'!K20)</f>
        <v>273240.8</v>
      </c>
      <c r="L20" s="36">
        <f>SUM('150001 РКБ:150061 МедФарн'!L20)</f>
        <v>0</v>
      </c>
      <c r="M20" s="43">
        <f>SUM('150001 РКБ:150061 МедФарн'!M20)</f>
        <v>0</v>
      </c>
      <c r="N20" s="36">
        <f>SUM('150001 РКБ:150061 МедФарн'!N20)</f>
        <v>0</v>
      </c>
      <c r="O20" s="43">
        <f>SUM('150001 РКБ:150061 МедФарн'!O20)</f>
        <v>0</v>
      </c>
      <c r="P20" s="36">
        <f>SUM('150001 РКБ:150061 МедФарн'!P20)</f>
        <v>0</v>
      </c>
      <c r="Q20" s="43">
        <f>SUM('150001 РКБ:150061 МедФарн'!Q20)</f>
        <v>0</v>
      </c>
      <c r="R20" s="36">
        <f>SUM('150001 РКБ:150061 МедФарн'!R20)</f>
        <v>0</v>
      </c>
      <c r="S20" s="43">
        <f>SUM('150001 РКБ:150061 МедФарн'!S20)</f>
        <v>0</v>
      </c>
      <c r="T20" s="36">
        <f>SUM('150001 РКБ:150061 МедФарн'!T20)</f>
        <v>0</v>
      </c>
      <c r="U20" s="43">
        <f>SUM('150001 РКБ:150061 МедФарн'!U20)</f>
        <v>0</v>
      </c>
      <c r="V20" s="36">
        <f>SUM('150001 РКБ:150061 МедФарн'!V20)</f>
        <v>0</v>
      </c>
      <c r="W20" s="43">
        <f>SUM('150001 РКБ:150061 МедФарн'!W20)</f>
        <v>0</v>
      </c>
      <c r="X20" s="36">
        <f>SUM('150001 РКБ:150061 МедФарн'!X20)</f>
        <v>0</v>
      </c>
      <c r="Y20" s="43">
        <f>SUM('150001 РКБ:150061 МедФарн'!Y20)</f>
        <v>0</v>
      </c>
      <c r="Z20" s="121">
        <f t="shared" si="0"/>
        <v>560</v>
      </c>
      <c r="AA20" s="122">
        <f t="shared" si="1"/>
        <v>273240.8</v>
      </c>
      <c r="AB20" s="36">
        <f>SUM('150001 РКБ:150061 МедФарн'!Z20)</f>
        <v>0</v>
      </c>
      <c r="AC20" s="43">
        <f>SUM('150001 РКБ:150061 МедФарн'!AA20)</f>
        <v>0</v>
      </c>
      <c r="AD20" s="36">
        <f>SUM('150001 РКБ:150061 МедФарн'!AB20)</f>
        <v>120</v>
      </c>
      <c r="AE20" s="43">
        <f>SUM('150001 РКБ:150061 МедФарн'!AC20)</f>
        <v>96037.2</v>
      </c>
      <c r="AF20" s="121">
        <f t="shared" si="2"/>
        <v>120</v>
      </c>
      <c r="AG20" s="122">
        <f t="shared" si="3"/>
        <v>96037.2</v>
      </c>
      <c r="AH20" s="36">
        <f>SUM('150001 РКБ:150061 МедФарн'!AD20)</f>
        <v>0</v>
      </c>
      <c r="AI20" s="43">
        <f>SUM('150001 РКБ:150061 МедФарн'!AE20)</f>
        <v>0</v>
      </c>
      <c r="AJ20" s="36">
        <f>SUM('150001 РКБ:150061 МедФарн'!AF20)</f>
        <v>1000</v>
      </c>
      <c r="AK20" s="43">
        <f>SUM('150001 РКБ:150061 МедФарн'!AG20)</f>
        <v>1777160</v>
      </c>
      <c r="AL20" s="126">
        <f t="shared" si="4"/>
        <v>1000</v>
      </c>
      <c r="AM20" s="127">
        <f t="shared" si="5"/>
        <v>1777160</v>
      </c>
    </row>
    <row r="21" spans="1:39" x14ac:dyDescent="0.25">
      <c r="A21" s="38">
        <v>12</v>
      </c>
      <c r="B21" s="65" t="s">
        <v>40</v>
      </c>
      <c r="C21" s="50" t="s">
        <v>11</v>
      </c>
      <c r="D21" s="36">
        <f>SUM('150001 РКБ:150061 МедФарн'!D21)</f>
        <v>56</v>
      </c>
      <c r="E21" s="43">
        <f>SUM('150001 РКБ:150061 МедФарн'!E21)</f>
        <v>12982.480000000001</v>
      </c>
      <c r="F21" s="36">
        <f>SUM('150001 РКБ:150061 МедФарн'!F21)</f>
        <v>0</v>
      </c>
      <c r="G21" s="43">
        <f>SUM('150001 РКБ:150061 МедФарн'!G21)</f>
        <v>0</v>
      </c>
      <c r="H21" s="36">
        <f>SUM('150001 РКБ:150061 МедФарн'!H21)</f>
        <v>0</v>
      </c>
      <c r="I21" s="43">
        <f>SUM('150001 РКБ:150061 МедФарн'!I21)</f>
        <v>0</v>
      </c>
      <c r="J21" s="36">
        <f>SUM('150001 РКБ:150061 МедФарн'!J21)</f>
        <v>0</v>
      </c>
      <c r="K21" s="43">
        <f>SUM('150001 РКБ:150061 МедФарн'!K21)</f>
        <v>0</v>
      </c>
      <c r="L21" s="36">
        <f>SUM('150001 РКБ:150061 МедФарн'!L21)</f>
        <v>0</v>
      </c>
      <c r="M21" s="43">
        <f>SUM('150001 РКБ:150061 МедФарн'!M21)</f>
        <v>0</v>
      </c>
      <c r="N21" s="36">
        <f>SUM('150001 РКБ:150061 МедФарн'!N21)</f>
        <v>0</v>
      </c>
      <c r="O21" s="43">
        <f>SUM('150001 РКБ:150061 МедФарн'!O21)</f>
        <v>0</v>
      </c>
      <c r="P21" s="36">
        <f>SUM('150001 РКБ:150061 МедФарн'!P21)</f>
        <v>0</v>
      </c>
      <c r="Q21" s="43">
        <f>SUM('150001 РКБ:150061 МедФарн'!Q21)</f>
        <v>0</v>
      </c>
      <c r="R21" s="36">
        <f>SUM('150001 РКБ:150061 МедФарн'!R21)</f>
        <v>0</v>
      </c>
      <c r="S21" s="43">
        <f>SUM('150001 РКБ:150061 МедФарн'!S21)</f>
        <v>0</v>
      </c>
      <c r="T21" s="36">
        <f>SUM('150001 РКБ:150061 МедФарн'!T21)</f>
        <v>0</v>
      </c>
      <c r="U21" s="43">
        <f>SUM('150001 РКБ:150061 МедФарн'!U21)</f>
        <v>0</v>
      </c>
      <c r="V21" s="36">
        <f>SUM('150001 РКБ:150061 МедФарн'!V21)</f>
        <v>0</v>
      </c>
      <c r="W21" s="43">
        <f>SUM('150001 РКБ:150061 МедФарн'!W21)</f>
        <v>0</v>
      </c>
      <c r="X21" s="36">
        <f>SUM('150001 РКБ:150061 МедФарн'!X21)</f>
        <v>0</v>
      </c>
      <c r="Y21" s="43">
        <f>SUM('150001 РКБ:150061 МедФарн'!Y21)</f>
        <v>0</v>
      </c>
      <c r="Z21" s="121">
        <f t="shared" si="0"/>
        <v>56</v>
      </c>
      <c r="AA21" s="122">
        <f t="shared" si="1"/>
        <v>12982.480000000001</v>
      </c>
      <c r="AB21" s="36">
        <f>SUM('150001 РКБ:150061 МедФарн'!Z21)</f>
        <v>300</v>
      </c>
      <c r="AC21" s="43">
        <f>SUM('150001 РКБ:150061 МедФарн'!AA21)</f>
        <v>136887</v>
      </c>
      <c r="AD21" s="36">
        <f>SUM('150001 РКБ:150061 МедФарн'!AB21)</f>
        <v>0</v>
      </c>
      <c r="AE21" s="43">
        <f>SUM('150001 РКБ:150061 МедФарн'!AC21)</f>
        <v>0</v>
      </c>
      <c r="AF21" s="121">
        <f t="shared" si="2"/>
        <v>300</v>
      </c>
      <c r="AG21" s="122">
        <f t="shared" si="3"/>
        <v>136887</v>
      </c>
      <c r="AH21" s="36">
        <f>SUM('150001 РКБ:150061 МедФарн'!AD21)</f>
        <v>120</v>
      </c>
      <c r="AI21" s="43">
        <f>SUM('150001 РКБ:150061 МедФарн'!AE21)</f>
        <v>116022</v>
      </c>
      <c r="AJ21" s="36">
        <f>SUM('150001 РКБ:150061 МедФарн'!AF21)</f>
        <v>0</v>
      </c>
      <c r="AK21" s="43">
        <f>SUM('150001 РКБ:150061 МедФарн'!AG21)</f>
        <v>0</v>
      </c>
      <c r="AL21" s="126">
        <f t="shared" si="4"/>
        <v>120</v>
      </c>
      <c r="AM21" s="127">
        <f t="shared" si="5"/>
        <v>116022</v>
      </c>
    </row>
    <row r="22" spans="1:39" x14ac:dyDescent="0.25">
      <c r="A22" s="38">
        <v>13</v>
      </c>
      <c r="B22" s="65" t="s">
        <v>41</v>
      </c>
      <c r="C22" s="50" t="s">
        <v>12</v>
      </c>
      <c r="D22" s="36">
        <f>SUM('150001 РКБ:150061 МедФарн'!D22)</f>
        <v>1800</v>
      </c>
      <c r="E22" s="43">
        <f>SUM('150001 РКБ:150061 МедФарн'!E22)</f>
        <v>315270</v>
      </c>
      <c r="F22" s="36">
        <f>SUM('150001 РКБ:150061 МедФарн'!F22)</f>
        <v>0</v>
      </c>
      <c r="G22" s="43">
        <f>SUM('150001 РКБ:150061 МедФарн'!G22)</f>
        <v>0</v>
      </c>
      <c r="H22" s="36">
        <f>SUM('150001 РКБ:150061 МедФарн'!H22)</f>
        <v>1410</v>
      </c>
      <c r="I22" s="43">
        <f>SUM('150001 РКБ:150061 МедФарн'!I22)</f>
        <v>296353.8</v>
      </c>
      <c r="J22" s="36">
        <f>SUM('150001 РКБ:150061 МедФарн'!J22)</f>
        <v>0</v>
      </c>
      <c r="K22" s="43">
        <f>SUM('150001 РКБ:150061 МедФарн'!K22)</f>
        <v>0</v>
      </c>
      <c r="L22" s="36">
        <f>SUM('150001 РКБ:150061 МедФарн'!L22)</f>
        <v>0</v>
      </c>
      <c r="M22" s="43">
        <f>SUM('150001 РКБ:150061 МедФарн'!M22)</f>
        <v>0</v>
      </c>
      <c r="N22" s="36">
        <f>SUM('150001 РКБ:150061 МедФарн'!N22)</f>
        <v>0</v>
      </c>
      <c r="O22" s="43">
        <f>SUM('150001 РКБ:150061 МедФарн'!O22)</f>
        <v>0</v>
      </c>
      <c r="P22" s="36">
        <f>SUM('150001 РКБ:150061 МедФарн'!P22)</f>
        <v>0</v>
      </c>
      <c r="Q22" s="43">
        <f>SUM('150001 РКБ:150061 МедФарн'!Q22)</f>
        <v>0</v>
      </c>
      <c r="R22" s="36">
        <f>SUM('150001 РКБ:150061 МедФарн'!R22)</f>
        <v>0</v>
      </c>
      <c r="S22" s="43">
        <f>SUM('150001 РКБ:150061 МедФарн'!S22)</f>
        <v>0</v>
      </c>
      <c r="T22" s="36">
        <f>SUM('150001 РКБ:150061 МедФарн'!T22)</f>
        <v>0</v>
      </c>
      <c r="U22" s="43">
        <f>SUM('150001 РКБ:150061 МедФарн'!U22)</f>
        <v>0</v>
      </c>
      <c r="V22" s="36">
        <f>SUM('150001 РКБ:150061 МедФарн'!V22)</f>
        <v>0</v>
      </c>
      <c r="W22" s="43">
        <f>SUM('150001 РКБ:150061 МедФарн'!W22)</f>
        <v>0</v>
      </c>
      <c r="X22" s="36">
        <f>SUM('150001 РКБ:150061 МедФарн'!X22)</f>
        <v>0</v>
      </c>
      <c r="Y22" s="43">
        <f>SUM('150001 РКБ:150061 МедФарн'!Y22)</f>
        <v>0</v>
      </c>
      <c r="Z22" s="121">
        <f t="shared" si="0"/>
        <v>3210</v>
      </c>
      <c r="AA22" s="122">
        <f t="shared" si="1"/>
        <v>611623.80000000005</v>
      </c>
      <c r="AB22" s="36">
        <f>SUM('150001 РКБ:150061 МедФарн'!Z22)</f>
        <v>80</v>
      </c>
      <c r="AC22" s="43">
        <f>SUM('150001 РКБ:150061 МедФарн'!AA22)</f>
        <v>27578.400000000001</v>
      </c>
      <c r="AD22" s="36">
        <f>SUM('150001 РКБ:150061 МедФарн'!AB22)</f>
        <v>0</v>
      </c>
      <c r="AE22" s="43">
        <f>SUM('150001 РКБ:150061 МедФарн'!AC22)</f>
        <v>0</v>
      </c>
      <c r="AF22" s="121">
        <f t="shared" si="2"/>
        <v>80</v>
      </c>
      <c r="AG22" s="122">
        <f t="shared" si="3"/>
        <v>27578.400000000001</v>
      </c>
      <c r="AH22" s="36">
        <f>SUM('150001 РКБ:150061 МедФарн'!AD22)</f>
        <v>1690</v>
      </c>
      <c r="AI22" s="43">
        <f>SUM('150001 РКБ:150061 МедФарн'!AE22)</f>
        <v>1618411.6</v>
      </c>
      <c r="AJ22" s="36">
        <f>SUM('150001 РКБ:150061 МедФарн'!AF22)</f>
        <v>0</v>
      </c>
      <c r="AK22" s="43">
        <f>SUM('150001 РКБ:150061 МедФарн'!AG22)</f>
        <v>0</v>
      </c>
      <c r="AL22" s="126">
        <f t="shared" si="4"/>
        <v>1690</v>
      </c>
      <c r="AM22" s="127">
        <f t="shared" si="5"/>
        <v>1618411.6</v>
      </c>
    </row>
    <row r="23" spans="1:39" x14ac:dyDescent="0.25">
      <c r="A23" s="38">
        <v>14</v>
      </c>
      <c r="B23" s="65" t="s">
        <v>42</v>
      </c>
      <c r="C23" s="50" t="s">
        <v>13</v>
      </c>
      <c r="D23" s="36">
        <f>SUM('150001 РКБ:150061 МедФарн'!D23)</f>
        <v>1600</v>
      </c>
      <c r="E23" s="43">
        <f>SUM('150001 РКБ:150061 МедФарн'!E23)</f>
        <v>263776</v>
      </c>
      <c r="F23" s="36">
        <f>SUM('150001 РКБ:150061 МедФарн'!F23)</f>
        <v>0</v>
      </c>
      <c r="G23" s="43">
        <f>SUM('150001 РКБ:150061 МедФарн'!G23)</f>
        <v>0</v>
      </c>
      <c r="H23" s="36">
        <f>SUM('150001 РКБ:150061 МедФарн'!H23)</f>
        <v>0</v>
      </c>
      <c r="I23" s="43">
        <f>SUM('150001 РКБ:150061 МедФарн'!I23)</f>
        <v>0</v>
      </c>
      <c r="J23" s="36">
        <f>SUM('150001 РКБ:150061 МедФарн'!J23)</f>
        <v>0</v>
      </c>
      <c r="K23" s="43">
        <f>SUM('150001 РКБ:150061 МедФарн'!K23)</f>
        <v>0</v>
      </c>
      <c r="L23" s="36">
        <f>SUM('150001 РКБ:150061 МедФарн'!L23)</f>
        <v>0</v>
      </c>
      <c r="M23" s="43">
        <f>SUM('150001 РКБ:150061 МедФарн'!M23)</f>
        <v>0</v>
      </c>
      <c r="N23" s="36">
        <f>SUM('150001 РКБ:150061 МедФарн'!N23)</f>
        <v>0</v>
      </c>
      <c r="O23" s="43">
        <f>SUM('150001 РКБ:150061 МедФарн'!O23)</f>
        <v>0</v>
      </c>
      <c r="P23" s="36">
        <f>SUM('150001 РКБ:150061 МедФарн'!P23)</f>
        <v>0</v>
      </c>
      <c r="Q23" s="43">
        <f>SUM('150001 РКБ:150061 МедФарн'!Q23)</f>
        <v>0</v>
      </c>
      <c r="R23" s="36">
        <f>SUM('150001 РКБ:150061 МедФарн'!R23)</f>
        <v>0</v>
      </c>
      <c r="S23" s="43">
        <f>SUM('150001 РКБ:150061 МедФарн'!S23)</f>
        <v>0</v>
      </c>
      <c r="T23" s="36">
        <f>SUM('150001 РКБ:150061 МедФарн'!T23)</f>
        <v>0</v>
      </c>
      <c r="U23" s="43">
        <f>SUM('150001 РКБ:150061 МедФарн'!U23)</f>
        <v>0</v>
      </c>
      <c r="V23" s="36">
        <f>SUM('150001 РКБ:150061 МедФарн'!V23)</f>
        <v>0</v>
      </c>
      <c r="W23" s="43">
        <f>SUM('150001 РКБ:150061 МедФарн'!W23)</f>
        <v>0</v>
      </c>
      <c r="X23" s="36">
        <f>SUM('150001 РКБ:150061 МедФарн'!X23)</f>
        <v>0</v>
      </c>
      <c r="Y23" s="43">
        <f>SUM('150001 РКБ:150061 МедФарн'!Y23)</f>
        <v>0</v>
      </c>
      <c r="Z23" s="121">
        <f t="shared" si="0"/>
        <v>1600</v>
      </c>
      <c r="AA23" s="122">
        <f t="shared" si="1"/>
        <v>263776</v>
      </c>
      <c r="AB23" s="36">
        <f>SUM('150001 РКБ:150061 МедФарн'!Z23)</f>
        <v>0</v>
      </c>
      <c r="AC23" s="43">
        <f>SUM('150001 РКБ:150061 МедФарн'!AA23)</f>
        <v>0</v>
      </c>
      <c r="AD23" s="36">
        <f>SUM('150001 РКБ:150061 МедФарн'!AB23)</f>
        <v>0</v>
      </c>
      <c r="AE23" s="43">
        <f>SUM('150001 РКБ:150061 МедФарн'!AC23)</f>
        <v>0</v>
      </c>
      <c r="AF23" s="121">
        <f t="shared" si="2"/>
        <v>0</v>
      </c>
      <c r="AG23" s="122">
        <f t="shared" si="3"/>
        <v>0</v>
      </c>
      <c r="AH23" s="36">
        <f>SUM('150001 РКБ:150061 МедФарн'!AD23)</f>
        <v>160</v>
      </c>
      <c r="AI23" s="43">
        <f>SUM('150001 РКБ:150061 МедФарн'!AE23)</f>
        <v>139963.20000000001</v>
      </c>
      <c r="AJ23" s="36">
        <f>SUM('150001 РКБ:150061 МедФарн'!AF23)</f>
        <v>0</v>
      </c>
      <c r="AK23" s="43">
        <f>SUM('150001 РКБ:150061 МедФарн'!AG23)</f>
        <v>0</v>
      </c>
      <c r="AL23" s="126">
        <f t="shared" si="4"/>
        <v>160</v>
      </c>
      <c r="AM23" s="127">
        <f t="shared" si="5"/>
        <v>139963.20000000001</v>
      </c>
    </row>
    <row r="24" spans="1:39" x14ac:dyDescent="0.25">
      <c r="A24" s="38">
        <v>15</v>
      </c>
      <c r="B24" s="65" t="s">
        <v>43</v>
      </c>
      <c r="C24" s="50" t="s">
        <v>14</v>
      </c>
      <c r="D24" s="36">
        <f>SUM('150001 РКБ:150061 МедФарн'!D24)</f>
        <v>1600</v>
      </c>
      <c r="E24" s="43">
        <f>SUM('150001 РКБ:150061 МедФарн'!E24)</f>
        <v>289216</v>
      </c>
      <c r="F24" s="36">
        <f>SUM('150001 РКБ:150061 МедФарн'!F24)</f>
        <v>0</v>
      </c>
      <c r="G24" s="43">
        <f>SUM('150001 РКБ:150061 МедФарн'!G24)</f>
        <v>0</v>
      </c>
      <c r="H24" s="36">
        <f>SUM('150001 РКБ:150061 МедФарн'!H24)</f>
        <v>1620</v>
      </c>
      <c r="I24" s="43">
        <f>SUM('150001 РКБ:150061 МедФарн'!I24)</f>
        <v>351394.19999999995</v>
      </c>
      <c r="J24" s="36">
        <f>SUM('150001 РКБ:150061 МедФарн'!J24)</f>
        <v>484</v>
      </c>
      <c r="K24" s="43">
        <f>SUM('150001 РКБ:150061 МедФарн'!K24)</f>
        <v>112757.48</v>
      </c>
      <c r="L24" s="36">
        <f>SUM('150001 РКБ:150061 МедФарн'!L24)</f>
        <v>0</v>
      </c>
      <c r="M24" s="43">
        <f>SUM('150001 РКБ:150061 МедФарн'!M24)</f>
        <v>0</v>
      </c>
      <c r="N24" s="36">
        <f>SUM('150001 РКБ:150061 МедФарн'!N24)</f>
        <v>0</v>
      </c>
      <c r="O24" s="43">
        <f>SUM('150001 РКБ:150061 МедФарн'!O24)</f>
        <v>0</v>
      </c>
      <c r="P24" s="36">
        <f>SUM('150001 РКБ:150061 МедФарн'!P24)</f>
        <v>0</v>
      </c>
      <c r="Q24" s="43">
        <f>SUM('150001 РКБ:150061 МедФарн'!Q24)</f>
        <v>0</v>
      </c>
      <c r="R24" s="36">
        <f>SUM('150001 РКБ:150061 МедФарн'!R24)</f>
        <v>0</v>
      </c>
      <c r="S24" s="43">
        <f>SUM('150001 РКБ:150061 МедФарн'!S24)</f>
        <v>0</v>
      </c>
      <c r="T24" s="36">
        <f>SUM('150001 РКБ:150061 МедФарн'!T24)</f>
        <v>0</v>
      </c>
      <c r="U24" s="43">
        <f>SUM('150001 РКБ:150061 МедФарн'!U24)</f>
        <v>0</v>
      </c>
      <c r="V24" s="36">
        <f>SUM('150001 РКБ:150061 МедФарн'!V24)</f>
        <v>0</v>
      </c>
      <c r="W24" s="43">
        <f>SUM('150001 РКБ:150061 МедФарн'!W24)</f>
        <v>0</v>
      </c>
      <c r="X24" s="36">
        <f>SUM('150001 РКБ:150061 МедФарн'!X24)</f>
        <v>0</v>
      </c>
      <c r="Y24" s="43">
        <f>SUM('150001 РКБ:150061 МедФарн'!Y24)</f>
        <v>0</v>
      </c>
      <c r="Z24" s="121">
        <f t="shared" si="0"/>
        <v>3704</v>
      </c>
      <c r="AA24" s="122">
        <f t="shared" si="1"/>
        <v>753367.67999999993</v>
      </c>
      <c r="AB24" s="36">
        <f>SUM('150001 РКБ:150061 МедФарн'!Z24)</f>
        <v>360</v>
      </c>
      <c r="AC24" s="43">
        <f>SUM('150001 РКБ:150061 МедФарн'!AA24)</f>
        <v>128080.79999999999</v>
      </c>
      <c r="AD24" s="36">
        <f>SUM('150001 РКБ:150061 МедФарн'!AB24)</f>
        <v>0</v>
      </c>
      <c r="AE24" s="43">
        <f>SUM('150001 РКБ:150061 МедФарн'!AC24)</f>
        <v>0</v>
      </c>
      <c r="AF24" s="121">
        <f t="shared" si="2"/>
        <v>360</v>
      </c>
      <c r="AG24" s="122">
        <f t="shared" si="3"/>
        <v>128080.79999999999</v>
      </c>
      <c r="AH24" s="36">
        <f>SUM('150001 РКБ:150061 МедФарн'!AD24)</f>
        <v>2440</v>
      </c>
      <c r="AI24" s="43">
        <f>SUM('150001 РКБ:150061 МедФарн'!AE24)</f>
        <v>2269248.7999999998</v>
      </c>
      <c r="AJ24" s="36">
        <f>SUM('150001 РКБ:150061 МедФарн'!AF24)</f>
        <v>46</v>
      </c>
      <c r="AK24" s="43">
        <f>SUM('150001 РКБ:150061 МедФарн'!AG24)</f>
        <v>45745.62</v>
      </c>
      <c r="AL24" s="126">
        <f t="shared" si="4"/>
        <v>2486</v>
      </c>
      <c r="AM24" s="127">
        <f t="shared" si="5"/>
        <v>2314994.42</v>
      </c>
    </row>
    <row r="25" spans="1:39" x14ac:dyDescent="0.25">
      <c r="A25" s="38">
        <v>16</v>
      </c>
      <c r="B25" s="65" t="s">
        <v>44</v>
      </c>
      <c r="C25" s="50" t="s">
        <v>15</v>
      </c>
      <c r="D25" s="36">
        <f>SUM('150001 РКБ:150061 МедФарн'!D25)</f>
        <v>520</v>
      </c>
      <c r="E25" s="43">
        <f>SUM('150001 РКБ:150061 МедФарн'!E25)</f>
        <v>85727.200000000012</v>
      </c>
      <c r="F25" s="36">
        <f>SUM('150001 РКБ:150061 МедФарн'!F25)</f>
        <v>0</v>
      </c>
      <c r="G25" s="43">
        <f>SUM('150001 РКБ:150061 МедФарн'!G25)</f>
        <v>0</v>
      </c>
      <c r="H25" s="36">
        <f>SUM('150001 РКБ:150061 МедФарн'!H25)</f>
        <v>160</v>
      </c>
      <c r="I25" s="43">
        <f>SUM('150001 РКБ:150061 МедФарн'!I25)</f>
        <v>31652.800000000003</v>
      </c>
      <c r="J25" s="36">
        <f>SUM('150001 РКБ:150061 МедФарн'!J25)</f>
        <v>70</v>
      </c>
      <c r="K25" s="43">
        <f>SUM('150001 РКБ:150061 МедФарн'!K25)</f>
        <v>13904.8</v>
      </c>
      <c r="L25" s="36">
        <f>SUM('150001 РКБ:150061 МедФарн'!L25)</f>
        <v>0</v>
      </c>
      <c r="M25" s="43">
        <f>SUM('150001 РКБ:150061 МедФарн'!M25)</f>
        <v>0</v>
      </c>
      <c r="N25" s="36">
        <f>SUM('150001 РКБ:150061 МедФарн'!N25)</f>
        <v>0</v>
      </c>
      <c r="O25" s="43">
        <f>SUM('150001 РКБ:150061 МедФарн'!O25)</f>
        <v>0</v>
      </c>
      <c r="P25" s="36">
        <f>SUM('150001 РКБ:150061 МедФарн'!P25)</f>
        <v>0</v>
      </c>
      <c r="Q25" s="43">
        <f>SUM('150001 РКБ:150061 МедФарн'!Q25)</f>
        <v>0</v>
      </c>
      <c r="R25" s="36">
        <f>SUM('150001 РКБ:150061 МедФарн'!R25)</f>
        <v>0</v>
      </c>
      <c r="S25" s="43">
        <f>SUM('150001 РКБ:150061 МедФарн'!S25)</f>
        <v>0</v>
      </c>
      <c r="T25" s="36">
        <f>SUM('150001 РКБ:150061 МедФарн'!T25)</f>
        <v>0</v>
      </c>
      <c r="U25" s="43">
        <f>SUM('150001 РКБ:150061 МедФарн'!U25)</f>
        <v>0</v>
      </c>
      <c r="V25" s="36">
        <f>SUM('150001 РКБ:150061 МедФарн'!V25)</f>
        <v>0</v>
      </c>
      <c r="W25" s="43">
        <f>SUM('150001 РКБ:150061 МедФарн'!W25)</f>
        <v>0</v>
      </c>
      <c r="X25" s="36">
        <f>SUM('150001 РКБ:150061 МедФарн'!X25)</f>
        <v>0</v>
      </c>
      <c r="Y25" s="43">
        <f>SUM('150001 РКБ:150061 МедФарн'!Y25)</f>
        <v>0</v>
      </c>
      <c r="Z25" s="121">
        <f t="shared" si="0"/>
        <v>750</v>
      </c>
      <c r="AA25" s="122">
        <f t="shared" si="1"/>
        <v>131284.80000000002</v>
      </c>
      <c r="AB25" s="36">
        <f>SUM('150001 РКБ:150061 МедФарн'!Z25)</f>
        <v>640</v>
      </c>
      <c r="AC25" s="43">
        <f>SUM('150001 РКБ:150061 МедФарн'!AA25)</f>
        <v>207673.60000000001</v>
      </c>
      <c r="AD25" s="36">
        <f>SUM('150001 РКБ:150061 МедФарн'!AB25)</f>
        <v>0</v>
      </c>
      <c r="AE25" s="43">
        <f>SUM('150001 РКБ:150061 МедФарн'!AC25)</f>
        <v>0</v>
      </c>
      <c r="AF25" s="121">
        <f t="shared" si="2"/>
        <v>640</v>
      </c>
      <c r="AG25" s="122">
        <f t="shared" si="3"/>
        <v>207673.60000000001</v>
      </c>
      <c r="AH25" s="36">
        <f>SUM('150001 РКБ:150061 МедФарн'!AD25)</f>
        <v>23</v>
      </c>
      <c r="AI25" s="43">
        <f>SUM('150001 РКБ:150061 МедФарн'!AE25)</f>
        <v>20119.71</v>
      </c>
      <c r="AJ25" s="36">
        <f>SUM('150001 РКБ:150061 МедФарн'!AF25)</f>
        <v>3</v>
      </c>
      <c r="AK25" s="43">
        <f>SUM('150001 РКБ:150061 МедФарн'!AG25)</f>
        <v>2624.31</v>
      </c>
      <c r="AL25" s="126">
        <f t="shared" si="4"/>
        <v>26</v>
      </c>
      <c r="AM25" s="127">
        <f t="shared" si="5"/>
        <v>22744.02</v>
      </c>
    </row>
    <row r="26" spans="1:39" x14ac:dyDescent="0.25">
      <c r="A26" s="38">
        <v>17</v>
      </c>
      <c r="B26" s="65" t="s">
        <v>45</v>
      </c>
      <c r="C26" s="50" t="s">
        <v>16</v>
      </c>
      <c r="D26" s="36">
        <f>SUM('150001 РКБ:150061 МедФарн'!D26)</f>
        <v>0</v>
      </c>
      <c r="E26" s="43">
        <f>SUM('150001 РКБ:150061 МедФарн'!E26)</f>
        <v>0</v>
      </c>
      <c r="F26" s="36">
        <f>SUM('150001 РКБ:150061 МедФарн'!F26)</f>
        <v>0</v>
      </c>
      <c r="G26" s="43">
        <f>SUM('150001 РКБ:150061 МедФарн'!G26)</f>
        <v>0</v>
      </c>
      <c r="H26" s="36">
        <f>SUM('150001 РКБ:150061 МедФарн'!H26)</f>
        <v>0</v>
      </c>
      <c r="I26" s="43">
        <f>SUM('150001 РКБ:150061 МедФарн'!I26)</f>
        <v>0</v>
      </c>
      <c r="J26" s="36">
        <f>SUM('150001 РКБ:150061 МедФарн'!J26)</f>
        <v>0</v>
      </c>
      <c r="K26" s="43">
        <f>SUM('150001 РКБ:150061 МедФарн'!K26)</f>
        <v>0</v>
      </c>
      <c r="L26" s="36">
        <f>SUM('150001 РКБ:150061 МедФарн'!L26)</f>
        <v>0</v>
      </c>
      <c r="M26" s="43">
        <f>SUM('150001 РКБ:150061 МедФарн'!M26)</f>
        <v>0</v>
      </c>
      <c r="N26" s="36">
        <f>SUM('150001 РКБ:150061 МедФарн'!N26)</f>
        <v>0</v>
      </c>
      <c r="O26" s="43">
        <f>SUM('150001 РКБ:150061 МедФарн'!O26)</f>
        <v>0</v>
      </c>
      <c r="P26" s="36">
        <f>SUM('150001 РКБ:150061 МедФарн'!P26)</f>
        <v>0</v>
      </c>
      <c r="Q26" s="43">
        <f>SUM('150001 РКБ:150061 МедФарн'!Q26)</f>
        <v>0</v>
      </c>
      <c r="R26" s="36">
        <f>SUM('150001 РКБ:150061 МедФарн'!R26)</f>
        <v>0</v>
      </c>
      <c r="S26" s="43">
        <f>SUM('150001 РКБ:150061 МедФарн'!S26)</f>
        <v>0</v>
      </c>
      <c r="T26" s="36">
        <f>SUM('150001 РКБ:150061 МедФарн'!T26)</f>
        <v>0</v>
      </c>
      <c r="U26" s="43">
        <f>SUM('150001 РКБ:150061 МедФарн'!U26)</f>
        <v>0</v>
      </c>
      <c r="V26" s="36">
        <f>SUM('150001 РКБ:150061 МедФарн'!V26)</f>
        <v>0</v>
      </c>
      <c r="W26" s="43">
        <f>SUM('150001 РКБ:150061 МедФарн'!W26)</f>
        <v>0</v>
      </c>
      <c r="X26" s="36">
        <f>SUM('150001 РКБ:150061 МедФарн'!X26)</f>
        <v>0</v>
      </c>
      <c r="Y26" s="43">
        <f>SUM('150001 РКБ:150061 МедФарн'!Y26)</f>
        <v>0</v>
      </c>
      <c r="Z26" s="121">
        <f t="shared" si="0"/>
        <v>0</v>
      </c>
      <c r="AA26" s="122">
        <f t="shared" si="1"/>
        <v>0</v>
      </c>
      <c r="AB26" s="36">
        <f>SUM('150001 РКБ:150061 МедФарн'!Z26)</f>
        <v>0</v>
      </c>
      <c r="AC26" s="43">
        <f>SUM('150001 РКБ:150061 МедФарн'!AA26)</f>
        <v>0</v>
      </c>
      <c r="AD26" s="36">
        <f>SUM('150001 РКБ:150061 МедФарн'!AB26)</f>
        <v>0</v>
      </c>
      <c r="AE26" s="43">
        <f>SUM('150001 РКБ:150061 МедФарн'!AC26)</f>
        <v>0</v>
      </c>
      <c r="AF26" s="121">
        <f t="shared" si="2"/>
        <v>0</v>
      </c>
      <c r="AG26" s="122">
        <f t="shared" si="3"/>
        <v>0</v>
      </c>
      <c r="AH26" s="36">
        <f>SUM('150001 РКБ:150061 МедФарн'!AD26)</f>
        <v>0</v>
      </c>
      <c r="AI26" s="43">
        <f>SUM('150001 РКБ:150061 МедФарн'!AE26)</f>
        <v>0</v>
      </c>
      <c r="AJ26" s="36">
        <f>SUM('150001 РКБ:150061 МедФарн'!AF26)</f>
        <v>0</v>
      </c>
      <c r="AK26" s="43">
        <f>SUM('150001 РКБ:150061 МедФарн'!AG26)</f>
        <v>0</v>
      </c>
      <c r="AL26" s="126">
        <f t="shared" si="4"/>
        <v>0</v>
      </c>
      <c r="AM26" s="127">
        <f t="shared" si="5"/>
        <v>0</v>
      </c>
    </row>
    <row r="27" spans="1:39" x14ac:dyDescent="0.25">
      <c r="A27" s="38">
        <v>18</v>
      </c>
      <c r="B27" s="65" t="s">
        <v>46</v>
      </c>
      <c r="C27" s="50" t="s">
        <v>17</v>
      </c>
      <c r="D27" s="36">
        <f>SUM('150001 РКБ:150061 МедФарн'!D27)</f>
        <v>960</v>
      </c>
      <c r="E27" s="43">
        <f>SUM('150001 РКБ:150061 МедФарн'!E27)</f>
        <v>148656</v>
      </c>
      <c r="F27" s="36">
        <f>SUM('150001 РКБ:150061 МедФарн'!F27)</f>
        <v>0</v>
      </c>
      <c r="G27" s="43">
        <f>SUM('150001 РКБ:150061 МедФарн'!G27)</f>
        <v>0</v>
      </c>
      <c r="H27" s="36">
        <f>SUM('150001 РКБ:150061 МедФарн'!H27)</f>
        <v>480</v>
      </c>
      <c r="I27" s="43">
        <f>SUM('150001 РКБ:150061 МедФарн'!I27)</f>
        <v>89193.599999999991</v>
      </c>
      <c r="J27" s="36">
        <f>SUM('150001 РКБ:150061 МедФарн'!J27)</f>
        <v>460</v>
      </c>
      <c r="K27" s="43">
        <f>SUM('150001 РКБ:150061 МедФарн'!K27)</f>
        <v>128910.40000000001</v>
      </c>
      <c r="L27" s="36">
        <f>SUM('150001 РКБ:150061 МедФарн'!L27)</f>
        <v>0</v>
      </c>
      <c r="M27" s="43">
        <f>SUM('150001 РКБ:150061 МедФарн'!M27)</f>
        <v>0</v>
      </c>
      <c r="N27" s="36">
        <f>SUM('150001 РКБ:150061 МедФарн'!N27)</f>
        <v>0</v>
      </c>
      <c r="O27" s="43">
        <f>SUM('150001 РКБ:150061 МедФарн'!O27)</f>
        <v>0</v>
      </c>
      <c r="P27" s="36">
        <f>SUM('150001 РКБ:150061 МедФарн'!P27)</f>
        <v>0</v>
      </c>
      <c r="Q27" s="43">
        <f>SUM('150001 РКБ:150061 МедФарн'!Q27)</f>
        <v>0</v>
      </c>
      <c r="R27" s="36">
        <f>SUM('150001 РКБ:150061 МедФарн'!R27)</f>
        <v>0</v>
      </c>
      <c r="S27" s="43">
        <f>SUM('150001 РКБ:150061 МедФарн'!S27)</f>
        <v>0</v>
      </c>
      <c r="T27" s="36">
        <f>SUM('150001 РКБ:150061 МедФарн'!T27)</f>
        <v>0</v>
      </c>
      <c r="U27" s="43">
        <f>SUM('150001 РКБ:150061 МедФарн'!U27)</f>
        <v>0</v>
      </c>
      <c r="V27" s="36">
        <f>SUM('150001 РКБ:150061 МедФарн'!V27)</f>
        <v>0</v>
      </c>
      <c r="W27" s="43">
        <f>SUM('150001 РКБ:150061 МедФарн'!W27)</f>
        <v>0</v>
      </c>
      <c r="X27" s="36">
        <f>SUM('150001 РКБ:150061 МедФарн'!X27)</f>
        <v>0</v>
      </c>
      <c r="Y27" s="43">
        <f>SUM('150001 РКБ:150061 МедФарн'!Y27)</f>
        <v>0</v>
      </c>
      <c r="Z27" s="121">
        <f t="shared" si="0"/>
        <v>1900</v>
      </c>
      <c r="AA27" s="122">
        <f t="shared" si="1"/>
        <v>366760</v>
      </c>
      <c r="AB27" s="36">
        <f>SUM('150001 РКБ:150061 МедФарн'!Z27)</f>
        <v>64</v>
      </c>
      <c r="AC27" s="43">
        <f>SUM('150001 РКБ:150061 МедФарн'!AA27)</f>
        <v>19506.560000000001</v>
      </c>
      <c r="AD27" s="36">
        <f>SUM('150001 РКБ:150061 МедФарн'!AB27)</f>
        <v>0</v>
      </c>
      <c r="AE27" s="43">
        <f>SUM('150001 РКБ:150061 МедФарн'!AC27)</f>
        <v>0</v>
      </c>
      <c r="AF27" s="121">
        <f t="shared" si="2"/>
        <v>64</v>
      </c>
      <c r="AG27" s="122">
        <f t="shared" si="3"/>
        <v>19506.560000000001</v>
      </c>
      <c r="AH27" s="36">
        <f>SUM('150001 РКБ:150061 МедФарн'!AD27)</f>
        <v>532</v>
      </c>
      <c r="AI27" s="43">
        <f>SUM('150001 РКБ:150061 МедФарн'!AE27)</f>
        <v>396797.52</v>
      </c>
      <c r="AJ27" s="36">
        <f>SUM('150001 РКБ:150061 МедФарн'!AF27)</f>
        <v>37</v>
      </c>
      <c r="AK27" s="43">
        <f>SUM('150001 РКБ:150061 МедФарн'!AG27)</f>
        <v>42587.37</v>
      </c>
      <c r="AL27" s="126">
        <f t="shared" si="4"/>
        <v>569</v>
      </c>
      <c r="AM27" s="127">
        <f t="shared" si="5"/>
        <v>439384.89</v>
      </c>
    </row>
    <row r="28" spans="1:39" x14ac:dyDescent="0.25">
      <c r="A28" s="38">
        <v>19</v>
      </c>
      <c r="B28" s="65" t="s">
        <v>47</v>
      </c>
      <c r="C28" s="50" t="s">
        <v>18</v>
      </c>
      <c r="D28" s="36">
        <f>SUM('150001 РКБ:150061 МедФарн'!D28)</f>
        <v>14200</v>
      </c>
      <c r="E28" s="43">
        <f>SUM('150001 РКБ:150061 МедФарн'!E28)</f>
        <v>2341012</v>
      </c>
      <c r="F28" s="36">
        <f>SUM('150001 РКБ:150061 МедФарн'!F28)</f>
        <v>0</v>
      </c>
      <c r="G28" s="43">
        <f>SUM('150001 РКБ:150061 МедФарн'!G28)</f>
        <v>0</v>
      </c>
      <c r="H28" s="36">
        <f>SUM('150001 РКБ:150061 МедФарн'!H28)</f>
        <v>985</v>
      </c>
      <c r="I28" s="43">
        <f>SUM('150001 РКБ:150061 МедФарн'!I28)</f>
        <v>194862.55</v>
      </c>
      <c r="J28" s="36">
        <f>SUM('150001 РКБ:150061 МедФарн'!J28)</f>
        <v>95</v>
      </c>
      <c r="K28" s="43">
        <f>SUM('150001 РКБ:150061 МедФарн'!K28)</f>
        <v>18870.8</v>
      </c>
      <c r="L28" s="36">
        <f>SUM('150001 РКБ:150061 МедФарн'!L28)</f>
        <v>0</v>
      </c>
      <c r="M28" s="43">
        <f>SUM('150001 РКБ:150061 МедФарн'!M28)</f>
        <v>0</v>
      </c>
      <c r="N28" s="36">
        <f>SUM('150001 РКБ:150061 МедФарн'!N28)</f>
        <v>0</v>
      </c>
      <c r="O28" s="43">
        <f>SUM('150001 РКБ:150061 МедФарн'!O28)</f>
        <v>0</v>
      </c>
      <c r="P28" s="36">
        <f>SUM('150001 РКБ:150061 МедФарн'!P28)</f>
        <v>0</v>
      </c>
      <c r="Q28" s="43">
        <f>SUM('150001 РКБ:150061 МедФарн'!Q28)</f>
        <v>0</v>
      </c>
      <c r="R28" s="36">
        <f>SUM('150001 РКБ:150061 МедФарн'!R28)</f>
        <v>0</v>
      </c>
      <c r="S28" s="43">
        <f>SUM('150001 РКБ:150061 МедФарн'!S28)</f>
        <v>0</v>
      </c>
      <c r="T28" s="36">
        <f>SUM('150001 РКБ:150061 МедФарн'!T28)</f>
        <v>0</v>
      </c>
      <c r="U28" s="43">
        <f>SUM('150001 РКБ:150061 МедФарн'!U28)</f>
        <v>0</v>
      </c>
      <c r="V28" s="36">
        <f>SUM('150001 РКБ:150061 МедФарн'!V28)</f>
        <v>0</v>
      </c>
      <c r="W28" s="43">
        <f>SUM('150001 РКБ:150061 МедФарн'!W28)</f>
        <v>0</v>
      </c>
      <c r="X28" s="36">
        <f>SUM('150001 РКБ:150061 МедФарн'!X28)</f>
        <v>0</v>
      </c>
      <c r="Y28" s="43">
        <f>SUM('150001 РКБ:150061 МедФарн'!Y28)</f>
        <v>0</v>
      </c>
      <c r="Z28" s="121">
        <f t="shared" si="0"/>
        <v>15280</v>
      </c>
      <c r="AA28" s="122">
        <f t="shared" si="1"/>
        <v>2554745.3499999996</v>
      </c>
      <c r="AB28" s="36">
        <f>SUM('150001 РКБ:150061 МедФарн'!Z28)</f>
        <v>0</v>
      </c>
      <c r="AC28" s="43">
        <f>SUM('150001 РКБ:150061 МедФарн'!AA28)</f>
        <v>0</v>
      </c>
      <c r="AD28" s="36">
        <f>SUM('150001 РКБ:150061 МедФарн'!AB28)</f>
        <v>0</v>
      </c>
      <c r="AE28" s="43">
        <f>SUM('150001 РКБ:150061 МедФарн'!AC28)</f>
        <v>0</v>
      </c>
      <c r="AF28" s="121">
        <f t="shared" si="2"/>
        <v>0</v>
      </c>
      <c r="AG28" s="122">
        <f t="shared" si="3"/>
        <v>0</v>
      </c>
      <c r="AH28" s="36">
        <f>SUM('150001 РКБ:150061 МедФарн'!AD28)</f>
        <v>6435</v>
      </c>
      <c r="AI28" s="43">
        <f>SUM('150001 РКБ:150061 МедФарн'!AE28)</f>
        <v>5629144.9500000002</v>
      </c>
      <c r="AJ28" s="36">
        <f>SUM('150001 РКБ:150061 МедФарн'!AF28)</f>
        <v>4</v>
      </c>
      <c r="AK28" s="43">
        <f>SUM('150001 РКБ:150061 МедФарн'!AG28)</f>
        <v>3499.08</v>
      </c>
      <c r="AL28" s="126">
        <f t="shared" si="4"/>
        <v>6439</v>
      </c>
      <c r="AM28" s="127">
        <f t="shared" si="5"/>
        <v>5632644.0300000003</v>
      </c>
    </row>
    <row r="29" spans="1:39" x14ac:dyDescent="0.25">
      <c r="A29" s="38">
        <v>20</v>
      </c>
      <c r="B29" s="65" t="s">
        <v>48</v>
      </c>
      <c r="C29" s="50" t="s">
        <v>19</v>
      </c>
      <c r="D29" s="36">
        <f>SUM('150001 РКБ:150061 МедФарн'!D29)</f>
        <v>1680</v>
      </c>
      <c r="E29" s="43">
        <f>SUM('150001 РКБ:150061 МедФарн'!E29)</f>
        <v>213746.4</v>
      </c>
      <c r="F29" s="36">
        <f>SUM('150001 РКБ:150061 МедФарн'!F29)</f>
        <v>0</v>
      </c>
      <c r="G29" s="43">
        <f>SUM('150001 РКБ:150061 МедФарн'!G29)</f>
        <v>0</v>
      </c>
      <c r="H29" s="36">
        <f>SUM('150001 РКБ:150061 МедФарн'!H29)</f>
        <v>40</v>
      </c>
      <c r="I29" s="43">
        <f>SUM('150001 РКБ:150061 МедФарн'!I29)</f>
        <v>6107.2000000000007</v>
      </c>
      <c r="J29" s="36">
        <f>SUM('150001 РКБ:150061 МедФарн'!J29)</f>
        <v>991</v>
      </c>
      <c r="K29" s="43">
        <f>SUM('150001 РКБ:150061 МедФарн'!K29)</f>
        <v>156439.26</v>
      </c>
      <c r="L29" s="36">
        <f>SUM('150001 РКБ:150061 МедФарн'!L29)</f>
        <v>0</v>
      </c>
      <c r="M29" s="43">
        <f>SUM('150001 РКБ:150061 МедФарн'!M29)</f>
        <v>0</v>
      </c>
      <c r="N29" s="36">
        <f>SUM('150001 РКБ:150061 МедФарн'!N29)</f>
        <v>0</v>
      </c>
      <c r="O29" s="43">
        <f>SUM('150001 РКБ:150061 МедФарн'!O29)</f>
        <v>0</v>
      </c>
      <c r="P29" s="36">
        <f>SUM('150001 РКБ:150061 МедФарн'!P29)</f>
        <v>0</v>
      </c>
      <c r="Q29" s="43">
        <f>SUM('150001 РКБ:150061 МедФарн'!Q29)</f>
        <v>0</v>
      </c>
      <c r="R29" s="36">
        <f>SUM('150001 РКБ:150061 МедФарн'!R29)</f>
        <v>0</v>
      </c>
      <c r="S29" s="43">
        <f>SUM('150001 РКБ:150061 МедФарн'!S29)</f>
        <v>0</v>
      </c>
      <c r="T29" s="36">
        <f>SUM('150001 РКБ:150061 МедФарн'!T29)</f>
        <v>0</v>
      </c>
      <c r="U29" s="43">
        <f>SUM('150001 РКБ:150061 МедФарн'!U29)</f>
        <v>0</v>
      </c>
      <c r="V29" s="36">
        <f>SUM('150001 РКБ:150061 МедФарн'!V29)</f>
        <v>0</v>
      </c>
      <c r="W29" s="43">
        <f>SUM('150001 РКБ:150061 МедФарн'!W29)</f>
        <v>0</v>
      </c>
      <c r="X29" s="36">
        <f>SUM('150001 РКБ:150061 МедФарн'!X29)</f>
        <v>0</v>
      </c>
      <c r="Y29" s="43">
        <f>SUM('150001 РКБ:150061 МедФарн'!Y29)</f>
        <v>0</v>
      </c>
      <c r="Z29" s="121">
        <f t="shared" si="0"/>
        <v>2711</v>
      </c>
      <c r="AA29" s="122">
        <f t="shared" si="1"/>
        <v>376292.86</v>
      </c>
      <c r="AB29" s="36">
        <f>SUM('150001 РКБ:150061 МедФарн'!Z29)</f>
        <v>280</v>
      </c>
      <c r="AC29" s="43">
        <f>SUM('150001 РКБ:150061 МедФарн'!AA29)</f>
        <v>70114.8</v>
      </c>
      <c r="AD29" s="36">
        <f>SUM('150001 РКБ:150061 МедФарн'!AB29)</f>
        <v>2135</v>
      </c>
      <c r="AE29" s="43">
        <f>SUM('150001 РКБ:150061 МедФарн'!AC29)</f>
        <v>552815.55000000005</v>
      </c>
      <c r="AF29" s="121">
        <f t="shared" si="2"/>
        <v>2415</v>
      </c>
      <c r="AG29" s="122">
        <f t="shared" si="3"/>
        <v>622930.35000000009</v>
      </c>
      <c r="AH29" s="36">
        <f>SUM('150001 РКБ:150061 МедФарн'!AD29)</f>
        <v>305</v>
      </c>
      <c r="AI29" s="43">
        <f>SUM('150001 РКБ:150061 МедФарн'!AE29)</f>
        <v>278038</v>
      </c>
      <c r="AJ29" s="36">
        <f>SUM('150001 РКБ:150061 МедФарн'!AF29)</f>
        <v>32</v>
      </c>
      <c r="AK29" s="43">
        <f>SUM('150001 РКБ:150061 МедФарн'!AG29)</f>
        <v>30055.360000000001</v>
      </c>
      <c r="AL29" s="126">
        <f t="shared" si="4"/>
        <v>337</v>
      </c>
      <c r="AM29" s="127">
        <f t="shared" si="5"/>
        <v>308093.36</v>
      </c>
    </row>
    <row r="30" spans="1:39" x14ac:dyDescent="0.25">
      <c r="A30" s="38">
        <v>21</v>
      </c>
      <c r="B30" s="65" t="s">
        <v>49</v>
      </c>
      <c r="C30" s="50" t="s">
        <v>20</v>
      </c>
      <c r="D30" s="36">
        <f>SUM('150001 РКБ:150061 МедФарн'!D30)</f>
        <v>240</v>
      </c>
      <c r="E30" s="43">
        <f>SUM('150001 РКБ:150061 МедФарн'!E30)</f>
        <v>24360</v>
      </c>
      <c r="F30" s="36">
        <f>SUM('150001 РКБ:150061 МедФарн'!F30)</f>
        <v>0</v>
      </c>
      <c r="G30" s="43">
        <f>SUM('150001 РКБ:150061 МедФарн'!G30)</f>
        <v>0</v>
      </c>
      <c r="H30" s="36">
        <f>SUM('150001 РКБ:150061 МедФарн'!H30)</f>
        <v>1750</v>
      </c>
      <c r="I30" s="43">
        <f>SUM('150001 РКБ:150061 МедФарн'!I30)</f>
        <v>213150</v>
      </c>
      <c r="J30" s="36">
        <f>SUM('150001 РКБ:150061 МедФарн'!J30)</f>
        <v>279</v>
      </c>
      <c r="K30" s="43">
        <f>SUM('150001 РКБ:150061 МедФарн'!K30)</f>
        <v>47488.590000000004</v>
      </c>
      <c r="L30" s="36">
        <f>SUM('150001 РКБ:150061 МедФарн'!L30)</f>
        <v>0</v>
      </c>
      <c r="M30" s="43">
        <f>SUM('150001 РКБ:150061 МедФарн'!M30)</f>
        <v>0</v>
      </c>
      <c r="N30" s="36">
        <f>SUM('150001 РКБ:150061 МедФарн'!N30)</f>
        <v>0</v>
      </c>
      <c r="O30" s="43">
        <f>SUM('150001 РКБ:150061 МедФарн'!O30)</f>
        <v>0</v>
      </c>
      <c r="P30" s="36">
        <f>SUM('150001 РКБ:150061 МедФарн'!P30)</f>
        <v>0</v>
      </c>
      <c r="Q30" s="43">
        <f>SUM('150001 РКБ:150061 МедФарн'!Q30)</f>
        <v>0</v>
      </c>
      <c r="R30" s="36">
        <f>SUM('150001 РКБ:150061 МедФарн'!R30)</f>
        <v>0</v>
      </c>
      <c r="S30" s="43">
        <f>SUM('150001 РКБ:150061 МедФарн'!S30)</f>
        <v>0</v>
      </c>
      <c r="T30" s="36">
        <f>SUM('150001 РКБ:150061 МедФарн'!T30)</f>
        <v>0</v>
      </c>
      <c r="U30" s="43">
        <f>SUM('150001 РКБ:150061 МедФарн'!U30)</f>
        <v>0</v>
      </c>
      <c r="V30" s="36">
        <f>SUM('150001 РКБ:150061 МедФарн'!V30)</f>
        <v>0</v>
      </c>
      <c r="W30" s="43">
        <f>SUM('150001 РКБ:150061 МедФарн'!W30)</f>
        <v>0</v>
      </c>
      <c r="X30" s="36">
        <f>SUM('150001 РКБ:150061 МедФарн'!X30)</f>
        <v>0</v>
      </c>
      <c r="Y30" s="43">
        <f>SUM('150001 РКБ:150061 МедФарн'!Y30)</f>
        <v>0</v>
      </c>
      <c r="Z30" s="121">
        <f t="shared" si="0"/>
        <v>2269</v>
      </c>
      <c r="AA30" s="122">
        <f t="shared" si="1"/>
        <v>284998.59000000003</v>
      </c>
      <c r="AB30" s="36">
        <f>SUM('150001 РКБ:150061 МедФарн'!Z30)</f>
        <v>1220</v>
      </c>
      <c r="AC30" s="43">
        <f>SUM('150001 РКБ:150061 МедФарн'!AA30)</f>
        <v>243731.6</v>
      </c>
      <c r="AD30" s="36">
        <f>SUM('150001 РКБ:150061 МедФарн'!AB30)</f>
        <v>0</v>
      </c>
      <c r="AE30" s="43">
        <f>SUM('150001 РКБ:150061 МедФарн'!AC30)</f>
        <v>0</v>
      </c>
      <c r="AF30" s="121">
        <f t="shared" si="2"/>
        <v>1220</v>
      </c>
      <c r="AG30" s="122">
        <f t="shared" si="3"/>
        <v>243731.6</v>
      </c>
      <c r="AH30" s="36">
        <f>SUM('150001 РКБ:150061 МедФарн'!AD30)</f>
        <v>5467</v>
      </c>
      <c r="AI30" s="43">
        <f>SUM('150001 РКБ:150061 МедФарн'!AE30)</f>
        <v>3674862.7300000004</v>
      </c>
      <c r="AJ30" s="36">
        <f>SUM('150001 РКБ:150061 МедФарн'!AF30)</f>
        <v>8</v>
      </c>
      <c r="AK30" s="43">
        <f>SUM('150001 РКБ:150061 МедФарн'!AG30)</f>
        <v>7513.84</v>
      </c>
      <c r="AL30" s="126">
        <f t="shared" si="4"/>
        <v>5475</v>
      </c>
      <c r="AM30" s="127">
        <f t="shared" si="5"/>
        <v>3682376.5700000003</v>
      </c>
    </row>
    <row r="31" spans="1:39" x14ac:dyDescent="0.25">
      <c r="A31" s="38">
        <v>22</v>
      </c>
      <c r="B31" s="65" t="s">
        <v>50</v>
      </c>
      <c r="C31" s="50" t="s">
        <v>21</v>
      </c>
      <c r="D31" s="36">
        <f>SUM('150001 РКБ:150061 МедФарн'!D31)</f>
        <v>0</v>
      </c>
      <c r="E31" s="43">
        <f>SUM('150001 РКБ:150061 МедФарн'!E31)</f>
        <v>0</v>
      </c>
      <c r="F31" s="36">
        <f>SUM('150001 РКБ:150061 МедФарн'!F31)</f>
        <v>0</v>
      </c>
      <c r="G31" s="43">
        <f>SUM('150001 РКБ:150061 МедФарн'!G31)</f>
        <v>0</v>
      </c>
      <c r="H31" s="36">
        <f>SUM('150001 РКБ:150061 МедФарн'!H31)</f>
        <v>0</v>
      </c>
      <c r="I31" s="43">
        <f>SUM('150001 РКБ:150061 МедФарн'!I31)</f>
        <v>0</v>
      </c>
      <c r="J31" s="36">
        <f>SUM('150001 РКБ:150061 МедФарн'!J31)</f>
        <v>4133</v>
      </c>
      <c r="K31" s="43">
        <f>SUM('150001 РКБ:150061 МедФарн'!K31)</f>
        <v>1158231.92</v>
      </c>
      <c r="L31" s="36">
        <f>SUM('150001 РКБ:150061 МедФарн'!L31)</f>
        <v>0</v>
      </c>
      <c r="M31" s="43">
        <f>SUM('150001 РКБ:150061 МедФарн'!M31)</f>
        <v>0</v>
      </c>
      <c r="N31" s="36">
        <f>SUM('150001 РКБ:150061 МедФарн'!N31)</f>
        <v>0</v>
      </c>
      <c r="O31" s="43">
        <f>SUM('150001 РКБ:150061 МедФарн'!O31)</f>
        <v>0</v>
      </c>
      <c r="P31" s="36">
        <f>SUM('150001 РКБ:150061 МедФарн'!P31)</f>
        <v>0</v>
      </c>
      <c r="Q31" s="43">
        <f>SUM('150001 РКБ:150061 МедФарн'!Q31)</f>
        <v>0</v>
      </c>
      <c r="R31" s="36">
        <f>SUM('150001 РКБ:150061 МедФарн'!R31)</f>
        <v>0</v>
      </c>
      <c r="S31" s="43">
        <f>SUM('150001 РКБ:150061 МедФарн'!S31)</f>
        <v>0</v>
      </c>
      <c r="T31" s="36">
        <f>SUM('150001 РКБ:150061 МедФарн'!T31)</f>
        <v>0</v>
      </c>
      <c r="U31" s="43">
        <f>SUM('150001 РКБ:150061 МедФарн'!U31)</f>
        <v>0</v>
      </c>
      <c r="V31" s="36">
        <f>SUM('150001 РКБ:150061 МедФарн'!V31)</f>
        <v>0</v>
      </c>
      <c r="W31" s="43">
        <f>SUM('150001 РКБ:150061 МедФарн'!W31)</f>
        <v>0</v>
      </c>
      <c r="X31" s="36">
        <f>SUM('150001 РКБ:150061 МедФарн'!X31)</f>
        <v>0</v>
      </c>
      <c r="Y31" s="43">
        <f>SUM('150001 РКБ:150061 МедФарн'!Y31)</f>
        <v>0</v>
      </c>
      <c r="Z31" s="121">
        <f t="shared" si="0"/>
        <v>4133</v>
      </c>
      <c r="AA31" s="122">
        <f t="shared" si="1"/>
        <v>1158231.92</v>
      </c>
      <c r="AB31" s="36">
        <f>SUM('150001 РКБ:150061 МедФарн'!Z31)</f>
        <v>0</v>
      </c>
      <c r="AC31" s="43">
        <f>SUM('150001 РКБ:150061 МедФарн'!AA31)</f>
        <v>0</v>
      </c>
      <c r="AD31" s="36">
        <f>SUM('150001 РКБ:150061 МедФарн'!AB31)</f>
        <v>7398</v>
      </c>
      <c r="AE31" s="43">
        <f>SUM('150001 РКБ:150061 МедФарн'!AC31)</f>
        <v>3400416.7199999997</v>
      </c>
      <c r="AF31" s="121">
        <f t="shared" si="2"/>
        <v>7398</v>
      </c>
      <c r="AG31" s="122">
        <f t="shared" si="3"/>
        <v>3400416.7199999997</v>
      </c>
      <c r="AH31" s="36">
        <f>SUM('150001 РКБ:150061 МедФарн'!AD31)</f>
        <v>0</v>
      </c>
      <c r="AI31" s="43">
        <f>SUM('150001 РКБ:150061 МедФарн'!AE31)</f>
        <v>0</v>
      </c>
      <c r="AJ31" s="36">
        <f>SUM('150001 РКБ:150061 МедФарн'!AF31)</f>
        <v>336</v>
      </c>
      <c r="AK31" s="43">
        <f>SUM('150001 РКБ:150061 МедФарн'!AG31)</f>
        <v>386739.36</v>
      </c>
      <c r="AL31" s="126">
        <f t="shared" si="4"/>
        <v>336</v>
      </c>
      <c r="AM31" s="127">
        <f t="shared" si="5"/>
        <v>386739.36</v>
      </c>
    </row>
    <row r="32" spans="1:39" x14ac:dyDescent="0.25">
      <c r="A32" s="38">
        <v>23</v>
      </c>
      <c r="B32" s="65" t="s">
        <v>51</v>
      </c>
      <c r="C32" s="50" t="s">
        <v>22</v>
      </c>
      <c r="D32" s="36">
        <f>SUM('150001 РКБ:150061 МедФарн'!D32)</f>
        <v>800</v>
      </c>
      <c r="E32" s="43">
        <f>SUM('150001 РКБ:150061 МедФарн'!E32)</f>
        <v>123880</v>
      </c>
      <c r="F32" s="36">
        <f>SUM('150001 РКБ:150061 МедФарн'!F32)</f>
        <v>0</v>
      </c>
      <c r="G32" s="43">
        <f>SUM('150001 РКБ:150061 МедФарн'!G32)</f>
        <v>0</v>
      </c>
      <c r="H32" s="36">
        <f>SUM('150001 РКБ:150061 МедФарн'!H32)</f>
        <v>200</v>
      </c>
      <c r="I32" s="43">
        <f>SUM('150001 РКБ:150061 МедФарн'!I32)</f>
        <v>37164</v>
      </c>
      <c r="J32" s="36">
        <f>SUM('150001 РКБ:150061 МедФарн'!J32)</f>
        <v>371</v>
      </c>
      <c r="K32" s="43">
        <f>SUM('150001 РКБ:150061 МедФарн'!K32)</f>
        <v>103969.04000000001</v>
      </c>
      <c r="L32" s="36">
        <f>SUM('150001 РКБ:150061 МедФарн'!L32)</f>
        <v>0</v>
      </c>
      <c r="M32" s="43">
        <f>SUM('150001 РКБ:150061 МедФарн'!M32)</f>
        <v>0</v>
      </c>
      <c r="N32" s="36">
        <f>SUM('150001 РКБ:150061 МедФарн'!N32)</f>
        <v>0</v>
      </c>
      <c r="O32" s="43">
        <f>SUM('150001 РКБ:150061 МедФарн'!O32)</f>
        <v>0</v>
      </c>
      <c r="P32" s="36">
        <f>SUM('150001 РКБ:150061 МедФарн'!P32)</f>
        <v>0</v>
      </c>
      <c r="Q32" s="43">
        <f>SUM('150001 РКБ:150061 МедФарн'!Q32)</f>
        <v>0</v>
      </c>
      <c r="R32" s="36">
        <f>SUM('150001 РКБ:150061 МедФарн'!R32)</f>
        <v>0</v>
      </c>
      <c r="S32" s="43">
        <f>SUM('150001 РКБ:150061 МедФарн'!S32)</f>
        <v>0</v>
      </c>
      <c r="T32" s="36">
        <f>SUM('150001 РКБ:150061 МедФарн'!T32)</f>
        <v>0</v>
      </c>
      <c r="U32" s="43">
        <f>SUM('150001 РКБ:150061 МедФарн'!U32)</f>
        <v>0</v>
      </c>
      <c r="V32" s="36">
        <f>SUM('150001 РКБ:150061 МедФарн'!V32)</f>
        <v>0</v>
      </c>
      <c r="W32" s="43">
        <f>SUM('150001 РКБ:150061 МедФарн'!W32)</f>
        <v>0</v>
      </c>
      <c r="X32" s="36">
        <f>SUM('150001 РКБ:150061 МедФарн'!X32)</f>
        <v>0</v>
      </c>
      <c r="Y32" s="43">
        <f>SUM('150001 РКБ:150061 МедФарн'!Y32)</f>
        <v>0</v>
      </c>
      <c r="Z32" s="121">
        <f t="shared" si="0"/>
        <v>1371</v>
      </c>
      <c r="AA32" s="122">
        <f t="shared" si="1"/>
        <v>265013.04000000004</v>
      </c>
      <c r="AB32" s="36">
        <f>SUM('150001 РКБ:150061 МедФарн'!Z32)</f>
        <v>0</v>
      </c>
      <c r="AC32" s="43">
        <f>SUM('150001 РКБ:150061 МедФарн'!AA32)</f>
        <v>0</v>
      </c>
      <c r="AD32" s="36">
        <f>SUM('150001 РКБ:150061 МедФарн'!AB32)</f>
        <v>0</v>
      </c>
      <c r="AE32" s="43">
        <f>SUM('150001 РКБ:150061 МедФарн'!AC32)</f>
        <v>0</v>
      </c>
      <c r="AF32" s="121">
        <f t="shared" si="2"/>
        <v>0</v>
      </c>
      <c r="AG32" s="122">
        <f t="shared" si="3"/>
        <v>0</v>
      </c>
      <c r="AH32" s="36">
        <f>SUM('150001 РКБ:150061 МедФарн'!AD32)</f>
        <v>680</v>
      </c>
      <c r="AI32" s="43">
        <f>SUM('150001 РКБ:150061 МедФарн'!AE32)</f>
        <v>507184.80000000005</v>
      </c>
      <c r="AJ32" s="36">
        <f>SUM('150001 РКБ:150061 МедФарн'!AF32)</f>
        <v>119</v>
      </c>
      <c r="AK32" s="43">
        <f>SUM('150001 РКБ:150061 МедФарн'!AG32)</f>
        <v>136970.19</v>
      </c>
      <c r="AL32" s="126">
        <f t="shared" si="4"/>
        <v>799</v>
      </c>
      <c r="AM32" s="127">
        <f t="shared" si="5"/>
        <v>644154.99</v>
      </c>
    </row>
    <row r="33" spans="1:39" x14ac:dyDescent="0.25">
      <c r="A33" s="38">
        <v>24</v>
      </c>
      <c r="B33" s="65" t="s">
        <v>52</v>
      </c>
      <c r="C33" s="50" t="s">
        <v>23</v>
      </c>
      <c r="D33" s="36">
        <f>SUM('150001 РКБ:150061 МедФарн'!D33)</f>
        <v>0</v>
      </c>
      <c r="E33" s="43">
        <f>SUM('150001 РКБ:150061 МедФарн'!E33)</f>
        <v>0</v>
      </c>
      <c r="F33" s="36">
        <f>SUM('150001 РКБ:150061 МедФарн'!F33)</f>
        <v>0</v>
      </c>
      <c r="G33" s="43">
        <f>SUM('150001 РКБ:150061 МедФарн'!G33)</f>
        <v>0</v>
      </c>
      <c r="H33" s="36">
        <f>SUM('150001 РКБ:150061 МедФарн'!H33)</f>
        <v>0</v>
      </c>
      <c r="I33" s="43">
        <f>SUM('150001 РКБ:150061 МедФарн'!I33)</f>
        <v>0</v>
      </c>
      <c r="J33" s="36">
        <f>SUM('150001 РКБ:150061 МедФарн'!J33)</f>
        <v>0</v>
      </c>
      <c r="K33" s="43">
        <f>SUM('150001 РКБ:150061 МедФарн'!K33)</f>
        <v>0</v>
      </c>
      <c r="L33" s="36">
        <f>SUM('150001 РКБ:150061 МедФарн'!L33)</f>
        <v>0</v>
      </c>
      <c r="M33" s="43">
        <f>SUM('150001 РКБ:150061 МедФарн'!M33)</f>
        <v>0</v>
      </c>
      <c r="N33" s="36">
        <f>SUM('150001 РКБ:150061 МедФарн'!N33)</f>
        <v>0</v>
      </c>
      <c r="O33" s="43">
        <f>SUM('150001 РКБ:150061 МедФарн'!O33)</f>
        <v>0</v>
      </c>
      <c r="P33" s="36">
        <f>SUM('150001 РКБ:150061 МедФарн'!P33)</f>
        <v>0</v>
      </c>
      <c r="Q33" s="43">
        <f>SUM('150001 РКБ:150061 МедФарн'!Q33)</f>
        <v>0</v>
      </c>
      <c r="R33" s="36">
        <f>SUM('150001 РКБ:150061 МедФарн'!R33)</f>
        <v>0</v>
      </c>
      <c r="S33" s="43">
        <f>SUM('150001 РКБ:150061 МедФарн'!S33)</f>
        <v>0</v>
      </c>
      <c r="T33" s="36">
        <f>SUM('150001 РКБ:150061 МедФарн'!T33)</f>
        <v>0</v>
      </c>
      <c r="U33" s="43">
        <f>SUM('150001 РКБ:150061 МедФарн'!U33)</f>
        <v>0</v>
      </c>
      <c r="V33" s="36">
        <f>SUM('150001 РКБ:150061 МедФарн'!V33)</f>
        <v>0</v>
      </c>
      <c r="W33" s="43">
        <f>SUM('150001 РКБ:150061 МедФарн'!W33)</f>
        <v>0</v>
      </c>
      <c r="X33" s="36">
        <f>SUM('150001 РКБ:150061 МедФарн'!X33)</f>
        <v>0</v>
      </c>
      <c r="Y33" s="43">
        <f>SUM('150001 РКБ:150061 МедФарн'!Y33)</f>
        <v>0</v>
      </c>
      <c r="Z33" s="121">
        <f t="shared" si="0"/>
        <v>0</v>
      </c>
      <c r="AA33" s="122">
        <f t="shared" si="1"/>
        <v>0</v>
      </c>
      <c r="AB33" s="36">
        <f>SUM('150001 РКБ:150061 МедФарн'!Z33)</f>
        <v>0</v>
      </c>
      <c r="AC33" s="43">
        <f>SUM('150001 РКБ:150061 МедФарн'!AA33)</f>
        <v>0</v>
      </c>
      <c r="AD33" s="36">
        <f>SUM('150001 РКБ:150061 МедФарн'!AB33)</f>
        <v>0</v>
      </c>
      <c r="AE33" s="43">
        <f>SUM('150001 РКБ:150061 МедФарн'!AC33)</f>
        <v>0</v>
      </c>
      <c r="AF33" s="121">
        <f t="shared" si="2"/>
        <v>0</v>
      </c>
      <c r="AG33" s="122">
        <f t="shared" si="3"/>
        <v>0</v>
      </c>
      <c r="AH33" s="36">
        <f>SUM('150001 РКБ:150061 МедФарн'!AD33)</f>
        <v>0</v>
      </c>
      <c r="AI33" s="43">
        <f>SUM('150001 РКБ:150061 МедФарн'!AE33)</f>
        <v>0</v>
      </c>
      <c r="AJ33" s="36">
        <f>SUM('150001 РКБ:150061 МедФарн'!AF33)</f>
        <v>0</v>
      </c>
      <c r="AK33" s="43">
        <f>SUM('150001 РКБ:150061 МедФарн'!AG33)</f>
        <v>0</v>
      </c>
      <c r="AL33" s="126">
        <f t="shared" si="4"/>
        <v>0</v>
      </c>
      <c r="AM33" s="127">
        <f t="shared" si="5"/>
        <v>0</v>
      </c>
    </row>
    <row r="34" spans="1:39" ht="36" x14ac:dyDescent="0.25">
      <c r="A34" s="38">
        <v>25</v>
      </c>
      <c r="B34" s="65" t="s">
        <v>53</v>
      </c>
      <c r="C34" s="50" t="s">
        <v>24</v>
      </c>
      <c r="D34" s="36">
        <f>SUM('150001 РКБ:150061 МедФарн'!D34)</f>
        <v>1600</v>
      </c>
      <c r="E34" s="43">
        <f>SUM('150001 РКБ:150061 МедФарн'!E34)</f>
        <v>263776</v>
      </c>
      <c r="F34" s="36">
        <f>SUM('150001 РКБ:150061 МедФарн'!F34)</f>
        <v>0</v>
      </c>
      <c r="G34" s="43">
        <f>SUM('150001 РКБ:150061 МедФарн'!G34)</f>
        <v>0</v>
      </c>
      <c r="H34" s="36">
        <f>SUM('150001 РКБ:150061 МедФарн'!H34)</f>
        <v>250</v>
      </c>
      <c r="I34" s="43">
        <f>SUM('150001 РКБ:150061 МедФарн'!I34)</f>
        <v>49457.5</v>
      </c>
      <c r="J34" s="36">
        <f>SUM('150001 РКБ:150061 МедФарн'!J34)</f>
        <v>0</v>
      </c>
      <c r="K34" s="43">
        <f>SUM('150001 РКБ:150061 МедФарн'!K34)</f>
        <v>0</v>
      </c>
      <c r="L34" s="36">
        <f>SUM('150001 РКБ:150061 МедФарн'!L34)</f>
        <v>0</v>
      </c>
      <c r="M34" s="43">
        <f>SUM('150001 РКБ:150061 МедФарн'!M34)</f>
        <v>0</v>
      </c>
      <c r="N34" s="36">
        <f>SUM('150001 РКБ:150061 МедФарн'!N34)</f>
        <v>0</v>
      </c>
      <c r="O34" s="43">
        <f>SUM('150001 РКБ:150061 МедФарн'!O34)</f>
        <v>0</v>
      </c>
      <c r="P34" s="36">
        <f>SUM('150001 РКБ:150061 МедФарн'!P34)</f>
        <v>0</v>
      </c>
      <c r="Q34" s="43">
        <f>SUM('150001 РКБ:150061 МедФарн'!Q34)</f>
        <v>0</v>
      </c>
      <c r="R34" s="36">
        <f>SUM('150001 РКБ:150061 МедФарн'!R34)</f>
        <v>0</v>
      </c>
      <c r="S34" s="43">
        <f>SUM('150001 РКБ:150061 МедФарн'!S34)</f>
        <v>0</v>
      </c>
      <c r="T34" s="36">
        <f>SUM('150001 РКБ:150061 МедФарн'!T34)</f>
        <v>0</v>
      </c>
      <c r="U34" s="43">
        <f>SUM('150001 РКБ:150061 МедФарн'!U34)</f>
        <v>0</v>
      </c>
      <c r="V34" s="36">
        <f>SUM('150001 РКБ:150061 МедФарн'!V34)</f>
        <v>0</v>
      </c>
      <c r="W34" s="43">
        <f>SUM('150001 РКБ:150061 МедФарн'!W34)</f>
        <v>0</v>
      </c>
      <c r="X34" s="36">
        <f>SUM('150001 РКБ:150061 МедФарн'!X34)</f>
        <v>0</v>
      </c>
      <c r="Y34" s="43">
        <f>SUM('150001 РКБ:150061 МедФарн'!Y34)</f>
        <v>0</v>
      </c>
      <c r="Z34" s="121">
        <f t="shared" si="0"/>
        <v>1850</v>
      </c>
      <c r="AA34" s="122">
        <f t="shared" si="1"/>
        <v>313233.5</v>
      </c>
      <c r="AB34" s="36">
        <f>SUM('150001 РКБ:150061 МедФарн'!Z34)</f>
        <v>40</v>
      </c>
      <c r="AC34" s="43">
        <f>SUM('150001 РКБ:150061 МедФарн'!AA34)</f>
        <v>12979.6</v>
      </c>
      <c r="AD34" s="36">
        <f>SUM('150001 РКБ:150061 МедФарн'!AB34)</f>
        <v>0</v>
      </c>
      <c r="AE34" s="43">
        <f>SUM('150001 РКБ:150061 МедФарн'!AC34)</f>
        <v>0</v>
      </c>
      <c r="AF34" s="121">
        <f t="shared" si="2"/>
        <v>40</v>
      </c>
      <c r="AG34" s="122">
        <f t="shared" si="3"/>
        <v>12979.6</v>
      </c>
      <c r="AH34" s="36">
        <f>SUM('150001 РКБ:150061 МедФарн'!AD34)</f>
        <v>260</v>
      </c>
      <c r="AI34" s="43">
        <f>SUM('150001 РКБ:150061 МедФарн'!AE34)</f>
        <v>227440.2</v>
      </c>
      <c r="AJ34" s="36">
        <f>SUM('150001 РКБ:150061 МедФарн'!AF34)</f>
        <v>0</v>
      </c>
      <c r="AK34" s="43">
        <f>SUM('150001 РКБ:150061 МедФарн'!AG34)</f>
        <v>0</v>
      </c>
      <c r="AL34" s="126">
        <f t="shared" si="4"/>
        <v>260</v>
      </c>
      <c r="AM34" s="127">
        <f t="shared" si="5"/>
        <v>227440.2</v>
      </c>
    </row>
    <row r="35" spans="1:39" x14ac:dyDescent="0.25">
      <c r="A35" s="38">
        <v>27</v>
      </c>
      <c r="B35" s="65" t="s">
        <v>54</v>
      </c>
      <c r="C35" s="50" t="s">
        <v>25</v>
      </c>
      <c r="D35" s="36">
        <f>SUM('150001 РКБ:150061 МедФарн'!D35)</f>
        <v>0</v>
      </c>
      <c r="E35" s="43">
        <f>SUM('150001 РКБ:150061 МедФарн'!E35)</f>
        <v>0</v>
      </c>
      <c r="F35" s="36">
        <f>SUM('150001 РКБ:150061 МедФарн'!F35)</f>
        <v>0</v>
      </c>
      <c r="G35" s="43">
        <f>SUM('150001 РКБ:150061 МедФарн'!G35)</f>
        <v>0</v>
      </c>
      <c r="H35" s="36">
        <f>SUM('150001 РКБ:150061 МедФарн'!H35)</f>
        <v>850</v>
      </c>
      <c r="I35" s="43">
        <f>SUM('150001 РКБ:150061 МедФарн'!I35)</f>
        <v>157947</v>
      </c>
      <c r="J35" s="36">
        <f>SUM('150001 РКБ:150061 МедФарн'!J35)</f>
        <v>0</v>
      </c>
      <c r="K35" s="43">
        <f>SUM('150001 РКБ:150061 МедФарн'!K35)</f>
        <v>0</v>
      </c>
      <c r="L35" s="36">
        <f>SUM('150001 РКБ:150061 МедФарн'!L35)</f>
        <v>0</v>
      </c>
      <c r="M35" s="43">
        <f>SUM('150001 РКБ:150061 МедФарн'!M35)</f>
        <v>0</v>
      </c>
      <c r="N35" s="36">
        <f>SUM('150001 РКБ:150061 МедФарн'!N35)</f>
        <v>0</v>
      </c>
      <c r="O35" s="43">
        <f>SUM('150001 РКБ:150061 МедФарн'!O35)</f>
        <v>0</v>
      </c>
      <c r="P35" s="36">
        <f>SUM('150001 РКБ:150061 МедФарн'!P35)</f>
        <v>0</v>
      </c>
      <c r="Q35" s="43">
        <f>SUM('150001 РКБ:150061 МедФарн'!Q35)</f>
        <v>0</v>
      </c>
      <c r="R35" s="36">
        <f>SUM('150001 РКБ:150061 МедФарн'!R35)</f>
        <v>0</v>
      </c>
      <c r="S35" s="43">
        <f>SUM('150001 РКБ:150061 МедФарн'!S35)</f>
        <v>0</v>
      </c>
      <c r="T35" s="36">
        <f>SUM('150001 РКБ:150061 МедФарн'!T35)</f>
        <v>0</v>
      </c>
      <c r="U35" s="43">
        <f>SUM('150001 РКБ:150061 МедФарн'!U35)</f>
        <v>0</v>
      </c>
      <c r="V35" s="36">
        <f>SUM('150001 РКБ:150061 МедФарн'!V35)</f>
        <v>0</v>
      </c>
      <c r="W35" s="43">
        <f>SUM('150001 РКБ:150061 МедФарн'!W35)</f>
        <v>0</v>
      </c>
      <c r="X35" s="36">
        <f>SUM('150001 РКБ:150061 МедФарн'!X35)</f>
        <v>0</v>
      </c>
      <c r="Y35" s="43">
        <f>SUM('150001 РКБ:150061 МедФарн'!Y35)</f>
        <v>0</v>
      </c>
      <c r="Z35" s="121">
        <f t="shared" si="0"/>
        <v>850</v>
      </c>
      <c r="AA35" s="122">
        <f t="shared" si="1"/>
        <v>157947</v>
      </c>
      <c r="AB35" s="36">
        <f>SUM('150001 РКБ:150061 МедФарн'!Z35)</f>
        <v>3580</v>
      </c>
      <c r="AC35" s="43">
        <f>SUM('150001 РКБ:150061 МедФарн'!AA35)</f>
        <v>1091148.2</v>
      </c>
      <c r="AD35" s="36">
        <f>SUM('150001 РКБ:150061 МедФарн'!AB35)</f>
        <v>0</v>
      </c>
      <c r="AE35" s="43">
        <f>SUM('150001 РКБ:150061 МедФарн'!AC35)</f>
        <v>0</v>
      </c>
      <c r="AF35" s="121">
        <f t="shared" si="2"/>
        <v>3580</v>
      </c>
      <c r="AG35" s="122">
        <f t="shared" si="3"/>
        <v>1091148.2</v>
      </c>
      <c r="AH35" s="36">
        <f>SUM('150001 РКБ:150061 МедФарн'!AD35)</f>
        <v>679</v>
      </c>
      <c r="AI35" s="43">
        <f>SUM('150001 РКБ:150061 МедФарн'!AE35)</f>
        <v>506438.94</v>
      </c>
      <c r="AJ35" s="36">
        <f>SUM('150001 РКБ:150061 МедФарн'!AF35)</f>
        <v>0</v>
      </c>
      <c r="AK35" s="43">
        <f>SUM('150001 РКБ:150061 МедФарн'!AG35)</f>
        <v>0</v>
      </c>
      <c r="AL35" s="126">
        <f t="shared" si="4"/>
        <v>679</v>
      </c>
      <c r="AM35" s="127">
        <f t="shared" si="5"/>
        <v>506438.94</v>
      </c>
    </row>
    <row r="36" spans="1:39" x14ac:dyDescent="0.25">
      <c r="A36" s="38">
        <v>28</v>
      </c>
      <c r="B36" s="65" t="s">
        <v>61</v>
      </c>
      <c r="C36" s="50" t="s">
        <v>26</v>
      </c>
      <c r="D36" s="36">
        <f>SUM('150001 РКБ:150061 МедФарн'!D36)</f>
        <v>0</v>
      </c>
      <c r="E36" s="43">
        <f>SUM('150001 РКБ:150061 МедФарн'!E36)</f>
        <v>0</v>
      </c>
      <c r="F36" s="36">
        <f>SUM('150001 РКБ:150061 МедФарн'!F36)</f>
        <v>0</v>
      </c>
      <c r="G36" s="43">
        <f>SUM('150001 РКБ:150061 МедФарн'!G36)</f>
        <v>0</v>
      </c>
      <c r="H36" s="36">
        <f>SUM('150001 РКБ:150061 МедФарн'!H36)</f>
        <v>0</v>
      </c>
      <c r="I36" s="43">
        <f>SUM('150001 РКБ:150061 МедФарн'!I36)</f>
        <v>0</v>
      </c>
      <c r="J36" s="36">
        <f>SUM('150001 РКБ:150061 МедФарн'!J36)</f>
        <v>0</v>
      </c>
      <c r="K36" s="43">
        <f>SUM('150001 РКБ:150061 МедФарн'!K36)</f>
        <v>0</v>
      </c>
      <c r="L36" s="36">
        <f>SUM('150001 РКБ:150061 МедФарн'!L36)</f>
        <v>0</v>
      </c>
      <c r="M36" s="43">
        <f>SUM('150001 РКБ:150061 МедФарн'!M36)</f>
        <v>0</v>
      </c>
      <c r="N36" s="36">
        <f>SUM('150001 РКБ:150061 МедФарн'!N36)</f>
        <v>0</v>
      </c>
      <c r="O36" s="43">
        <f>SUM('150001 РКБ:150061 МедФарн'!O36)</f>
        <v>0</v>
      </c>
      <c r="P36" s="36">
        <f>SUM('150001 РКБ:150061 МедФарн'!P36)</f>
        <v>0</v>
      </c>
      <c r="Q36" s="43">
        <f>SUM('150001 РКБ:150061 МедФарн'!Q36)</f>
        <v>0</v>
      </c>
      <c r="R36" s="36">
        <f>SUM('150001 РКБ:150061 МедФарн'!R36)</f>
        <v>0</v>
      </c>
      <c r="S36" s="43">
        <f>SUM('150001 РКБ:150061 МедФарн'!S36)</f>
        <v>0</v>
      </c>
      <c r="T36" s="36">
        <f>SUM('150001 РКБ:150061 МедФарн'!T36)</f>
        <v>0</v>
      </c>
      <c r="U36" s="43">
        <f>SUM('150001 РКБ:150061 МедФарн'!U36)</f>
        <v>0</v>
      </c>
      <c r="V36" s="36">
        <f>SUM('150001 РКБ:150061 МедФарн'!V36)</f>
        <v>0</v>
      </c>
      <c r="W36" s="43">
        <f>SUM('150001 РКБ:150061 МедФарн'!W36)</f>
        <v>0</v>
      </c>
      <c r="X36" s="36">
        <f>SUM('150001 РКБ:150061 МедФарн'!X36)</f>
        <v>0</v>
      </c>
      <c r="Y36" s="43">
        <f>SUM('150001 РКБ:150061 МедФарн'!Y36)</f>
        <v>0</v>
      </c>
      <c r="Z36" s="121">
        <f t="shared" si="0"/>
        <v>0</v>
      </c>
      <c r="AA36" s="122">
        <f t="shared" si="1"/>
        <v>0</v>
      </c>
      <c r="AB36" s="36">
        <f>SUM('150001 РКБ:150061 МедФарн'!Z36)</f>
        <v>0</v>
      </c>
      <c r="AC36" s="43">
        <f>SUM('150001 РКБ:150061 МедФарн'!AA36)</f>
        <v>0</v>
      </c>
      <c r="AD36" s="36">
        <f>SUM('150001 РКБ:150061 МедФарн'!AB36)</f>
        <v>0</v>
      </c>
      <c r="AE36" s="43">
        <f>SUM('150001 РКБ:150061 МедФарн'!AC36)</f>
        <v>0</v>
      </c>
      <c r="AF36" s="121">
        <f t="shared" si="2"/>
        <v>0</v>
      </c>
      <c r="AG36" s="122">
        <f t="shared" si="3"/>
        <v>0</v>
      </c>
      <c r="AH36" s="36">
        <f>SUM('150001 РКБ:150061 МедФарн'!AD36)</f>
        <v>0</v>
      </c>
      <c r="AI36" s="43">
        <f>SUM('150001 РКБ:150061 МедФарн'!AE36)</f>
        <v>0</v>
      </c>
      <c r="AJ36" s="36">
        <f>SUM('150001 РКБ:150061 МедФарн'!AF36)</f>
        <v>0</v>
      </c>
      <c r="AK36" s="43">
        <f>SUM('150001 РКБ:150061 МедФарн'!AG36)</f>
        <v>0</v>
      </c>
      <c r="AL36" s="126">
        <f t="shared" si="4"/>
        <v>0</v>
      </c>
      <c r="AM36" s="127">
        <f t="shared" si="5"/>
        <v>0</v>
      </c>
    </row>
    <row r="37" spans="1:39" x14ac:dyDescent="0.25">
      <c r="A37" s="38">
        <v>29</v>
      </c>
      <c r="B37" s="65" t="s">
        <v>62</v>
      </c>
      <c r="C37" s="50" t="s">
        <v>27</v>
      </c>
      <c r="D37" s="36">
        <f>SUM('150001 РКБ:150061 МедФарн'!D37)</f>
        <v>0</v>
      </c>
      <c r="E37" s="43">
        <f>SUM('150001 РКБ:150061 МедФарн'!E37)</f>
        <v>0</v>
      </c>
      <c r="F37" s="36">
        <f>SUM('150001 РКБ:150061 МедФарн'!F37)</f>
        <v>0</v>
      </c>
      <c r="G37" s="43">
        <f>SUM('150001 РКБ:150061 МедФарн'!G37)</f>
        <v>0</v>
      </c>
      <c r="H37" s="36">
        <f>SUM('150001 РКБ:150061 МедФарн'!H37)</f>
        <v>450</v>
      </c>
      <c r="I37" s="43">
        <f>SUM('150001 РКБ:150061 МедФарн'!I37)</f>
        <v>89023.5</v>
      </c>
      <c r="J37" s="36">
        <f>SUM('150001 РКБ:150061 МедФарн'!J37)</f>
        <v>700</v>
      </c>
      <c r="K37" s="43">
        <f>SUM('150001 РКБ:150061 МедФарн'!K37)</f>
        <v>139048</v>
      </c>
      <c r="L37" s="36">
        <f>SUM('150001 РКБ:150061 МедФарн'!L37)</f>
        <v>0</v>
      </c>
      <c r="M37" s="43">
        <f>SUM('150001 РКБ:150061 МедФарн'!M37)</f>
        <v>0</v>
      </c>
      <c r="N37" s="36">
        <f>SUM('150001 РКБ:150061 МедФарн'!N37)</f>
        <v>0</v>
      </c>
      <c r="O37" s="43">
        <f>SUM('150001 РКБ:150061 МедФарн'!O37)</f>
        <v>0</v>
      </c>
      <c r="P37" s="36">
        <f>SUM('150001 РКБ:150061 МедФарн'!P37)</f>
        <v>0</v>
      </c>
      <c r="Q37" s="43">
        <f>SUM('150001 РКБ:150061 МедФарн'!Q37)</f>
        <v>0</v>
      </c>
      <c r="R37" s="36">
        <f>SUM('150001 РКБ:150061 МедФарн'!R37)</f>
        <v>0</v>
      </c>
      <c r="S37" s="43">
        <f>SUM('150001 РКБ:150061 МедФарн'!S37)</f>
        <v>0</v>
      </c>
      <c r="T37" s="36">
        <f>SUM('150001 РКБ:150061 МедФарн'!T37)</f>
        <v>0</v>
      </c>
      <c r="U37" s="43">
        <f>SUM('150001 РКБ:150061 МедФарн'!U37)</f>
        <v>0</v>
      </c>
      <c r="V37" s="36">
        <f>SUM('150001 РКБ:150061 МедФарн'!V37)</f>
        <v>0</v>
      </c>
      <c r="W37" s="43">
        <f>SUM('150001 РКБ:150061 МедФарн'!W37)</f>
        <v>0</v>
      </c>
      <c r="X37" s="36">
        <f>SUM('150001 РКБ:150061 МедФарн'!X37)</f>
        <v>0</v>
      </c>
      <c r="Y37" s="43">
        <f>SUM('150001 РКБ:150061 МедФарн'!Y37)</f>
        <v>0</v>
      </c>
      <c r="Z37" s="121">
        <f t="shared" si="0"/>
        <v>1150</v>
      </c>
      <c r="AA37" s="122">
        <f t="shared" si="1"/>
        <v>228071.5</v>
      </c>
      <c r="AB37" s="36">
        <f>SUM('150001 РКБ:150061 МедФарн'!Z37)</f>
        <v>21400</v>
      </c>
      <c r="AC37" s="43">
        <f>SUM('150001 РКБ:150061 МедФарн'!AA37)</f>
        <v>6944086</v>
      </c>
      <c r="AD37" s="36">
        <f>SUM('150001 РКБ:150061 МедФарн'!AB37)</f>
        <v>7770</v>
      </c>
      <c r="AE37" s="43">
        <f>SUM('150001 РКБ:150061 МедФарн'!AC37)</f>
        <v>2531543.7000000002</v>
      </c>
      <c r="AF37" s="121">
        <f t="shared" si="2"/>
        <v>29170</v>
      </c>
      <c r="AG37" s="122">
        <f t="shared" si="3"/>
        <v>9475629.6999999993</v>
      </c>
      <c r="AH37" s="36">
        <f>SUM('150001 РКБ:150061 МедФарн'!AD37)</f>
        <v>18500</v>
      </c>
      <c r="AI37" s="43">
        <f>SUM('150001 РКБ:150061 МедФарн'!AE37)</f>
        <v>16183245</v>
      </c>
      <c r="AJ37" s="36">
        <f>SUM('150001 РКБ:150061 МедФарн'!AF37)</f>
        <v>1505</v>
      </c>
      <c r="AK37" s="43">
        <f>SUM('150001 РКБ:150061 МедФарн'!AG37)</f>
        <v>1316528.8499999999</v>
      </c>
      <c r="AL37" s="126">
        <f t="shared" si="4"/>
        <v>20005</v>
      </c>
      <c r="AM37" s="127">
        <f t="shared" si="5"/>
        <v>17499773.850000001</v>
      </c>
    </row>
    <row r="38" spans="1:39" x14ac:dyDescent="0.25">
      <c r="A38" s="38">
        <v>30</v>
      </c>
      <c r="B38" s="65" t="s">
        <v>63</v>
      </c>
      <c r="C38" s="50" t="s">
        <v>28</v>
      </c>
      <c r="D38" s="36">
        <f>SUM('150001 РКБ:150061 МедФарн'!D38)</f>
        <v>880</v>
      </c>
      <c r="E38" s="43">
        <f>SUM('150001 РКБ:150061 МедФарн'!E38)</f>
        <v>116309.59999999999</v>
      </c>
      <c r="F38" s="36">
        <f>SUM('150001 РКБ:150061 МедФарн'!F38)</f>
        <v>0</v>
      </c>
      <c r="G38" s="43">
        <f>SUM('150001 РКБ:150061 МедФарн'!G38)</f>
        <v>0</v>
      </c>
      <c r="H38" s="36">
        <f>SUM('150001 РКБ:150061 МедФарн'!H38)</f>
        <v>150</v>
      </c>
      <c r="I38" s="43">
        <f>SUM('150001 РКБ:150061 МедФарн'!I38)</f>
        <v>23790</v>
      </c>
      <c r="J38" s="36">
        <f>SUM('150001 РКБ:150061 МедФарн'!J38)</f>
        <v>0</v>
      </c>
      <c r="K38" s="43">
        <f>SUM('150001 РКБ:150061 МедФарн'!K38)</f>
        <v>0</v>
      </c>
      <c r="L38" s="36">
        <f>SUM('150001 РКБ:150061 МедФарн'!L38)</f>
        <v>0</v>
      </c>
      <c r="M38" s="43">
        <f>SUM('150001 РКБ:150061 МедФарн'!M38)</f>
        <v>0</v>
      </c>
      <c r="N38" s="36">
        <f>SUM('150001 РКБ:150061 МедФарн'!N38)</f>
        <v>0</v>
      </c>
      <c r="O38" s="43">
        <f>SUM('150001 РКБ:150061 МедФарн'!O38)</f>
        <v>0</v>
      </c>
      <c r="P38" s="36">
        <f>SUM('150001 РКБ:150061 МедФарн'!P38)</f>
        <v>0</v>
      </c>
      <c r="Q38" s="43">
        <f>SUM('150001 РКБ:150061 МедФарн'!Q38)</f>
        <v>0</v>
      </c>
      <c r="R38" s="36">
        <f>SUM('150001 РКБ:150061 МедФарн'!R38)</f>
        <v>0</v>
      </c>
      <c r="S38" s="43">
        <f>SUM('150001 РКБ:150061 МедФарн'!S38)</f>
        <v>0</v>
      </c>
      <c r="T38" s="36">
        <f>SUM('150001 РКБ:150061 МедФарн'!T38)</f>
        <v>0</v>
      </c>
      <c r="U38" s="43">
        <f>SUM('150001 РКБ:150061 МедФарн'!U38)</f>
        <v>0</v>
      </c>
      <c r="V38" s="36">
        <f>SUM('150001 РКБ:150061 МедФарн'!V38)</f>
        <v>0</v>
      </c>
      <c r="W38" s="43">
        <f>SUM('150001 РКБ:150061 МедФарн'!W38)</f>
        <v>0</v>
      </c>
      <c r="X38" s="36">
        <f>SUM('150001 РКБ:150061 МедФарн'!X38)</f>
        <v>0</v>
      </c>
      <c r="Y38" s="43">
        <f>SUM('150001 РКБ:150061 МедФарн'!Y38)</f>
        <v>0</v>
      </c>
      <c r="Z38" s="121">
        <f t="shared" si="0"/>
        <v>1030</v>
      </c>
      <c r="AA38" s="122">
        <f t="shared" si="1"/>
        <v>140099.59999999998</v>
      </c>
      <c r="AB38" s="36">
        <f>SUM('150001 РКБ:150061 МедФарн'!Z38)</f>
        <v>1040</v>
      </c>
      <c r="AC38" s="43">
        <f>SUM('150001 РКБ:150061 МедФарн'!AA38)</f>
        <v>270545.59999999998</v>
      </c>
      <c r="AD38" s="36">
        <f>SUM('150001 РКБ:150061 МедФарн'!AB38)</f>
        <v>0</v>
      </c>
      <c r="AE38" s="43">
        <f>SUM('150001 РКБ:150061 МедФарн'!AC38)</f>
        <v>0</v>
      </c>
      <c r="AF38" s="121">
        <f t="shared" si="2"/>
        <v>1040</v>
      </c>
      <c r="AG38" s="122">
        <f t="shared" si="3"/>
        <v>270545.59999999998</v>
      </c>
      <c r="AH38" s="36">
        <f>SUM('150001 РКБ:150061 МедФарн'!AD38)</f>
        <v>440</v>
      </c>
      <c r="AI38" s="43">
        <f>SUM('150001 РКБ:150061 МедФарн'!AE38)</f>
        <v>267401.2</v>
      </c>
      <c r="AJ38" s="36">
        <f>SUM('150001 РКБ:150061 МедФарн'!AF38)</f>
        <v>4</v>
      </c>
      <c r="AK38" s="43">
        <f>SUM('150001 РКБ:150061 МедФарн'!AG38)</f>
        <v>3057.08</v>
      </c>
      <c r="AL38" s="126">
        <f t="shared" si="4"/>
        <v>444</v>
      </c>
      <c r="AM38" s="127">
        <f t="shared" si="5"/>
        <v>270458.28000000003</v>
      </c>
    </row>
    <row r="39" spans="1:39" x14ac:dyDescent="0.25">
      <c r="A39" s="38">
        <v>31</v>
      </c>
      <c r="B39" s="65" t="s">
        <v>64</v>
      </c>
      <c r="C39" s="50" t="s">
        <v>29</v>
      </c>
      <c r="D39" s="36">
        <f>SUM('150001 РКБ:150061 МедФарн'!D39)</f>
        <v>240</v>
      </c>
      <c r="E39" s="43">
        <f>SUM('150001 РКБ:150061 МедФарн'!E39)</f>
        <v>39566.400000000001</v>
      </c>
      <c r="F39" s="36">
        <f>SUM('150001 РКБ:150061 МедФарн'!F39)</f>
        <v>0</v>
      </c>
      <c r="G39" s="43">
        <f>SUM('150001 РКБ:150061 МедФарн'!G39)</f>
        <v>0</v>
      </c>
      <c r="H39" s="36">
        <f>SUM('150001 РКБ:150061 МедФарн'!H39)</f>
        <v>810</v>
      </c>
      <c r="I39" s="43">
        <f>SUM('150001 РКБ:150061 МедФарн'!I39)</f>
        <v>160242.30000000002</v>
      </c>
      <c r="J39" s="36">
        <f>SUM('150001 РКБ:150061 МедФарн'!J39)</f>
        <v>106</v>
      </c>
      <c r="K39" s="43">
        <f>SUM('150001 РКБ:150061 МедФарн'!K39)</f>
        <v>21055.84</v>
      </c>
      <c r="L39" s="36">
        <f>SUM('150001 РКБ:150061 МедФарн'!L39)</f>
        <v>0</v>
      </c>
      <c r="M39" s="43">
        <f>SUM('150001 РКБ:150061 МедФарн'!M39)</f>
        <v>0</v>
      </c>
      <c r="N39" s="36">
        <f>SUM('150001 РКБ:150061 МедФарн'!N39)</f>
        <v>0</v>
      </c>
      <c r="O39" s="43">
        <f>SUM('150001 РКБ:150061 МедФарн'!O39)</f>
        <v>0</v>
      </c>
      <c r="P39" s="36">
        <f>SUM('150001 РКБ:150061 МедФарн'!P39)</f>
        <v>0</v>
      </c>
      <c r="Q39" s="43">
        <f>SUM('150001 РКБ:150061 МедФарн'!Q39)</f>
        <v>0</v>
      </c>
      <c r="R39" s="36">
        <f>SUM('150001 РКБ:150061 МедФарн'!R39)</f>
        <v>0</v>
      </c>
      <c r="S39" s="43">
        <f>SUM('150001 РКБ:150061 МедФарн'!S39)</f>
        <v>0</v>
      </c>
      <c r="T39" s="36">
        <f>SUM('150001 РКБ:150061 МедФарн'!T39)</f>
        <v>0</v>
      </c>
      <c r="U39" s="43">
        <f>SUM('150001 РКБ:150061 МедФарн'!U39)</f>
        <v>0</v>
      </c>
      <c r="V39" s="36">
        <f>SUM('150001 РКБ:150061 МедФарн'!V39)</f>
        <v>0</v>
      </c>
      <c r="W39" s="43">
        <f>SUM('150001 РКБ:150061 МедФарн'!W39)</f>
        <v>0</v>
      </c>
      <c r="X39" s="36">
        <f>SUM('150001 РКБ:150061 МедФарн'!X39)</f>
        <v>0</v>
      </c>
      <c r="Y39" s="43">
        <f>SUM('150001 РКБ:150061 МедФарн'!Y39)</f>
        <v>0</v>
      </c>
      <c r="Z39" s="121">
        <f t="shared" si="0"/>
        <v>1156</v>
      </c>
      <c r="AA39" s="122">
        <f t="shared" si="1"/>
        <v>220864.54</v>
      </c>
      <c r="AB39" s="36">
        <f>SUM('150001 РКБ:150061 МедФарн'!Z39)</f>
        <v>1380</v>
      </c>
      <c r="AC39" s="43">
        <f>SUM('150001 РКБ:150061 МедФарн'!AA39)</f>
        <v>447796.2</v>
      </c>
      <c r="AD39" s="36">
        <f>SUM('150001 РКБ:150061 МедФарн'!AB39)</f>
        <v>0</v>
      </c>
      <c r="AE39" s="43">
        <f>SUM('150001 РКБ:150061 МедФарн'!AC39)</f>
        <v>0</v>
      </c>
      <c r="AF39" s="121">
        <f t="shared" si="2"/>
        <v>1380</v>
      </c>
      <c r="AG39" s="122">
        <f t="shared" si="3"/>
        <v>447796.2</v>
      </c>
      <c r="AH39" s="36">
        <f>SUM('150001 РКБ:150061 МедФарн'!AD39)</f>
        <v>886</v>
      </c>
      <c r="AI39" s="43">
        <f>SUM('150001 РКБ:150061 МедФарн'!AE39)</f>
        <v>775046.22</v>
      </c>
      <c r="AJ39" s="36">
        <f>SUM('150001 РКБ:150061 МедФарн'!AF39)</f>
        <v>9</v>
      </c>
      <c r="AK39" s="43">
        <f>SUM('150001 РКБ:150061 МедФарн'!AG39)</f>
        <v>7872.93</v>
      </c>
      <c r="AL39" s="126">
        <f t="shared" si="4"/>
        <v>895</v>
      </c>
      <c r="AM39" s="127">
        <f t="shared" si="5"/>
        <v>782919.15</v>
      </c>
    </row>
    <row r="40" spans="1:39" x14ac:dyDescent="0.25">
      <c r="A40" s="38">
        <v>32</v>
      </c>
      <c r="B40" s="65" t="s">
        <v>65</v>
      </c>
      <c r="C40" s="50" t="s">
        <v>30</v>
      </c>
      <c r="D40" s="36">
        <f>SUM('150001 РКБ:150061 МедФарн'!D40)</f>
        <v>0</v>
      </c>
      <c r="E40" s="43">
        <f>SUM('150001 РКБ:150061 МедФарн'!E40)</f>
        <v>0</v>
      </c>
      <c r="F40" s="36">
        <f>SUM('150001 РКБ:150061 МедФарн'!F40)</f>
        <v>0</v>
      </c>
      <c r="G40" s="43">
        <f>SUM('150001 РКБ:150061 МедФарн'!G40)</f>
        <v>0</v>
      </c>
      <c r="H40" s="36">
        <f>SUM('150001 РКБ:150061 МедФарн'!H40)</f>
        <v>0</v>
      </c>
      <c r="I40" s="43">
        <f>SUM('150001 РКБ:150061 МедФарн'!I40)</f>
        <v>0</v>
      </c>
      <c r="J40" s="36">
        <f>SUM('150001 РКБ:150061 МедФарн'!J40)</f>
        <v>0</v>
      </c>
      <c r="K40" s="43">
        <f>SUM('150001 РКБ:150061 МедФарн'!K40)</f>
        <v>0</v>
      </c>
      <c r="L40" s="36">
        <f>SUM('150001 РКБ:150061 МедФарн'!L40)</f>
        <v>0</v>
      </c>
      <c r="M40" s="43">
        <f>SUM('150001 РКБ:150061 МедФарн'!M40)</f>
        <v>0</v>
      </c>
      <c r="N40" s="36">
        <f>SUM('150001 РКБ:150061 МедФарн'!N40)</f>
        <v>0</v>
      </c>
      <c r="O40" s="43">
        <f>SUM('150001 РКБ:150061 МедФарн'!O40)</f>
        <v>0</v>
      </c>
      <c r="P40" s="36">
        <f>SUM('150001 РКБ:150061 МедФарн'!P40)</f>
        <v>0</v>
      </c>
      <c r="Q40" s="43">
        <f>SUM('150001 РКБ:150061 МедФарн'!Q40)</f>
        <v>0</v>
      </c>
      <c r="R40" s="36">
        <f>SUM('150001 РКБ:150061 МедФарн'!R40)</f>
        <v>0</v>
      </c>
      <c r="S40" s="43">
        <f>SUM('150001 РКБ:150061 МедФарн'!S40)</f>
        <v>0</v>
      </c>
      <c r="T40" s="36">
        <f>SUM('150001 РКБ:150061 МедФарн'!T40)</f>
        <v>0</v>
      </c>
      <c r="U40" s="43">
        <f>SUM('150001 РКБ:150061 МедФарн'!U40)</f>
        <v>0</v>
      </c>
      <c r="V40" s="36">
        <f>SUM('150001 РКБ:150061 МедФарн'!V40)</f>
        <v>0</v>
      </c>
      <c r="W40" s="43">
        <f>SUM('150001 РКБ:150061 МедФарн'!W40)</f>
        <v>0</v>
      </c>
      <c r="X40" s="36">
        <f>SUM('150001 РКБ:150061 МедФарн'!X40)</f>
        <v>0</v>
      </c>
      <c r="Y40" s="43">
        <f>SUM('150001 РКБ:150061 МедФарн'!Y40)</f>
        <v>0</v>
      </c>
      <c r="Z40" s="121">
        <f t="shared" si="0"/>
        <v>0</v>
      </c>
      <c r="AA40" s="122">
        <f t="shared" si="1"/>
        <v>0</v>
      </c>
      <c r="AB40" s="36">
        <f>SUM('150001 РКБ:150061 МедФарн'!Z40)</f>
        <v>0</v>
      </c>
      <c r="AC40" s="43">
        <f>SUM('150001 РКБ:150061 МедФарн'!AA40)</f>
        <v>0</v>
      </c>
      <c r="AD40" s="36">
        <f>SUM('150001 РКБ:150061 МедФарн'!AB40)</f>
        <v>0</v>
      </c>
      <c r="AE40" s="43">
        <f>SUM('150001 РКБ:150061 МедФарн'!AC40)</f>
        <v>0</v>
      </c>
      <c r="AF40" s="121">
        <f t="shared" si="2"/>
        <v>0</v>
      </c>
      <c r="AG40" s="122">
        <f t="shared" si="3"/>
        <v>0</v>
      </c>
      <c r="AH40" s="36">
        <f>SUM('150001 РКБ:150061 МедФарн'!AD40)</f>
        <v>0</v>
      </c>
      <c r="AI40" s="43">
        <f>SUM('150001 РКБ:150061 МедФарн'!AE40)</f>
        <v>0</v>
      </c>
      <c r="AJ40" s="36">
        <f>SUM('150001 РКБ:150061 МедФарн'!AF40)</f>
        <v>0</v>
      </c>
      <c r="AK40" s="43">
        <f>SUM('150001 РКБ:150061 МедФарн'!AG40)</f>
        <v>0</v>
      </c>
      <c r="AL40" s="126">
        <f t="shared" si="4"/>
        <v>0</v>
      </c>
      <c r="AM40" s="127">
        <f t="shared" si="5"/>
        <v>0</v>
      </c>
    </row>
    <row r="41" spans="1:39" x14ac:dyDescent="0.25">
      <c r="A41" s="38">
        <v>33</v>
      </c>
      <c r="B41" s="65" t="s">
        <v>66</v>
      </c>
      <c r="C41" s="50" t="s">
        <v>31</v>
      </c>
      <c r="D41" s="36">
        <f>SUM('150001 РКБ:150061 МедФарн'!D41)</f>
        <v>0</v>
      </c>
      <c r="E41" s="43">
        <f>SUM('150001 РКБ:150061 МедФарн'!E41)</f>
        <v>0</v>
      </c>
      <c r="F41" s="36">
        <f>SUM('150001 РКБ:150061 МедФарн'!F41)</f>
        <v>0</v>
      </c>
      <c r="G41" s="43">
        <f>SUM('150001 РКБ:150061 МедФарн'!G41)</f>
        <v>0</v>
      </c>
      <c r="H41" s="36">
        <f>SUM('150001 РКБ:150061 МедФарн'!H41)</f>
        <v>0</v>
      </c>
      <c r="I41" s="43">
        <f>SUM('150001 РКБ:150061 МедФарн'!I41)</f>
        <v>0</v>
      </c>
      <c r="J41" s="36">
        <f>SUM('150001 РКБ:150061 МедФарн'!J41)</f>
        <v>0</v>
      </c>
      <c r="K41" s="43">
        <f>SUM('150001 РКБ:150061 МедФарн'!K41)</f>
        <v>0</v>
      </c>
      <c r="L41" s="36">
        <f>SUM('150001 РКБ:150061 МедФарн'!L41)</f>
        <v>0</v>
      </c>
      <c r="M41" s="43">
        <f>SUM('150001 РКБ:150061 МедФарн'!M41)</f>
        <v>0</v>
      </c>
      <c r="N41" s="36">
        <f>SUM('150001 РКБ:150061 МедФарн'!N41)</f>
        <v>0</v>
      </c>
      <c r="O41" s="43">
        <f>SUM('150001 РКБ:150061 МедФарн'!O41)</f>
        <v>0</v>
      </c>
      <c r="P41" s="36">
        <f>SUM('150001 РКБ:150061 МедФарн'!P41)</f>
        <v>0</v>
      </c>
      <c r="Q41" s="43">
        <f>SUM('150001 РКБ:150061 МедФарн'!Q41)</f>
        <v>0</v>
      </c>
      <c r="R41" s="36">
        <f>SUM('150001 РКБ:150061 МедФарн'!R41)</f>
        <v>0</v>
      </c>
      <c r="S41" s="43">
        <f>SUM('150001 РКБ:150061 МедФарн'!S41)</f>
        <v>0</v>
      </c>
      <c r="T41" s="36">
        <f>SUM('150001 РКБ:150061 МедФарн'!T41)</f>
        <v>0</v>
      </c>
      <c r="U41" s="43">
        <f>SUM('150001 РКБ:150061 МедФарн'!U41)</f>
        <v>0</v>
      </c>
      <c r="V41" s="36">
        <f>SUM('150001 РКБ:150061 МедФарн'!V41)</f>
        <v>0</v>
      </c>
      <c r="W41" s="43">
        <f>SUM('150001 РКБ:150061 МедФарн'!W41)</f>
        <v>0</v>
      </c>
      <c r="X41" s="36">
        <f>SUM('150001 РКБ:150061 МедФарн'!X41)</f>
        <v>0</v>
      </c>
      <c r="Y41" s="43">
        <f>SUM('150001 РКБ:150061 МедФарн'!Y41)</f>
        <v>0</v>
      </c>
      <c r="Z41" s="121">
        <f t="shared" si="0"/>
        <v>0</v>
      </c>
      <c r="AA41" s="122">
        <f t="shared" si="1"/>
        <v>0</v>
      </c>
      <c r="AB41" s="36">
        <f>SUM('150001 РКБ:150061 МедФарн'!Z41)</f>
        <v>0</v>
      </c>
      <c r="AC41" s="43">
        <f>SUM('150001 РКБ:150061 МедФарн'!AA41)</f>
        <v>0</v>
      </c>
      <c r="AD41" s="36">
        <f>SUM('150001 РКБ:150061 МедФарн'!AB41)</f>
        <v>0</v>
      </c>
      <c r="AE41" s="43">
        <f>SUM('150001 РКБ:150061 МедФарн'!AC41)</f>
        <v>0</v>
      </c>
      <c r="AF41" s="121">
        <f t="shared" si="2"/>
        <v>0</v>
      </c>
      <c r="AG41" s="122">
        <f t="shared" si="3"/>
        <v>0</v>
      </c>
      <c r="AH41" s="36">
        <f>SUM('150001 РКБ:150061 МедФарн'!AD41)</f>
        <v>0</v>
      </c>
      <c r="AI41" s="43">
        <f>SUM('150001 РКБ:150061 МедФарн'!AE41)</f>
        <v>0</v>
      </c>
      <c r="AJ41" s="36">
        <f>SUM('150001 РКБ:150061 МедФарн'!AF41)</f>
        <v>0</v>
      </c>
      <c r="AK41" s="43">
        <f>SUM('150001 РКБ:150061 МедФарн'!AG41)</f>
        <v>0</v>
      </c>
      <c r="AL41" s="126">
        <f t="shared" si="4"/>
        <v>0</v>
      </c>
      <c r="AM41" s="127">
        <f t="shared" si="5"/>
        <v>0</v>
      </c>
    </row>
    <row r="42" spans="1:39" x14ac:dyDescent="0.25">
      <c r="A42" s="38">
        <v>34</v>
      </c>
      <c r="B42" s="65" t="s">
        <v>67</v>
      </c>
      <c r="C42" s="50" t="s">
        <v>32</v>
      </c>
      <c r="D42" s="36">
        <f>SUM('150001 РКБ:150061 МедФарн'!D42)</f>
        <v>560</v>
      </c>
      <c r="E42" s="43">
        <f>SUM('150001 РКБ:150061 МедФарн'!E42)</f>
        <v>92321.600000000006</v>
      </c>
      <c r="F42" s="36">
        <f>SUM('150001 РКБ:150061 МедФарн'!F42)</f>
        <v>0</v>
      </c>
      <c r="G42" s="43">
        <f>SUM('150001 РКБ:150061 МедФарн'!G42)</f>
        <v>0</v>
      </c>
      <c r="H42" s="36">
        <f>SUM('150001 РКБ:150061 МедФарн'!H42)</f>
        <v>0</v>
      </c>
      <c r="I42" s="43">
        <f>SUM('150001 РКБ:150061 МедФарн'!I42)</f>
        <v>0</v>
      </c>
      <c r="J42" s="36">
        <f>SUM('150001 РКБ:150061 МедФарн'!J42)</f>
        <v>239</v>
      </c>
      <c r="K42" s="43">
        <f>SUM('150001 РКБ:150061 МедФарн'!K42)</f>
        <v>47474.96</v>
      </c>
      <c r="L42" s="36">
        <f>SUM('150001 РКБ:150061 МедФарн'!L42)</f>
        <v>0</v>
      </c>
      <c r="M42" s="43">
        <f>SUM('150001 РКБ:150061 МедФарн'!M42)</f>
        <v>0</v>
      </c>
      <c r="N42" s="36">
        <f>SUM('150001 РКБ:150061 МедФарн'!N42)</f>
        <v>0</v>
      </c>
      <c r="O42" s="43">
        <f>SUM('150001 РКБ:150061 МедФарн'!O42)</f>
        <v>0</v>
      </c>
      <c r="P42" s="36">
        <f>SUM('150001 РКБ:150061 МедФарн'!P42)</f>
        <v>0</v>
      </c>
      <c r="Q42" s="43">
        <f>SUM('150001 РКБ:150061 МедФарн'!Q42)</f>
        <v>0</v>
      </c>
      <c r="R42" s="36">
        <f>SUM('150001 РКБ:150061 МедФарн'!R42)</f>
        <v>0</v>
      </c>
      <c r="S42" s="43">
        <f>SUM('150001 РКБ:150061 МедФарн'!S42)</f>
        <v>0</v>
      </c>
      <c r="T42" s="36">
        <f>SUM('150001 РКБ:150061 МедФарн'!T42)</f>
        <v>0</v>
      </c>
      <c r="U42" s="43">
        <f>SUM('150001 РКБ:150061 МедФарн'!U42)</f>
        <v>0</v>
      </c>
      <c r="V42" s="36">
        <f>SUM('150001 РКБ:150061 МедФарн'!V42)</f>
        <v>0</v>
      </c>
      <c r="W42" s="43">
        <f>SUM('150001 РКБ:150061 МедФарн'!W42)</f>
        <v>0</v>
      </c>
      <c r="X42" s="36">
        <f>SUM('150001 РКБ:150061 МедФарн'!X42)</f>
        <v>0</v>
      </c>
      <c r="Y42" s="43">
        <f>SUM('150001 РКБ:150061 МедФарн'!Y42)</f>
        <v>0</v>
      </c>
      <c r="Z42" s="121">
        <f t="shared" si="0"/>
        <v>799</v>
      </c>
      <c r="AA42" s="122">
        <f t="shared" si="1"/>
        <v>139796.56</v>
      </c>
      <c r="AB42" s="36">
        <f>SUM('150001 РКБ:150061 МедФарн'!Z42)</f>
        <v>0</v>
      </c>
      <c r="AC42" s="43">
        <f>SUM('150001 РКБ:150061 МедФарн'!AA42)</f>
        <v>0</v>
      </c>
      <c r="AD42" s="36">
        <f>SUM('150001 РКБ:150061 МедФарн'!AB42)</f>
        <v>0</v>
      </c>
      <c r="AE42" s="43">
        <f>SUM('150001 РКБ:150061 МедФарн'!AC42)</f>
        <v>0</v>
      </c>
      <c r="AF42" s="121">
        <f t="shared" si="2"/>
        <v>0</v>
      </c>
      <c r="AG42" s="122">
        <f t="shared" si="3"/>
        <v>0</v>
      </c>
      <c r="AH42" s="36">
        <f>SUM('150001 РКБ:150061 МедФарн'!AD42)</f>
        <v>160</v>
      </c>
      <c r="AI42" s="43">
        <f>SUM('150001 РКБ:150061 МедФарн'!AE42)</f>
        <v>139963.20000000001</v>
      </c>
      <c r="AJ42" s="36">
        <f>SUM('150001 РКБ:150061 МедФарн'!AF42)</f>
        <v>6</v>
      </c>
      <c r="AK42" s="43">
        <f>SUM('150001 РКБ:150061 МедФарн'!AG42)</f>
        <v>5248.62</v>
      </c>
      <c r="AL42" s="126">
        <f t="shared" si="4"/>
        <v>166</v>
      </c>
      <c r="AM42" s="127">
        <f t="shared" si="5"/>
        <v>145211.82</v>
      </c>
    </row>
    <row r="43" spans="1:39" x14ac:dyDescent="0.25">
      <c r="A43" s="38">
        <v>35</v>
      </c>
      <c r="B43" s="65" t="s">
        <v>68</v>
      </c>
      <c r="C43" s="50" t="s">
        <v>33</v>
      </c>
      <c r="D43" s="36">
        <f>SUM('150001 РКБ:150061 МедФарн'!D43)</f>
        <v>0</v>
      </c>
      <c r="E43" s="43">
        <f>SUM('150001 РКБ:150061 МедФарн'!E43)</f>
        <v>0</v>
      </c>
      <c r="F43" s="36">
        <f>SUM('150001 РКБ:150061 МедФарн'!F43)</f>
        <v>0</v>
      </c>
      <c r="G43" s="43">
        <f>SUM('150001 РКБ:150061 МедФарн'!G43)</f>
        <v>0</v>
      </c>
      <c r="H43" s="36">
        <f>SUM('150001 РКБ:150061 МедФарн'!H43)</f>
        <v>6300</v>
      </c>
      <c r="I43" s="43">
        <f>SUM('150001 РКБ:150061 МедФарн'!I43)</f>
        <v>2241288</v>
      </c>
      <c r="J43" s="36">
        <f>SUM('150001 РКБ:150061 МедФарн'!J43)</f>
        <v>81</v>
      </c>
      <c r="K43" s="43">
        <f>SUM('150001 РКБ:150061 МедФарн'!K43)</f>
        <v>39522.33</v>
      </c>
      <c r="L43" s="36">
        <f>SUM('150001 РКБ:150061 МедФарн'!L43)</f>
        <v>0</v>
      </c>
      <c r="M43" s="43">
        <f>SUM('150001 РКБ:150061 МедФарн'!M43)</f>
        <v>0</v>
      </c>
      <c r="N43" s="36">
        <f>SUM('150001 РКБ:150061 МедФарн'!N43)</f>
        <v>0</v>
      </c>
      <c r="O43" s="43">
        <f>SUM('150001 РКБ:150061 МедФарн'!O43)</f>
        <v>0</v>
      </c>
      <c r="P43" s="36">
        <f>SUM('150001 РКБ:150061 МедФарн'!P43)</f>
        <v>0</v>
      </c>
      <c r="Q43" s="43">
        <f>SUM('150001 РКБ:150061 МедФарн'!Q43)</f>
        <v>0</v>
      </c>
      <c r="R43" s="36">
        <f>SUM('150001 РКБ:150061 МедФарн'!R43)</f>
        <v>0</v>
      </c>
      <c r="S43" s="43">
        <f>SUM('150001 РКБ:150061 МедФарн'!S43)</f>
        <v>0</v>
      </c>
      <c r="T43" s="36">
        <f>SUM('150001 РКБ:150061 МедФарн'!T43)</f>
        <v>0</v>
      </c>
      <c r="U43" s="43">
        <f>SUM('150001 РКБ:150061 МедФарн'!U43)</f>
        <v>0</v>
      </c>
      <c r="V43" s="36">
        <f>SUM('150001 РКБ:150061 МедФарн'!V43)</f>
        <v>0</v>
      </c>
      <c r="W43" s="43">
        <f>SUM('150001 РКБ:150061 МедФарн'!W43)</f>
        <v>0</v>
      </c>
      <c r="X43" s="36">
        <f>SUM('150001 РКБ:150061 МедФарн'!X43)</f>
        <v>0</v>
      </c>
      <c r="Y43" s="43">
        <f>SUM('150001 РКБ:150061 МедФарн'!Y43)</f>
        <v>0</v>
      </c>
      <c r="Z43" s="121">
        <f t="shared" si="0"/>
        <v>6381</v>
      </c>
      <c r="AA43" s="122">
        <f t="shared" si="1"/>
        <v>2280810.33</v>
      </c>
      <c r="AB43" s="36">
        <f>SUM('150001 РКБ:150061 МедФарн'!Z43)</f>
        <v>800</v>
      </c>
      <c r="AC43" s="43">
        <f>SUM('150001 РКБ:150061 МедФарн'!AA43)</f>
        <v>468424</v>
      </c>
      <c r="AD43" s="36">
        <f>SUM('150001 РКБ:150061 МедФарн'!AB43)</f>
        <v>0</v>
      </c>
      <c r="AE43" s="43">
        <f>SUM('150001 РКБ:150061 МедФарн'!AC43)</f>
        <v>0</v>
      </c>
      <c r="AF43" s="121">
        <f t="shared" si="2"/>
        <v>800</v>
      </c>
      <c r="AG43" s="122">
        <f t="shared" si="3"/>
        <v>468424</v>
      </c>
      <c r="AH43" s="36">
        <f>SUM('150001 РКБ:150061 МедФарн'!AD43)</f>
        <v>8010</v>
      </c>
      <c r="AI43" s="43">
        <f>SUM('150001 РКБ:150061 МедФарн'!AE43)</f>
        <v>10399703.4</v>
      </c>
      <c r="AJ43" s="36">
        <f>SUM('150001 РКБ:150061 МедФарн'!AF43)</f>
        <v>11</v>
      </c>
      <c r="AK43" s="43">
        <f>SUM('150001 РКБ:150061 МедФарн'!AG43)</f>
        <v>19548.760000000002</v>
      </c>
      <c r="AL43" s="126">
        <f t="shared" si="4"/>
        <v>8021</v>
      </c>
      <c r="AM43" s="127">
        <f t="shared" si="5"/>
        <v>10419252.16</v>
      </c>
    </row>
    <row r="44" spans="1:39" x14ac:dyDescent="0.25">
      <c r="A44" s="38">
        <v>36</v>
      </c>
      <c r="B44" s="65" t="s">
        <v>72</v>
      </c>
      <c r="C44" s="50" t="s">
        <v>190</v>
      </c>
      <c r="D44" s="36">
        <f>SUM('150001 РКБ:150061 МедФарн'!D44)</f>
        <v>0</v>
      </c>
      <c r="E44" s="43">
        <f>SUM('150001 РКБ:150061 МедФарн'!E44)</f>
        <v>0</v>
      </c>
      <c r="F44" s="36">
        <f>SUM('150001 РКБ:150061 МедФарн'!F44)</f>
        <v>0</v>
      </c>
      <c r="G44" s="43">
        <f>SUM('150001 РКБ:150061 МедФарн'!G44)</f>
        <v>0</v>
      </c>
      <c r="H44" s="36">
        <f>SUM('150001 РКБ:150061 МедФарн'!H44)</f>
        <v>0</v>
      </c>
      <c r="I44" s="43">
        <f>SUM('150001 РКБ:150061 МедФарн'!I44)</f>
        <v>0</v>
      </c>
      <c r="J44" s="36">
        <f>SUM('150001 РКБ:150061 МедФарн'!J44)</f>
        <v>0</v>
      </c>
      <c r="K44" s="43">
        <f>SUM('150001 РКБ:150061 МедФарн'!K44)</f>
        <v>0</v>
      </c>
      <c r="L44" s="36">
        <f>SUM('150001 РКБ:150061 МедФарн'!L44)</f>
        <v>0</v>
      </c>
      <c r="M44" s="43">
        <f>SUM('150001 РКБ:150061 МедФарн'!M44)</f>
        <v>0</v>
      </c>
      <c r="N44" s="36">
        <f>SUM('150001 РКБ:150061 МедФарн'!N44)</f>
        <v>0</v>
      </c>
      <c r="O44" s="43">
        <f>SUM('150001 РКБ:150061 МедФарн'!O44)</f>
        <v>0</v>
      </c>
      <c r="P44" s="36">
        <f>SUM('150001 РКБ:150061 МедФарн'!P44)</f>
        <v>0</v>
      </c>
      <c r="Q44" s="43">
        <f>SUM('150001 РКБ:150061 МедФарн'!Q44)</f>
        <v>0</v>
      </c>
      <c r="R44" s="36">
        <f>SUM('150001 РКБ:150061 МедФарн'!R44)</f>
        <v>0</v>
      </c>
      <c r="S44" s="43">
        <f>SUM('150001 РКБ:150061 МедФарн'!S44)</f>
        <v>0</v>
      </c>
      <c r="T44" s="36">
        <f>SUM('150001 РКБ:150061 МедФарн'!T44)</f>
        <v>0</v>
      </c>
      <c r="U44" s="43">
        <f>SUM('150001 РКБ:150061 МедФарн'!U44)</f>
        <v>0</v>
      </c>
      <c r="V44" s="36">
        <f>SUM('150001 РКБ:150061 МедФарн'!V44)</f>
        <v>0</v>
      </c>
      <c r="W44" s="43">
        <f>SUM('150001 РКБ:150061 МедФарн'!W44)</f>
        <v>0</v>
      </c>
      <c r="X44" s="36">
        <f>SUM('150001 РКБ:150061 МедФарн'!X44)</f>
        <v>0</v>
      </c>
      <c r="Y44" s="43">
        <f>SUM('150001 РКБ:150061 МедФарн'!Y44)</f>
        <v>0</v>
      </c>
      <c r="Z44" s="121">
        <f t="shared" si="0"/>
        <v>0</v>
      </c>
      <c r="AA44" s="122">
        <f t="shared" si="1"/>
        <v>0</v>
      </c>
      <c r="AB44" s="36">
        <f>SUM('150001 РКБ:150061 МедФарн'!Z44)</f>
        <v>0</v>
      </c>
      <c r="AC44" s="43">
        <f>SUM('150001 РКБ:150061 МедФарн'!AA44)</f>
        <v>0</v>
      </c>
      <c r="AD44" s="36">
        <f>SUM('150001 РКБ:150061 МедФарн'!AB44)</f>
        <v>0</v>
      </c>
      <c r="AE44" s="43">
        <f>SUM('150001 РКБ:150061 МедФарн'!AC44)</f>
        <v>0</v>
      </c>
      <c r="AF44" s="121">
        <f t="shared" si="2"/>
        <v>0</v>
      </c>
      <c r="AG44" s="122">
        <f t="shared" si="3"/>
        <v>0</v>
      </c>
      <c r="AH44" s="36">
        <f>SUM('150001 РКБ:150061 МедФарн'!AD44)</f>
        <v>0</v>
      </c>
      <c r="AI44" s="43">
        <f>SUM('150001 РКБ:150061 МедФарн'!AE44)</f>
        <v>0</v>
      </c>
      <c r="AJ44" s="36">
        <f>SUM('150001 РКБ:150061 МедФарн'!AF44)</f>
        <v>0</v>
      </c>
      <c r="AK44" s="43">
        <f>SUM('150001 РКБ:150061 МедФарн'!AG44)</f>
        <v>0</v>
      </c>
      <c r="AL44" s="126">
        <f t="shared" si="4"/>
        <v>0</v>
      </c>
      <c r="AM44" s="127">
        <f t="shared" si="5"/>
        <v>0</v>
      </c>
    </row>
    <row r="45" spans="1:39" x14ac:dyDescent="0.25">
      <c r="A45" s="38">
        <v>37</v>
      </c>
      <c r="B45" s="65" t="s">
        <v>69</v>
      </c>
      <c r="C45" s="50" t="s">
        <v>34</v>
      </c>
      <c r="D45" s="36">
        <f>SUM('150001 РКБ:150061 МедФарн'!D45)</f>
        <v>0</v>
      </c>
      <c r="E45" s="43">
        <f>SUM('150001 РКБ:150061 МедФарн'!E45)</f>
        <v>0</v>
      </c>
      <c r="F45" s="36">
        <f>SUM('150001 РКБ:150061 МедФарн'!F45)</f>
        <v>0</v>
      </c>
      <c r="G45" s="43">
        <f>SUM('150001 РКБ:150061 МедФарн'!G45)</f>
        <v>0</v>
      </c>
      <c r="H45" s="36">
        <f>SUM('150001 РКБ:150061 МедФарн'!H45)</f>
        <v>0</v>
      </c>
      <c r="I45" s="43">
        <f>SUM('150001 РКБ:150061 МедФарн'!I45)</f>
        <v>0</v>
      </c>
      <c r="J45" s="36">
        <f>SUM('150001 РКБ:150061 МедФарн'!J45)</f>
        <v>0</v>
      </c>
      <c r="K45" s="43">
        <f>SUM('150001 РКБ:150061 МедФарн'!K45)</f>
        <v>0</v>
      </c>
      <c r="L45" s="36">
        <f>SUM('150001 РКБ:150061 МедФарн'!L45)</f>
        <v>0</v>
      </c>
      <c r="M45" s="43">
        <f>SUM('150001 РКБ:150061 МедФарн'!M45)</f>
        <v>0</v>
      </c>
      <c r="N45" s="36">
        <f>SUM('150001 РКБ:150061 МедФарн'!N45)</f>
        <v>0</v>
      </c>
      <c r="O45" s="43">
        <f>SUM('150001 РКБ:150061 МедФарн'!O45)</f>
        <v>0</v>
      </c>
      <c r="P45" s="36">
        <f>SUM('150001 РКБ:150061 МедФарн'!P45)</f>
        <v>0</v>
      </c>
      <c r="Q45" s="43">
        <f>SUM('150001 РКБ:150061 МедФарн'!Q45)</f>
        <v>0</v>
      </c>
      <c r="R45" s="36">
        <f>SUM('150001 РКБ:150061 МедФарн'!R45)</f>
        <v>0</v>
      </c>
      <c r="S45" s="43">
        <f>SUM('150001 РКБ:150061 МедФарн'!S45)</f>
        <v>0</v>
      </c>
      <c r="T45" s="36">
        <f>SUM('150001 РКБ:150061 МедФарн'!T45)</f>
        <v>0</v>
      </c>
      <c r="U45" s="43">
        <f>SUM('150001 РКБ:150061 МедФарн'!U45)</f>
        <v>0</v>
      </c>
      <c r="V45" s="36">
        <f>SUM('150001 РКБ:150061 МедФарн'!V45)</f>
        <v>0</v>
      </c>
      <c r="W45" s="43">
        <f>SUM('150001 РКБ:150061 МедФарн'!W45)</f>
        <v>0</v>
      </c>
      <c r="X45" s="36">
        <f>SUM('150001 РКБ:150061 МедФарн'!X45)</f>
        <v>0</v>
      </c>
      <c r="Y45" s="43">
        <f>SUM('150001 РКБ:150061 МедФарн'!Y45)</f>
        <v>0</v>
      </c>
      <c r="Z45" s="121">
        <f t="shared" si="0"/>
        <v>0</v>
      </c>
      <c r="AA45" s="122">
        <f t="shared" si="1"/>
        <v>0</v>
      </c>
      <c r="AB45" s="36">
        <f>SUM('150001 РКБ:150061 МедФарн'!Z45)</f>
        <v>0</v>
      </c>
      <c r="AC45" s="43">
        <f>SUM('150001 РКБ:150061 МедФарн'!AA45)</f>
        <v>0</v>
      </c>
      <c r="AD45" s="36">
        <f>SUM('150001 РКБ:150061 МедФарн'!AB45)</f>
        <v>0</v>
      </c>
      <c r="AE45" s="43">
        <f>SUM('150001 РКБ:150061 МедФарн'!AC45)</f>
        <v>0</v>
      </c>
      <c r="AF45" s="121">
        <f t="shared" si="2"/>
        <v>0</v>
      </c>
      <c r="AG45" s="122">
        <f t="shared" si="3"/>
        <v>0</v>
      </c>
      <c r="AH45" s="36">
        <f>SUM('150001 РКБ:150061 МедФарн'!AD45)</f>
        <v>0</v>
      </c>
      <c r="AI45" s="43">
        <f>SUM('150001 РКБ:150061 МедФарн'!AE45)</f>
        <v>0</v>
      </c>
      <c r="AJ45" s="36">
        <f>SUM('150001 РКБ:150061 МедФарн'!AF45)</f>
        <v>0</v>
      </c>
      <c r="AK45" s="43">
        <f>SUM('150001 РКБ:150061 МедФарн'!AG45)</f>
        <v>0</v>
      </c>
      <c r="AL45" s="126">
        <f t="shared" si="4"/>
        <v>0</v>
      </c>
      <c r="AM45" s="127">
        <f t="shared" si="5"/>
        <v>0</v>
      </c>
    </row>
    <row r="46" spans="1:39" x14ac:dyDescent="0.25">
      <c r="A46" s="38">
        <v>36</v>
      </c>
      <c r="B46" s="65" t="s">
        <v>72</v>
      </c>
      <c r="C46" s="50" t="s">
        <v>70</v>
      </c>
      <c r="D46" s="36">
        <f>SUM('150001 РКБ:150061 МедФарн'!D46)</f>
        <v>0</v>
      </c>
      <c r="E46" s="43">
        <f>SUM('150001 РКБ:150061 МедФарн'!E46)</f>
        <v>0</v>
      </c>
      <c r="F46" s="36">
        <f>SUM('150001 РКБ:150061 МедФарн'!F46)</f>
        <v>0</v>
      </c>
      <c r="G46" s="43">
        <f>SUM('150001 РКБ:150061 МедФарн'!G46)</f>
        <v>0</v>
      </c>
      <c r="H46" s="36">
        <f>SUM('150001 РКБ:150061 МедФарн'!H46)</f>
        <v>0</v>
      </c>
      <c r="I46" s="43">
        <f>SUM('150001 РКБ:150061 МедФарн'!I46)</f>
        <v>0</v>
      </c>
      <c r="J46" s="36">
        <f>SUM('150001 РКБ:150061 МедФарн'!J46)</f>
        <v>0</v>
      </c>
      <c r="K46" s="43">
        <f>SUM('150001 РКБ:150061 МедФарн'!K46)</f>
        <v>0</v>
      </c>
      <c r="L46" s="36">
        <f>SUM('150001 РКБ:150061 МедФарн'!L46)</f>
        <v>0</v>
      </c>
      <c r="M46" s="43">
        <f>SUM('150001 РКБ:150061 МедФарн'!M46)</f>
        <v>0</v>
      </c>
      <c r="N46" s="36">
        <f>SUM('150001 РКБ:150061 МедФарн'!N46)</f>
        <v>0</v>
      </c>
      <c r="O46" s="43">
        <f>SUM('150001 РКБ:150061 МедФарн'!O46)</f>
        <v>0</v>
      </c>
      <c r="P46" s="36">
        <f>SUM('150001 РКБ:150061 МедФарн'!P46)</f>
        <v>0</v>
      </c>
      <c r="Q46" s="43">
        <f>SUM('150001 РКБ:150061 МедФарн'!Q46)</f>
        <v>0</v>
      </c>
      <c r="R46" s="36">
        <f>SUM('150001 РКБ:150061 МедФарн'!R46)</f>
        <v>0</v>
      </c>
      <c r="S46" s="43">
        <f>SUM('150001 РКБ:150061 МедФарн'!S46)</f>
        <v>0</v>
      </c>
      <c r="T46" s="36">
        <f>SUM('150001 РКБ:150061 МедФарн'!T46)</f>
        <v>0</v>
      </c>
      <c r="U46" s="43">
        <f>SUM('150001 РКБ:150061 МедФарн'!U46)</f>
        <v>0</v>
      </c>
      <c r="V46" s="36">
        <f>SUM('150001 РКБ:150061 МедФарн'!V46)</f>
        <v>0</v>
      </c>
      <c r="W46" s="43">
        <f>SUM('150001 РКБ:150061 МедФарн'!W46)</f>
        <v>0</v>
      </c>
      <c r="X46" s="36">
        <f>SUM('150001 РКБ:150061 МедФарн'!X46)</f>
        <v>0</v>
      </c>
      <c r="Y46" s="43">
        <f>SUM('150001 РКБ:150061 МедФарн'!Y46)</f>
        <v>0</v>
      </c>
      <c r="Z46" s="121">
        <f t="shared" si="0"/>
        <v>0</v>
      </c>
      <c r="AA46" s="122">
        <f t="shared" si="1"/>
        <v>0</v>
      </c>
      <c r="AB46" s="36">
        <f>SUM('150001 РКБ:150061 МедФарн'!Z46)</f>
        <v>0</v>
      </c>
      <c r="AC46" s="43">
        <f>SUM('150001 РКБ:150061 МедФарн'!AA46)</f>
        <v>0</v>
      </c>
      <c r="AD46" s="36">
        <f>SUM('150001 РКБ:150061 МедФарн'!AB46)</f>
        <v>0</v>
      </c>
      <c r="AE46" s="43">
        <f>SUM('150001 РКБ:150061 МедФарн'!AC46)</f>
        <v>0</v>
      </c>
      <c r="AF46" s="121">
        <f t="shared" si="2"/>
        <v>0</v>
      </c>
      <c r="AG46" s="122">
        <f t="shared" si="3"/>
        <v>0</v>
      </c>
      <c r="AH46" s="36">
        <f>SUM('150001 РКБ:150061 МедФарн'!AD46)</f>
        <v>0</v>
      </c>
      <c r="AI46" s="43">
        <f>SUM('150001 РКБ:150061 МедФарн'!AE46)</f>
        <v>0</v>
      </c>
      <c r="AJ46" s="36">
        <f>SUM('150001 РКБ:150061 МедФарн'!AF46)</f>
        <v>0</v>
      </c>
      <c r="AK46" s="43">
        <f>SUM('150001 РКБ:150061 МедФарн'!AG46)</f>
        <v>0</v>
      </c>
      <c r="AL46" s="126">
        <f t="shared" si="4"/>
        <v>0</v>
      </c>
      <c r="AM46" s="127">
        <f t="shared" si="5"/>
        <v>0</v>
      </c>
    </row>
    <row r="47" spans="1:39" x14ac:dyDescent="0.25">
      <c r="A47" s="38">
        <v>36</v>
      </c>
      <c r="B47" s="65" t="s">
        <v>72</v>
      </c>
      <c r="C47" s="50" t="s">
        <v>71</v>
      </c>
      <c r="D47" s="36">
        <f>SUM('150001 РКБ:150061 МедФарн'!D47)</f>
        <v>0</v>
      </c>
      <c r="E47" s="43">
        <f>SUM('150001 РКБ:150061 МедФарн'!E47)</f>
        <v>0</v>
      </c>
      <c r="F47" s="36">
        <f>SUM('150001 РКБ:150061 МедФарн'!F47)</f>
        <v>0</v>
      </c>
      <c r="G47" s="43">
        <f>SUM('150001 РКБ:150061 МедФарн'!G47)</f>
        <v>0</v>
      </c>
      <c r="H47" s="36">
        <f>SUM('150001 РКБ:150061 МедФарн'!H47)</f>
        <v>0</v>
      </c>
      <c r="I47" s="43">
        <f>SUM('150001 РКБ:150061 МедФарн'!I47)</f>
        <v>0</v>
      </c>
      <c r="J47" s="36">
        <f>SUM('150001 РКБ:150061 МедФарн'!J47)</f>
        <v>0</v>
      </c>
      <c r="K47" s="43">
        <f>SUM('150001 РКБ:150061 МедФарн'!K47)</f>
        <v>0</v>
      </c>
      <c r="L47" s="36">
        <f>SUM('150001 РКБ:150061 МедФарн'!L47)</f>
        <v>0</v>
      </c>
      <c r="M47" s="43">
        <f>SUM('150001 РКБ:150061 МедФарн'!M47)</f>
        <v>0</v>
      </c>
      <c r="N47" s="36">
        <f>SUM('150001 РКБ:150061 МедФарн'!N47)</f>
        <v>0</v>
      </c>
      <c r="O47" s="43">
        <f>SUM('150001 РКБ:150061 МедФарн'!O47)</f>
        <v>0</v>
      </c>
      <c r="P47" s="36">
        <f>SUM('150001 РКБ:150061 МедФарн'!P47)</f>
        <v>0</v>
      </c>
      <c r="Q47" s="43">
        <f>SUM('150001 РКБ:150061 МедФарн'!Q47)</f>
        <v>0</v>
      </c>
      <c r="R47" s="36">
        <f>SUM('150001 РКБ:150061 МедФарн'!R47)</f>
        <v>0</v>
      </c>
      <c r="S47" s="43">
        <f>SUM('150001 РКБ:150061 МедФарн'!S47)</f>
        <v>0</v>
      </c>
      <c r="T47" s="36">
        <f>SUM('150001 РКБ:150061 МедФарн'!T47)</f>
        <v>0</v>
      </c>
      <c r="U47" s="43">
        <f>SUM('150001 РКБ:150061 МедФарн'!U47)</f>
        <v>0</v>
      </c>
      <c r="V47" s="36">
        <f>SUM('150001 РКБ:150061 МедФарн'!V47)</f>
        <v>0</v>
      </c>
      <c r="W47" s="43">
        <f>SUM('150001 РКБ:150061 МедФарн'!W47)</f>
        <v>0</v>
      </c>
      <c r="X47" s="36">
        <f>SUM('150001 РКБ:150061 МедФарн'!X47)</f>
        <v>0</v>
      </c>
      <c r="Y47" s="43">
        <f>SUM('150001 РКБ:150061 МедФарн'!Y47)</f>
        <v>0</v>
      </c>
      <c r="Z47" s="121">
        <f t="shared" si="0"/>
        <v>0</v>
      </c>
      <c r="AA47" s="122">
        <f t="shared" si="1"/>
        <v>0</v>
      </c>
      <c r="AB47" s="36">
        <f>SUM('150001 РКБ:150061 МедФарн'!Z47)</f>
        <v>0</v>
      </c>
      <c r="AC47" s="43">
        <f>SUM('150001 РКБ:150061 МедФарн'!AA47)</f>
        <v>0</v>
      </c>
      <c r="AD47" s="36">
        <f>SUM('150001 РКБ:150061 МедФарн'!AB47)</f>
        <v>0</v>
      </c>
      <c r="AE47" s="43">
        <f>SUM('150001 РКБ:150061 МедФарн'!AC47)</f>
        <v>0</v>
      </c>
      <c r="AF47" s="121">
        <f t="shared" si="2"/>
        <v>0</v>
      </c>
      <c r="AG47" s="122">
        <f t="shared" si="3"/>
        <v>0</v>
      </c>
      <c r="AH47" s="36">
        <f>SUM('150001 РКБ:150061 МедФарн'!AD47)</f>
        <v>0</v>
      </c>
      <c r="AI47" s="43">
        <f>SUM('150001 РКБ:150061 МедФарн'!AE47)</f>
        <v>0</v>
      </c>
      <c r="AJ47" s="36">
        <f>SUM('150001 РКБ:150061 МедФарн'!AF47)</f>
        <v>0</v>
      </c>
      <c r="AK47" s="43">
        <f>SUM('150001 РКБ:150061 МедФарн'!AG47)</f>
        <v>0</v>
      </c>
      <c r="AL47" s="126">
        <f t="shared" si="4"/>
        <v>0</v>
      </c>
      <c r="AM47" s="127">
        <f t="shared" si="5"/>
        <v>0</v>
      </c>
    </row>
    <row r="48" spans="1:39" s="40" customFormat="1" x14ac:dyDescent="0.25">
      <c r="A48" s="227" t="s">
        <v>82</v>
      </c>
      <c r="B48" s="228"/>
      <c r="C48" s="229"/>
      <c r="D48" s="67">
        <f>SUM(D10:D47)</f>
        <v>32871</v>
      </c>
      <c r="E48" s="39">
        <f t="shared" ref="E48:AK48" si="6">SUM(E10:E47)</f>
        <v>5479253.6299999999</v>
      </c>
      <c r="F48" s="67">
        <f t="shared" si="6"/>
        <v>7350</v>
      </c>
      <c r="G48" s="39">
        <f t="shared" si="6"/>
        <v>1186363.5</v>
      </c>
      <c r="H48" s="67">
        <f t="shared" si="6"/>
        <v>33300</v>
      </c>
      <c r="I48" s="39">
        <f t="shared" si="6"/>
        <v>6655433.8499999987</v>
      </c>
      <c r="J48" s="67">
        <f t="shared" si="6"/>
        <v>16477</v>
      </c>
      <c r="K48" s="39">
        <f t="shared" si="6"/>
        <v>4079681.51</v>
      </c>
      <c r="L48" s="67">
        <f t="shared" si="6"/>
        <v>0</v>
      </c>
      <c r="M48" s="39">
        <f t="shared" si="6"/>
        <v>0</v>
      </c>
      <c r="N48" s="67">
        <f t="shared" si="6"/>
        <v>0</v>
      </c>
      <c r="O48" s="39">
        <f t="shared" si="6"/>
        <v>0</v>
      </c>
      <c r="P48" s="67">
        <f t="shared" si="6"/>
        <v>0</v>
      </c>
      <c r="Q48" s="39">
        <f t="shared" si="6"/>
        <v>0</v>
      </c>
      <c r="R48" s="67">
        <f t="shared" si="6"/>
        <v>0</v>
      </c>
      <c r="S48" s="39">
        <f t="shared" si="6"/>
        <v>0</v>
      </c>
      <c r="T48" s="67">
        <f t="shared" si="6"/>
        <v>0</v>
      </c>
      <c r="U48" s="39">
        <f t="shared" si="6"/>
        <v>0</v>
      </c>
      <c r="V48" s="67">
        <f t="shared" si="6"/>
        <v>0</v>
      </c>
      <c r="W48" s="39">
        <f t="shared" si="6"/>
        <v>0</v>
      </c>
      <c r="X48" s="67">
        <f t="shared" si="6"/>
        <v>0</v>
      </c>
      <c r="Y48" s="39">
        <f t="shared" si="6"/>
        <v>0</v>
      </c>
      <c r="Z48" s="123">
        <f>SUM(Z10:Z47)</f>
        <v>89998</v>
      </c>
      <c r="AA48" s="124">
        <f>SUM(AA10:AA47)</f>
        <v>17400732.490000002</v>
      </c>
      <c r="AB48" s="67">
        <f t="shared" si="6"/>
        <v>31684</v>
      </c>
      <c r="AC48" s="39">
        <f t="shared" si="6"/>
        <v>10222637.359999999</v>
      </c>
      <c r="AD48" s="67">
        <f t="shared" si="6"/>
        <v>17423</v>
      </c>
      <c r="AE48" s="39">
        <f t="shared" si="6"/>
        <v>6580813.1699999999</v>
      </c>
      <c r="AF48" s="125">
        <f>SUM(AF10:AF47)</f>
        <v>49107</v>
      </c>
      <c r="AG48" s="124">
        <f>SUM(AG10:AG47)</f>
        <v>16803450.530000001</v>
      </c>
      <c r="AH48" s="67">
        <f t="shared" si="6"/>
        <v>58422</v>
      </c>
      <c r="AI48" s="39">
        <f t="shared" si="6"/>
        <v>54123138.670000002</v>
      </c>
      <c r="AJ48" s="67">
        <f t="shared" si="6"/>
        <v>8084</v>
      </c>
      <c r="AK48" s="39">
        <f t="shared" si="6"/>
        <v>9661683.8200000003</v>
      </c>
      <c r="AL48" s="123">
        <f>SUM(AL10:AL47)</f>
        <v>66506</v>
      </c>
      <c r="AM48" s="124">
        <f>SUM(AM10:AM47)</f>
        <v>63784822.49000001</v>
      </c>
    </row>
    <row r="50" spans="1:39" s="41" customFormat="1" ht="30.75" customHeight="1" x14ac:dyDescent="0.25">
      <c r="A50" s="48"/>
      <c r="B50" s="49"/>
      <c r="C50" s="69" t="s">
        <v>85</v>
      </c>
      <c r="D50" s="44">
        <v>32162</v>
      </c>
      <c r="E50" s="117"/>
      <c r="F50" s="223" t="s">
        <v>83</v>
      </c>
      <c r="G50" s="223"/>
      <c r="H50" s="44">
        <v>24467</v>
      </c>
      <c r="I50" s="117"/>
      <c r="J50" s="70" t="s">
        <v>84</v>
      </c>
      <c r="K50" s="118"/>
      <c r="L50" s="45">
        <v>7695</v>
      </c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42"/>
      <c r="AA50" s="42"/>
      <c r="AB50" s="53"/>
      <c r="AC50" s="42"/>
      <c r="AD50" s="53"/>
      <c r="AE50" s="42"/>
      <c r="AF50" s="42"/>
      <c r="AG50" s="42"/>
      <c r="AH50" s="53"/>
      <c r="AI50" s="42"/>
      <c r="AJ50" s="53"/>
      <c r="AK50" s="42"/>
      <c r="AL50" s="48"/>
      <c r="AM50" s="48"/>
    </row>
    <row r="54" spans="1:39" x14ac:dyDescent="0.25">
      <c r="C54" s="55" t="s">
        <v>87</v>
      </c>
      <c r="D54" s="56" t="e">
        <f>D3</f>
        <v>#N/A</v>
      </c>
    </row>
    <row r="55" spans="1:39" ht="27" customHeight="1" x14ac:dyDescent="0.25">
      <c r="A55" s="57"/>
      <c r="B55" s="58"/>
      <c r="C55" s="59"/>
      <c r="D55" s="224" t="s">
        <v>98</v>
      </c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25"/>
      <c r="AB55" s="230" t="str">
        <f>'Типы посещений'!B$11</f>
        <v>Посещения по оказанию неотложной помощи ( норматив 0,46)</v>
      </c>
      <c r="AC55" s="231"/>
      <c r="AD55" s="231"/>
      <c r="AE55" s="231"/>
      <c r="AF55" s="231"/>
      <c r="AG55" s="232"/>
      <c r="AH55" s="230" t="str">
        <f>'Типы посещений'!B$12</f>
        <v>Обращения по заболеванию (норматив 1,780 город. насел., 1,874 сельск. нас.)</v>
      </c>
      <c r="AI55" s="231"/>
      <c r="AJ55" s="231"/>
      <c r="AK55" s="231"/>
      <c r="AL55" s="231"/>
      <c r="AM55" s="232"/>
    </row>
    <row r="56" spans="1:39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8" t="s">
        <v>192</v>
      </c>
      <c r="AA56" s="239" t="s">
        <v>193</v>
      </c>
      <c r="AB56" s="233"/>
      <c r="AC56" s="234"/>
      <c r="AD56" s="234"/>
      <c r="AE56" s="234"/>
      <c r="AF56" s="234"/>
      <c r="AG56" s="235"/>
      <c r="AH56" s="233"/>
      <c r="AI56" s="234"/>
      <c r="AJ56" s="234"/>
      <c r="AK56" s="234"/>
      <c r="AL56" s="234"/>
      <c r="AM56" s="235"/>
    </row>
    <row r="57" spans="1:39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238"/>
      <c r="AA57" s="239"/>
      <c r="AB57" s="64" t="s">
        <v>89</v>
      </c>
      <c r="AC57" s="35" t="s">
        <v>90</v>
      </c>
      <c r="AD57" s="64" t="s">
        <v>93</v>
      </c>
      <c r="AE57" s="35" t="s">
        <v>94</v>
      </c>
      <c r="AF57" s="119" t="s">
        <v>192</v>
      </c>
      <c r="AG57" s="120" t="s">
        <v>193</v>
      </c>
      <c r="AH57" s="64" t="s">
        <v>92</v>
      </c>
      <c r="AI57" s="35" t="s">
        <v>91</v>
      </c>
      <c r="AJ57" s="64" t="s">
        <v>95</v>
      </c>
      <c r="AK57" s="35" t="s">
        <v>96</v>
      </c>
      <c r="AL57" s="119" t="s">
        <v>192</v>
      </c>
      <c r="AM57" s="120" t="s">
        <v>193</v>
      </c>
    </row>
    <row r="58" spans="1:39" x14ac:dyDescent="0.25">
      <c r="A58" s="38">
        <v>1</v>
      </c>
      <c r="B58" s="65" t="s">
        <v>55</v>
      </c>
      <c r="C58" s="50" t="s">
        <v>0</v>
      </c>
      <c r="D58" s="36">
        <f>SUM('150001 РКБ:150061 МедФарн'!D58)</f>
        <v>0</v>
      </c>
      <c r="E58" s="43">
        <f>SUM('150001 РКБ:150061 МедФарн'!E58)</f>
        <v>0</v>
      </c>
      <c r="F58" s="36">
        <f>SUM('150001 РКБ:150061 МедФарн'!F58)</f>
        <v>0</v>
      </c>
      <c r="G58" s="43">
        <f>SUM('150001 РКБ:150061 МедФарн'!G58)</f>
        <v>0</v>
      </c>
      <c r="H58" s="36">
        <f>SUM('150001 РКБ:150061 МедФарн'!H58)</f>
        <v>0</v>
      </c>
      <c r="I58" s="43">
        <f>SUM('150001 РКБ:150061 МедФарн'!I58)</f>
        <v>0</v>
      </c>
      <c r="J58" s="36">
        <f>SUM('150001 РКБ:150061 МедФарн'!J58)</f>
        <v>0</v>
      </c>
      <c r="K58" s="43">
        <f>SUM('150001 РКБ:150061 МедФарн'!K58)</f>
        <v>0</v>
      </c>
      <c r="L58" s="36">
        <f>SUM('150001 РКБ:150061 МедФарн'!L58)</f>
        <v>0</v>
      </c>
      <c r="M58" s="43">
        <f>SUM('150001 РКБ:150061 МедФарн'!M58)</f>
        <v>0</v>
      </c>
      <c r="N58" s="36">
        <f>SUM('150001 РКБ:150061 МедФарн'!N58)</f>
        <v>0</v>
      </c>
      <c r="O58" s="43">
        <f>SUM('150001 РКБ:150061 МедФарн'!O58)</f>
        <v>0</v>
      </c>
      <c r="P58" s="36">
        <f>SUM('150001 РКБ:150061 МедФарн'!P58)</f>
        <v>0</v>
      </c>
      <c r="Q58" s="43">
        <f>SUM('150001 РКБ:150061 МедФарн'!Q58)</f>
        <v>0</v>
      </c>
      <c r="R58" s="36">
        <f>SUM('150001 РКБ:150061 МедФарн'!R58)</f>
        <v>0</v>
      </c>
      <c r="S58" s="43">
        <f>SUM('150001 РКБ:150061 МедФарн'!S58)</f>
        <v>0</v>
      </c>
      <c r="T58" s="36">
        <f>SUM('150001 РКБ:150061 МедФарн'!T58)</f>
        <v>0</v>
      </c>
      <c r="U58" s="43">
        <f>SUM('150001 РКБ:150061 МедФарн'!U58)</f>
        <v>0</v>
      </c>
      <c r="V58" s="36">
        <f>SUM('150001 РКБ:150061 МедФарн'!V58)</f>
        <v>0</v>
      </c>
      <c r="W58" s="43">
        <f>SUM('150001 РКБ:150061 МедФарн'!W58)</f>
        <v>0</v>
      </c>
      <c r="X58" s="36">
        <f>SUM('150001 РКБ:150061 МедФарн'!X58)</f>
        <v>0</v>
      </c>
      <c r="Y58" s="43">
        <f>SUM('150001 РКБ:150061 МедФарн'!Y58)</f>
        <v>0</v>
      </c>
      <c r="Z58" s="121">
        <f>D58+F58+H58+J58+L58+N58+P58+R58+T58+V58+X58</f>
        <v>0</v>
      </c>
      <c r="AA58" s="122">
        <f>E58+G58+I58+K58+M58+O58+Q58+S58+U58+W58+Y58</f>
        <v>0</v>
      </c>
      <c r="AB58" s="36">
        <f>SUM('150001 РКБ:150061 МедФарн'!Z58)</f>
        <v>90</v>
      </c>
      <c r="AC58" s="43">
        <f>SUM('150001 РКБ:150061 МедФарн'!AA58)</f>
        <v>20571.3</v>
      </c>
      <c r="AD58" s="36">
        <f>SUM('150001 РКБ:150061 МедФарн'!AB58)</f>
        <v>0</v>
      </c>
      <c r="AE58" s="43">
        <f>SUM('150001 РКБ:150061 МедФарн'!AC58)</f>
        <v>0</v>
      </c>
      <c r="AF58" s="121">
        <f>AB58+AD58</f>
        <v>90</v>
      </c>
      <c r="AG58" s="122">
        <f>AC58+AE58</f>
        <v>20571.3</v>
      </c>
      <c r="AH58" s="36">
        <f>SUM('150001 РКБ:150061 МедФарн'!AD58)</f>
        <v>0</v>
      </c>
      <c r="AI58" s="43">
        <f>SUM('150001 РКБ:150061 МедФарн'!AE58)</f>
        <v>0</v>
      </c>
      <c r="AJ58" s="36">
        <f>SUM('150001 РКБ:150061 МедФарн'!AF58)</f>
        <v>0</v>
      </c>
      <c r="AK58" s="43">
        <f>SUM('150001 РКБ:150061 МедФарн'!AG58)</f>
        <v>0</v>
      </c>
      <c r="AL58" s="126">
        <f>AH58+AJ58</f>
        <v>0</v>
      </c>
      <c r="AM58" s="127">
        <f>AI58+AK58</f>
        <v>0</v>
      </c>
    </row>
    <row r="59" spans="1:39" x14ac:dyDescent="0.25">
      <c r="A59" s="38">
        <v>2</v>
      </c>
      <c r="B59" s="65" t="s">
        <v>35</v>
      </c>
      <c r="C59" s="50" t="s">
        <v>1</v>
      </c>
      <c r="D59" s="36">
        <f>SUM('150001 РКБ:150061 МедФарн'!D59)</f>
        <v>170</v>
      </c>
      <c r="E59" s="43">
        <f>SUM('150001 РКБ:150061 МедФарн'!E59)</f>
        <v>36930.800000000003</v>
      </c>
      <c r="F59" s="36">
        <f>SUM('150001 РКБ:150061 МедФарн'!F59)</f>
        <v>0</v>
      </c>
      <c r="G59" s="43">
        <f>SUM('150001 РКБ:150061 МедФарн'!G59)</f>
        <v>0</v>
      </c>
      <c r="H59" s="36">
        <f>SUM('150001 РКБ:150061 МедФарн'!H59)</f>
        <v>130</v>
      </c>
      <c r="I59" s="43">
        <f>SUM('150001 РКБ:150061 МедФарн'!I59)</f>
        <v>33889.699999999997</v>
      </c>
      <c r="J59" s="36">
        <f>SUM('150001 РКБ:150061 МедФарн'!J59)</f>
        <v>0</v>
      </c>
      <c r="K59" s="43">
        <f>SUM('150001 РКБ:150061 МедФарн'!K59)</f>
        <v>0</v>
      </c>
      <c r="L59" s="36">
        <f>SUM('150001 РКБ:150061 МедФарн'!L59)</f>
        <v>0</v>
      </c>
      <c r="M59" s="43">
        <f>SUM('150001 РКБ:150061 МедФарн'!M59)</f>
        <v>0</v>
      </c>
      <c r="N59" s="36">
        <f>SUM('150001 РКБ:150061 МедФарн'!N59)</f>
        <v>0</v>
      </c>
      <c r="O59" s="43">
        <f>SUM('150001 РКБ:150061 МедФарн'!O59)</f>
        <v>0</v>
      </c>
      <c r="P59" s="36">
        <f>SUM('150001 РКБ:150061 МедФарн'!P59)</f>
        <v>0</v>
      </c>
      <c r="Q59" s="43">
        <f>SUM('150001 РКБ:150061 МедФарн'!Q59)</f>
        <v>0</v>
      </c>
      <c r="R59" s="36">
        <f>SUM('150001 РКБ:150061 МедФарн'!R59)</f>
        <v>0</v>
      </c>
      <c r="S59" s="43">
        <f>SUM('150001 РКБ:150061 МедФарн'!S59)</f>
        <v>0</v>
      </c>
      <c r="T59" s="36">
        <f>SUM('150001 РКБ:150061 МедФарн'!T59)</f>
        <v>0</v>
      </c>
      <c r="U59" s="43">
        <f>SUM('150001 РКБ:150061 МедФарн'!U59)</f>
        <v>0</v>
      </c>
      <c r="V59" s="36">
        <f>SUM('150001 РКБ:150061 МедФарн'!V59)</f>
        <v>0</v>
      </c>
      <c r="W59" s="43">
        <f>SUM('150001 РКБ:150061 МедФарн'!W59)</f>
        <v>0</v>
      </c>
      <c r="X59" s="36">
        <f>SUM('150001 РКБ:150061 МедФарн'!X59)</f>
        <v>0</v>
      </c>
      <c r="Y59" s="43">
        <f>SUM('150001 РКБ:150061 МедФарн'!Y59)</f>
        <v>0</v>
      </c>
      <c r="Z59" s="121">
        <f t="shared" ref="Z59:Z95" si="7">D59+F59+H59+J59+L59+N59+P59+R59+T59+V59+X59</f>
        <v>300</v>
      </c>
      <c r="AA59" s="122">
        <f t="shared" ref="AA59:AA95" si="8">E59+G59+I59+K59+M59+O59+Q59+S59+U59+W59+Y59</f>
        <v>70820.5</v>
      </c>
      <c r="AB59" s="36">
        <f>SUM('150001 РКБ:150061 МедФарн'!Z59)</f>
        <v>50</v>
      </c>
      <c r="AC59" s="43">
        <f>SUM('150001 РКБ:150061 МедФарн'!AA59)</f>
        <v>21378.5</v>
      </c>
      <c r="AD59" s="36">
        <f>SUM('150001 РКБ:150061 МедФарн'!AB59)</f>
        <v>0</v>
      </c>
      <c r="AE59" s="43">
        <f>SUM('150001 РКБ:150061 МедФарн'!AC59)</f>
        <v>0</v>
      </c>
      <c r="AF59" s="121">
        <f t="shared" ref="AF59:AF95" si="9">AB59+AD59</f>
        <v>50</v>
      </c>
      <c r="AG59" s="122">
        <f t="shared" ref="AG59:AG95" si="10">AC59+AE59</f>
        <v>21378.5</v>
      </c>
      <c r="AH59" s="36">
        <f>SUM('150001 РКБ:150061 МедФарн'!AD59)</f>
        <v>393</v>
      </c>
      <c r="AI59" s="43">
        <f>SUM('150001 РКБ:150061 МедФарн'!AE59)</f>
        <v>564528.78</v>
      </c>
      <c r="AJ59" s="36">
        <f>SUM('150001 РКБ:150061 МедФарн'!AF59)</f>
        <v>0</v>
      </c>
      <c r="AK59" s="43">
        <f>SUM('150001 РКБ:150061 МедФарн'!AG59)</f>
        <v>0</v>
      </c>
      <c r="AL59" s="126">
        <f t="shared" ref="AL59:AL95" si="11">AH59+AJ59</f>
        <v>393</v>
      </c>
      <c r="AM59" s="127">
        <f t="shared" ref="AM59:AM95" si="12">AI59+AK59</f>
        <v>564528.78</v>
      </c>
    </row>
    <row r="60" spans="1:39" x14ac:dyDescent="0.25">
      <c r="A60" s="38">
        <v>3</v>
      </c>
      <c r="B60" s="65" t="s">
        <v>36</v>
      </c>
      <c r="C60" s="50" t="s">
        <v>2</v>
      </c>
      <c r="D60" s="36">
        <f>SUM('150001 РКБ:150061 МедФарн'!D60)</f>
        <v>320</v>
      </c>
      <c r="E60" s="43">
        <f>SUM('150001 РКБ:150061 МедФарн'!E60)</f>
        <v>88608</v>
      </c>
      <c r="F60" s="36">
        <f>SUM('150001 РКБ:150061 МедФарн'!F60)</f>
        <v>0</v>
      </c>
      <c r="G60" s="43">
        <f>SUM('150001 РКБ:150061 МедФарн'!G60)</f>
        <v>0</v>
      </c>
      <c r="H60" s="36">
        <f>SUM('150001 РКБ:150061 МедФарн'!H60)</f>
        <v>25</v>
      </c>
      <c r="I60" s="43">
        <f>SUM('150001 РКБ:150061 МедФарн'!I60)</f>
        <v>8307</v>
      </c>
      <c r="J60" s="36">
        <f>SUM('150001 РКБ:150061 МедФарн'!J60)</f>
        <v>421</v>
      </c>
      <c r="K60" s="43">
        <f>SUM('150001 РКБ:150061 МедФарн'!K60)</f>
        <v>159032.75</v>
      </c>
      <c r="L60" s="36">
        <f>SUM('150001 РКБ:150061 МедФарн'!L60)</f>
        <v>0</v>
      </c>
      <c r="M60" s="43">
        <f>SUM('150001 РКБ:150061 МедФарн'!M60)</f>
        <v>0</v>
      </c>
      <c r="N60" s="36">
        <f>SUM('150001 РКБ:150061 МедФарн'!N60)</f>
        <v>0</v>
      </c>
      <c r="O60" s="43">
        <f>SUM('150001 РКБ:150061 МедФарн'!O60)</f>
        <v>0</v>
      </c>
      <c r="P60" s="36">
        <f>SUM('150001 РКБ:150061 МедФарн'!P60)</f>
        <v>0</v>
      </c>
      <c r="Q60" s="43">
        <f>SUM('150001 РКБ:150061 МедФарн'!Q60)</f>
        <v>0</v>
      </c>
      <c r="R60" s="36">
        <f>SUM('150001 РКБ:150061 МедФарн'!R60)</f>
        <v>0</v>
      </c>
      <c r="S60" s="43">
        <f>SUM('150001 РКБ:150061 МедФарн'!S60)</f>
        <v>0</v>
      </c>
      <c r="T60" s="36">
        <f>SUM('150001 РКБ:150061 МедФарн'!T60)</f>
        <v>0</v>
      </c>
      <c r="U60" s="43">
        <f>SUM('150001 РКБ:150061 МедФарн'!U60)</f>
        <v>0</v>
      </c>
      <c r="V60" s="36">
        <f>SUM('150001 РКБ:150061 МедФарн'!V60)</f>
        <v>0</v>
      </c>
      <c r="W60" s="43">
        <f>SUM('150001 РКБ:150061 МедФарн'!W60)</f>
        <v>0</v>
      </c>
      <c r="X60" s="36">
        <f>SUM('150001 РКБ:150061 МедФарн'!X60)</f>
        <v>0</v>
      </c>
      <c r="Y60" s="43">
        <f>SUM('150001 РКБ:150061 МедФарн'!Y60)</f>
        <v>0</v>
      </c>
      <c r="Z60" s="121">
        <f t="shared" si="7"/>
        <v>766</v>
      </c>
      <c r="AA60" s="122">
        <f t="shared" si="8"/>
        <v>255947.75</v>
      </c>
      <c r="AB60" s="36">
        <f>SUM('150001 РКБ:150061 МедФарн'!Z60)</f>
        <v>0</v>
      </c>
      <c r="AC60" s="43">
        <f>SUM('150001 РКБ:150061 МедФарн'!AA60)</f>
        <v>0</v>
      </c>
      <c r="AD60" s="36">
        <f>SUM('150001 РКБ:150061 МедФарн'!AB60)</f>
        <v>0</v>
      </c>
      <c r="AE60" s="43">
        <f>SUM('150001 РКБ:150061 МедФарн'!AC60)</f>
        <v>0</v>
      </c>
      <c r="AF60" s="121">
        <f t="shared" si="9"/>
        <v>0</v>
      </c>
      <c r="AG60" s="122">
        <f t="shared" si="10"/>
        <v>0</v>
      </c>
      <c r="AH60" s="36">
        <f>SUM('150001 РКБ:150061 МедФарн'!AD60)</f>
        <v>335</v>
      </c>
      <c r="AI60" s="43">
        <f>SUM('150001 РКБ:150061 МедФарн'!AE60)</f>
        <v>425691.19999999995</v>
      </c>
      <c r="AJ60" s="36">
        <f>SUM('150001 РКБ:150061 МедФарн'!AF60)</f>
        <v>48</v>
      </c>
      <c r="AK60" s="43">
        <f>SUM('150001 РКБ:150061 МедФарн'!AG60)</f>
        <v>69392.160000000003</v>
      </c>
      <c r="AL60" s="126">
        <f t="shared" si="11"/>
        <v>383</v>
      </c>
      <c r="AM60" s="127">
        <f t="shared" si="12"/>
        <v>495083.36</v>
      </c>
    </row>
    <row r="61" spans="1:39" x14ac:dyDescent="0.25">
      <c r="A61" s="38">
        <v>4</v>
      </c>
      <c r="B61" s="65" t="s">
        <v>37</v>
      </c>
      <c r="C61" s="50" t="s">
        <v>3</v>
      </c>
      <c r="D61" s="36">
        <f>SUM('150001 РКБ:150061 МедФарн'!D61)</f>
        <v>620</v>
      </c>
      <c r="E61" s="43">
        <f>SUM('150001 РКБ:150061 МедФарн'!E61)</f>
        <v>96007</v>
      </c>
      <c r="F61" s="36">
        <f>SUM('150001 РКБ:150061 МедФарн'!F61)</f>
        <v>0</v>
      </c>
      <c r="G61" s="43">
        <f>SUM('150001 РКБ:150061 МедФарн'!G61)</f>
        <v>0</v>
      </c>
      <c r="H61" s="36">
        <f>SUM('150001 РКБ:150061 МедФарн'!H61)</f>
        <v>50</v>
      </c>
      <c r="I61" s="43">
        <f>SUM('150001 РКБ:150061 МедФарн'!I61)</f>
        <v>9291</v>
      </c>
      <c r="J61" s="36">
        <f>SUM('150001 РКБ:150061 МедФарн'!J61)</f>
        <v>235</v>
      </c>
      <c r="K61" s="43">
        <f>SUM('150001 РКБ:150061 МедФарн'!K61)</f>
        <v>65856.400000000009</v>
      </c>
      <c r="L61" s="36">
        <f>SUM('150001 РКБ:150061 МедФарн'!L61)</f>
        <v>0</v>
      </c>
      <c r="M61" s="43">
        <f>SUM('150001 РКБ:150061 МедФарн'!M61)</f>
        <v>0</v>
      </c>
      <c r="N61" s="36">
        <f>SUM('150001 РКБ:150061 МедФарн'!N61)</f>
        <v>0</v>
      </c>
      <c r="O61" s="43">
        <f>SUM('150001 РКБ:150061 МедФарн'!O61)</f>
        <v>0</v>
      </c>
      <c r="P61" s="36">
        <f>SUM('150001 РКБ:150061 МедФарн'!P61)</f>
        <v>0</v>
      </c>
      <c r="Q61" s="43">
        <f>SUM('150001 РКБ:150061 МедФарн'!Q61)</f>
        <v>0</v>
      </c>
      <c r="R61" s="36">
        <f>SUM('150001 РКБ:150061 МедФарн'!R61)</f>
        <v>0</v>
      </c>
      <c r="S61" s="43">
        <f>SUM('150001 РКБ:150061 МедФарн'!S61)</f>
        <v>0</v>
      </c>
      <c r="T61" s="36">
        <f>SUM('150001 РКБ:150061 МедФарн'!T61)</f>
        <v>0</v>
      </c>
      <c r="U61" s="43">
        <f>SUM('150001 РКБ:150061 МедФарн'!U61)</f>
        <v>0</v>
      </c>
      <c r="V61" s="36">
        <f>SUM('150001 РКБ:150061 МедФарн'!V61)</f>
        <v>0</v>
      </c>
      <c r="W61" s="43">
        <f>SUM('150001 РКБ:150061 МедФарн'!W61)</f>
        <v>0</v>
      </c>
      <c r="X61" s="36">
        <f>SUM('150001 РКБ:150061 МедФарн'!X61)</f>
        <v>0</v>
      </c>
      <c r="Y61" s="43">
        <f>SUM('150001 РКБ:150061 МедФарн'!Y61)</f>
        <v>0</v>
      </c>
      <c r="Z61" s="121">
        <f t="shared" si="7"/>
        <v>905</v>
      </c>
      <c r="AA61" s="122">
        <f t="shared" si="8"/>
        <v>171154.40000000002</v>
      </c>
      <c r="AB61" s="36">
        <f>SUM('150001 РКБ:150061 МедФарн'!Z61)</f>
        <v>0</v>
      </c>
      <c r="AC61" s="43">
        <f>SUM('150001 РКБ:150061 МедФарн'!AA61)</f>
        <v>0</v>
      </c>
      <c r="AD61" s="36">
        <f>SUM('150001 РКБ:150061 МедФарн'!AB61)</f>
        <v>0</v>
      </c>
      <c r="AE61" s="43">
        <f>SUM('150001 РКБ:150061 МедФарн'!AC61)</f>
        <v>0</v>
      </c>
      <c r="AF61" s="121">
        <f t="shared" si="9"/>
        <v>0</v>
      </c>
      <c r="AG61" s="122">
        <f t="shared" si="10"/>
        <v>0</v>
      </c>
      <c r="AH61" s="36">
        <f>SUM('150001 РКБ:150061 МедФарн'!AD61)</f>
        <v>220</v>
      </c>
      <c r="AI61" s="43">
        <f>SUM('150001 РКБ:150061 МедФарн'!AE61)</f>
        <v>164089.20000000001</v>
      </c>
      <c r="AJ61" s="36">
        <f>SUM('150001 РКБ:150061 МедФарн'!AF61)</f>
        <v>5</v>
      </c>
      <c r="AK61" s="43">
        <f>SUM('150001 РКБ:150061 МедФарн'!AG61)</f>
        <v>5755.05</v>
      </c>
      <c r="AL61" s="126">
        <f t="shared" si="11"/>
        <v>225</v>
      </c>
      <c r="AM61" s="127">
        <f t="shared" si="12"/>
        <v>169844.25</v>
      </c>
    </row>
    <row r="62" spans="1:39" x14ac:dyDescent="0.25">
      <c r="A62" s="38">
        <v>5</v>
      </c>
      <c r="B62" s="65" t="s">
        <v>38</v>
      </c>
      <c r="C62" s="50" t="s">
        <v>4</v>
      </c>
      <c r="D62" s="36">
        <f>SUM('150001 РКБ:150061 МедФарн'!D62)</f>
        <v>500</v>
      </c>
      <c r="E62" s="43">
        <f>SUM('150001 РКБ:150061 МедФарн'!E62)</f>
        <v>77425</v>
      </c>
      <c r="F62" s="36">
        <f>SUM('150001 РКБ:150061 МедФарн'!F62)</f>
        <v>0</v>
      </c>
      <c r="G62" s="43">
        <f>SUM('150001 РКБ:150061 МедФарн'!G62)</f>
        <v>0</v>
      </c>
      <c r="H62" s="36">
        <f>SUM('150001 РКБ:150061 МедФарн'!H62)</f>
        <v>100</v>
      </c>
      <c r="I62" s="43">
        <f>SUM('150001 РКБ:150061 МедФарн'!I62)</f>
        <v>18582</v>
      </c>
      <c r="J62" s="36">
        <f>SUM('150001 РКБ:150061 МедФарн'!J62)</f>
        <v>163</v>
      </c>
      <c r="K62" s="43">
        <f>SUM('150001 РКБ:150061 МедФарн'!K62)</f>
        <v>45679.12</v>
      </c>
      <c r="L62" s="36">
        <f>SUM('150001 РКБ:150061 МедФарн'!L62)</f>
        <v>0</v>
      </c>
      <c r="M62" s="43">
        <f>SUM('150001 РКБ:150061 МедФарн'!M62)</f>
        <v>0</v>
      </c>
      <c r="N62" s="36">
        <f>SUM('150001 РКБ:150061 МедФарн'!N62)</f>
        <v>0</v>
      </c>
      <c r="O62" s="43">
        <f>SUM('150001 РКБ:150061 МедФарн'!O62)</f>
        <v>0</v>
      </c>
      <c r="P62" s="36">
        <f>SUM('150001 РКБ:150061 МедФарн'!P62)</f>
        <v>0</v>
      </c>
      <c r="Q62" s="43">
        <f>SUM('150001 РКБ:150061 МедФарн'!Q62)</f>
        <v>0</v>
      </c>
      <c r="R62" s="36">
        <f>SUM('150001 РКБ:150061 МедФарн'!R62)</f>
        <v>0</v>
      </c>
      <c r="S62" s="43">
        <f>SUM('150001 РКБ:150061 МедФарн'!S62)</f>
        <v>0</v>
      </c>
      <c r="T62" s="36">
        <f>SUM('150001 РКБ:150061 МедФарн'!T62)</f>
        <v>0</v>
      </c>
      <c r="U62" s="43">
        <f>SUM('150001 РКБ:150061 МедФарн'!U62)</f>
        <v>0</v>
      </c>
      <c r="V62" s="36">
        <f>SUM('150001 РКБ:150061 МедФарн'!V62)</f>
        <v>0</v>
      </c>
      <c r="W62" s="43">
        <f>SUM('150001 РКБ:150061 МедФарн'!W62)</f>
        <v>0</v>
      </c>
      <c r="X62" s="36">
        <f>SUM('150001 РКБ:150061 МедФарн'!X62)</f>
        <v>0</v>
      </c>
      <c r="Y62" s="43">
        <f>SUM('150001 РКБ:150061 МедФарн'!Y62)</f>
        <v>0</v>
      </c>
      <c r="Z62" s="121">
        <f t="shared" si="7"/>
        <v>763</v>
      </c>
      <c r="AA62" s="122">
        <f t="shared" si="8"/>
        <v>141686.12</v>
      </c>
      <c r="AB62" s="36">
        <f>SUM('150001 РКБ:150061 МедФарн'!Z62)</f>
        <v>0</v>
      </c>
      <c r="AC62" s="43">
        <f>SUM('150001 РКБ:150061 МедФарн'!AA62)</f>
        <v>0</v>
      </c>
      <c r="AD62" s="36">
        <f>SUM('150001 РКБ:150061 МедФарн'!AB62)</f>
        <v>0</v>
      </c>
      <c r="AE62" s="43">
        <f>SUM('150001 РКБ:150061 МедФарн'!AC62)</f>
        <v>0</v>
      </c>
      <c r="AF62" s="121">
        <f t="shared" si="9"/>
        <v>0</v>
      </c>
      <c r="AG62" s="122">
        <f t="shared" si="10"/>
        <v>0</v>
      </c>
      <c r="AH62" s="36">
        <f>SUM('150001 РКБ:150061 МедФарн'!AD62)</f>
        <v>560</v>
      </c>
      <c r="AI62" s="43">
        <f>SUM('150001 РКБ:150061 МедФарн'!AE62)</f>
        <v>417681.60000000003</v>
      </c>
      <c r="AJ62" s="36">
        <f>SUM('150001 РКБ:150061 МедФарн'!AF62)</f>
        <v>8</v>
      </c>
      <c r="AK62" s="43">
        <f>SUM('150001 РКБ:150061 МедФарн'!AG62)</f>
        <v>9208.08</v>
      </c>
      <c r="AL62" s="126">
        <f t="shared" si="11"/>
        <v>568</v>
      </c>
      <c r="AM62" s="127">
        <f t="shared" si="12"/>
        <v>426889.68000000005</v>
      </c>
    </row>
    <row r="63" spans="1:39" x14ac:dyDescent="0.25">
      <c r="A63" s="38">
        <v>6</v>
      </c>
      <c r="B63" s="65" t="s">
        <v>39</v>
      </c>
      <c r="C63" s="50" t="s">
        <v>5</v>
      </c>
      <c r="D63" s="36">
        <f>SUM('150001 РКБ:150061 МедФарн'!D63)</f>
        <v>0</v>
      </c>
      <c r="E63" s="43">
        <f>SUM('150001 РКБ:150061 МедФарн'!E63)</f>
        <v>0</v>
      </c>
      <c r="F63" s="36">
        <f>SUM('150001 РКБ:150061 МедФарн'!F63)</f>
        <v>0</v>
      </c>
      <c r="G63" s="43">
        <f>SUM('150001 РКБ:150061 МедФарн'!G63)</f>
        <v>0</v>
      </c>
      <c r="H63" s="36">
        <f>SUM('150001 РКБ:150061 МедФарн'!H63)</f>
        <v>0</v>
      </c>
      <c r="I63" s="43">
        <f>SUM('150001 РКБ:150061 МедФарн'!I63)</f>
        <v>0</v>
      </c>
      <c r="J63" s="36">
        <f>SUM('150001 РКБ:150061 МедФарн'!J63)</f>
        <v>0</v>
      </c>
      <c r="K63" s="43">
        <f>SUM('150001 РКБ:150061 МедФарн'!K63)</f>
        <v>0</v>
      </c>
      <c r="L63" s="36">
        <f>SUM('150001 РКБ:150061 МедФарн'!L63)</f>
        <v>0</v>
      </c>
      <c r="M63" s="43">
        <f>SUM('150001 РКБ:150061 МедФарн'!M63)</f>
        <v>0</v>
      </c>
      <c r="N63" s="36">
        <f>SUM('150001 РКБ:150061 МедФарн'!N63)</f>
        <v>0</v>
      </c>
      <c r="O63" s="43">
        <f>SUM('150001 РКБ:150061 МедФарн'!O63)</f>
        <v>0</v>
      </c>
      <c r="P63" s="36">
        <f>SUM('150001 РКБ:150061 МедФарн'!P63)</f>
        <v>0</v>
      </c>
      <c r="Q63" s="43">
        <f>SUM('150001 РКБ:150061 МедФарн'!Q63)</f>
        <v>0</v>
      </c>
      <c r="R63" s="36">
        <f>SUM('150001 РКБ:150061 МедФарн'!R63)</f>
        <v>0</v>
      </c>
      <c r="S63" s="43">
        <f>SUM('150001 РКБ:150061 МедФарн'!S63)</f>
        <v>0</v>
      </c>
      <c r="T63" s="36">
        <f>SUM('150001 РКБ:150061 МедФарн'!T63)</f>
        <v>0</v>
      </c>
      <c r="U63" s="43">
        <f>SUM('150001 РКБ:150061 МедФарн'!U63)</f>
        <v>0</v>
      </c>
      <c r="V63" s="36">
        <f>SUM('150001 РКБ:150061 МедФарн'!V63)</f>
        <v>0</v>
      </c>
      <c r="W63" s="43">
        <f>SUM('150001 РКБ:150061 МедФарн'!W63)</f>
        <v>0</v>
      </c>
      <c r="X63" s="36">
        <f>SUM('150001 РКБ:150061 МедФарн'!X63)</f>
        <v>0</v>
      </c>
      <c r="Y63" s="43">
        <f>SUM('150001 РКБ:150061 МедФарн'!Y63)</f>
        <v>0</v>
      </c>
      <c r="Z63" s="121">
        <f t="shared" si="7"/>
        <v>0</v>
      </c>
      <c r="AA63" s="122">
        <f t="shared" si="8"/>
        <v>0</v>
      </c>
      <c r="AB63" s="36">
        <f>SUM('150001 РКБ:150061 МедФарн'!Z63)</f>
        <v>0</v>
      </c>
      <c r="AC63" s="43">
        <f>SUM('150001 РКБ:150061 МедФарн'!AA63)</f>
        <v>0</v>
      </c>
      <c r="AD63" s="36">
        <f>SUM('150001 РКБ:150061 МедФарн'!AB63)</f>
        <v>0</v>
      </c>
      <c r="AE63" s="43">
        <f>SUM('150001 РКБ:150061 МедФарн'!AC63)</f>
        <v>0</v>
      </c>
      <c r="AF63" s="121">
        <f t="shared" si="9"/>
        <v>0</v>
      </c>
      <c r="AG63" s="122">
        <f t="shared" si="10"/>
        <v>0</v>
      </c>
      <c r="AH63" s="36">
        <f>SUM('150001 РКБ:150061 МедФарн'!AD63)</f>
        <v>0</v>
      </c>
      <c r="AI63" s="43">
        <f>SUM('150001 РКБ:150061 МедФарн'!AE63)</f>
        <v>0</v>
      </c>
      <c r="AJ63" s="36">
        <f>SUM('150001 РКБ:150061 МедФарн'!AF63)</f>
        <v>0</v>
      </c>
      <c r="AK63" s="43">
        <f>SUM('150001 РКБ:150061 МедФарн'!AG63)</f>
        <v>0</v>
      </c>
      <c r="AL63" s="126">
        <f t="shared" si="11"/>
        <v>0</v>
      </c>
      <c r="AM63" s="127">
        <f t="shared" si="12"/>
        <v>0</v>
      </c>
    </row>
    <row r="64" spans="1:39" x14ac:dyDescent="0.25">
      <c r="A64" s="38">
        <v>7</v>
      </c>
      <c r="B64" s="65" t="s">
        <v>56</v>
      </c>
      <c r="C64" s="50" t="s">
        <v>6</v>
      </c>
      <c r="D64" s="36">
        <f>SUM('150001 РКБ:150061 МедФарн'!D64)</f>
        <v>0</v>
      </c>
      <c r="E64" s="43">
        <f>SUM('150001 РКБ:150061 МедФарн'!E64)</f>
        <v>0</v>
      </c>
      <c r="F64" s="36">
        <f>SUM('150001 РКБ:150061 МедФарн'!F64)</f>
        <v>0</v>
      </c>
      <c r="G64" s="43">
        <f>SUM('150001 РКБ:150061 МедФарн'!G64)</f>
        <v>0</v>
      </c>
      <c r="H64" s="36">
        <f>SUM('150001 РКБ:150061 МедФарн'!H64)</f>
        <v>0</v>
      </c>
      <c r="I64" s="43">
        <f>SUM('150001 РКБ:150061 МедФарн'!I64)</f>
        <v>0</v>
      </c>
      <c r="J64" s="36">
        <f>SUM('150001 РКБ:150061 МедФарн'!J64)</f>
        <v>299</v>
      </c>
      <c r="K64" s="43">
        <f>SUM('150001 РКБ:150061 МедФарн'!K64)</f>
        <v>67095.600000000006</v>
      </c>
      <c r="L64" s="36">
        <f>SUM('150001 РКБ:150061 МедФарн'!L64)</f>
        <v>0</v>
      </c>
      <c r="M64" s="43">
        <f>SUM('150001 РКБ:150061 МедФарн'!M64)</f>
        <v>0</v>
      </c>
      <c r="N64" s="36">
        <f>SUM('150001 РКБ:150061 МедФарн'!N64)</f>
        <v>0</v>
      </c>
      <c r="O64" s="43">
        <f>SUM('150001 РКБ:150061 МедФарн'!O64)</f>
        <v>0</v>
      </c>
      <c r="P64" s="36">
        <f>SUM('150001 РКБ:150061 МедФарн'!P64)</f>
        <v>0</v>
      </c>
      <c r="Q64" s="43">
        <f>SUM('150001 РКБ:150061 МедФарн'!Q64)</f>
        <v>0</v>
      </c>
      <c r="R64" s="36">
        <f>SUM('150001 РКБ:150061 МедФарн'!R64)</f>
        <v>0</v>
      </c>
      <c r="S64" s="43">
        <f>SUM('150001 РКБ:150061 МедФарн'!S64)</f>
        <v>0</v>
      </c>
      <c r="T64" s="36">
        <f>SUM('150001 РКБ:150061 МедФарн'!T64)</f>
        <v>0</v>
      </c>
      <c r="U64" s="43">
        <f>SUM('150001 РКБ:150061 МедФарн'!U64)</f>
        <v>0</v>
      </c>
      <c r="V64" s="36">
        <f>SUM('150001 РКБ:150061 МедФарн'!V64)</f>
        <v>0</v>
      </c>
      <c r="W64" s="43">
        <f>SUM('150001 РКБ:150061 МедФарн'!W64)</f>
        <v>0</v>
      </c>
      <c r="X64" s="36">
        <f>SUM('150001 РКБ:150061 МедФарн'!X64)</f>
        <v>0</v>
      </c>
      <c r="Y64" s="43">
        <f>SUM('150001 РКБ:150061 МедФарн'!Y64)</f>
        <v>0</v>
      </c>
      <c r="Z64" s="121">
        <f t="shared" si="7"/>
        <v>299</v>
      </c>
      <c r="AA64" s="122">
        <f t="shared" si="8"/>
        <v>67095.600000000006</v>
      </c>
      <c r="AB64" s="36">
        <f>SUM('150001 РКБ:150061 МедФарн'!Z64)</f>
        <v>0</v>
      </c>
      <c r="AC64" s="43">
        <f>SUM('150001 РКБ:150061 МедФарн'!AA64)</f>
        <v>0</v>
      </c>
      <c r="AD64" s="36">
        <f>SUM('150001 РКБ:150061 МедФарн'!AB64)</f>
        <v>0</v>
      </c>
      <c r="AE64" s="43">
        <f>SUM('150001 РКБ:150061 МедФарн'!AC64)</f>
        <v>0</v>
      </c>
      <c r="AF64" s="121">
        <f t="shared" si="9"/>
        <v>0</v>
      </c>
      <c r="AG64" s="122">
        <f t="shared" si="10"/>
        <v>0</v>
      </c>
      <c r="AH64" s="36">
        <f>SUM('150001 РКБ:150061 МедФарн'!AD64)</f>
        <v>0</v>
      </c>
      <c r="AI64" s="43">
        <f>SUM('150001 РКБ:150061 МедФарн'!AE64)</f>
        <v>0</v>
      </c>
      <c r="AJ64" s="36">
        <f>SUM('150001 РКБ:150061 МедФарн'!AF64)</f>
        <v>9</v>
      </c>
      <c r="AK64" s="43">
        <f>SUM('150001 РКБ:150061 МедФарн'!AG64)</f>
        <v>9198.9</v>
      </c>
      <c r="AL64" s="126">
        <f t="shared" si="11"/>
        <v>9</v>
      </c>
      <c r="AM64" s="127">
        <f t="shared" si="12"/>
        <v>9198.9</v>
      </c>
    </row>
    <row r="65" spans="1:39" x14ac:dyDescent="0.25">
      <c r="A65" s="38">
        <v>8</v>
      </c>
      <c r="B65" s="65" t="s">
        <v>57</v>
      </c>
      <c r="C65" s="50" t="s">
        <v>7</v>
      </c>
      <c r="D65" s="36">
        <f>SUM('150001 РКБ:150061 МедФарн'!D65)</f>
        <v>0</v>
      </c>
      <c r="E65" s="43">
        <f>SUM('150001 РКБ:150061 МедФарн'!E65)</f>
        <v>0</v>
      </c>
      <c r="F65" s="36">
        <f>SUM('150001 РКБ:150061 МедФарн'!F65)</f>
        <v>0</v>
      </c>
      <c r="G65" s="43">
        <f>SUM('150001 РКБ:150061 МедФарн'!G65)</f>
        <v>0</v>
      </c>
      <c r="H65" s="36">
        <f>SUM('150001 РКБ:150061 МедФарн'!H65)</f>
        <v>0</v>
      </c>
      <c r="I65" s="43">
        <f>SUM('150001 РКБ:150061 МедФарн'!I65)</f>
        <v>0</v>
      </c>
      <c r="J65" s="36">
        <f>SUM('150001 РКБ:150061 МедФарн'!J65)</f>
        <v>0</v>
      </c>
      <c r="K65" s="43">
        <f>SUM('150001 РКБ:150061 МедФарн'!K65)</f>
        <v>0</v>
      </c>
      <c r="L65" s="36">
        <f>SUM('150001 РКБ:150061 МедФарн'!L65)</f>
        <v>0</v>
      </c>
      <c r="M65" s="43">
        <f>SUM('150001 РКБ:150061 МедФарн'!M65)</f>
        <v>0</v>
      </c>
      <c r="N65" s="36">
        <f>SUM('150001 РКБ:150061 МедФарн'!N65)</f>
        <v>0</v>
      </c>
      <c r="O65" s="43">
        <f>SUM('150001 РКБ:150061 МедФарн'!O65)</f>
        <v>0</v>
      </c>
      <c r="P65" s="36">
        <f>SUM('150001 РКБ:150061 МедФарн'!P65)</f>
        <v>0</v>
      </c>
      <c r="Q65" s="43">
        <f>SUM('150001 РКБ:150061 МедФарн'!Q65)</f>
        <v>0</v>
      </c>
      <c r="R65" s="36">
        <f>SUM('150001 РКБ:150061 МедФарн'!R65)</f>
        <v>0</v>
      </c>
      <c r="S65" s="43">
        <f>SUM('150001 РКБ:150061 МедФарн'!S65)</f>
        <v>0</v>
      </c>
      <c r="T65" s="36">
        <f>SUM('150001 РКБ:150061 МедФарн'!T65)</f>
        <v>0</v>
      </c>
      <c r="U65" s="43">
        <f>SUM('150001 РКБ:150061 МедФарн'!U65)</f>
        <v>0</v>
      </c>
      <c r="V65" s="36">
        <f>SUM('150001 РКБ:150061 МедФарн'!V65)</f>
        <v>0</v>
      </c>
      <c r="W65" s="43">
        <f>SUM('150001 РКБ:150061 МедФарн'!W65)</f>
        <v>0</v>
      </c>
      <c r="X65" s="36">
        <f>SUM('150001 РКБ:150061 МедФарн'!X65)</f>
        <v>0</v>
      </c>
      <c r="Y65" s="43">
        <f>SUM('150001 РКБ:150061 МедФарн'!Y65)</f>
        <v>0</v>
      </c>
      <c r="Z65" s="121">
        <f t="shared" si="7"/>
        <v>0</v>
      </c>
      <c r="AA65" s="122">
        <f t="shared" si="8"/>
        <v>0</v>
      </c>
      <c r="AB65" s="36">
        <f>SUM('150001 РКБ:150061 МедФарн'!Z65)</f>
        <v>0</v>
      </c>
      <c r="AC65" s="43">
        <f>SUM('150001 РКБ:150061 МедФарн'!AA65)</f>
        <v>0</v>
      </c>
      <c r="AD65" s="36">
        <f>SUM('150001 РКБ:150061 МедФарн'!AB65)</f>
        <v>0</v>
      </c>
      <c r="AE65" s="43">
        <f>SUM('150001 РКБ:150061 МедФарн'!AC65)</f>
        <v>0</v>
      </c>
      <c r="AF65" s="121">
        <f t="shared" si="9"/>
        <v>0</v>
      </c>
      <c r="AG65" s="122">
        <f t="shared" si="10"/>
        <v>0</v>
      </c>
      <c r="AH65" s="36">
        <f>SUM('150001 РКБ:150061 МедФарн'!AD65)</f>
        <v>0</v>
      </c>
      <c r="AI65" s="43">
        <f>SUM('150001 РКБ:150061 МедФарн'!AE65)</f>
        <v>0</v>
      </c>
      <c r="AJ65" s="36">
        <f>SUM('150001 РКБ:150061 МедФарн'!AF65)</f>
        <v>0</v>
      </c>
      <c r="AK65" s="43">
        <f>SUM('150001 РКБ:150061 МедФарн'!AG65)</f>
        <v>0</v>
      </c>
      <c r="AL65" s="126">
        <f t="shared" si="11"/>
        <v>0</v>
      </c>
      <c r="AM65" s="127">
        <f t="shared" si="12"/>
        <v>0</v>
      </c>
    </row>
    <row r="66" spans="1:39" x14ac:dyDescent="0.25">
      <c r="A66" s="38">
        <v>9</v>
      </c>
      <c r="B66" s="65" t="s">
        <v>58</v>
      </c>
      <c r="C66" s="50" t="s">
        <v>8</v>
      </c>
      <c r="D66" s="36">
        <f>SUM('150001 РКБ:150061 МедФарн'!D66)</f>
        <v>0</v>
      </c>
      <c r="E66" s="43">
        <f>SUM('150001 РКБ:150061 МедФарн'!E66)</f>
        <v>0</v>
      </c>
      <c r="F66" s="36">
        <f>SUM('150001 РКБ:150061 МедФарн'!F66)</f>
        <v>0</v>
      </c>
      <c r="G66" s="43">
        <f>SUM('150001 РКБ:150061 МедФарн'!G66)</f>
        <v>0</v>
      </c>
      <c r="H66" s="36">
        <f>SUM('150001 РКБ:150061 МедФарн'!H66)</f>
        <v>0</v>
      </c>
      <c r="I66" s="43">
        <f>SUM('150001 РКБ:150061 МедФарн'!I66)</f>
        <v>0</v>
      </c>
      <c r="J66" s="36">
        <f>SUM('150001 РКБ:150061 МедФарн'!J66)</f>
        <v>343</v>
      </c>
      <c r="K66" s="43">
        <f>SUM('150001 РКБ:150061 МедФарн'!K66)</f>
        <v>68469.66</v>
      </c>
      <c r="L66" s="36">
        <f>SUM('150001 РКБ:150061 МедФарн'!L66)</f>
        <v>0</v>
      </c>
      <c r="M66" s="43">
        <f>SUM('150001 РКБ:150061 МедФарн'!M66)</f>
        <v>0</v>
      </c>
      <c r="N66" s="36">
        <f>SUM('150001 РКБ:150061 МедФарн'!N66)</f>
        <v>0</v>
      </c>
      <c r="O66" s="43">
        <f>SUM('150001 РКБ:150061 МедФарн'!O66)</f>
        <v>0</v>
      </c>
      <c r="P66" s="36">
        <f>SUM('150001 РКБ:150061 МедФарн'!P66)</f>
        <v>0</v>
      </c>
      <c r="Q66" s="43">
        <f>SUM('150001 РКБ:150061 МедФарн'!Q66)</f>
        <v>0</v>
      </c>
      <c r="R66" s="36">
        <f>SUM('150001 РКБ:150061 МедФарн'!R66)</f>
        <v>0</v>
      </c>
      <c r="S66" s="43">
        <f>SUM('150001 РКБ:150061 МедФарн'!S66)</f>
        <v>0</v>
      </c>
      <c r="T66" s="36">
        <f>SUM('150001 РКБ:150061 МедФарн'!T66)</f>
        <v>0</v>
      </c>
      <c r="U66" s="43">
        <f>SUM('150001 РКБ:150061 МедФарн'!U66)</f>
        <v>0</v>
      </c>
      <c r="V66" s="36">
        <f>SUM('150001 РКБ:150061 МедФарн'!V66)</f>
        <v>0</v>
      </c>
      <c r="W66" s="43">
        <f>SUM('150001 РКБ:150061 МедФарн'!W66)</f>
        <v>0</v>
      </c>
      <c r="X66" s="36">
        <f>SUM('150001 РКБ:150061 МедФарн'!X66)</f>
        <v>0</v>
      </c>
      <c r="Y66" s="43">
        <f>SUM('150001 РКБ:150061 МедФарн'!Y66)</f>
        <v>0</v>
      </c>
      <c r="Z66" s="121">
        <f t="shared" si="7"/>
        <v>343</v>
      </c>
      <c r="AA66" s="122">
        <f t="shared" si="8"/>
        <v>68469.66</v>
      </c>
      <c r="AB66" s="36">
        <f>SUM('150001 РКБ:150061 МедФарн'!Z66)</f>
        <v>0</v>
      </c>
      <c r="AC66" s="43">
        <f>SUM('150001 РКБ:150061 МедФарн'!AA66)</f>
        <v>0</v>
      </c>
      <c r="AD66" s="36">
        <f>SUM('150001 РКБ:150061 МедФарн'!AB66)</f>
        <v>0</v>
      </c>
      <c r="AE66" s="43">
        <f>SUM('150001 РКБ:150061 МедФарн'!AC66)</f>
        <v>0</v>
      </c>
      <c r="AF66" s="121">
        <f t="shared" si="9"/>
        <v>0</v>
      </c>
      <c r="AG66" s="122">
        <f t="shared" si="10"/>
        <v>0</v>
      </c>
      <c r="AH66" s="36">
        <f>SUM('150001 РКБ:150061 МедФарн'!AD66)</f>
        <v>0</v>
      </c>
      <c r="AI66" s="43">
        <f>SUM('150001 РКБ:150061 МедФарн'!AE66)</f>
        <v>0</v>
      </c>
      <c r="AJ66" s="36">
        <f>SUM('150001 РКБ:150061 МедФарн'!AF66)</f>
        <v>0</v>
      </c>
      <c r="AK66" s="43">
        <f>SUM('150001 РКБ:150061 МедФарн'!AG66)</f>
        <v>0</v>
      </c>
      <c r="AL66" s="126">
        <f t="shared" si="11"/>
        <v>0</v>
      </c>
      <c r="AM66" s="127">
        <f t="shared" si="12"/>
        <v>0</v>
      </c>
    </row>
    <row r="67" spans="1:39" x14ac:dyDescent="0.25">
      <c r="A67" s="38">
        <v>10</v>
      </c>
      <c r="B67" s="65" t="s">
        <v>59</v>
      </c>
      <c r="C67" s="50" t="s">
        <v>9</v>
      </c>
      <c r="D67" s="36">
        <f>SUM('150001 РКБ:150061 МедФарн'!D67)</f>
        <v>0</v>
      </c>
      <c r="E67" s="43">
        <f>SUM('150001 РКБ:150061 МедФарн'!E67)</f>
        <v>0</v>
      </c>
      <c r="F67" s="36">
        <f>SUM('150001 РКБ:150061 МедФарн'!F67)</f>
        <v>0</v>
      </c>
      <c r="G67" s="43">
        <f>SUM('150001 РКБ:150061 МедФарн'!G67)</f>
        <v>0</v>
      </c>
      <c r="H67" s="36">
        <f>SUM('150001 РКБ:150061 МедФарн'!H67)</f>
        <v>0</v>
      </c>
      <c r="I67" s="43">
        <f>SUM('150001 РКБ:150061 МедФарн'!I67)</f>
        <v>0</v>
      </c>
      <c r="J67" s="36">
        <f>SUM('150001 РКБ:150061 МедФарн'!J67)</f>
        <v>0</v>
      </c>
      <c r="K67" s="43">
        <f>SUM('150001 РКБ:150061 МедФарн'!K67)</f>
        <v>0</v>
      </c>
      <c r="L67" s="36">
        <f>SUM('150001 РКБ:150061 МедФарн'!L67)</f>
        <v>0</v>
      </c>
      <c r="M67" s="43">
        <f>SUM('150001 РКБ:150061 МедФарн'!M67)</f>
        <v>0</v>
      </c>
      <c r="N67" s="36">
        <f>SUM('150001 РКБ:150061 МедФарн'!N67)</f>
        <v>0</v>
      </c>
      <c r="O67" s="43">
        <f>SUM('150001 РКБ:150061 МедФарн'!O67)</f>
        <v>0</v>
      </c>
      <c r="P67" s="36">
        <f>SUM('150001 РКБ:150061 МедФарн'!P67)</f>
        <v>0</v>
      </c>
      <c r="Q67" s="43">
        <f>SUM('150001 РКБ:150061 МедФарн'!Q67)</f>
        <v>0</v>
      </c>
      <c r="R67" s="36">
        <f>SUM('150001 РКБ:150061 МедФарн'!R67)</f>
        <v>0</v>
      </c>
      <c r="S67" s="43">
        <f>SUM('150001 РКБ:150061 МедФарн'!S67)</f>
        <v>0</v>
      </c>
      <c r="T67" s="36">
        <f>SUM('150001 РКБ:150061 МедФарн'!T67)</f>
        <v>0</v>
      </c>
      <c r="U67" s="43">
        <f>SUM('150001 РКБ:150061 МедФарн'!U67)</f>
        <v>0</v>
      </c>
      <c r="V67" s="36">
        <f>SUM('150001 РКБ:150061 МедФарн'!V67)</f>
        <v>0</v>
      </c>
      <c r="W67" s="43">
        <f>SUM('150001 РКБ:150061 МедФарн'!W67)</f>
        <v>0</v>
      </c>
      <c r="X67" s="36">
        <f>SUM('150001 РКБ:150061 МедФарн'!X67)</f>
        <v>0</v>
      </c>
      <c r="Y67" s="43">
        <f>SUM('150001 РКБ:150061 МедФарн'!Y67)</f>
        <v>0</v>
      </c>
      <c r="Z67" s="121">
        <f t="shared" si="7"/>
        <v>0</v>
      </c>
      <c r="AA67" s="122">
        <f t="shared" si="8"/>
        <v>0</v>
      </c>
      <c r="AB67" s="36">
        <f>SUM('150001 РКБ:150061 МедФарн'!Z67)</f>
        <v>0</v>
      </c>
      <c r="AC67" s="43">
        <f>SUM('150001 РКБ:150061 МедФарн'!AA67)</f>
        <v>0</v>
      </c>
      <c r="AD67" s="36">
        <f>SUM('150001 РКБ:150061 МедФарн'!AB67)</f>
        <v>0</v>
      </c>
      <c r="AE67" s="43">
        <f>SUM('150001 РКБ:150061 МедФарн'!AC67)</f>
        <v>0</v>
      </c>
      <c r="AF67" s="121">
        <f t="shared" si="9"/>
        <v>0</v>
      </c>
      <c r="AG67" s="122">
        <f t="shared" si="10"/>
        <v>0</v>
      </c>
      <c r="AH67" s="36">
        <f>SUM('150001 РКБ:150061 МедФарн'!AD67)</f>
        <v>0</v>
      </c>
      <c r="AI67" s="43">
        <f>SUM('150001 РКБ:150061 МедФарн'!AE67)</f>
        <v>0</v>
      </c>
      <c r="AJ67" s="36">
        <f>SUM('150001 РКБ:150061 МедФарн'!AF67)</f>
        <v>0</v>
      </c>
      <c r="AK67" s="43">
        <f>SUM('150001 РКБ:150061 МедФарн'!AG67)</f>
        <v>0</v>
      </c>
      <c r="AL67" s="126">
        <f t="shared" si="11"/>
        <v>0</v>
      </c>
      <c r="AM67" s="127">
        <f t="shared" si="12"/>
        <v>0</v>
      </c>
    </row>
    <row r="68" spans="1:39" x14ac:dyDescent="0.25">
      <c r="A68" s="38">
        <v>11</v>
      </c>
      <c r="B68" s="65" t="s">
        <v>60</v>
      </c>
      <c r="C68" s="50" t="s">
        <v>10</v>
      </c>
      <c r="D68" s="36">
        <f>SUM('150001 РКБ:150061 МедФарн'!D68)</f>
        <v>0</v>
      </c>
      <c r="E68" s="43">
        <f>SUM('150001 РКБ:150061 МедФарн'!E68)</f>
        <v>0</v>
      </c>
      <c r="F68" s="36">
        <f>SUM('150001 РКБ:150061 МедФарн'!F68)</f>
        <v>0</v>
      </c>
      <c r="G68" s="43">
        <f>SUM('150001 РКБ:150061 МедФарн'!G68)</f>
        <v>0</v>
      </c>
      <c r="H68" s="36">
        <f>SUM('150001 РКБ:150061 МедФарн'!H68)</f>
        <v>0</v>
      </c>
      <c r="I68" s="43">
        <f>SUM('150001 РКБ:150061 МедФарн'!I68)</f>
        <v>0</v>
      </c>
      <c r="J68" s="36">
        <f>SUM('150001 РКБ:150061 МедФарн'!J68)</f>
        <v>140</v>
      </c>
      <c r="K68" s="43">
        <f>SUM('150001 РКБ:150061 МедФарн'!K68)</f>
        <v>68310.2</v>
      </c>
      <c r="L68" s="36">
        <f>SUM('150001 РКБ:150061 МедФарн'!L68)</f>
        <v>0</v>
      </c>
      <c r="M68" s="43">
        <f>SUM('150001 РКБ:150061 МедФарн'!M68)</f>
        <v>0</v>
      </c>
      <c r="N68" s="36">
        <f>SUM('150001 РКБ:150061 МедФарн'!N68)</f>
        <v>0</v>
      </c>
      <c r="O68" s="43">
        <f>SUM('150001 РКБ:150061 МедФарн'!O68)</f>
        <v>0</v>
      </c>
      <c r="P68" s="36">
        <f>SUM('150001 РКБ:150061 МедФарн'!P68)</f>
        <v>0</v>
      </c>
      <c r="Q68" s="43">
        <f>SUM('150001 РКБ:150061 МедФарн'!Q68)</f>
        <v>0</v>
      </c>
      <c r="R68" s="36">
        <f>SUM('150001 РКБ:150061 МедФарн'!R68)</f>
        <v>0</v>
      </c>
      <c r="S68" s="43">
        <f>SUM('150001 РКБ:150061 МедФарн'!S68)</f>
        <v>0</v>
      </c>
      <c r="T68" s="36">
        <f>SUM('150001 РКБ:150061 МедФарн'!T68)</f>
        <v>0</v>
      </c>
      <c r="U68" s="43">
        <f>SUM('150001 РКБ:150061 МедФарн'!U68)</f>
        <v>0</v>
      </c>
      <c r="V68" s="36">
        <f>SUM('150001 РКБ:150061 МедФарн'!V68)</f>
        <v>0</v>
      </c>
      <c r="W68" s="43">
        <f>SUM('150001 РКБ:150061 МедФарн'!W68)</f>
        <v>0</v>
      </c>
      <c r="X68" s="36">
        <f>SUM('150001 РКБ:150061 МедФарн'!X68)</f>
        <v>0</v>
      </c>
      <c r="Y68" s="43">
        <f>SUM('150001 РКБ:150061 МедФарн'!Y68)</f>
        <v>0</v>
      </c>
      <c r="Z68" s="121">
        <f t="shared" si="7"/>
        <v>140</v>
      </c>
      <c r="AA68" s="122">
        <f t="shared" si="8"/>
        <v>68310.2</v>
      </c>
      <c r="AB68" s="36">
        <f>SUM('150001 РКБ:150061 МедФарн'!Z68)</f>
        <v>0</v>
      </c>
      <c r="AC68" s="43">
        <f>SUM('150001 РКБ:150061 МедФарн'!AA68)</f>
        <v>0</v>
      </c>
      <c r="AD68" s="36">
        <f>SUM('150001 РКБ:150061 МедФарн'!AB68)</f>
        <v>30</v>
      </c>
      <c r="AE68" s="43">
        <f>SUM('150001 РКБ:150061 МедФарн'!AC68)</f>
        <v>24009.3</v>
      </c>
      <c r="AF68" s="121">
        <f t="shared" si="9"/>
        <v>30</v>
      </c>
      <c r="AG68" s="122">
        <f t="shared" si="10"/>
        <v>24009.3</v>
      </c>
      <c r="AH68" s="36">
        <f>SUM('150001 РКБ:150061 МедФарн'!AD68)</f>
        <v>0</v>
      </c>
      <c r="AI68" s="43">
        <f>SUM('150001 РКБ:150061 МедФарн'!AE68)</f>
        <v>0</v>
      </c>
      <c r="AJ68" s="36">
        <f>SUM('150001 РКБ:150061 МедФарн'!AF68)</f>
        <v>250</v>
      </c>
      <c r="AK68" s="43">
        <f>SUM('150001 РКБ:150061 МедФарн'!AG68)</f>
        <v>444290</v>
      </c>
      <c r="AL68" s="126">
        <f t="shared" si="11"/>
        <v>250</v>
      </c>
      <c r="AM68" s="127">
        <f t="shared" si="12"/>
        <v>444290</v>
      </c>
    </row>
    <row r="69" spans="1:39" x14ac:dyDescent="0.25">
      <c r="A69" s="38">
        <v>12</v>
      </c>
      <c r="B69" s="65" t="s">
        <v>40</v>
      </c>
      <c r="C69" s="50" t="s">
        <v>11</v>
      </c>
      <c r="D69" s="36">
        <f>SUM('150001 РКБ:150061 МедФарн'!D69)</f>
        <v>14</v>
      </c>
      <c r="E69" s="43">
        <f>SUM('150001 РКБ:150061 МедФарн'!E69)</f>
        <v>3245.6200000000003</v>
      </c>
      <c r="F69" s="36">
        <f>SUM('150001 РКБ:150061 МедФарн'!F69)</f>
        <v>0</v>
      </c>
      <c r="G69" s="43">
        <f>SUM('150001 РКБ:150061 МедФарн'!G69)</f>
        <v>0</v>
      </c>
      <c r="H69" s="36">
        <f>SUM('150001 РКБ:150061 МедФарн'!H69)</f>
        <v>0</v>
      </c>
      <c r="I69" s="43">
        <f>SUM('150001 РКБ:150061 МедФарн'!I69)</f>
        <v>0</v>
      </c>
      <c r="J69" s="36">
        <f>SUM('150001 РКБ:150061 МедФарн'!J69)</f>
        <v>0</v>
      </c>
      <c r="K69" s="43">
        <f>SUM('150001 РКБ:150061 МедФарн'!K69)</f>
        <v>0</v>
      </c>
      <c r="L69" s="36">
        <f>SUM('150001 РКБ:150061 МедФарн'!L69)</f>
        <v>0</v>
      </c>
      <c r="M69" s="43">
        <f>SUM('150001 РКБ:150061 МедФарн'!M69)</f>
        <v>0</v>
      </c>
      <c r="N69" s="36">
        <f>SUM('150001 РКБ:150061 МедФарн'!N69)</f>
        <v>0</v>
      </c>
      <c r="O69" s="43">
        <f>SUM('150001 РКБ:150061 МедФарн'!O69)</f>
        <v>0</v>
      </c>
      <c r="P69" s="36">
        <f>SUM('150001 РКБ:150061 МедФарн'!P69)</f>
        <v>0</v>
      </c>
      <c r="Q69" s="43">
        <f>SUM('150001 РКБ:150061 МедФарн'!Q69)</f>
        <v>0</v>
      </c>
      <c r="R69" s="36">
        <f>SUM('150001 РКБ:150061 МедФарн'!R69)</f>
        <v>0</v>
      </c>
      <c r="S69" s="43">
        <f>SUM('150001 РКБ:150061 МедФарн'!S69)</f>
        <v>0</v>
      </c>
      <c r="T69" s="36">
        <f>SUM('150001 РКБ:150061 МедФарн'!T69)</f>
        <v>0</v>
      </c>
      <c r="U69" s="43">
        <f>SUM('150001 РКБ:150061 МедФарн'!U69)</f>
        <v>0</v>
      </c>
      <c r="V69" s="36">
        <f>SUM('150001 РКБ:150061 МедФарн'!V69)</f>
        <v>0</v>
      </c>
      <c r="W69" s="43">
        <f>SUM('150001 РКБ:150061 МедФарн'!W69)</f>
        <v>0</v>
      </c>
      <c r="X69" s="36">
        <f>SUM('150001 РКБ:150061 МедФарн'!X69)</f>
        <v>0</v>
      </c>
      <c r="Y69" s="43">
        <f>SUM('150001 РКБ:150061 МедФарн'!Y69)</f>
        <v>0</v>
      </c>
      <c r="Z69" s="121">
        <f t="shared" si="7"/>
        <v>14</v>
      </c>
      <c r="AA69" s="122">
        <f t="shared" si="8"/>
        <v>3245.6200000000003</v>
      </c>
      <c r="AB69" s="36">
        <f>SUM('150001 РКБ:150061 МедФарн'!Z69)</f>
        <v>90</v>
      </c>
      <c r="AC69" s="43">
        <f>SUM('150001 РКБ:150061 МедФарн'!AA69)</f>
        <v>41066.1</v>
      </c>
      <c r="AD69" s="36">
        <f>SUM('150001 РКБ:150061 МедФарн'!AB69)</f>
        <v>0</v>
      </c>
      <c r="AE69" s="43">
        <f>SUM('150001 РКБ:150061 МедФарн'!AC69)</f>
        <v>0</v>
      </c>
      <c r="AF69" s="121">
        <f t="shared" si="9"/>
        <v>90</v>
      </c>
      <c r="AG69" s="122">
        <f t="shared" si="10"/>
        <v>41066.1</v>
      </c>
      <c r="AH69" s="36">
        <f>SUM('150001 РКБ:150061 МедФарн'!AD69)</f>
        <v>30</v>
      </c>
      <c r="AI69" s="43">
        <f>SUM('150001 РКБ:150061 МедФарн'!AE69)</f>
        <v>29005.5</v>
      </c>
      <c r="AJ69" s="36">
        <f>SUM('150001 РКБ:150061 МедФарн'!AF69)</f>
        <v>0</v>
      </c>
      <c r="AK69" s="43">
        <f>SUM('150001 РКБ:150061 МедФарн'!AG69)</f>
        <v>0</v>
      </c>
      <c r="AL69" s="126">
        <f t="shared" si="11"/>
        <v>30</v>
      </c>
      <c r="AM69" s="127">
        <f t="shared" si="12"/>
        <v>29005.5</v>
      </c>
    </row>
    <row r="70" spans="1:39" x14ac:dyDescent="0.25">
      <c r="A70" s="38">
        <v>13</v>
      </c>
      <c r="B70" s="65" t="s">
        <v>41</v>
      </c>
      <c r="C70" s="50" t="s">
        <v>12</v>
      </c>
      <c r="D70" s="36">
        <f>SUM('150001 РКБ:150061 МедФарн'!D70)</f>
        <v>450</v>
      </c>
      <c r="E70" s="43">
        <f>SUM('150001 РКБ:150061 МедФарн'!E70)</f>
        <v>78817.5</v>
      </c>
      <c r="F70" s="36">
        <f>SUM('150001 РКБ:150061 МедФарн'!F70)</f>
        <v>0</v>
      </c>
      <c r="G70" s="43">
        <f>SUM('150001 РКБ:150061 МедФарн'!G70)</f>
        <v>0</v>
      </c>
      <c r="H70" s="36">
        <f>SUM('150001 РКБ:150061 МедФарн'!H70)</f>
        <v>490</v>
      </c>
      <c r="I70" s="43">
        <f>SUM('150001 РКБ:150061 МедФарн'!I70)</f>
        <v>102988.2</v>
      </c>
      <c r="J70" s="36">
        <f>SUM('150001 РКБ:150061 МедФарн'!J70)</f>
        <v>0</v>
      </c>
      <c r="K70" s="43">
        <f>SUM('150001 РКБ:150061 МедФарн'!K70)</f>
        <v>0</v>
      </c>
      <c r="L70" s="36">
        <f>SUM('150001 РКБ:150061 МедФарн'!L70)</f>
        <v>0</v>
      </c>
      <c r="M70" s="43">
        <f>SUM('150001 РКБ:150061 МедФарн'!M70)</f>
        <v>0</v>
      </c>
      <c r="N70" s="36">
        <f>SUM('150001 РКБ:150061 МедФарн'!N70)</f>
        <v>0</v>
      </c>
      <c r="O70" s="43">
        <f>SUM('150001 РКБ:150061 МедФарн'!O70)</f>
        <v>0</v>
      </c>
      <c r="P70" s="36">
        <f>SUM('150001 РКБ:150061 МедФарн'!P70)</f>
        <v>0</v>
      </c>
      <c r="Q70" s="43">
        <f>SUM('150001 РКБ:150061 МедФарн'!Q70)</f>
        <v>0</v>
      </c>
      <c r="R70" s="36">
        <f>SUM('150001 РКБ:150061 МедФарн'!R70)</f>
        <v>0</v>
      </c>
      <c r="S70" s="43">
        <f>SUM('150001 РКБ:150061 МедФарн'!S70)</f>
        <v>0</v>
      </c>
      <c r="T70" s="36">
        <f>SUM('150001 РКБ:150061 МедФарн'!T70)</f>
        <v>0</v>
      </c>
      <c r="U70" s="43">
        <f>SUM('150001 РКБ:150061 МедФарн'!U70)</f>
        <v>0</v>
      </c>
      <c r="V70" s="36">
        <f>SUM('150001 РКБ:150061 МедФарн'!V70)</f>
        <v>0</v>
      </c>
      <c r="W70" s="43">
        <f>SUM('150001 РКБ:150061 МедФарн'!W70)</f>
        <v>0</v>
      </c>
      <c r="X70" s="36">
        <f>SUM('150001 РКБ:150061 МедФарн'!X70)</f>
        <v>0</v>
      </c>
      <c r="Y70" s="43">
        <f>SUM('150001 РКБ:150061 МедФарн'!Y70)</f>
        <v>0</v>
      </c>
      <c r="Z70" s="121">
        <f t="shared" si="7"/>
        <v>940</v>
      </c>
      <c r="AA70" s="122">
        <f t="shared" si="8"/>
        <v>181805.7</v>
      </c>
      <c r="AB70" s="36">
        <f>SUM('150001 РКБ:150061 МедФарн'!Z70)</f>
        <v>20</v>
      </c>
      <c r="AC70" s="43">
        <f>SUM('150001 РКБ:150061 МедФарн'!AA70)</f>
        <v>6894.6</v>
      </c>
      <c r="AD70" s="36">
        <f>SUM('150001 РКБ:150061 МедФарн'!AB70)</f>
        <v>0</v>
      </c>
      <c r="AE70" s="43">
        <f>SUM('150001 РКБ:150061 МедФарн'!AC70)</f>
        <v>0</v>
      </c>
      <c r="AF70" s="121">
        <f t="shared" si="9"/>
        <v>20</v>
      </c>
      <c r="AG70" s="122">
        <f t="shared" si="10"/>
        <v>6894.6</v>
      </c>
      <c r="AH70" s="36">
        <f>SUM('150001 РКБ:150061 МедФарн'!AD70)</f>
        <v>560</v>
      </c>
      <c r="AI70" s="43">
        <f>SUM('150001 РКБ:150061 МедФарн'!AE70)</f>
        <v>536278.4</v>
      </c>
      <c r="AJ70" s="36">
        <f>SUM('150001 РКБ:150061 МедФарн'!AF70)</f>
        <v>0</v>
      </c>
      <c r="AK70" s="43">
        <f>SUM('150001 РКБ:150061 МедФарн'!AG70)</f>
        <v>0</v>
      </c>
      <c r="AL70" s="126">
        <f t="shared" si="11"/>
        <v>560</v>
      </c>
      <c r="AM70" s="127">
        <f t="shared" si="12"/>
        <v>536278.4</v>
      </c>
    </row>
    <row r="71" spans="1:39" x14ac:dyDescent="0.25">
      <c r="A71" s="38">
        <v>14</v>
      </c>
      <c r="B71" s="65" t="s">
        <v>42</v>
      </c>
      <c r="C71" s="50" t="s">
        <v>13</v>
      </c>
      <c r="D71" s="36">
        <f>SUM('150001 РКБ:150061 МедФарн'!D71)</f>
        <v>400</v>
      </c>
      <c r="E71" s="43">
        <f>SUM('150001 РКБ:150061 МедФарн'!E71)</f>
        <v>65944</v>
      </c>
      <c r="F71" s="36">
        <f>SUM('150001 РКБ:150061 МедФарн'!F71)</f>
        <v>0</v>
      </c>
      <c r="G71" s="43">
        <f>SUM('150001 РКБ:150061 МедФарн'!G71)</f>
        <v>0</v>
      </c>
      <c r="H71" s="36">
        <f>SUM('150001 РКБ:150061 МедФарн'!H71)</f>
        <v>0</v>
      </c>
      <c r="I71" s="43">
        <f>SUM('150001 РКБ:150061 МедФарн'!I71)</f>
        <v>0</v>
      </c>
      <c r="J71" s="36">
        <f>SUM('150001 РКБ:150061 МедФарн'!J71)</f>
        <v>0</v>
      </c>
      <c r="K71" s="43">
        <f>SUM('150001 РКБ:150061 МедФарн'!K71)</f>
        <v>0</v>
      </c>
      <c r="L71" s="36">
        <f>SUM('150001 РКБ:150061 МедФарн'!L71)</f>
        <v>0</v>
      </c>
      <c r="M71" s="43">
        <f>SUM('150001 РКБ:150061 МедФарн'!M71)</f>
        <v>0</v>
      </c>
      <c r="N71" s="36">
        <f>SUM('150001 РКБ:150061 МедФарн'!N71)</f>
        <v>0</v>
      </c>
      <c r="O71" s="43">
        <f>SUM('150001 РКБ:150061 МедФарн'!O71)</f>
        <v>0</v>
      </c>
      <c r="P71" s="36">
        <f>SUM('150001 РКБ:150061 МедФарн'!P71)</f>
        <v>0</v>
      </c>
      <c r="Q71" s="43">
        <f>SUM('150001 РКБ:150061 МедФарн'!Q71)</f>
        <v>0</v>
      </c>
      <c r="R71" s="36">
        <f>SUM('150001 РКБ:150061 МедФарн'!R71)</f>
        <v>0</v>
      </c>
      <c r="S71" s="43">
        <f>SUM('150001 РКБ:150061 МедФарн'!S71)</f>
        <v>0</v>
      </c>
      <c r="T71" s="36">
        <f>SUM('150001 РКБ:150061 МедФарн'!T71)</f>
        <v>0</v>
      </c>
      <c r="U71" s="43">
        <f>SUM('150001 РКБ:150061 МедФарн'!U71)</f>
        <v>0</v>
      </c>
      <c r="V71" s="36">
        <f>SUM('150001 РКБ:150061 МедФарн'!V71)</f>
        <v>0</v>
      </c>
      <c r="W71" s="43">
        <f>SUM('150001 РКБ:150061 МедФарн'!W71)</f>
        <v>0</v>
      </c>
      <c r="X71" s="36">
        <f>SUM('150001 РКБ:150061 МедФарн'!X71)</f>
        <v>0</v>
      </c>
      <c r="Y71" s="43">
        <f>SUM('150001 РКБ:150061 МедФарн'!Y71)</f>
        <v>0</v>
      </c>
      <c r="Z71" s="121">
        <f t="shared" si="7"/>
        <v>400</v>
      </c>
      <c r="AA71" s="122">
        <f t="shared" si="8"/>
        <v>65944</v>
      </c>
      <c r="AB71" s="36">
        <f>SUM('150001 РКБ:150061 МедФарн'!Z71)</f>
        <v>0</v>
      </c>
      <c r="AC71" s="43">
        <f>SUM('150001 РКБ:150061 МедФарн'!AA71)</f>
        <v>0</v>
      </c>
      <c r="AD71" s="36">
        <f>SUM('150001 РКБ:150061 МедФарн'!AB71)</f>
        <v>0</v>
      </c>
      <c r="AE71" s="43">
        <f>SUM('150001 РКБ:150061 МедФарн'!AC71)</f>
        <v>0</v>
      </c>
      <c r="AF71" s="121">
        <f t="shared" si="9"/>
        <v>0</v>
      </c>
      <c r="AG71" s="122">
        <f t="shared" si="10"/>
        <v>0</v>
      </c>
      <c r="AH71" s="36">
        <f>SUM('150001 РКБ:150061 МедФарн'!AD71)</f>
        <v>40</v>
      </c>
      <c r="AI71" s="43">
        <f>SUM('150001 РКБ:150061 МедФарн'!AE71)</f>
        <v>34990.800000000003</v>
      </c>
      <c r="AJ71" s="36">
        <f>SUM('150001 РКБ:150061 МедФарн'!AF71)</f>
        <v>0</v>
      </c>
      <c r="AK71" s="43">
        <f>SUM('150001 РКБ:150061 МедФарн'!AG71)</f>
        <v>0</v>
      </c>
      <c r="AL71" s="126">
        <f t="shared" si="11"/>
        <v>40</v>
      </c>
      <c r="AM71" s="127">
        <f t="shared" si="12"/>
        <v>34990.800000000003</v>
      </c>
    </row>
    <row r="72" spans="1:39" x14ac:dyDescent="0.25">
      <c r="A72" s="38">
        <v>15</v>
      </c>
      <c r="B72" s="65" t="s">
        <v>43</v>
      </c>
      <c r="C72" s="50" t="s">
        <v>14</v>
      </c>
      <c r="D72" s="36">
        <f>SUM('150001 РКБ:150061 МедФарн'!D72)</f>
        <v>400</v>
      </c>
      <c r="E72" s="43">
        <f>SUM('150001 РКБ:150061 МедФарн'!E72)</f>
        <v>72304</v>
      </c>
      <c r="F72" s="36">
        <f>SUM('150001 РКБ:150061 МедФарн'!F72)</f>
        <v>0</v>
      </c>
      <c r="G72" s="43">
        <f>SUM('150001 РКБ:150061 МедФарн'!G72)</f>
        <v>0</v>
      </c>
      <c r="H72" s="36">
        <f>SUM('150001 РКБ:150061 МедФарн'!H72)</f>
        <v>480</v>
      </c>
      <c r="I72" s="43">
        <f>SUM('150001 РКБ:150061 МедФарн'!I72)</f>
        <v>104116.79999999999</v>
      </c>
      <c r="J72" s="36">
        <f>SUM('150001 РКБ:150061 МедФарн'!J72)</f>
        <v>208</v>
      </c>
      <c r="K72" s="43">
        <f>SUM('150001 РКБ:150061 МедФарн'!K72)</f>
        <v>48457.760000000002</v>
      </c>
      <c r="L72" s="36">
        <f>SUM('150001 РКБ:150061 МедФарн'!L72)</f>
        <v>0</v>
      </c>
      <c r="M72" s="43">
        <f>SUM('150001 РКБ:150061 МедФарн'!M72)</f>
        <v>0</v>
      </c>
      <c r="N72" s="36">
        <f>SUM('150001 РКБ:150061 МедФарн'!N72)</f>
        <v>0</v>
      </c>
      <c r="O72" s="43">
        <f>SUM('150001 РКБ:150061 МедФарн'!O72)</f>
        <v>0</v>
      </c>
      <c r="P72" s="36">
        <f>SUM('150001 РКБ:150061 МедФарн'!P72)</f>
        <v>0</v>
      </c>
      <c r="Q72" s="43">
        <f>SUM('150001 РКБ:150061 МедФарн'!Q72)</f>
        <v>0</v>
      </c>
      <c r="R72" s="36">
        <f>SUM('150001 РКБ:150061 МедФарн'!R72)</f>
        <v>0</v>
      </c>
      <c r="S72" s="43">
        <f>SUM('150001 РКБ:150061 МедФарн'!S72)</f>
        <v>0</v>
      </c>
      <c r="T72" s="36">
        <f>SUM('150001 РКБ:150061 МедФарн'!T72)</f>
        <v>0</v>
      </c>
      <c r="U72" s="43">
        <f>SUM('150001 РКБ:150061 МедФарн'!U72)</f>
        <v>0</v>
      </c>
      <c r="V72" s="36">
        <f>SUM('150001 РКБ:150061 МедФарн'!V72)</f>
        <v>0</v>
      </c>
      <c r="W72" s="43">
        <f>SUM('150001 РКБ:150061 МедФарн'!W72)</f>
        <v>0</v>
      </c>
      <c r="X72" s="36">
        <f>SUM('150001 РКБ:150061 МедФарн'!X72)</f>
        <v>0</v>
      </c>
      <c r="Y72" s="43">
        <f>SUM('150001 РКБ:150061 МедФарн'!Y72)</f>
        <v>0</v>
      </c>
      <c r="Z72" s="121">
        <f t="shared" si="7"/>
        <v>1088</v>
      </c>
      <c r="AA72" s="122">
        <f t="shared" si="8"/>
        <v>224878.56</v>
      </c>
      <c r="AB72" s="36">
        <f>SUM('150001 РКБ:150061 МедФарн'!Z72)</f>
        <v>90</v>
      </c>
      <c r="AC72" s="43">
        <f>SUM('150001 РКБ:150061 МедФарн'!AA72)</f>
        <v>32020.199999999997</v>
      </c>
      <c r="AD72" s="36">
        <f>SUM('150001 РКБ:150061 МедФарн'!AB72)</f>
        <v>0</v>
      </c>
      <c r="AE72" s="43">
        <f>SUM('150001 РКБ:150061 МедФарн'!AC72)</f>
        <v>0</v>
      </c>
      <c r="AF72" s="121">
        <f t="shared" si="9"/>
        <v>90</v>
      </c>
      <c r="AG72" s="122">
        <f t="shared" si="10"/>
        <v>32020.199999999997</v>
      </c>
      <c r="AH72" s="36">
        <f>SUM('150001 РКБ:150061 МедФарн'!AD72)</f>
        <v>660</v>
      </c>
      <c r="AI72" s="43">
        <f>SUM('150001 РКБ:150061 МедФарн'!AE72)</f>
        <v>613813.19999999995</v>
      </c>
      <c r="AJ72" s="36">
        <f>SUM('150001 РКБ:150061 МедФарн'!AF72)</f>
        <v>20</v>
      </c>
      <c r="AK72" s="43">
        <f>SUM('150001 РКБ:150061 МедФарн'!AG72)</f>
        <v>19889.400000000001</v>
      </c>
      <c r="AL72" s="126">
        <f t="shared" si="11"/>
        <v>680</v>
      </c>
      <c r="AM72" s="127">
        <f t="shared" si="12"/>
        <v>633702.6</v>
      </c>
    </row>
    <row r="73" spans="1:39" x14ac:dyDescent="0.25">
      <c r="A73" s="38">
        <v>16</v>
      </c>
      <c r="B73" s="65" t="s">
        <v>44</v>
      </c>
      <c r="C73" s="50" t="s">
        <v>15</v>
      </c>
      <c r="D73" s="36">
        <f>SUM('150001 РКБ:150061 МедФарн'!D73)</f>
        <v>130</v>
      </c>
      <c r="E73" s="43">
        <f>SUM('150001 РКБ:150061 МедФарн'!E73)</f>
        <v>21431.800000000003</v>
      </c>
      <c r="F73" s="36">
        <f>SUM('150001 РКБ:150061 МедФарн'!F73)</f>
        <v>0</v>
      </c>
      <c r="G73" s="43">
        <f>SUM('150001 РКБ:150061 МедФарн'!G73)</f>
        <v>0</v>
      </c>
      <c r="H73" s="36">
        <f>SUM('150001 РКБ:150061 МедФарн'!H73)</f>
        <v>60</v>
      </c>
      <c r="I73" s="43">
        <f>SUM('150001 РКБ:150061 МедФарн'!I73)</f>
        <v>11869.800000000001</v>
      </c>
      <c r="J73" s="36">
        <f>SUM('150001 РКБ:150061 МедФарн'!J73)</f>
        <v>30</v>
      </c>
      <c r="K73" s="43">
        <f>SUM('150001 РКБ:150061 МедФарн'!K73)</f>
        <v>5959.2</v>
      </c>
      <c r="L73" s="36">
        <f>SUM('150001 РКБ:150061 МедФарн'!L73)</f>
        <v>0</v>
      </c>
      <c r="M73" s="43">
        <f>SUM('150001 РКБ:150061 МедФарн'!M73)</f>
        <v>0</v>
      </c>
      <c r="N73" s="36">
        <f>SUM('150001 РКБ:150061 МедФарн'!N73)</f>
        <v>0</v>
      </c>
      <c r="O73" s="43">
        <f>SUM('150001 РКБ:150061 МедФарн'!O73)</f>
        <v>0</v>
      </c>
      <c r="P73" s="36">
        <f>SUM('150001 РКБ:150061 МедФарн'!P73)</f>
        <v>0</v>
      </c>
      <c r="Q73" s="43">
        <f>SUM('150001 РКБ:150061 МедФарн'!Q73)</f>
        <v>0</v>
      </c>
      <c r="R73" s="36">
        <f>SUM('150001 РКБ:150061 МедФарн'!R73)</f>
        <v>0</v>
      </c>
      <c r="S73" s="43">
        <f>SUM('150001 РКБ:150061 МедФарн'!S73)</f>
        <v>0</v>
      </c>
      <c r="T73" s="36">
        <f>SUM('150001 РКБ:150061 МедФарн'!T73)</f>
        <v>0</v>
      </c>
      <c r="U73" s="43">
        <f>SUM('150001 РКБ:150061 МедФарн'!U73)</f>
        <v>0</v>
      </c>
      <c r="V73" s="36">
        <f>SUM('150001 РКБ:150061 МедФарн'!V73)</f>
        <v>0</v>
      </c>
      <c r="W73" s="43">
        <f>SUM('150001 РКБ:150061 МедФарн'!W73)</f>
        <v>0</v>
      </c>
      <c r="X73" s="36">
        <f>SUM('150001 РКБ:150061 МедФарн'!X73)</f>
        <v>0</v>
      </c>
      <c r="Y73" s="43">
        <f>SUM('150001 РКБ:150061 МедФарн'!Y73)</f>
        <v>0</v>
      </c>
      <c r="Z73" s="121">
        <f t="shared" si="7"/>
        <v>220</v>
      </c>
      <c r="AA73" s="122">
        <f t="shared" si="8"/>
        <v>39260.800000000003</v>
      </c>
      <c r="AB73" s="36">
        <f>SUM('150001 РКБ:150061 МедФарн'!Z73)</f>
        <v>160</v>
      </c>
      <c r="AC73" s="43">
        <f>SUM('150001 РКБ:150061 МедФарн'!AA73)</f>
        <v>51918.400000000001</v>
      </c>
      <c r="AD73" s="36">
        <f>SUM('150001 РКБ:150061 МедФарн'!AB73)</f>
        <v>0</v>
      </c>
      <c r="AE73" s="43">
        <f>SUM('150001 РКБ:150061 МедФарн'!AC73)</f>
        <v>0</v>
      </c>
      <c r="AF73" s="121">
        <f t="shared" si="9"/>
        <v>160</v>
      </c>
      <c r="AG73" s="122">
        <f t="shared" si="10"/>
        <v>51918.400000000001</v>
      </c>
      <c r="AH73" s="36">
        <f>SUM('150001 РКБ:150061 МедФарн'!AD73)</f>
        <v>7</v>
      </c>
      <c r="AI73" s="43">
        <f>SUM('150001 РКБ:150061 МедФарн'!AE73)</f>
        <v>6123.39</v>
      </c>
      <c r="AJ73" s="36">
        <f>SUM('150001 РКБ:150061 МедФарн'!AF73)</f>
        <v>1</v>
      </c>
      <c r="AK73" s="43">
        <f>SUM('150001 РКБ:150061 МедФарн'!AG73)</f>
        <v>874.77</v>
      </c>
      <c r="AL73" s="126">
        <f t="shared" si="11"/>
        <v>8</v>
      </c>
      <c r="AM73" s="127">
        <f t="shared" si="12"/>
        <v>6998.16</v>
      </c>
    </row>
    <row r="74" spans="1:39" x14ac:dyDescent="0.25">
      <c r="A74" s="38">
        <v>17</v>
      </c>
      <c r="B74" s="65" t="s">
        <v>45</v>
      </c>
      <c r="C74" s="50" t="s">
        <v>16</v>
      </c>
      <c r="D74" s="36">
        <f>SUM('150001 РКБ:150061 МедФарн'!D74)</f>
        <v>0</v>
      </c>
      <c r="E74" s="43">
        <f>SUM('150001 РКБ:150061 МедФарн'!E74)</f>
        <v>0</v>
      </c>
      <c r="F74" s="36">
        <f>SUM('150001 РКБ:150061 МедФарн'!F74)</f>
        <v>0</v>
      </c>
      <c r="G74" s="43">
        <f>SUM('150001 РКБ:150061 МедФарн'!G74)</f>
        <v>0</v>
      </c>
      <c r="H74" s="36">
        <f>SUM('150001 РКБ:150061 МедФарн'!H74)</f>
        <v>0</v>
      </c>
      <c r="I74" s="43">
        <f>SUM('150001 РКБ:150061 МедФарн'!I74)</f>
        <v>0</v>
      </c>
      <c r="J74" s="36">
        <f>SUM('150001 РКБ:150061 МедФарн'!J74)</f>
        <v>0</v>
      </c>
      <c r="K74" s="43">
        <f>SUM('150001 РКБ:150061 МедФарн'!K74)</f>
        <v>0</v>
      </c>
      <c r="L74" s="36">
        <f>SUM('150001 РКБ:150061 МедФарн'!L74)</f>
        <v>0</v>
      </c>
      <c r="M74" s="43">
        <f>SUM('150001 РКБ:150061 МедФарн'!M74)</f>
        <v>0</v>
      </c>
      <c r="N74" s="36">
        <f>SUM('150001 РКБ:150061 МедФарн'!N74)</f>
        <v>0</v>
      </c>
      <c r="O74" s="43">
        <f>SUM('150001 РКБ:150061 МедФарн'!O74)</f>
        <v>0</v>
      </c>
      <c r="P74" s="36">
        <f>SUM('150001 РКБ:150061 МедФарн'!P74)</f>
        <v>0</v>
      </c>
      <c r="Q74" s="43">
        <f>SUM('150001 РКБ:150061 МедФарн'!Q74)</f>
        <v>0</v>
      </c>
      <c r="R74" s="36">
        <f>SUM('150001 РКБ:150061 МедФарн'!R74)</f>
        <v>0</v>
      </c>
      <c r="S74" s="43">
        <f>SUM('150001 РКБ:150061 МедФарн'!S74)</f>
        <v>0</v>
      </c>
      <c r="T74" s="36">
        <f>SUM('150001 РКБ:150061 МедФарн'!T74)</f>
        <v>0</v>
      </c>
      <c r="U74" s="43">
        <f>SUM('150001 РКБ:150061 МедФарн'!U74)</f>
        <v>0</v>
      </c>
      <c r="V74" s="36">
        <f>SUM('150001 РКБ:150061 МедФарн'!V74)</f>
        <v>0</v>
      </c>
      <c r="W74" s="43">
        <f>SUM('150001 РКБ:150061 МедФарн'!W74)</f>
        <v>0</v>
      </c>
      <c r="X74" s="36">
        <f>SUM('150001 РКБ:150061 МедФарн'!X74)</f>
        <v>0</v>
      </c>
      <c r="Y74" s="43">
        <f>SUM('150001 РКБ:150061 МедФарн'!Y74)</f>
        <v>0</v>
      </c>
      <c r="Z74" s="121">
        <f t="shared" si="7"/>
        <v>0</v>
      </c>
      <c r="AA74" s="122">
        <f t="shared" si="8"/>
        <v>0</v>
      </c>
      <c r="AB74" s="36">
        <f>SUM('150001 РКБ:150061 МедФарн'!Z74)</f>
        <v>0</v>
      </c>
      <c r="AC74" s="43">
        <f>SUM('150001 РКБ:150061 МедФарн'!AA74)</f>
        <v>0</v>
      </c>
      <c r="AD74" s="36">
        <f>SUM('150001 РКБ:150061 МедФарн'!AB74)</f>
        <v>0</v>
      </c>
      <c r="AE74" s="43">
        <f>SUM('150001 РКБ:150061 МедФарн'!AC74)</f>
        <v>0</v>
      </c>
      <c r="AF74" s="121">
        <f t="shared" si="9"/>
        <v>0</v>
      </c>
      <c r="AG74" s="122">
        <f t="shared" si="10"/>
        <v>0</v>
      </c>
      <c r="AH74" s="36">
        <f>SUM('150001 РКБ:150061 МедФарн'!AD74)</f>
        <v>0</v>
      </c>
      <c r="AI74" s="43">
        <f>SUM('150001 РКБ:150061 МедФарн'!AE74)</f>
        <v>0</v>
      </c>
      <c r="AJ74" s="36">
        <f>SUM('150001 РКБ:150061 МедФарн'!AF74)</f>
        <v>0</v>
      </c>
      <c r="AK74" s="43">
        <f>SUM('150001 РКБ:150061 МедФарн'!AG74)</f>
        <v>0</v>
      </c>
      <c r="AL74" s="126">
        <f t="shared" si="11"/>
        <v>0</v>
      </c>
      <c r="AM74" s="127">
        <f t="shared" si="12"/>
        <v>0</v>
      </c>
    </row>
    <row r="75" spans="1:39" x14ac:dyDescent="0.25">
      <c r="A75" s="38">
        <v>18</v>
      </c>
      <c r="B75" s="65" t="s">
        <v>46</v>
      </c>
      <c r="C75" s="50" t="s">
        <v>17</v>
      </c>
      <c r="D75" s="36">
        <f>SUM('150001 РКБ:150061 МедФарн'!D75)</f>
        <v>240</v>
      </c>
      <c r="E75" s="43">
        <f>SUM('150001 РКБ:150061 МедФарн'!E75)</f>
        <v>37164</v>
      </c>
      <c r="F75" s="36">
        <f>SUM('150001 РКБ:150061 МедФарн'!F75)</f>
        <v>0</v>
      </c>
      <c r="G75" s="43">
        <f>SUM('150001 РКБ:150061 МедФарн'!G75)</f>
        <v>0</v>
      </c>
      <c r="H75" s="36">
        <f>SUM('150001 РКБ:150061 МедФарн'!H75)</f>
        <v>120</v>
      </c>
      <c r="I75" s="43">
        <f>SUM('150001 РКБ:150061 МедФарн'!I75)</f>
        <v>22298.399999999998</v>
      </c>
      <c r="J75" s="36">
        <f>SUM('150001 РКБ:150061 МедФарн'!J75)</f>
        <v>197</v>
      </c>
      <c r="K75" s="43">
        <f>SUM('150001 РКБ:150061 МедФарн'!K75)</f>
        <v>55207.28</v>
      </c>
      <c r="L75" s="36">
        <f>SUM('150001 РКБ:150061 МедФарн'!L75)</f>
        <v>0</v>
      </c>
      <c r="M75" s="43">
        <f>SUM('150001 РКБ:150061 МедФарн'!M75)</f>
        <v>0</v>
      </c>
      <c r="N75" s="36">
        <f>SUM('150001 РКБ:150061 МедФарн'!N75)</f>
        <v>0</v>
      </c>
      <c r="O75" s="43">
        <f>SUM('150001 РКБ:150061 МедФарн'!O75)</f>
        <v>0</v>
      </c>
      <c r="P75" s="36">
        <f>SUM('150001 РКБ:150061 МедФарн'!P75)</f>
        <v>0</v>
      </c>
      <c r="Q75" s="43">
        <f>SUM('150001 РКБ:150061 МедФарн'!Q75)</f>
        <v>0</v>
      </c>
      <c r="R75" s="36">
        <f>SUM('150001 РКБ:150061 МедФарн'!R75)</f>
        <v>0</v>
      </c>
      <c r="S75" s="43">
        <f>SUM('150001 РКБ:150061 МедФарн'!S75)</f>
        <v>0</v>
      </c>
      <c r="T75" s="36">
        <f>SUM('150001 РКБ:150061 МедФарн'!T75)</f>
        <v>0</v>
      </c>
      <c r="U75" s="43">
        <f>SUM('150001 РКБ:150061 МедФарн'!U75)</f>
        <v>0</v>
      </c>
      <c r="V75" s="36">
        <f>SUM('150001 РКБ:150061 МедФарн'!V75)</f>
        <v>0</v>
      </c>
      <c r="W75" s="43">
        <f>SUM('150001 РКБ:150061 МедФарн'!W75)</f>
        <v>0</v>
      </c>
      <c r="X75" s="36">
        <f>SUM('150001 РКБ:150061 МедФарн'!X75)</f>
        <v>0</v>
      </c>
      <c r="Y75" s="43">
        <f>SUM('150001 РКБ:150061 МедФарн'!Y75)</f>
        <v>0</v>
      </c>
      <c r="Z75" s="121">
        <f t="shared" si="7"/>
        <v>557</v>
      </c>
      <c r="AA75" s="122">
        <f t="shared" si="8"/>
        <v>114669.68</v>
      </c>
      <c r="AB75" s="36">
        <f>SUM('150001 РКБ:150061 МедФарн'!Z75)</f>
        <v>16</v>
      </c>
      <c r="AC75" s="43">
        <f>SUM('150001 РКБ:150061 МедФарн'!AA75)</f>
        <v>4876.6400000000003</v>
      </c>
      <c r="AD75" s="36">
        <f>SUM('150001 РКБ:150061 МедФарн'!AB75)</f>
        <v>0</v>
      </c>
      <c r="AE75" s="43">
        <f>SUM('150001 РКБ:150061 МедФарн'!AC75)</f>
        <v>0</v>
      </c>
      <c r="AF75" s="121">
        <f t="shared" si="9"/>
        <v>16</v>
      </c>
      <c r="AG75" s="122">
        <f t="shared" si="10"/>
        <v>4876.6400000000003</v>
      </c>
      <c r="AH75" s="36">
        <f>SUM('150001 РКБ:150061 МедФарн'!AD75)</f>
        <v>133</v>
      </c>
      <c r="AI75" s="43">
        <f>SUM('150001 РКБ:150061 МедФарн'!AE75)</f>
        <v>99199.38</v>
      </c>
      <c r="AJ75" s="36">
        <f>SUM('150001 РКБ:150061 МедФарн'!AF75)</f>
        <v>16</v>
      </c>
      <c r="AK75" s="43">
        <f>SUM('150001 РКБ:150061 МедФарн'!AG75)</f>
        <v>18416.16</v>
      </c>
      <c r="AL75" s="126">
        <f t="shared" si="11"/>
        <v>149</v>
      </c>
      <c r="AM75" s="127">
        <f t="shared" si="12"/>
        <v>117615.54000000001</v>
      </c>
    </row>
    <row r="76" spans="1:39" x14ac:dyDescent="0.25">
      <c r="A76" s="38">
        <v>19</v>
      </c>
      <c r="B76" s="65" t="s">
        <v>47</v>
      </c>
      <c r="C76" s="50" t="s">
        <v>18</v>
      </c>
      <c r="D76" s="36">
        <f>SUM('150001 РКБ:150061 МедФарн'!D76)</f>
        <v>3100</v>
      </c>
      <c r="E76" s="43">
        <f>SUM('150001 РКБ:150061 МедФарн'!E76)</f>
        <v>511066.00000000006</v>
      </c>
      <c r="F76" s="36">
        <f>SUM('150001 РКБ:150061 МедФарн'!F76)</f>
        <v>0</v>
      </c>
      <c r="G76" s="43">
        <f>SUM('150001 РКБ:150061 МедФарн'!G76)</f>
        <v>0</v>
      </c>
      <c r="H76" s="36">
        <f>SUM('150001 РКБ:150061 МедФарн'!H76)</f>
        <v>465</v>
      </c>
      <c r="I76" s="43">
        <f>SUM('150001 РКБ:150061 МедФарн'!I76)</f>
        <v>91990.95</v>
      </c>
      <c r="J76" s="36">
        <f>SUM('150001 РКБ:150061 МедФарн'!J76)</f>
        <v>41</v>
      </c>
      <c r="K76" s="43">
        <f>SUM('150001 РКБ:150061 МедФарн'!K76)</f>
        <v>8144.24</v>
      </c>
      <c r="L76" s="36">
        <f>SUM('150001 РКБ:150061 МедФарн'!L76)</f>
        <v>0</v>
      </c>
      <c r="M76" s="43">
        <f>SUM('150001 РКБ:150061 МедФарн'!M76)</f>
        <v>0</v>
      </c>
      <c r="N76" s="36">
        <f>SUM('150001 РКБ:150061 МедФарн'!N76)</f>
        <v>0</v>
      </c>
      <c r="O76" s="43">
        <f>SUM('150001 РКБ:150061 МедФарн'!O76)</f>
        <v>0</v>
      </c>
      <c r="P76" s="36">
        <f>SUM('150001 РКБ:150061 МедФарн'!P76)</f>
        <v>0</v>
      </c>
      <c r="Q76" s="43">
        <f>SUM('150001 РКБ:150061 МедФарн'!Q76)</f>
        <v>0</v>
      </c>
      <c r="R76" s="36">
        <f>SUM('150001 РКБ:150061 МедФарн'!R76)</f>
        <v>0</v>
      </c>
      <c r="S76" s="43">
        <f>SUM('150001 РКБ:150061 МедФарн'!S76)</f>
        <v>0</v>
      </c>
      <c r="T76" s="36">
        <f>SUM('150001 РКБ:150061 МедФарн'!T76)</f>
        <v>0</v>
      </c>
      <c r="U76" s="43">
        <f>SUM('150001 РКБ:150061 МедФарн'!U76)</f>
        <v>0</v>
      </c>
      <c r="V76" s="36">
        <f>SUM('150001 РКБ:150061 МедФарн'!V76)</f>
        <v>0</v>
      </c>
      <c r="W76" s="43">
        <f>SUM('150001 РКБ:150061 МедФарн'!W76)</f>
        <v>0</v>
      </c>
      <c r="X76" s="36">
        <f>SUM('150001 РКБ:150061 МедФарн'!X76)</f>
        <v>0</v>
      </c>
      <c r="Y76" s="43">
        <f>SUM('150001 РКБ:150061 МедФарн'!Y76)</f>
        <v>0</v>
      </c>
      <c r="Z76" s="121">
        <f t="shared" si="7"/>
        <v>3606</v>
      </c>
      <c r="AA76" s="122">
        <f t="shared" si="8"/>
        <v>611201.19000000006</v>
      </c>
      <c r="AB76" s="36">
        <f>SUM('150001 РКБ:150061 МедФарн'!Z76)</f>
        <v>0</v>
      </c>
      <c r="AC76" s="43">
        <f>SUM('150001 РКБ:150061 МедФарн'!AA76)</f>
        <v>0</v>
      </c>
      <c r="AD76" s="36">
        <f>SUM('150001 РКБ:150061 МедФарн'!AB76)</f>
        <v>0</v>
      </c>
      <c r="AE76" s="43">
        <f>SUM('150001 РКБ:150061 МедФарн'!AC76)</f>
        <v>0</v>
      </c>
      <c r="AF76" s="121">
        <f t="shared" si="9"/>
        <v>0</v>
      </c>
      <c r="AG76" s="122">
        <f t="shared" si="10"/>
        <v>0</v>
      </c>
      <c r="AH76" s="36">
        <f>SUM('150001 РКБ:150061 МедФарн'!AD76)</f>
        <v>1850</v>
      </c>
      <c r="AI76" s="43">
        <f>SUM('150001 РКБ:150061 МедФарн'!AE76)</f>
        <v>1618324.5</v>
      </c>
      <c r="AJ76" s="36">
        <f>SUM('150001 РКБ:150061 МедФарн'!AF76)</f>
        <v>2</v>
      </c>
      <c r="AK76" s="43">
        <f>SUM('150001 РКБ:150061 МедФарн'!AG76)</f>
        <v>1749.54</v>
      </c>
      <c r="AL76" s="126">
        <f t="shared" si="11"/>
        <v>1852</v>
      </c>
      <c r="AM76" s="127">
        <f t="shared" si="12"/>
        <v>1620074.04</v>
      </c>
    </row>
    <row r="77" spans="1:39" x14ac:dyDescent="0.25">
      <c r="A77" s="38">
        <v>20</v>
      </c>
      <c r="B77" s="65" t="s">
        <v>48</v>
      </c>
      <c r="C77" s="50" t="s">
        <v>19</v>
      </c>
      <c r="D77" s="36">
        <f>SUM('150001 РКБ:150061 МедФарн'!D77)</f>
        <v>420</v>
      </c>
      <c r="E77" s="43">
        <f>SUM('150001 РКБ:150061 МедФарн'!E77)</f>
        <v>53436.6</v>
      </c>
      <c r="F77" s="36">
        <f>SUM('150001 РКБ:150061 МедФарн'!F77)</f>
        <v>0</v>
      </c>
      <c r="G77" s="43">
        <f>SUM('150001 РКБ:150061 МедФарн'!G77)</f>
        <v>0</v>
      </c>
      <c r="H77" s="36">
        <f>SUM('150001 РКБ:150061 МедФарн'!H77)</f>
        <v>15</v>
      </c>
      <c r="I77" s="43">
        <f>SUM('150001 РКБ:150061 МедФарн'!I77)</f>
        <v>2290.2000000000003</v>
      </c>
      <c r="J77" s="36">
        <f>SUM('150001 РКБ:150061 МедФарн'!J77)</f>
        <v>425</v>
      </c>
      <c r="K77" s="43">
        <f>SUM('150001 РКБ:150061 МедФарн'!K77)</f>
        <v>67090.5</v>
      </c>
      <c r="L77" s="36">
        <f>SUM('150001 РКБ:150061 МедФарн'!L77)</f>
        <v>0</v>
      </c>
      <c r="M77" s="43">
        <f>SUM('150001 РКБ:150061 МедФарн'!M77)</f>
        <v>0</v>
      </c>
      <c r="N77" s="36">
        <f>SUM('150001 РКБ:150061 МедФарн'!N77)</f>
        <v>0</v>
      </c>
      <c r="O77" s="43">
        <f>SUM('150001 РКБ:150061 МедФарн'!O77)</f>
        <v>0</v>
      </c>
      <c r="P77" s="36">
        <f>SUM('150001 РКБ:150061 МедФарн'!P77)</f>
        <v>0</v>
      </c>
      <c r="Q77" s="43">
        <f>SUM('150001 РКБ:150061 МедФарн'!Q77)</f>
        <v>0</v>
      </c>
      <c r="R77" s="36">
        <f>SUM('150001 РКБ:150061 МедФарн'!R77)</f>
        <v>0</v>
      </c>
      <c r="S77" s="43">
        <f>SUM('150001 РКБ:150061 МедФарн'!S77)</f>
        <v>0</v>
      </c>
      <c r="T77" s="36">
        <f>SUM('150001 РКБ:150061 МедФарн'!T77)</f>
        <v>0</v>
      </c>
      <c r="U77" s="43">
        <f>SUM('150001 РКБ:150061 МедФарн'!U77)</f>
        <v>0</v>
      </c>
      <c r="V77" s="36">
        <f>SUM('150001 РКБ:150061 МедФарн'!V77)</f>
        <v>0</v>
      </c>
      <c r="W77" s="43">
        <f>SUM('150001 РКБ:150061 МедФарн'!W77)</f>
        <v>0</v>
      </c>
      <c r="X77" s="36">
        <f>SUM('150001 РКБ:150061 МедФарн'!X77)</f>
        <v>0</v>
      </c>
      <c r="Y77" s="43">
        <f>SUM('150001 РКБ:150061 МедФарн'!Y77)</f>
        <v>0</v>
      </c>
      <c r="Z77" s="121">
        <f t="shared" si="7"/>
        <v>860</v>
      </c>
      <c r="AA77" s="122">
        <f t="shared" si="8"/>
        <v>122817.29999999999</v>
      </c>
      <c r="AB77" s="36">
        <f>SUM('150001 РКБ:150061 МедФарн'!Z77)</f>
        <v>70</v>
      </c>
      <c r="AC77" s="43">
        <f>SUM('150001 РКБ:150061 МедФарн'!AA77)</f>
        <v>17528.7</v>
      </c>
      <c r="AD77" s="36">
        <f>SUM('150001 РКБ:150061 МедФарн'!AB77)</f>
        <v>915</v>
      </c>
      <c r="AE77" s="43">
        <f>SUM('150001 РКБ:150061 МедФарн'!AC77)</f>
        <v>236920.95</v>
      </c>
      <c r="AF77" s="121">
        <f t="shared" si="9"/>
        <v>985</v>
      </c>
      <c r="AG77" s="122">
        <f t="shared" si="10"/>
        <v>254449.65000000002</v>
      </c>
      <c r="AH77" s="36">
        <f>SUM('150001 РКБ:150061 МедФарн'!AD77)</f>
        <v>85</v>
      </c>
      <c r="AI77" s="43">
        <f>SUM('150001 РКБ:150061 МедФарн'!AE77)</f>
        <v>77486</v>
      </c>
      <c r="AJ77" s="36">
        <f>SUM('150001 РКБ:150061 МедФарн'!AF77)</f>
        <v>14</v>
      </c>
      <c r="AK77" s="43">
        <f>SUM('150001 РКБ:150061 МедФарн'!AG77)</f>
        <v>13149.220000000001</v>
      </c>
      <c r="AL77" s="126">
        <f t="shared" si="11"/>
        <v>99</v>
      </c>
      <c r="AM77" s="127">
        <f t="shared" si="12"/>
        <v>90635.22</v>
      </c>
    </row>
    <row r="78" spans="1:39" x14ac:dyDescent="0.25">
      <c r="A78" s="38">
        <v>21</v>
      </c>
      <c r="B78" s="65" t="s">
        <v>49</v>
      </c>
      <c r="C78" s="50" t="s">
        <v>20</v>
      </c>
      <c r="D78" s="36">
        <f>SUM('150001 РКБ:150061 МедФарн'!D78)</f>
        <v>60</v>
      </c>
      <c r="E78" s="43">
        <f>SUM('150001 РКБ:150061 МедФарн'!E78)</f>
        <v>6090</v>
      </c>
      <c r="F78" s="36">
        <f>SUM('150001 РКБ:150061 МедФарн'!F78)</f>
        <v>0</v>
      </c>
      <c r="G78" s="43">
        <f>SUM('150001 РКБ:150061 МедФарн'!G78)</f>
        <v>0</v>
      </c>
      <c r="H78" s="36">
        <f>SUM('150001 РКБ:150061 МедФарн'!H78)</f>
        <v>500</v>
      </c>
      <c r="I78" s="43">
        <f>SUM('150001 РКБ:150061 МедФарн'!I78)</f>
        <v>60900</v>
      </c>
      <c r="J78" s="36">
        <f>SUM('150001 РКБ:150061 МедФарн'!J78)</f>
        <v>120</v>
      </c>
      <c r="K78" s="43">
        <f>SUM('150001 РКБ:150061 МедФарн'!K78)</f>
        <v>20425.2</v>
      </c>
      <c r="L78" s="36">
        <f>SUM('150001 РКБ:150061 МедФарн'!L78)</f>
        <v>0</v>
      </c>
      <c r="M78" s="43">
        <f>SUM('150001 РКБ:150061 МедФарн'!M78)</f>
        <v>0</v>
      </c>
      <c r="N78" s="36">
        <f>SUM('150001 РКБ:150061 МедФарн'!N78)</f>
        <v>0</v>
      </c>
      <c r="O78" s="43">
        <f>SUM('150001 РКБ:150061 МедФарн'!O78)</f>
        <v>0</v>
      </c>
      <c r="P78" s="36">
        <f>SUM('150001 РКБ:150061 МедФарн'!P78)</f>
        <v>0</v>
      </c>
      <c r="Q78" s="43">
        <f>SUM('150001 РКБ:150061 МедФарн'!Q78)</f>
        <v>0</v>
      </c>
      <c r="R78" s="36">
        <f>SUM('150001 РКБ:150061 МедФарн'!R78)</f>
        <v>0</v>
      </c>
      <c r="S78" s="43">
        <f>SUM('150001 РКБ:150061 МедФарн'!S78)</f>
        <v>0</v>
      </c>
      <c r="T78" s="36">
        <f>SUM('150001 РКБ:150061 МедФарн'!T78)</f>
        <v>0</v>
      </c>
      <c r="U78" s="43">
        <f>SUM('150001 РКБ:150061 МедФарн'!U78)</f>
        <v>0</v>
      </c>
      <c r="V78" s="36">
        <f>SUM('150001 РКБ:150061 МедФарн'!V78)</f>
        <v>0</v>
      </c>
      <c r="W78" s="43">
        <f>SUM('150001 РКБ:150061 МедФарн'!W78)</f>
        <v>0</v>
      </c>
      <c r="X78" s="36">
        <f>SUM('150001 РКБ:150061 МедФарн'!X78)</f>
        <v>0</v>
      </c>
      <c r="Y78" s="43">
        <f>SUM('150001 РКБ:150061 МедФарн'!Y78)</f>
        <v>0</v>
      </c>
      <c r="Z78" s="121">
        <f t="shared" si="7"/>
        <v>680</v>
      </c>
      <c r="AA78" s="122">
        <f t="shared" si="8"/>
        <v>87415.2</v>
      </c>
      <c r="AB78" s="36">
        <f>SUM('150001 РКБ:150061 МедФарн'!Z78)</f>
        <v>305</v>
      </c>
      <c r="AC78" s="43">
        <f>SUM('150001 РКБ:150061 МедФарн'!AA78)</f>
        <v>60932.9</v>
      </c>
      <c r="AD78" s="36">
        <f>SUM('150001 РКБ:150061 МедФарн'!AB78)</f>
        <v>0</v>
      </c>
      <c r="AE78" s="43">
        <f>SUM('150001 РКБ:150061 МедФарн'!AC78)</f>
        <v>0</v>
      </c>
      <c r="AF78" s="121">
        <f t="shared" si="9"/>
        <v>305</v>
      </c>
      <c r="AG78" s="122">
        <f t="shared" si="10"/>
        <v>60932.9</v>
      </c>
      <c r="AH78" s="36">
        <f>SUM('150001 РКБ:150061 МедФарн'!AD78)</f>
        <v>1693</v>
      </c>
      <c r="AI78" s="43">
        <f>SUM('150001 РКБ:150061 МедФарн'!AE78)</f>
        <v>1138017.6700000002</v>
      </c>
      <c r="AJ78" s="36">
        <f>SUM('150001 РКБ:150061 МедФарн'!AF78)</f>
        <v>4</v>
      </c>
      <c r="AK78" s="43">
        <f>SUM('150001 РКБ:150061 МедФарн'!AG78)</f>
        <v>3756.92</v>
      </c>
      <c r="AL78" s="126">
        <f t="shared" si="11"/>
        <v>1697</v>
      </c>
      <c r="AM78" s="127">
        <f t="shared" si="12"/>
        <v>1141774.5900000001</v>
      </c>
    </row>
    <row r="79" spans="1:39" x14ac:dyDescent="0.25">
      <c r="A79" s="38">
        <v>22</v>
      </c>
      <c r="B79" s="65" t="s">
        <v>50</v>
      </c>
      <c r="C79" s="50" t="s">
        <v>21</v>
      </c>
      <c r="D79" s="36">
        <f>SUM('150001 РКБ:150061 МедФарн'!D79)</f>
        <v>0</v>
      </c>
      <c r="E79" s="43">
        <f>SUM('150001 РКБ:150061 МедФарн'!E79)</f>
        <v>0</v>
      </c>
      <c r="F79" s="36">
        <f>SUM('150001 РКБ:150061 МедФарн'!F79)</f>
        <v>0</v>
      </c>
      <c r="G79" s="43">
        <f>SUM('150001 РКБ:150061 МедФарн'!G79)</f>
        <v>0</v>
      </c>
      <c r="H79" s="36">
        <f>SUM('150001 РКБ:150061 МедФарн'!H79)</f>
        <v>0</v>
      </c>
      <c r="I79" s="43">
        <f>SUM('150001 РКБ:150061 МедФарн'!I79)</f>
        <v>0</v>
      </c>
      <c r="J79" s="36">
        <f>SUM('150001 РКБ:150061 МедФарн'!J79)</f>
        <v>1771</v>
      </c>
      <c r="K79" s="43">
        <f>SUM('150001 РКБ:150061 МедФарн'!K79)</f>
        <v>496305.04000000004</v>
      </c>
      <c r="L79" s="36">
        <f>SUM('150001 РКБ:150061 МедФарн'!L79)</f>
        <v>0</v>
      </c>
      <c r="M79" s="43">
        <f>SUM('150001 РКБ:150061 МедФарн'!M79)</f>
        <v>0</v>
      </c>
      <c r="N79" s="36">
        <f>SUM('150001 РКБ:150061 МедФарн'!N79)</f>
        <v>0</v>
      </c>
      <c r="O79" s="43">
        <f>SUM('150001 РКБ:150061 МедФарн'!O79)</f>
        <v>0</v>
      </c>
      <c r="P79" s="36">
        <f>SUM('150001 РКБ:150061 МедФарн'!P79)</f>
        <v>0</v>
      </c>
      <c r="Q79" s="43">
        <f>SUM('150001 РКБ:150061 МедФарн'!Q79)</f>
        <v>0</v>
      </c>
      <c r="R79" s="36">
        <f>SUM('150001 РКБ:150061 МедФарн'!R79)</f>
        <v>0</v>
      </c>
      <c r="S79" s="43">
        <f>SUM('150001 РКБ:150061 МедФарн'!S79)</f>
        <v>0</v>
      </c>
      <c r="T79" s="36">
        <f>SUM('150001 РКБ:150061 МедФарн'!T79)</f>
        <v>0</v>
      </c>
      <c r="U79" s="43">
        <f>SUM('150001 РКБ:150061 МедФарн'!U79)</f>
        <v>0</v>
      </c>
      <c r="V79" s="36">
        <f>SUM('150001 РКБ:150061 МедФарн'!V79)</f>
        <v>0</v>
      </c>
      <c r="W79" s="43">
        <f>SUM('150001 РКБ:150061 МедФарн'!W79)</f>
        <v>0</v>
      </c>
      <c r="X79" s="36">
        <f>SUM('150001 РКБ:150061 МедФарн'!X79)</f>
        <v>0</v>
      </c>
      <c r="Y79" s="43">
        <f>SUM('150001 РКБ:150061 МедФарн'!Y79)</f>
        <v>0</v>
      </c>
      <c r="Z79" s="121">
        <f t="shared" si="7"/>
        <v>1771</v>
      </c>
      <c r="AA79" s="122">
        <f t="shared" si="8"/>
        <v>496305.04000000004</v>
      </c>
      <c r="AB79" s="36">
        <f>SUM('150001 РКБ:150061 МедФарн'!Z79)</f>
        <v>0</v>
      </c>
      <c r="AC79" s="43">
        <f>SUM('150001 РКБ:150061 МедФарн'!AA79)</f>
        <v>0</v>
      </c>
      <c r="AD79" s="36">
        <f>SUM('150001 РКБ:150061 МедФарн'!AB79)</f>
        <v>3170</v>
      </c>
      <c r="AE79" s="43">
        <f>SUM('150001 РКБ:150061 МедФарн'!AC79)</f>
        <v>1457058.8</v>
      </c>
      <c r="AF79" s="121">
        <f t="shared" si="9"/>
        <v>3170</v>
      </c>
      <c r="AG79" s="122">
        <f t="shared" si="10"/>
        <v>1457058.8</v>
      </c>
      <c r="AH79" s="36">
        <f>SUM('150001 РКБ:150061 МедФарн'!AD79)</f>
        <v>0</v>
      </c>
      <c r="AI79" s="43">
        <f>SUM('150001 РКБ:150061 МедФарн'!AE79)</f>
        <v>0</v>
      </c>
      <c r="AJ79" s="36">
        <f>SUM('150001 РКБ:150061 МедФарн'!AF79)</f>
        <v>144</v>
      </c>
      <c r="AK79" s="43">
        <f>SUM('150001 РКБ:150061 МедФарн'!AG79)</f>
        <v>165745.44</v>
      </c>
      <c r="AL79" s="126">
        <f t="shared" si="11"/>
        <v>144</v>
      </c>
      <c r="AM79" s="127">
        <f t="shared" si="12"/>
        <v>165745.44</v>
      </c>
    </row>
    <row r="80" spans="1:39" x14ac:dyDescent="0.25">
      <c r="A80" s="38">
        <v>23</v>
      </c>
      <c r="B80" s="65" t="s">
        <v>51</v>
      </c>
      <c r="C80" s="50" t="s">
        <v>22</v>
      </c>
      <c r="D80" s="36">
        <f>SUM('150001 РКБ:150061 МедФарн'!D80)</f>
        <v>200</v>
      </c>
      <c r="E80" s="43">
        <f>SUM('150001 РКБ:150061 МедФарн'!E80)</f>
        <v>30970</v>
      </c>
      <c r="F80" s="36">
        <f>SUM('150001 РКБ:150061 МедФарн'!F80)</f>
        <v>0</v>
      </c>
      <c r="G80" s="43">
        <f>SUM('150001 РКБ:150061 МедФарн'!G80)</f>
        <v>0</v>
      </c>
      <c r="H80" s="36">
        <f>SUM('150001 РКБ:150061 МедФарн'!H80)</f>
        <v>100</v>
      </c>
      <c r="I80" s="43">
        <f>SUM('150001 РКБ:150061 МедФарн'!I80)</f>
        <v>18582</v>
      </c>
      <c r="J80" s="36">
        <f>SUM('150001 РКБ:150061 МедФарн'!J80)</f>
        <v>159</v>
      </c>
      <c r="K80" s="43">
        <f>SUM('150001 РКБ:150061 МедФарн'!K80)</f>
        <v>44558.16</v>
      </c>
      <c r="L80" s="36">
        <f>SUM('150001 РКБ:150061 МедФарн'!L80)</f>
        <v>0</v>
      </c>
      <c r="M80" s="43">
        <f>SUM('150001 РКБ:150061 МедФарн'!M80)</f>
        <v>0</v>
      </c>
      <c r="N80" s="36">
        <f>SUM('150001 РКБ:150061 МедФарн'!N80)</f>
        <v>0</v>
      </c>
      <c r="O80" s="43">
        <f>SUM('150001 РКБ:150061 МедФарн'!O80)</f>
        <v>0</v>
      </c>
      <c r="P80" s="36">
        <f>SUM('150001 РКБ:150061 МедФарн'!P80)</f>
        <v>0</v>
      </c>
      <c r="Q80" s="43">
        <f>SUM('150001 РКБ:150061 МедФарн'!Q80)</f>
        <v>0</v>
      </c>
      <c r="R80" s="36">
        <f>SUM('150001 РКБ:150061 МедФарн'!R80)</f>
        <v>0</v>
      </c>
      <c r="S80" s="43">
        <f>SUM('150001 РКБ:150061 МедФарн'!S80)</f>
        <v>0</v>
      </c>
      <c r="T80" s="36">
        <f>SUM('150001 РКБ:150061 МедФарн'!T80)</f>
        <v>0</v>
      </c>
      <c r="U80" s="43">
        <f>SUM('150001 РКБ:150061 МедФарн'!U80)</f>
        <v>0</v>
      </c>
      <c r="V80" s="36">
        <f>SUM('150001 РКБ:150061 МедФарн'!V80)</f>
        <v>0</v>
      </c>
      <c r="W80" s="43">
        <f>SUM('150001 РКБ:150061 МедФарн'!W80)</f>
        <v>0</v>
      </c>
      <c r="X80" s="36">
        <f>SUM('150001 РКБ:150061 МедФарн'!X80)</f>
        <v>0</v>
      </c>
      <c r="Y80" s="43">
        <f>SUM('150001 РКБ:150061 МедФарн'!Y80)</f>
        <v>0</v>
      </c>
      <c r="Z80" s="121">
        <f t="shared" si="7"/>
        <v>459</v>
      </c>
      <c r="AA80" s="122">
        <f t="shared" si="8"/>
        <v>94110.16</v>
      </c>
      <c r="AB80" s="36">
        <f>SUM('150001 РКБ:150061 МедФарн'!Z80)</f>
        <v>0</v>
      </c>
      <c r="AC80" s="43">
        <f>SUM('150001 РКБ:150061 МедФарн'!AA80)</f>
        <v>0</v>
      </c>
      <c r="AD80" s="36">
        <f>SUM('150001 РКБ:150061 МедФарн'!AB80)</f>
        <v>0</v>
      </c>
      <c r="AE80" s="43">
        <f>SUM('150001 РКБ:150061 МедФарн'!AC80)</f>
        <v>0</v>
      </c>
      <c r="AF80" s="121">
        <f t="shared" si="9"/>
        <v>0</v>
      </c>
      <c r="AG80" s="122">
        <f t="shared" si="10"/>
        <v>0</v>
      </c>
      <c r="AH80" s="36">
        <f>SUM('150001 РКБ:150061 МедФарн'!AD80)</f>
        <v>270</v>
      </c>
      <c r="AI80" s="43">
        <f>SUM('150001 РКБ:150061 МедФарн'!AE80)</f>
        <v>201382.19999999998</v>
      </c>
      <c r="AJ80" s="36">
        <f>SUM('150001 РКБ:150061 МедФарн'!AF80)</f>
        <v>51</v>
      </c>
      <c r="AK80" s="43">
        <f>SUM('150001 РКБ:150061 МедФарн'!AG80)</f>
        <v>58701.51</v>
      </c>
      <c r="AL80" s="126">
        <f t="shared" si="11"/>
        <v>321</v>
      </c>
      <c r="AM80" s="127">
        <f t="shared" si="12"/>
        <v>260083.71</v>
      </c>
    </row>
    <row r="81" spans="1:39" x14ac:dyDescent="0.25">
      <c r="A81" s="38">
        <v>24</v>
      </c>
      <c r="B81" s="65" t="s">
        <v>52</v>
      </c>
      <c r="C81" s="50" t="s">
        <v>23</v>
      </c>
      <c r="D81" s="36">
        <f>SUM('150001 РКБ:150061 МедФарн'!D81)</f>
        <v>0</v>
      </c>
      <c r="E81" s="43">
        <f>SUM('150001 РКБ:150061 МедФарн'!E81)</f>
        <v>0</v>
      </c>
      <c r="F81" s="36">
        <f>SUM('150001 РКБ:150061 МедФарн'!F81)</f>
        <v>0</v>
      </c>
      <c r="G81" s="43">
        <f>SUM('150001 РКБ:150061 МедФарн'!G81)</f>
        <v>0</v>
      </c>
      <c r="H81" s="36">
        <f>SUM('150001 РКБ:150061 МедФарн'!H81)</f>
        <v>0</v>
      </c>
      <c r="I81" s="43">
        <f>SUM('150001 РКБ:150061 МедФарн'!I81)</f>
        <v>0</v>
      </c>
      <c r="J81" s="36">
        <f>SUM('150001 РКБ:150061 МедФарн'!J81)</f>
        <v>0</v>
      </c>
      <c r="K81" s="43">
        <f>SUM('150001 РКБ:150061 МедФарн'!K81)</f>
        <v>0</v>
      </c>
      <c r="L81" s="36">
        <f>SUM('150001 РКБ:150061 МедФарн'!L81)</f>
        <v>0</v>
      </c>
      <c r="M81" s="43">
        <f>SUM('150001 РКБ:150061 МедФарн'!M81)</f>
        <v>0</v>
      </c>
      <c r="N81" s="36">
        <f>SUM('150001 РКБ:150061 МедФарн'!N81)</f>
        <v>0</v>
      </c>
      <c r="O81" s="43">
        <f>SUM('150001 РКБ:150061 МедФарн'!O81)</f>
        <v>0</v>
      </c>
      <c r="P81" s="36">
        <f>SUM('150001 РКБ:150061 МедФарн'!P81)</f>
        <v>0</v>
      </c>
      <c r="Q81" s="43">
        <f>SUM('150001 РКБ:150061 МедФарн'!Q81)</f>
        <v>0</v>
      </c>
      <c r="R81" s="36">
        <f>SUM('150001 РКБ:150061 МедФарн'!R81)</f>
        <v>0</v>
      </c>
      <c r="S81" s="43">
        <f>SUM('150001 РКБ:150061 МедФарн'!S81)</f>
        <v>0</v>
      </c>
      <c r="T81" s="36">
        <f>SUM('150001 РКБ:150061 МедФарн'!T81)</f>
        <v>0</v>
      </c>
      <c r="U81" s="43">
        <f>SUM('150001 РКБ:150061 МедФарн'!U81)</f>
        <v>0</v>
      </c>
      <c r="V81" s="36">
        <f>SUM('150001 РКБ:150061 МедФарн'!V81)</f>
        <v>0</v>
      </c>
      <c r="W81" s="43">
        <f>SUM('150001 РКБ:150061 МедФарн'!W81)</f>
        <v>0</v>
      </c>
      <c r="X81" s="36">
        <f>SUM('150001 РКБ:150061 МедФарн'!X81)</f>
        <v>0</v>
      </c>
      <c r="Y81" s="43">
        <f>SUM('150001 РКБ:150061 МедФарн'!Y81)</f>
        <v>0</v>
      </c>
      <c r="Z81" s="121">
        <f t="shared" si="7"/>
        <v>0</v>
      </c>
      <c r="AA81" s="122">
        <f t="shared" si="8"/>
        <v>0</v>
      </c>
      <c r="AB81" s="36">
        <f>SUM('150001 РКБ:150061 МедФарн'!Z81)</f>
        <v>0</v>
      </c>
      <c r="AC81" s="43">
        <f>SUM('150001 РКБ:150061 МедФарн'!AA81)</f>
        <v>0</v>
      </c>
      <c r="AD81" s="36">
        <f>SUM('150001 РКБ:150061 МедФарн'!AB81)</f>
        <v>0</v>
      </c>
      <c r="AE81" s="43">
        <f>SUM('150001 РКБ:150061 МедФарн'!AC81)</f>
        <v>0</v>
      </c>
      <c r="AF81" s="121">
        <f t="shared" si="9"/>
        <v>0</v>
      </c>
      <c r="AG81" s="122">
        <f t="shared" si="10"/>
        <v>0</v>
      </c>
      <c r="AH81" s="36">
        <f>SUM('150001 РКБ:150061 МедФарн'!AD81)</f>
        <v>0</v>
      </c>
      <c r="AI81" s="43">
        <f>SUM('150001 РКБ:150061 МедФарн'!AE81)</f>
        <v>0</v>
      </c>
      <c r="AJ81" s="36">
        <f>SUM('150001 РКБ:150061 МедФарн'!AF81)</f>
        <v>0</v>
      </c>
      <c r="AK81" s="43">
        <f>SUM('150001 РКБ:150061 МедФарн'!AG81)</f>
        <v>0</v>
      </c>
      <c r="AL81" s="126">
        <f t="shared" si="11"/>
        <v>0</v>
      </c>
      <c r="AM81" s="127">
        <f t="shared" si="12"/>
        <v>0</v>
      </c>
    </row>
    <row r="82" spans="1:39" ht="36" x14ac:dyDescent="0.25">
      <c r="A82" s="38">
        <v>25</v>
      </c>
      <c r="B82" s="65" t="s">
        <v>53</v>
      </c>
      <c r="C82" s="50" t="s">
        <v>24</v>
      </c>
      <c r="D82" s="36">
        <f>SUM('150001 РКБ:150061 МедФарн'!D82)</f>
        <v>400</v>
      </c>
      <c r="E82" s="43">
        <f>SUM('150001 РКБ:150061 МедФарн'!E82)</f>
        <v>65944</v>
      </c>
      <c r="F82" s="36">
        <f>SUM('150001 РКБ:150061 МедФарн'!F82)</f>
        <v>0</v>
      </c>
      <c r="G82" s="43">
        <f>SUM('150001 РКБ:150061 МедФарн'!G82)</f>
        <v>0</v>
      </c>
      <c r="H82" s="36">
        <f>SUM('150001 РКБ:150061 МедФарн'!H82)</f>
        <v>125</v>
      </c>
      <c r="I82" s="43">
        <f>SUM('150001 РКБ:150061 МедФарн'!I82)</f>
        <v>24728.75</v>
      </c>
      <c r="J82" s="36">
        <f>SUM('150001 РКБ:150061 МедФарн'!J82)</f>
        <v>0</v>
      </c>
      <c r="K82" s="43">
        <f>SUM('150001 РКБ:150061 МедФарн'!K82)</f>
        <v>0</v>
      </c>
      <c r="L82" s="36">
        <f>SUM('150001 РКБ:150061 МедФарн'!L82)</f>
        <v>0</v>
      </c>
      <c r="M82" s="43">
        <f>SUM('150001 РКБ:150061 МедФарн'!M82)</f>
        <v>0</v>
      </c>
      <c r="N82" s="36">
        <f>SUM('150001 РКБ:150061 МедФарн'!N82)</f>
        <v>0</v>
      </c>
      <c r="O82" s="43">
        <f>SUM('150001 РКБ:150061 МедФарн'!O82)</f>
        <v>0</v>
      </c>
      <c r="P82" s="36">
        <f>SUM('150001 РКБ:150061 МедФарн'!P82)</f>
        <v>0</v>
      </c>
      <c r="Q82" s="43">
        <f>SUM('150001 РКБ:150061 МедФарн'!Q82)</f>
        <v>0</v>
      </c>
      <c r="R82" s="36">
        <f>SUM('150001 РКБ:150061 МедФарн'!R82)</f>
        <v>0</v>
      </c>
      <c r="S82" s="43">
        <f>SUM('150001 РКБ:150061 МедФарн'!S82)</f>
        <v>0</v>
      </c>
      <c r="T82" s="36">
        <f>SUM('150001 РКБ:150061 МедФарн'!T82)</f>
        <v>0</v>
      </c>
      <c r="U82" s="43">
        <f>SUM('150001 РКБ:150061 МедФарн'!U82)</f>
        <v>0</v>
      </c>
      <c r="V82" s="36">
        <f>SUM('150001 РКБ:150061 МедФарн'!V82)</f>
        <v>0</v>
      </c>
      <c r="W82" s="43">
        <f>SUM('150001 РКБ:150061 МедФарн'!W82)</f>
        <v>0</v>
      </c>
      <c r="X82" s="36">
        <f>SUM('150001 РКБ:150061 МедФарн'!X82)</f>
        <v>0</v>
      </c>
      <c r="Y82" s="43">
        <f>SUM('150001 РКБ:150061 МедФарн'!Y82)</f>
        <v>0</v>
      </c>
      <c r="Z82" s="121">
        <f t="shared" si="7"/>
        <v>525</v>
      </c>
      <c r="AA82" s="122">
        <f t="shared" si="8"/>
        <v>90672.75</v>
      </c>
      <c r="AB82" s="36">
        <f>SUM('150001 РКБ:150061 МедФарн'!Z82)</f>
        <v>10</v>
      </c>
      <c r="AC82" s="43">
        <f>SUM('150001 РКБ:150061 МедФарн'!AA82)</f>
        <v>3244.9</v>
      </c>
      <c r="AD82" s="36">
        <f>SUM('150001 РКБ:150061 МедФарн'!AB82)</f>
        <v>0</v>
      </c>
      <c r="AE82" s="43">
        <f>SUM('150001 РКБ:150061 МедФарн'!AC82)</f>
        <v>0</v>
      </c>
      <c r="AF82" s="121">
        <f t="shared" si="9"/>
        <v>10</v>
      </c>
      <c r="AG82" s="122">
        <f t="shared" si="10"/>
        <v>3244.9</v>
      </c>
      <c r="AH82" s="36">
        <f>SUM('150001 РКБ:150061 МедФарн'!AD82)</f>
        <v>70</v>
      </c>
      <c r="AI82" s="43">
        <f>SUM('150001 РКБ:150061 МедФарн'!AE82)</f>
        <v>61233.9</v>
      </c>
      <c r="AJ82" s="36">
        <f>SUM('150001 РКБ:150061 МедФарн'!AF82)</f>
        <v>0</v>
      </c>
      <c r="AK82" s="43">
        <f>SUM('150001 РКБ:150061 МедФарн'!AG82)</f>
        <v>0</v>
      </c>
      <c r="AL82" s="126">
        <f t="shared" si="11"/>
        <v>70</v>
      </c>
      <c r="AM82" s="127">
        <f t="shared" si="12"/>
        <v>61233.9</v>
      </c>
    </row>
    <row r="83" spans="1:39" x14ac:dyDescent="0.25">
      <c r="A83" s="38">
        <v>27</v>
      </c>
      <c r="B83" s="65" t="s">
        <v>54</v>
      </c>
      <c r="C83" s="50" t="s">
        <v>25</v>
      </c>
      <c r="D83" s="36">
        <f>SUM('150001 РКБ:150061 МедФарн'!D83)</f>
        <v>0</v>
      </c>
      <c r="E83" s="43">
        <f>SUM('150001 РКБ:150061 МедФарн'!E83)</f>
        <v>0</v>
      </c>
      <c r="F83" s="36">
        <f>SUM('150001 РКБ:150061 МедФарн'!F83)</f>
        <v>0</v>
      </c>
      <c r="G83" s="43">
        <f>SUM('150001 РКБ:150061 МедФарн'!G83)</f>
        <v>0</v>
      </c>
      <c r="H83" s="36">
        <f>SUM('150001 РКБ:150061 МедФарн'!H83)</f>
        <v>450</v>
      </c>
      <c r="I83" s="43">
        <f>SUM('150001 РКБ:150061 МедФарн'!I83)</f>
        <v>83619</v>
      </c>
      <c r="J83" s="36">
        <f>SUM('150001 РКБ:150061 МедФарн'!J83)</f>
        <v>0</v>
      </c>
      <c r="K83" s="43">
        <f>SUM('150001 РКБ:150061 МедФарн'!K83)</f>
        <v>0</v>
      </c>
      <c r="L83" s="36">
        <f>SUM('150001 РКБ:150061 МедФарн'!L83)</f>
        <v>0</v>
      </c>
      <c r="M83" s="43">
        <f>SUM('150001 РКБ:150061 МедФарн'!M83)</f>
        <v>0</v>
      </c>
      <c r="N83" s="36">
        <f>SUM('150001 РКБ:150061 МедФарн'!N83)</f>
        <v>0</v>
      </c>
      <c r="O83" s="43">
        <f>SUM('150001 РКБ:150061 МедФарн'!O83)</f>
        <v>0</v>
      </c>
      <c r="P83" s="36">
        <f>SUM('150001 РКБ:150061 МедФарн'!P83)</f>
        <v>0</v>
      </c>
      <c r="Q83" s="43">
        <f>SUM('150001 РКБ:150061 МедФарн'!Q83)</f>
        <v>0</v>
      </c>
      <c r="R83" s="36">
        <f>SUM('150001 РКБ:150061 МедФарн'!R83)</f>
        <v>0</v>
      </c>
      <c r="S83" s="43">
        <f>SUM('150001 РКБ:150061 МедФарн'!S83)</f>
        <v>0</v>
      </c>
      <c r="T83" s="36">
        <f>SUM('150001 РКБ:150061 МедФарн'!T83)</f>
        <v>0</v>
      </c>
      <c r="U83" s="43">
        <f>SUM('150001 РКБ:150061 МедФарн'!U83)</f>
        <v>0</v>
      </c>
      <c r="V83" s="36">
        <f>SUM('150001 РКБ:150061 МедФарн'!V83)</f>
        <v>0</v>
      </c>
      <c r="W83" s="43">
        <f>SUM('150001 РКБ:150061 МедФарн'!W83)</f>
        <v>0</v>
      </c>
      <c r="X83" s="36">
        <f>SUM('150001 РКБ:150061 МедФарн'!X83)</f>
        <v>0</v>
      </c>
      <c r="Y83" s="43">
        <f>SUM('150001 РКБ:150061 МедФарн'!Y83)</f>
        <v>0</v>
      </c>
      <c r="Z83" s="121">
        <f t="shared" si="7"/>
        <v>450</v>
      </c>
      <c r="AA83" s="122">
        <f t="shared" si="8"/>
        <v>83619</v>
      </c>
      <c r="AB83" s="36">
        <f>SUM('150001 РКБ:150061 МедФарн'!Z83)</f>
        <v>1030</v>
      </c>
      <c r="AC83" s="43">
        <f>SUM('150001 РКБ:150061 МедФарн'!AA83)</f>
        <v>313933.7</v>
      </c>
      <c r="AD83" s="36">
        <f>SUM('150001 РКБ:150061 МедФарн'!AB83)</f>
        <v>0</v>
      </c>
      <c r="AE83" s="43">
        <f>SUM('150001 РКБ:150061 МедФарн'!AC83)</f>
        <v>0</v>
      </c>
      <c r="AF83" s="121">
        <f t="shared" si="9"/>
        <v>1030</v>
      </c>
      <c r="AG83" s="122">
        <f t="shared" si="10"/>
        <v>313933.7</v>
      </c>
      <c r="AH83" s="36">
        <f>SUM('150001 РКБ:150061 МедФарн'!AD83)</f>
        <v>241</v>
      </c>
      <c r="AI83" s="43">
        <f>SUM('150001 РКБ:150061 МедФарн'!AE83)</f>
        <v>179752.26</v>
      </c>
      <c r="AJ83" s="36">
        <f>SUM('150001 РКБ:150061 МедФарн'!AF83)</f>
        <v>0</v>
      </c>
      <c r="AK83" s="43">
        <f>SUM('150001 РКБ:150061 МедФарн'!AG83)</f>
        <v>0</v>
      </c>
      <c r="AL83" s="126">
        <f t="shared" si="11"/>
        <v>241</v>
      </c>
      <c r="AM83" s="127">
        <f t="shared" si="12"/>
        <v>179752.26</v>
      </c>
    </row>
    <row r="84" spans="1:39" x14ac:dyDescent="0.25">
      <c r="A84" s="38">
        <v>28</v>
      </c>
      <c r="B84" s="65" t="s">
        <v>61</v>
      </c>
      <c r="C84" s="50" t="s">
        <v>26</v>
      </c>
      <c r="D84" s="36">
        <f>SUM('150001 РКБ:150061 МедФарн'!D84)</f>
        <v>0</v>
      </c>
      <c r="E84" s="43">
        <f>SUM('150001 РКБ:150061 МедФарн'!E84)</f>
        <v>0</v>
      </c>
      <c r="F84" s="36">
        <f>SUM('150001 РКБ:150061 МедФарн'!F84)</f>
        <v>0</v>
      </c>
      <c r="G84" s="43">
        <f>SUM('150001 РКБ:150061 МедФарн'!G84)</f>
        <v>0</v>
      </c>
      <c r="H84" s="36">
        <f>SUM('150001 РКБ:150061 МедФарн'!H84)</f>
        <v>0</v>
      </c>
      <c r="I84" s="43">
        <f>SUM('150001 РКБ:150061 МедФарн'!I84)</f>
        <v>0</v>
      </c>
      <c r="J84" s="36">
        <f>SUM('150001 РКБ:150061 МедФарн'!J84)</f>
        <v>0</v>
      </c>
      <c r="K84" s="43">
        <f>SUM('150001 РКБ:150061 МедФарн'!K84)</f>
        <v>0</v>
      </c>
      <c r="L84" s="36">
        <f>SUM('150001 РКБ:150061 МедФарн'!L84)</f>
        <v>0</v>
      </c>
      <c r="M84" s="43">
        <f>SUM('150001 РКБ:150061 МедФарн'!M84)</f>
        <v>0</v>
      </c>
      <c r="N84" s="36">
        <f>SUM('150001 РКБ:150061 МедФарн'!N84)</f>
        <v>0</v>
      </c>
      <c r="O84" s="43">
        <f>SUM('150001 РКБ:150061 МедФарн'!O84)</f>
        <v>0</v>
      </c>
      <c r="P84" s="36">
        <f>SUM('150001 РКБ:150061 МедФарн'!P84)</f>
        <v>0</v>
      </c>
      <c r="Q84" s="43">
        <f>SUM('150001 РКБ:150061 МедФарн'!Q84)</f>
        <v>0</v>
      </c>
      <c r="R84" s="36">
        <f>SUM('150001 РКБ:150061 МедФарн'!R84)</f>
        <v>0</v>
      </c>
      <c r="S84" s="43">
        <f>SUM('150001 РКБ:150061 МедФарн'!S84)</f>
        <v>0</v>
      </c>
      <c r="T84" s="36">
        <f>SUM('150001 РКБ:150061 МедФарн'!T84)</f>
        <v>0</v>
      </c>
      <c r="U84" s="43">
        <f>SUM('150001 РКБ:150061 МедФарн'!U84)</f>
        <v>0</v>
      </c>
      <c r="V84" s="36">
        <f>SUM('150001 РКБ:150061 МедФарн'!V84)</f>
        <v>0</v>
      </c>
      <c r="W84" s="43">
        <f>SUM('150001 РКБ:150061 МедФарн'!W84)</f>
        <v>0</v>
      </c>
      <c r="X84" s="36">
        <f>SUM('150001 РКБ:150061 МедФарн'!X84)</f>
        <v>0</v>
      </c>
      <c r="Y84" s="43">
        <f>SUM('150001 РКБ:150061 МедФарн'!Y84)</f>
        <v>0</v>
      </c>
      <c r="Z84" s="121">
        <f t="shared" si="7"/>
        <v>0</v>
      </c>
      <c r="AA84" s="122">
        <f t="shared" si="8"/>
        <v>0</v>
      </c>
      <c r="AB84" s="36">
        <f>SUM('150001 РКБ:150061 МедФарн'!Z84)</f>
        <v>0</v>
      </c>
      <c r="AC84" s="43">
        <f>SUM('150001 РКБ:150061 МедФарн'!AA84)</f>
        <v>0</v>
      </c>
      <c r="AD84" s="36">
        <f>SUM('150001 РКБ:150061 МедФарн'!AB84)</f>
        <v>0</v>
      </c>
      <c r="AE84" s="43">
        <f>SUM('150001 РКБ:150061 МедФарн'!AC84)</f>
        <v>0</v>
      </c>
      <c r="AF84" s="121">
        <f t="shared" si="9"/>
        <v>0</v>
      </c>
      <c r="AG84" s="122">
        <f t="shared" si="10"/>
        <v>0</v>
      </c>
      <c r="AH84" s="36">
        <f>SUM('150001 РКБ:150061 МедФарн'!AD84)</f>
        <v>0</v>
      </c>
      <c r="AI84" s="43">
        <f>SUM('150001 РКБ:150061 МедФарн'!AE84)</f>
        <v>0</v>
      </c>
      <c r="AJ84" s="36">
        <f>SUM('150001 РКБ:150061 МедФарн'!AF84)</f>
        <v>0</v>
      </c>
      <c r="AK84" s="43">
        <f>SUM('150001 РКБ:150061 МедФарн'!AG84)</f>
        <v>0</v>
      </c>
      <c r="AL84" s="126">
        <f t="shared" si="11"/>
        <v>0</v>
      </c>
      <c r="AM84" s="127">
        <f t="shared" si="12"/>
        <v>0</v>
      </c>
    </row>
    <row r="85" spans="1:39" x14ac:dyDescent="0.25">
      <c r="A85" s="38">
        <v>29</v>
      </c>
      <c r="B85" s="65" t="s">
        <v>62</v>
      </c>
      <c r="C85" s="50" t="s">
        <v>27</v>
      </c>
      <c r="D85" s="36">
        <f>SUM('150001 РКБ:150061 МедФарн'!D85)</f>
        <v>0</v>
      </c>
      <c r="E85" s="43">
        <f>SUM('150001 РКБ:150061 МедФарн'!E85)</f>
        <v>0</v>
      </c>
      <c r="F85" s="36">
        <f>SUM('150001 РКБ:150061 МедФарн'!F85)</f>
        <v>0</v>
      </c>
      <c r="G85" s="43">
        <f>SUM('150001 РКБ:150061 МедФарн'!G85)</f>
        <v>0</v>
      </c>
      <c r="H85" s="36">
        <f>SUM('150001 РКБ:150061 МедФарн'!H85)</f>
        <v>150</v>
      </c>
      <c r="I85" s="43">
        <f>SUM('150001 РКБ:150061 МедФарн'!I85)</f>
        <v>29674.500000000004</v>
      </c>
      <c r="J85" s="36">
        <f>SUM('150001 РКБ:150061 МедФарн'!J85)</f>
        <v>300</v>
      </c>
      <c r="K85" s="43">
        <f>SUM('150001 РКБ:150061 МедФарн'!K85)</f>
        <v>59591.999999999993</v>
      </c>
      <c r="L85" s="36">
        <f>SUM('150001 РКБ:150061 МедФарн'!L85)</f>
        <v>0</v>
      </c>
      <c r="M85" s="43">
        <f>SUM('150001 РКБ:150061 МедФарн'!M85)</f>
        <v>0</v>
      </c>
      <c r="N85" s="36">
        <f>SUM('150001 РКБ:150061 МедФарн'!N85)</f>
        <v>0</v>
      </c>
      <c r="O85" s="43">
        <f>SUM('150001 РКБ:150061 МедФарн'!O85)</f>
        <v>0</v>
      </c>
      <c r="P85" s="36">
        <f>SUM('150001 РКБ:150061 МедФарн'!P85)</f>
        <v>0</v>
      </c>
      <c r="Q85" s="43">
        <f>SUM('150001 РКБ:150061 МедФарн'!Q85)</f>
        <v>0</v>
      </c>
      <c r="R85" s="36">
        <f>SUM('150001 РКБ:150061 МедФарн'!R85)</f>
        <v>0</v>
      </c>
      <c r="S85" s="43">
        <f>SUM('150001 РКБ:150061 МедФарн'!S85)</f>
        <v>0</v>
      </c>
      <c r="T85" s="36">
        <f>SUM('150001 РКБ:150061 МедФарн'!T85)</f>
        <v>0</v>
      </c>
      <c r="U85" s="43">
        <f>SUM('150001 РКБ:150061 МедФарн'!U85)</f>
        <v>0</v>
      </c>
      <c r="V85" s="36">
        <f>SUM('150001 РКБ:150061 МедФарн'!V85)</f>
        <v>0</v>
      </c>
      <c r="W85" s="43">
        <f>SUM('150001 РКБ:150061 МедФарн'!W85)</f>
        <v>0</v>
      </c>
      <c r="X85" s="36">
        <f>SUM('150001 РКБ:150061 МедФарн'!X85)</f>
        <v>0</v>
      </c>
      <c r="Y85" s="43">
        <f>SUM('150001 РКБ:150061 МедФарн'!Y85)</f>
        <v>0</v>
      </c>
      <c r="Z85" s="121">
        <f t="shared" si="7"/>
        <v>450</v>
      </c>
      <c r="AA85" s="122">
        <f t="shared" si="8"/>
        <v>89266.5</v>
      </c>
      <c r="AB85" s="36">
        <f>SUM('150001 РКБ:150061 МедФарн'!Z85)</f>
        <v>6400</v>
      </c>
      <c r="AC85" s="43">
        <f>SUM('150001 РКБ:150061 МедФарн'!AA85)</f>
        <v>2076736</v>
      </c>
      <c r="AD85" s="36">
        <f>SUM('150001 РКБ:150061 МедФарн'!AB85)</f>
        <v>3330</v>
      </c>
      <c r="AE85" s="43">
        <f>SUM('150001 РКБ:150061 МедФарн'!AC85)</f>
        <v>1084947.3</v>
      </c>
      <c r="AF85" s="121">
        <f t="shared" si="9"/>
        <v>9730</v>
      </c>
      <c r="AG85" s="122">
        <f t="shared" si="10"/>
        <v>3161683.3</v>
      </c>
      <c r="AH85" s="36">
        <f>SUM('150001 РКБ:150061 МедФарн'!AD85)</f>
        <v>5580</v>
      </c>
      <c r="AI85" s="43">
        <f>SUM('150001 РКБ:150061 МедФарн'!AE85)</f>
        <v>4881216.5999999996</v>
      </c>
      <c r="AJ85" s="36">
        <f>SUM('150001 РКБ:150061 МедФарн'!AF85)</f>
        <v>645</v>
      </c>
      <c r="AK85" s="43">
        <f>SUM('150001 РКБ:150061 МедФарн'!AG85)</f>
        <v>564226.65</v>
      </c>
      <c r="AL85" s="126">
        <f t="shared" si="11"/>
        <v>6225</v>
      </c>
      <c r="AM85" s="127">
        <f t="shared" si="12"/>
        <v>5445443.25</v>
      </c>
    </row>
    <row r="86" spans="1:39" x14ac:dyDescent="0.25">
      <c r="A86" s="38">
        <v>30</v>
      </c>
      <c r="B86" s="65" t="s">
        <v>63</v>
      </c>
      <c r="C86" s="50" t="s">
        <v>28</v>
      </c>
      <c r="D86" s="36">
        <f>SUM('150001 РКБ:150061 МедФарн'!D86)</f>
        <v>220</v>
      </c>
      <c r="E86" s="43">
        <f>SUM('150001 РКБ:150061 МедФарн'!E86)</f>
        <v>29077.399999999998</v>
      </c>
      <c r="F86" s="36">
        <f>SUM('150001 РКБ:150061 МедФарн'!F86)</f>
        <v>0</v>
      </c>
      <c r="G86" s="43">
        <f>SUM('150001 РКБ:150061 МедФарн'!G86)</f>
        <v>0</v>
      </c>
      <c r="H86" s="36">
        <f>SUM('150001 РКБ:150061 МедФарн'!H86)</f>
        <v>50</v>
      </c>
      <c r="I86" s="43">
        <f>SUM('150001 РКБ:150061 МедФарн'!I86)</f>
        <v>7930</v>
      </c>
      <c r="J86" s="36">
        <f>SUM('150001 РКБ:150061 МедФарн'!J86)</f>
        <v>0</v>
      </c>
      <c r="K86" s="43">
        <f>SUM('150001 РКБ:150061 МедФарн'!K86)</f>
        <v>0</v>
      </c>
      <c r="L86" s="36">
        <f>SUM('150001 РКБ:150061 МедФарн'!L86)</f>
        <v>0</v>
      </c>
      <c r="M86" s="43">
        <f>SUM('150001 РКБ:150061 МедФарн'!M86)</f>
        <v>0</v>
      </c>
      <c r="N86" s="36">
        <f>SUM('150001 РКБ:150061 МедФарн'!N86)</f>
        <v>0</v>
      </c>
      <c r="O86" s="43">
        <f>SUM('150001 РКБ:150061 МедФарн'!O86)</f>
        <v>0</v>
      </c>
      <c r="P86" s="36">
        <f>SUM('150001 РКБ:150061 МедФарн'!P86)</f>
        <v>0</v>
      </c>
      <c r="Q86" s="43">
        <f>SUM('150001 РКБ:150061 МедФарн'!Q86)</f>
        <v>0</v>
      </c>
      <c r="R86" s="36">
        <f>SUM('150001 РКБ:150061 МедФарн'!R86)</f>
        <v>0</v>
      </c>
      <c r="S86" s="43">
        <f>SUM('150001 РКБ:150061 МедФарн'!S86)</f>
        <v>0</v>
      </c>
      <c r="T86" s="36">
        <f>SUM('150001 РКБ:150061 МедФарн'!T86)</f>
        <v>0</v>
      </c>
      <c r="U86" s="43">
        <f>SUM('150001 РКБ:150061 МедФарн'!U86)</f>
        <v>0</v>
      </c>
      <c r="V86" s="36">
        <f>SUM('150001 РКБ:150061 МедФарн'!V86)</f>
        <v>0</v>
      </c>
      <c r="W86" s="43">
        <f>SUM('150001 РКБ:150061 МедФарн'!W86)</f>
        <v>0</v>
      </c>
      <c r="X86" s="36">
        <f>SUM('150001 РКБ:150061 МедФарн'!X86)</f>
        <v>0</v>
      </c>
      <c r="Y86" s="43">
        <f>SUM('150001 РКБ:150061 МедФарн'!Y86)</f>
        <v>0</v>
      </c>
      <c r="Z86" s="121">
        <f t="shared" si="7"/>
        <v>270</v>
      </c>
      <c r="AA86" s="122">
        <f t="shared" si="8"/>
        <v>37007.399999999994</v>
      </c>
      <c r="AB86" s="36">
        <f>SUM('150001 РКБ:150061 МедФарн'!Z86)</f>
        <v>260</v>
      </c>
      <c r="AC86" s="43">
        <f>SUM('150001 РКБ:150061 МедФарн'!AA86)</f>
        <v>67636.399999999994</v>
      </c>
      <c r="AD86" s="36">
        <f>SUM('150001 РКБ:150061 МедФарн'!AB86)</f>
        <v>0</v>
      </c>
      <c r="AE86" s="43">
        <f>SUM('150001 РКБ:150061 МедФарн'!AC86)</f>
        <v>0</v>
      </c>
      <c r="AF86" s="121">
        <f t="shared" si="9"/>
        <v>260</v>
      </c>
      <c r="AG86" s="122">
        <f t="shared" si="10"/>
        <v>67636.399999999994</v>
      </c>
      <c r="AH86" s="36">
        <f>SUM('150001 РКБ:150061 МедФарн'!AD86)</f>
        <v>140</v>
      </c>
      <c r="AI86" s="43">
        <f>SUM('150001 РКБ:150061 МедФарн'!AE86)</f>
        <v>85082.200000000012</v>
      </c>
      <c r="AJ86" s="36">
        <f>SUM('150001 РКБ:150061 МедФарн'!AF86)</f>
        <v>2</v>
      </c>
      <c r="AK86" s="43">
        <f>SUM('150001 РКБ:150061 МедФарн'!AG86)</f>
        <v>1528.54</v>
      </c>
      <c r="AL86" s="126">
        <f t="shared" si="11"/>
        <v>142</v>
      </c>
      <c r="AM86" s="127">
        <f t="shared" si="12"/>
        <v>86610.74</v>
      </c>
    </row>
    <row r="87" spans="1:39" x14ac:dyDescent="0.25">
      <c r="A87" s="38">
        <v>31</v>
      </c>
      <c r="B87" s="65" t="s">
        <v>64</v>
      </c>
      <c r="C87" s="50" t="s">
        <v>29</v>
      </c>
      <c r="D87" s="36">
        <f>SUM('150001 РКБ:150061 МедФарн'!D87)</f>
        <v>60</v>
      </c>
      <c r="E87" s="43">
        <f>SUM('150001 РКБ:150061 МедФарн'!E87)</f>
        <v>9891.6</v>
      </c>
      <c r="F87" s="36">
        <f>SUM('150001 РКБ:150061 МедФарн'!F87)</f>
        <v>0</v>
      </c>
      <c r="G87" s="43">
        <f>SUM('150001 РКБ:150061 МедФарн'!G87)</f>
        <v>0</v>
      </c>
      <c r="H87" s="36">
        <f>SUM('150001 РКБ:150061 МедФарн'!H87)</f>
        <v>240</v>
      </c>
      <c r="I87" s="43">
        <f>SUM('150001 РКБ:150061 МедФарн'!I87)</f>
        <v>47479.200000000004</v>
      </c>
      <c r="J87" s="36">
        <f>SUM('150001 РКБ:150061 МедФарн'!J87)</f>
        <v>46</v>
      </c>
      <c r="K87" s="43">
        <f>SUM('150001 РКБ:150061 МедФарн'!K87)</f>
        <v>9137.4399999999987</v>
      </c>
      <c r="L87" s="36">
        <f>SUM('150001 РКБ:150061 МедФарн'!L87)</f>
        <v>0</v>
      </c>
      <c r="M87" s="43">
        <f>SUM('150001 РКБ:150061 МедФарн'!M87)</f>
        <v>0</v>
      </c>
      <c r="N87" s="36">
        <f>SUM('150001 РКБ:150061 МедФарн'!N87)</f>
        <v>0</v>
      </c>
      <c r="O87" s="43">
        <f>SUM('150001 РКБ:150061 МедФарн'!O87)</f>
        <v>0</v>
      </c>
      <c r="P87" s="36">
        <f>SUM('150001 РКБ:150061 МедФарн'!P87)</f>
        <v>0</v>
      </c>
      <c r="Q87" s="43">
        <f>SUM('150001 РКБ:150061 МедФарн'!Q87)</f>
        <v>0</v>
      </c>
      <c r="R87" s="36">
        <f>SUM('150001 РКБ:150061 МедФарн'!R87)</f>
        <v>0</v>
      </c>
      <c r="S87" s="43">
        <f>SUM('150001 РКБ:150061 МедФарн'!S87)</f>
        <v>0</v>
      </c>
      <c r="T87" s="36">
        <f>SUM('150001 РКБ:150061 МедФарн'!T87)</f>
        <v>0</v>
      </c>
      <c r="U87" s="43">
        <f>SUM('150001 РКБ:150061 МедФарн'!U87)</f>
        <v>0</v>
      </c>
      <c r="V87" s="36">
        <f>SUM('150001 РКБ:150061 МедФарн'!V87)</f>
        <v>0</v>
      </c>
      <c r="W87" s="43">
        <f>SUM('150001 РКБ:150061 МедФарн'!W87)</f>
        <v>0</v>
      </c>
      <c r="X87" s="36">
        <f>SUM('150001 РКБ:150061 МедФарн'!X87)</f>
        <v>0</v>
      </c>
      <c r="Y87" s="43">
        <f>SUM('150001 РКБ:150061 МедФарн'!Y87)</f>
        <v>0</v>
      </c>
      <c r="Z87" s="121">
        <f t="shared" si="7"/>
        <v>346</v>
      </c>
      <c r="AA87" s="122">
        <f t="shared" si="8"/>
        <v>66508.240000000005</v>
      </c>
      <c r="AB87" s="36">
        <f>SUM('150001 РКБ:150061 МедФарн'!Z87)</f>
        <v>390</v>
      </c>
      <c r="AC87" s="43">
        <f>SUM('150001 РКБ:150061 МедФарн'!AA87)</f>
        <v>126551.1</v>
      </c>
      <c r="AD87" s="36">
        <f>SUM('150001 РКБ:150061 МедФарн'!AB87)</f>
        <v>0</v>
      </c>
      <c r="AE87" s="43">
        <f>SUM('150001 РКБ:150061 МедФарн'!AC87)</f>
        <v>0</v>
      </c>
      <c r="AF87" s="121">
        <f t="shared" si="9"/>
        <v>390</v>
      </c>
      <c r="AG87" s="122">
        <f t="shared" si="10"/>
        <v>126551.1</v>
      </c>
      <c r="AH87" s="36">
        <f>SUM('150001 РКБ:150061 МедФарн'!AD87)</f>
        <v>284</v>
      </c>
      <c r="AI87" s="43">
        <f>SUM('150001 РКБ:150061 МедФарн'!AE87)</f>
        <v>248434.68</v>
      </c>
      <c r="AJ87" s="36">
        <f>SUM('150001 РКБ:150061 МедФарн'!AF87)</f>
        <v>4</v>
      </c>
      <c r="AK87" s="43">
        <f>SUM('150001 РКБ:150061 МедФарн'!AG87)</f>
        <v>3499.08</v>
      </c>
      <c r="AL87" s="126">
        <f t="shared" si="11"/>
        <v>288</v>
      </c>
      <c r="AM87" s="127">
        <f t="shared" si="12"/>
        <v>251933.75999999998</v>
      </c>
    </row>
    <row r="88" spans="1:39" x14ac:dyDescent="0.25">
      <c r="A88" s="38">
        <v>32</v>
      </c>
      <c r="B88" s="65" t="s">
        <v>65</v>
      </c>
      <c r="C88" s="50" t="s">
        <v>30</v>
      </c>
      <c r="D88" s="36">
        <f>SUM('150001 РКБ:150061 МедФарн'!D88)</f>
        <v>0</v>
      </c>
      <c r="E88" s="43">
        <f>SUM('150001 РКБ:150061 МедФарн'!E88)</f>
        <v>0</v>
      </c>
      <c r="F88" s="36">
        <f>SUM('150001 РКБ:150061 МедФарн'!F88)</f>
        <v>0</v>
      </c>
      <c r="G88" s="43">
        <f>SUM('150001 РКБ:150061 МедФарн'!G88)</f>
        <v>0</v>
      </c>
      <c r="H88" s="36">
        <f>SUM('150001 РКБ:150061 МедФарн'!H88)</f>
        <v>0</v>
      </c>
      <c r="I88" s="43">
        <f>SUM('150001 РКБ:150061 МедФарн'!I88)</f>
        <v>0</v>
      </c>
      <c r="J88" s="36">
        <f>SUM('150001 РКБ:150061 МедФарн'!J88)</f>
        <v>0</v>
      </c>
      <c r="K88" s="43">
        <f>SUM('150001 РКБ:150061 МедФарн'!K88)</f>
        <v>0</v>
      </c>
      <c r="L88" s="36">
        <f>SUM('150001 РКБ:150061 МедФарн'!L88)</f>
        <v>0</v>
      </c>
      <c r="M88" s="43">
        <f>SUM('150001 РКБ:150061 МедФарн'!M88)</f>
        <v>0</v>
      </c>
      <c r="N88" s="36">
        <f>SUM('150001 РКБ:150061 МедФарн'!N88)</f>
        <v>0</v>
      </c>
      <c r="O88" s="43">
        <f>SUM('150001 РКБ:150061 МедФарн'!O88)</f>
        <v>0</v>
      </c>
      <c r="P88" s="36">
        <f>SUM('150001 РКБ:150061 МедФарн'!P88)</f>
        <v>0</v>
      </c>
      <c r="Q88" s="43">
        <f>SUM('150001 РКБ:150061 МедФарн'!Q88)</f>
        <v>0</v>
      </c>
      <c r="R88" s="36">
        <f>SUM('150001 РКБ:150061 МедФарн'!R88)</f>
        <v>0</v>
      </c>
      <c r="S88" s="43">
        <f>SUM('150001 РКБ:150061 МедФарн'!S88)</f>
        <v>0</v>
      </c>
      <c r="T88" s="36">
        <f>SUM('150001 РКБ:150061 МедФарн'!T88)</f>
        <v>0</v>
      </c>
      <c r="U88" s="43">
        <f>SUM('150001 РКБ:150061 МедФарн'!U88)</f>
        <v>0</v>
      </c>
      <c r="V88" s="36">
        <f>SUM('150001 РКБ:150061 МедФарн'!V88)</f>
        <v>0</v>
      </c>
      <c r="W88" s="43">
        <f>SUM('150001 РКБ:150061 МедФарн'!W88)</f>
        <v>0</v>
      </c>
      <c r="X88" s="36">
        <f>SUM('150001 РКБ:150061 МедФарн'!X88)</f>
        <v>0</v>
      </c>
      <c r="Y88" s="43">
        <f>SUM('150001 РКБ:150061 МедФарн'!Y88)</f>
        <v>0</v>
      </c>
      <c r="Z88" s="121">
        <f t="shared" si="7"/>
        <v>0</v>
      </c>
      <c r="AA88" s="122">
        <f t="shared" si="8"/>
        <v>0</v>
      </c>
      <c r="AB88" s="36">
        <f>SUM('150001 РКБ:150061 МедФарн'!Z88)</f>
        <v>0</v>
      </c>
      <c r="AC88" s="43">
        <f>SUM('150001 РКБ:150061 МедФарн'!AA88)</f>
        <v>0</v>
      </c>
      <c r="AD88" s="36">
        <f>SUM('150001 РКБ:150061 МедФарн'!AB88)</f>
        <v>0</v>
      </c>
      <c r="AE88" s="43">
        <f>SUM('150001 РКБ:150061 МедФарн'!AC88)</f>
        <v>0</v>
      </c>
      <c r="AF88" s="121">
        <f t="shared" si="9"/>
        <v>0</v>
      </c>
      <c r="AG88" s="122">
        <f t="shared" si="10"/>
        <v>0</v>
      </c>
      <c r="AH88" s="36">
        <f>SUM('150001 РКБ:150061 МедФарн'!AD88)</f>
        <v>0</v>
      </c>
      <c r="AI88" s="43">
        <f>SUM('150001 РКБ:150061 МедФарн'!AE88)</f>
        <v>0</v>
      </c>
      <c r="AJ88" s="36">
        <f>SUM('150001 РКБ:150061 МедФарн'!AF88)</f>
        <v>0</v>
      </c>
      <c r="AK88" s="43">
        <f>SUM('150001 РКБ:150061 МедФарн'!AG88)</f>
        <v>0</v>
      </c>
      <c r="AL88" s="126">
        <f t="shared" si="11"/>
        <v>0</v>
      </c>
      <c r="AM88" s="127">
        <f t="shared" si="12"/>
        <v>0</v>
      </c>
    </row>
    <row r="89" spans="1:39" x14ac:dyDescent="0.25">
      <c r="A89" s="38">
        <v>33</v>
      </c>
      <c r="B89" s="65" t="s">
        <v>66</v>
      </c>
      <c r="C89" s="50" t="s">
        <v>31</v>
      </c>
      <c r="D89" s="36">
        <f>SUM('150001 РКБ:150061 МедФарн'!D89)</f>
        <v>0</v>
      </c>
      <c r="E89" s="43">
        <f>SUM('150001 РКБ:150061 МедФарн'!E89)</f>
        <v>0</v>
      </c>
      <c r="F89" s="36">
        <f>SUM('150001 РКБ:150061 МедФарн'!F89)</f>
        <v>0</v>
      </c>
      <c r="G89" s="43">
        <f>SUM('150001 РКБ:150061 МедФарн'!G89)</f>
        <v>0</v>
      </c>
      <c r="H89" s="36">
        <f>SUM('150001 РКБ:150061 МедФарн'!H89)</f>
        <v>0</v>
      </c>
      <c r="I89" s="43">
        <f>SUM('150001 РКБ:150061 МедФарн'!I89)</f>
        <v>0</v>
      </c>
      <c r="J89" s="36">
        <f>SUM('150001 РКБ:150061 МедФарн'!J89)</f>
        <v>0</v>
      </c>
      <c r="K89" s="43">
        <f>SUM('150001 РКБ:150061 МедФарн'!K89)</f>
        <v>0</v>
      </c>
      <c r="L89" s="36">
        <f>SUM('150001 РКБ:150061 МедФарн'!L89)</f>
        <v>0</v>
      </c>
      <c r="M89" s="43">
        <f>SUM('150001 РКБ:150061 МедФарн'!M89)</f>
        <v>0</v>
      </c>
      <c r="N89" s="36">
        <f>SUM('150001 РКБ:150061 МедФарн'!N89)</f>
        <v>0</v>
      </c>
      <c r="O89" s="43">
        <f>SUM('150001 РКБ:150061 МедФарн'!O89)</f>
        <v>0</v>
      </c>
      <c r="P89" s="36">
        <f>SUM('150001 РКБ:150061 МедФарн'!P89)</f>
        <v>0</v>
      </c>
      <c r="Q89" s="43">
        <f>SUM('150001 РКБ:150061 МедФарн'!Q89)</f>
        <v>0</v>
      </c>
      <c r="R89" s="36">
        <f>SUM('150001 РКБ:150061 МедФарн'!R89)</f>
        <v>0</v>
      </c>
      <c r="S89" s="43">
        <f>SUM('150001 РКБ:150061 МедФарн'!S89)</f>
        <v>0</v>
      </c>
      <c r="T89" s="36">
        <f>SUM('150001 РКБ:150061 МедФарн'!T89)</f>
        <v>0</v>
      </c>
      <c r="U89" s="43">
        <f>SUM('150001 РКБ:150061 МедФарн'!U89)</f>
        <v>0</v>
      </c>
      <c r="V89" s="36">
        <f>SUM('150001 РКБ:150061 МедФарн'!V89)</f>
        <v>0</v>
      </c>
      <c r="W89" s="43">
        <f>SUM('150001 РКБ:150061 МедФарн'!W89)</f>
        <v>0</v>
      </c>
      <c r="X89" s="36">
        <f>SUM('150001 РКБ:150061 МедФарн'!X89)</f>
        <v>0</v>
      </c>
      <c r="Y89" s="43">
        <f>SUM('150001 РКБ:150061 МедФарн'!Y89)</f>
        <v>0</v>
      </c>
      <c r="Z89" s="121">
        <f t="shared" si="7"/>
        <v>0</v>
      </c>
      <c r="AA89" s="122">
        <f t="shared" si="8"/>
        <v>0</v>
      </c>
      <c r="AB89" s="36">
        <f>SUM('150001 РКБ:150061 МедФарн'!Z89)</f>
        <v>0</v>
      </c>
      <c r="AC89" s="43">
        <f>SUM('150001 РКБ:150061 МедФарн'!AA89)</f>
        <v>0</v>
      </c>
      <c r="AD89" s="36">
        <f>SUM('150001 РКБ:150061 МедФарн'!AB89)</f>
        <v>0</v>
      </c>
      <c r="AE89" s="43">
        <f>SUM('150001 РКБ:150061 МедФарн'!AC89)</f>
        <v>0</v>
      </c>
      <c r="AF89" s="121">
        <f t="shared" si="9"/>
        <v>0</v>
      </c>
      <c r="AG89" s="122">
        <f t="shared" si="10"/>
        <v>0</v>
      </c>
      <c r="AH89" s="36">
        <f>SUM('150001 РКБ:150061 МедФарн'!AD89)</f>
        <v>0</v>
      </c>
      <c r="AI89" s="43">
        <f>SUM('150001 РКБ:150061 МедФарн'!AE89)</f>
        <v>0</v>
      </c>
      <c r="AJ89" s="36">
        <f>SUM('150001 РКБ:150061 МедФарн'!AF89)</f>
        <v>0</v>
      </c>
      <c r="AK89" s="43">
        <f>SUM('150001 РКБ:150061 МедФарн'!AG89)</f>
        <v>0</v>
      </c>
      <c r="AL89" s="126">
        <f t="shared" si="11"/>
        <v>0</v>
      </c>
      <c r="AM89" s="127">
        <f t="shared" si="12"/>
        <v>0</v>
      </c>
    </row>
    <row r="90" spans="1:39" x14ac:dyDescent="0.25">
      <c r="A90" s="38">
        <v>34</v>
      </c>
      <c r="B90" s="65" t="s">
        <v>67</v>
      </c>
      <c r="C90" s="50" t="s">
        <v>32</v>
      </c>
      <c r="D90" s="36">
        <f>SUM('150001 РКБ:150061 МедФарн'!D90)</f>
        <v>140</v>
      </c>
      <c r="E90" s="43">
        <f>SUM('150001 РКБ:150061 МедФарн'!E90)</f>
        <v>23080.400000000001</v>
      </c>
      <c r="F90" s="36">
        <f>SUM('150001 РКБ:150061 МедФарн'!F90)</f>
        <v>0</v>
      </c>
      <c r="G90" s="43">
        <f>SUM('150001 РКБ:150061 МедФарн'!G90)</f>
        <v>0</v>
      </c>
      <c r="H90" s="36">
        <f>SUM('150001 РКБ:150061 МедФарн'!H90)</f>
        <v>0</v>
      </c>
      <c r="I90" s="43">
        <f>SUM('150001 РКБ:150061 МедФарн'!I90)</f>
        <v>0</v>
      </c>
      <c r="J90" s="36">
        <f>SUM('150001 РКБ:150061 МедФарн'!J90)</f>
        <v>103</v>
      </c>
      <c r="K90" s="43">
        <f>SUM('150001 РКБ:150061 МедФарн'!K90)</f>
        <v>20459.919999999998</v>
      </c>
      <c r="L90" s="36">
        <f>SUM('150001 РКБ:150061 МедФарн'!L90)</f>
        <v>0</v>
      </c>
      <c r="M90" s="43">
        <f>SUM('150001 РКБ:150061 МедФарн'!M90)</f>
        <v>0</v>
      </c>
      <c r="N90" s="36">
        <f>SUM('150001 РКБ:150061 МедФарн'!N90)</f>
        <v>0</v>
      </c>
      <c r="O90" s="43">
        <f>SUM('150001 РКБ:150061 МедФарн'!O90)</f>
        <v>0</v>
      </c>
      <c r="P90" s="36">
        <f>SUM('150001 РКБ:150061 МедФарн'!P90)</f>
        <v>0</v>
      </c>
      <c r="Q90" s="43">
        <f>SUM('150001 РКБ:150061 МедФарн'!Q90)</f>
        <v>0</v>
      </c>
      <c r="R90" s="36">
        <f>SUM('150001 РКБ:150061 МедФарн'!R90)</f>
        <v>0</v>
      </c>
      <c r="S90" s="43">
        <f>SUM('150001 РКБ:150061 МедФарн'!S90)</f>
        <v>0</v>
      </c>
      <c r="T90" s="36">
        <f>SUM('150001 РКБ:150061 МедФарн'!T90)</f>
        <v>0</v>
      </c>
      <c r="U90" s="43">
        <f>SUM('150001 РКБ:150061 МедФарн'!U90)</f>
        <v>0</v>
      </c>
      <c r="V90" s="36">
        <f>SUM('150001 РКБ:150061 МедФарн'!V90)</f>
        <v>0</v>
      </c>
      <c r="W90" s="43">
        <f>SUM('150001 РКБ:150061 МедФарн'!W90)</f>
        <v>0</v>
      </c>
      <c r="X90" s="36">
        <f>SUM('150001 РКБ:150061 МедФарн'!X90)</f>
        <v>0</v>
      </c>
      <c r="Y90" s="43">
        <f>SUM('150001 РКБ:150061 МедФарн'!Y90)</f>
        <v>0</v>
      </c>
      <c r="Z90" s="121">
        <f t="shared" si="7"/>
        <v>243</v>
      </c>
      <c r="AA90" s="122">
        <f t="shared" si="8"/>
        <v>43540.32</v>
      </c>
      <c r="AB90" s="36">
        <f>SUM('150001 РКБ:150061 МедФарн'!Z90)</f>
        <v>0</v>
      </c>
      <c r="AC90" s="43">
        <f>SUM('150001 РКБ:150061 МедФарн'!AA90)</f>
        <v>0</v>
      </c>
      <c r="AD90" s="36">
        <f>SUM('150001 РКБ:150061 МедФарн'!AB90)</f>
        <v>0</v>
      </c>
      <c r="AE90" s="43">
        <f>SUM('150001 РКБ:150061 МедФарн'!AC90)</f>
        <v>0</v>
      </c>
      <c r="AF90" s="121">
        <f t="shared" si="9"/>
        <v>0</v>
      </c>
      <c r="AG90" s="122">
        <f t="shared" si="10"/>
        <v>0</v>
      </c>
      <c r="AH90" s="36">
        <f>SUM('150001 РКБ:150061 МедФарн'!AD90)</f>
        <v>40</v>
      </c>
      <c r="AI90" s="43">
        <f>SUM('150001 РКБ:150061 МедФарн'!AE90)</f>
        <v>34990.800000000003</v>
      </c>
      <c r="AJ90" s="36">
        <f>SUM('150001 РКБ:150061 МедФарн'!AF90)</f>
        <v>2</v>
      </c>
      <c r="AK90" s="43">
        <f>SUM('150001 РКБ:150061 МедФарн'!AG90)</f>
        <v>1749.54</v>
      </c>
      <c r="AL90" s="126">
        <f t="shared" si="11"/>
        <v>42</v>
      </c>
      <c r="AM90" s="127">
        <f t="shared" si="12"/>
        <v>36740.340000000004</v>
      </c>
    </row>
    <row r="91" spans="1:39" x14ac:dyDescent="0.25">
      <c r="A91" s="38">
        <v>35</v>
      </c>
      <c r="B91" s="65" t="s">
        <v>68</v>
      </c>
      <c r="C91" s="50" t="s">
        <v>33</v>
      </c>
      <c r="D91" s="36">
        <f>SUM('150001 РКБ:150061 МедФарн'!D91)</f>
        <v>0</v>
      </c>
      <c r="E91" s="43">
        <f>SUM('150001 РКБ:150061 МедФарн'!E91)</f>
        <v>0</v>
      </c>
      <c r="F91" s="36">
        <f>SUM('150001 РКБ:150061 МедФарн'!F91)</f>
        <v>0</v>
      </c>
      <c r="G91" s="43">
        <f>SUM('150001 РКБ:150061 МедФарн'!G91)</f>
        <v>0</v>
      </c>
      <c r="H91" s="36">
        <f>SUM('150001 РКБ:150061 МедФарн'!H91)</f>
        <v>1600</v>
      </c>
      <c r="I91" s="43">
        <f>SUM('150001 РКБ:150061 МедФарн'!I91)</f>
        <v>569216</v>
      </c>
      <c r="J91" s="36">
        <f>SUM('150001 РКБ:150061 МедФарн'!J91)</f>
        <v>35</v>
      </c>
      <c r="K91" s="43">
        <f>SUM('150001 РКБ:150061 МедФарн'!K91)</f>
        <v>17077.55</v>
      </c>
      <c r="L91" s="36">
        <f>SUM('150001 РКБ:150061 МедФарн'!L91)</f>
        <v>0</v>
      </c>
      <c r="M91" s="43">
        <f>SUM('150001 РКБ:150061 МедФарн'!M91)</f>
        <v>0</v>
      </c>
      <c r="N91" s="36">
        <f>SUM('150001 РКБ:150061 МедФарн'!N91)</f>
        <v>0</v>
      </c>
      <c r="O91" s="43">
        <f>SUM('150001 РКБ:150061 МедФарн'!O91)</f>
        <v>0</v>
      </c>
      <c r="P91" s="36">
        <f>SUM('150001 РКБ:150061 МедФарн'!P91)</f>
        <v>0</v>
      </c>
      <c r="Q91" s="43">
        <f>SUM('150001 РКБ:150061 МедФарн'!Q91)</f>
        <v>0</v>
      </c>
      <c r="R91" s="36">
        <f>SUM('150001 РКБ:150061 МедФарн'!R91)</f>
        <v>0</v>
      </c>
      <c r="S91" s="43">
        <f>SUM('150001 РКБ:150061 МедФарн'!S91)</f>
        <v>0</v>
      </c>
      <c r="T91" s="36">
        <f>SUM('150001 РКБ:150061 МедФарн'!T91)</f>
        <v>0</v>
      </c>
      <c r="U91" s="43">
        <f>SUM('150001 РКБ:150061 МедФарн'!U91)</f>
        <v>0</v>
      </c>
      <c r="V91" s="36">
        <f>SUM('150001 РКБ:150061 МедФарн'!V91)</f>
        <v>0</v>
      </c>
      <c r="W91" s="43">
        <f>SUM('150001 РКБ:150061 МедФарн'!W91)</f>
        <v>0</v>
      </c>
      <c r="X91" s="36">
        <f>SUM('150001 РКБ:150061 МедФарн'!X91)</f>
        <v>0</v>
      </c>
      <c r="Y91" s="43">
        <f>SUM('150001 РКБ:150061 МедФарн'!Y91)</f>
        <v>0</v>
      </c>
      <c r="Z91" s="121">
        <f t="shared" si="7"/>
        <v>1635</v>
      </c>
      <c r="AA91" s="122">
        <f t="shared" si="8"/>
        <v>586293.55000000005</v>
      </c>
      <c r="AB91" s="36">
        <f>SUM('150001 РКБ:150061 МедФарн'!Z91)</f>
        <v>200</v>
      </c>
      <c r="AC91" s="43">
        <f>SUM('150001 РКБ:150061 МедФарн'!AA91)</f>
        <v>117106</v>
      </c>
      <c r="AD91" s="36">
        <f>SUM('150001 РКБ:150061 МедФарн'!AB91)</f>
        <v>0</v>
      </c>
      <c r="AE91" s="43">
        <f>SUM('150001 РКБ:150061 МедФарн'!AC91)</f>
        <v>0</v>
      </c>
      <c r="AF91" s="121">
        <f t="shared" si="9"/>
        <v>200</v>
      </c>
      <c r="AG91" s="122">
        <f t="shared" si="10"/>
        <v>117106</v>
      </c>
      <c r="AH91" s="36">
        <f>SUM('150001 РКБ:150061 МедФарн'!AD91)</f>
        <v>2140</v>
      </c>
      <c r="AI91" s="43">
        <f>SUM('150001 РКБ:150061 МедФарн'!AE91)</f>
        <v>2778447.6</v>
      </c>
      <c r="AJ91" s="36">
        <f>SUM('150001 РКБ:150061 МедФарн'!AF91)</f>
        <v>5</v>
      </c>
      <c r="AK91" s="43">
        <f>SUM('150001 РКБ:150061 МедФарн'!AG91)</f>
        <v>8885.8000000000011</v>
      </c>
      <c r="AL91" s="126">
        <f t="shared" si="11"/>
        <v>2145</v>
      </c>
      <c r="AM91" s="127">
        <f t="shared" si="12"/>
        <v>2787333.4</v>
      </c>
    </row>
    <row r="92" spans="1:39" x14ac:dyDescent="0.25">
      <c r="A92" s="38">
        <v>36</v>
      </c>
      <c r="B92" s="65" t="s">
        <v>72</v>
      </c>
      <c r="C92" s="50" t="s">
        <v>190</v>
      </c>
      <c r="D92" s="36">
        <f>SUM('150001 РКБ:150061 МедФарн'!D92)</f>
        <v>0</v>
      </c>
      <c r="E92" s="43">
        <f>SUM('150001 РКБ:150061 МедФарн'!E92)</f>
        <v>0</v>
      </c>
      <c r="F92" s="36">
        <f>SUM('150001 РКБ:150061 МедФарн'!F92)</f>
        <v>0</v>
      </c>
      <c r="G92" s="43">
        <f>SUM('150001 РКБ:150061 МедФарн'!G92)</f>
        <v>0</v>
      </c>
      <c r="H92" s="36">
        <f>SUM('150001 РКБ:150061 МедФарн'!H92)</f>
        <v>0</v>
      </c>
      <c r="I92" s="43">
        <f>SUM('150001 РКБ:150061 МедФарн'!I92)</f>
        <v>0</v>
      </c>
      <c r="J92" s="36">
        <f>SUM('150001 РКБ:150061 МедФарн'!J92)</f>
        <v>0</v>
      </c>
      <c r="K92" s="43">
        <f>SUM('150001 РКБ:150061 МедФарн'!K92)</f>
        <v>0</v>
      </c>
      <c r="L92" s="36">
        <f>SUM('150001 РКБ:150061 МедФарн'!L92)</f>
        <v>0</v>
      </c>
      <c r="M92" s="43">
        <f>SUM('150001 РКБ:150061 МедФарн'!M92)</f>
        <v>0</v>
      </c>
      <c r="N92" s="36">
        <f>SUM('150001 РКБ:150061 МедФарн'!N92)</f>
        <v>0</v>
      </c>
      <c r="O92" s="43">
        <f>SUM('150001 РКБ:150061 МедФарн'!O92)</f>
        <v>0</v>
      </c>
      <c r="P92" s="36">
        <f>SUM('150001 РКБ:150061 МедФарн'!P92)</f>
        <v>0</v>
      </c>
      <c r="Q92" s="43">
        <f>SUM('150001 РКБ:150061 МедФарн'!Q92)</f>
        <v>0</v>
      </c>
      <c r="R92" s="36">
        <f>SUM('150001 РКБ:150061 МедФарн'!R92)</f>
        <v>0</v>
      </c>
      <c r="S92" s="43">
        <f>SUM('150001 РКБ:150061 МедФарн'!S92)</f>
        <v>0</v>
      </c>
      <c r="T92" s="36">
        <f>SUM('150001 РКБ:150061 МедФарн'!T92)</f>
        <v>0</v>
      </c>
      <c r="U92" s="43">
        <f>SUM('150001 РКБ:150061 МедФарн'!U92)</f>
        <v>0</v>
      </c>
      <c r="V92" s="36">
        <f>SUM('150001 РКБ:150061 МедФарн'!V92)</f>
        <v>0</v>
      </c>
      <c r="W92" s="43">
        <f>SUM('150001 РКБ:150061 МедФарн'!W92)</f>
        <v>0</v>
      </c>
      <c r="X92" s="36">
        <f>SUM('150001 РКБ:150061 МедФарн'!X92)</f>
        <v>0</v>
      </c>
      <c r="Y92" s="43">
        <f>SUM('150001 РКБ:150061 МедФарн'!Y92)</f>
        <v>0</v>
      </c>
      <c r="Z92" s="121">
        <f t="shared" si="7"/>
        <v>0</v>
      </c>
      <c r="AA92" s="122">
        <f t="shared" si="8"/>
        <v>0</v>
      </c>
      <c r="AB92" s="36">
        <f>SUM('150001 РКБ:150061 МедФарн'!Z92)</f>
        <v>0</v>
      </c>
      <c r="AC92" s="43">
        <f>SUM('150001 РКБ:150061 МедФарн'!AA92)</f>
        <v>0</v>
      </c>
      <c r="AD92" s="36">
        <f>SUM('150001 РКБ:150061 МедФарн'!AB92)</f>
        <v>0</v>
      </c>
      <c r="AE92" s="43">
        <f>SUM('150001 РКБ:150061 МедФарн'!AC92)</f>
        <v>0</v>
      </c>
      <c r="AF92" s="121">
        <f t="shared" si="9"/>
        <v>0</v>
      </c>
      <c r="AG92" s="122">
        <f t="shared" si="10"/>
        <v>0</v>
      </c>
      <c r="AH92" s="36">
        <f>SUM('150001 РКБ:150061 МедФарн'!AD92)</f>
        <v>0</v>
      </c>
      <c r="AI92" s="43">
        <f>SUM('150001 РКБ:150061 МедФарн'!AE92)</f>
        <v>0</v>
      </c>
      <c r="AJ92" s="36">
        <f>SUM('150001 РКБ:150061 МедФарн'!AF92)</f>
        <v>0</v>
      </c>
      <c r="AK92" s="43">
        <f>SUM('150001 РКБ:150061 МедФарн'!AG92)</f>
        <v>0</v>
      </c>
      <c r="AL92" s="126">
        <f t="shared" si="11"/>
        <v>0</v>
      </c>
      <c r="AM92" s="127">
        <f t="shared" si="12"/>
        <v>0</v>
      </c>
    </row>
    <row r="93" spans="1:39" x14ac:dyDescent="0.25">
      <c r="A93" s="38">
        <v>37</v>
      </c>
      <c r="B93" s="65" t="s">
        <v>69</v>
      </c>
      <c r="C93" s="50" t="s">
        <v>34</v>
      </c>
      <c r="D93" s="36">
        <f>SUM('150001 РКБ:150061 МедФарн'!D93)</f>
        <v>0</v>
      </c>
      <c r="E93" s="43">
        <f>SUM('150001 РКБ:150061 МедФарн'!E93)</f>
        <v>0</v>
      </c>
      <c r="F93" s="36">
        <f>SUM('150001 РКБ:150061 МедФарн'!F93)</f>
        <v>0</v>
      </c>
      <c r="G93" s="43">
        <f>SUM('150001 РКБ:150061 МедФарн'!G93)</f>
        <v>0</v>
      </c>
      <c r="H93" s="36">
        <f>SUM('150001 РКБ:150061 МедФарн'!H93)</f>
        <v>0</v>
      </c>
      <c r="I93" s="43">
        <f>SUM('150001 РКБ:150061 МедФарн'!I93)</f>
        <v>0</v>
      </c>
      <c r="J93" s="36">
        <f>SUM('150001 РКБ:150061 МедФарн'!J93)</f>
        <v>0</v>
      </c>
      <c r="K93" s="43">
        <f>SUM('150001 РКБ:150061 МедФарн'!K93)</f>
        <v>0</v>
      </c>
      <c r="L93" s="36">
        <f>SUM('150001 РКБ:150061 МедФарн'!L93)</f>
        <v>0</v>
      </c>
      <c r="M93" s="43">
        <f>SUM('150001 РКБ:150061 МедФарн'!M93)</f>
        <v>0</v>
      </c>
      <c r="N93" s="36">
        <f>SUM('150001 РКБ:150061 МедФарн'!N93)</f>
        <v>0</v>
      </c>
      <c r="O93" s="43">
        <f>SUM('150001 РКБ:150061 МедФарн'!O93)</f>
        <v>0</v>
      </c>
      <c r="P93" s="36">
        <f>SUM('150001 РКБ:150061 МедФарн'!P93)</f>
        <v>0</v>
      </c>
      <c r="Q93" s="43">
        <f>SUM('150001 РКБ:150061 МедФарн'!Q93)</f>
        <v>0</v>
      </c>
      <c r="R93" s="36">
        <f>SUM('150001 РКБ:150061 МедФарн'!R93)</f>
        <v>0</v>
      </c>
      <c r="S93" s="43">
        <f>SUM('150001 РКБ:150061 МедФарн'!S93)</f>
        <v>0</v>
      </c>
      <c r="T93" s="36">
        <f>SUM('150001 РКБ:150061 МедФарн'!T93)</f>
        <v>0</v>
      </c>
      <c r="U93" s="43">
        <f>SUM('150001 РКБ:150061 МедФарн'!U93)</f>
        <v>0</v>
      </c>
      <c r="V93" s="36">
        <f>SUM('150001 РКБ:150061 МедФарн'!V93)</f>
        <v>0</v>
      </c>
      <c r="W93" s="43">
        <f>SUM('150001 РКБ:150061 МедФарн'!W93)</f>
        <v>0</v>
      </c>
      <c r="X93" s="36">
        <f>SUM('150001 РКБ:150061 МедФарн'!X93)</f>
        <v>0</v>
      </c>
      <c r="Y93" s="43">
        <f>SUM('150001 РКБ:150061 МедФарн'!Y93)</f>
        <v>0</v>
      </c>
      <c r="Z93" s="121">
        <f t="shared" si="7"/>
        <v>0</v>
      </c>
      <c r="AA93" s="122">
        <f t="shared" si="8"/>
        <v>0</v>
      </c>
      <c r="AB93" s="36">
        <f>SUM('150001 РКБ:150061 МедФарн'!Z93)</f>
        <v>0</v>
      </c>
      <c r="AC93" s="43">
        <f>SUM('150001 РКБ:150061 МедФарн'!AA93)</f>
        <v>0</v>
      </c>
      <c r="AD93" s="36">
        <f>SUM('150001 РКБ:150061 МедФарн'!AB93)</f>
        <v>0</v>
      </c>
      <c r="AE93" s="43">
        <f>SUM('150001 РКБ:150061 МедФарн'!AC93)</f>
        <v>0</v>
      </c>
      <c r="AF93" s="121">
        <f t="shared" si="9"/>
        <v>0</v>
      </c>
      <c r="AG93" s="122">
        <f t="shared" si="10"/>
        <v>0</v>
      </c>
      <c r="AH93" s="36">
        <f>SUM('150001 РКБ:150061 МедФарн'!AD93)</f>
        <v>0</v>
      </c>
      <c r="AI93" s="43">
        <f>SUM('150001 РКБ:150061 МедФарн'!AE93)</f>
        <v>0</v>
      </c>
      <c r="AJ93" s="36">
        <f>SUM('150001 РКБ:150061 МедФарн'!AF93)</f>
        <v>0</v>
      </c>
      <c r="AK93" s="43">
        <f>SUM('150001 РКБ:150061 МедФарн'!AG93)</f>
        <v>0</v>
      </c>
      <c r="AL93" s="126">
        <f t="shared" si="11"/>
        <v>0</v>
      </c>
      <c r="AM93" s="127">
        <f t="shared" si="12"/>
        <v>0</v>
      </c>
    </row>
    <row r="94" spans="1:39" x14ac:dyDescent="0.25">
      <c r="A94" s="38">
        <v>36</v>
      </c>
      <c r="B94" s="65" t="s">
        <v>72</v>
      </c>
      <c r="C94" s="50" t="s">
        <v>70</v>
      </c>
      <c r="D94" s="36">
        <f>SUM('150001 РКБ:150061 МедФарн'!D94)</f>
        <v>0</v>
      </c>
      <c r="E94" s="43">
        <f>SUM('150001 РКБ:150061 МедФарн'!E94)</f>
        <v>0</v>
      </c>
      <c r="F94" s="36">
        <f>SUM('150001 РКБ:150061 МедФарн'!F94)</f>
        <v>0</v>
      </c>
      <c r="G94" s="43">
        <f>SUM('150001 РКБ:150061 МедФарн'!G94)</f>
        <v>0</v>
      </c>
      <c r="H94" s="36">
        <f>SUM('150001 РКБ:150061 МедФарн'!H94)</f>
        <v>0</v>
      </c>
      <c r="I94" s="43">
        <f>SUM('150001 РКБ:150061 МедФарн'!I94)</f>
        <v>0</v>
      </c>
      <c r="J94" s="36">
        <f>SUM('150001 РКБ:150061 МедФарн'!J94)</f>
        <v>0</v>
      </c>
      <c r="K94" s="43">
        <f>SUM('150001 РКБ:150061 МедФарн'!K94)</f>
        <v>0</v>
      </c>
      <c r="L94" s="36">
        <f>SUM('150001 РКБ:150061 МедФарн'!L94)</f>
        <v>0</v>
      </c>
      <c r="M94" s="43">
        <f>SUM('150001 РКБ:150061 МедФарн'!M94)</f>
        <v>0</v>
      </c>
      <c r="N94" s="36">
        <f>SUM('150001 РКБ:150061 МедФарн'!N94)</f>
        <v>0</v>
      </c>
      <c r="O94" s="43">
        <f>SUM('150001 РКБ:150061 МедФарн'!O94)</f>
        <v>0</v>
      </c>
      <c r="P94" s="36">
        <f>SUM('150001 РКБ:150061 МедФарн'!P94)</f>
        <v>0</v>
      </c>
      <c r="Q94" s="43">
        <f>SUM('150001 РКБ:150061 МедФарн'!Q94)</f>
        <v>0</v>
      </c>
      <c r="R94" s="36">
        <f>SUM('150001 РКБ:150061 МедФарн'!R94)</f>
        <v>0</v>
      </c>
      <c r="S94" s="43">
        <f>SUM('150001 РКБ:150061 МедФарн'!S94)</f>
        <v>0</v>
      </c>
      <c r="T94" s="36">
        <f>SUM('150001 РКБ:150061 МедФарн'!T94)</f>
        <v>0</v>
      </c>
      <c r="U94" s="43">
        <f>SUM('150001 РКБ:150061 МедФарн'!U94)</f>
        <v>0</v>
      </c>
      <c r="V94" s="36">
        <f>SUM('150001 РКБ:150061 МедФарн'!V94)</f>
        <v>0</v>
      </c>
      <c r="W94" s="43">
        <f>SUM('150001 РКБ:150061 МедФарн'!W94)</f>
        <v>0</v>
      </c>
      <c r="X94" s="36">
        <f>SUM('150001 РКБ:150061 МедФарн'!X94)</f>
        <v>0</v>
      </c>
      <c r="Y94" s="43">
        <f>SUM('150001 РКБ:150061 МедФарн'!Y94)</f>
        <v>0</v>
      </c>
      <c r="Z94" s="121">
        <f t="shared" si="7"/>
        <v>0</v>
      </c>
      <c r="AA94" s="122">
        <f t="shared" si="8"/>
        <v>0</v>
      </c>
      <c r="AB94" s="36">
        <f>SUM('150001 РКБ:150061 МедФарн'!Z94)</f>
        <v>0</v>
      </c>
      <c r="AC94" s="43">
        <f>SUM('150001 РКБ:150061 МедФарн'!AA94)</f>
        <v>0</v>
      </c>
      <c r="AD94" s="36">
        <f>SUM('150001 РКБ:150061 МедФарн'!AB94)</f>
        <v>0</v>
      </c>
      <c r="AE94" s="43">
        <f>SUM('150001 РКБ:150061 МедФарн'!AC94)</f>
        <v>0</v>
      </c>
      <c r="AF94" s="121">
        <f t="shared" si="9"/>
        <v>0</v>
      </c>
      <c r="AG94" s="122">
        <f t="shared" si="10"/>
        <v>0</v>
      </c>
      <c r="AH94" s="36">
        <f>SUM('150001 РКБ:150061 МедФарн'!AD94)</f>
        <v>0</v>
      </c>
      <c r="AI94" s="43">
        <f>SUM('150001 РКБ:150061 МедФарн'!AE94)</f>
        <v>0</v>
      </c>
      <c r="AJ94" s="36">
        <f>SUM('150001 РКБ:150061 МедФарн'!AF94)</f>
        <v>0</v>
      </c>
      <c r="AK94" s="43">
        <f>SUM('150001 РКБ:150061 МедФарн'!AG94)</f>
        <v>0</v>
      </c>
      <c r="AL94" s="126">
        <f t="shared" si="11"/>
        <v>0</v>
      </c>
      <c r="AM94" s="127">
        <f t="shared" si="12"/>
        <v>0</v>
      </c>
    </row>
    <row r="95" spans="1:39" x14ac:dyDescent="0.25">
      <c r="A95" s="38">
        <v>36</v>
      </c>
      <c r="B95" s="65" t="s">
        <v>72</v>
      </c>
      <c r="C95" s="50" t="s">
        <v>71</v>
      </c>
      <c r="D95" s="36">
        <f>SUM('150001 РКБ:150061 МедФарн'!D95)</f>
        <v>0</v>
      </c>
      <c r="E95" s="43">
        <f>SUM('150001 РКБ:150061 МедФарн'!E95)</f>
        <v>0</v>
      </c>
      <c r="F95" s="36">
        <f>SUM('150001 РКБ:150061 МедФарн'!F95)</f>
        <v>0</v>
      </c>
      <c r="G95" s="43">
        <f>SUM('150001 РКБ:150061 МедФарн'!G95)</f>
        <v>0</v>
      </c>
      <c r="H95" s="36">
        <f>SUM('150001 РКБ:150061 МедФарн'!H95)</f>
        <v>0</v>
      </c>
      <c r="I95" s="43">
        <f>SUM('150001 РКБ:150061 МедФарн'!I95)</f>
        <v>0</v>
      </c>
      <c r="J95" s="36">
        <f>SUM('150001 РКБ:150061 МедФарн'!J95)</f>
        <v>0</v>
      </c>
      <c r="K95" s="43">
        <f>SUM('150001 РКБ:150061 МедФарн'!K95)</f>
        <v>0</v>
      </c>
      <c r="L95" s="36">
        <f>SUM('150001 РКБ:150061 МедФарн'!L95)</f>
        <v>0</v>
      </c>
      <c r="M95" s="43">
        <f>SUM('150001 РКБ:150061 МедФарн'!M95)</f>
        <v>0</v>
      </c>
      <c r="N95" s="36">
        <f>SUM('150001 РКБ:150061 МедФарн'!N95)</f>
        <v>0</v>
      </c>
      <c r="O95" s="43">
        <f>SUM('150001 РКБ:150061 МедФарн'!O95)</f>
        <v>0</v>
      </c>
      <c r="P95" s="36">
        <f>SUM('150001 РКБ:150061 МедФарн'!P95)</f>
        <v>0</v>
      </c>
      <c r="Q95" s="43">
        <f>SUM('150001 РКБ:150061 МедФарн'!Q95)</f>
        <v>0</v>
      </c>
      <c r="R95" s="36">
        <f>SUM('150001 РКБ:150061 МедФарн'!R95)</f>
        <v>0</v>
      </c>
      <c r="S95" s="43">
        <f>SUM('150001 РКБ:150061 МедФарн'!S95)</f>
        <v>0</v>
      </c>
      <c r="T95" s="36">
        <f>SUM('150001 РКБ:150061 МедФарн'!T95)</f>
        <v>0</v>
      </c>
      <c r="U95" s="43">
        <f>SUM('150001 РКБ:150061 МедФарн'!U95)</f>
        <v>0</v>
      </c>
      <c r="V95" s="36">
        <f>SUM('150001 РКБ:150061 МедФарн'!V95)</f>
        <v>0</v>
      </c>
      <c r="W95" s="43">
        <f>SUM('150001 РКБ:150061 МедФарн'!W95)</f>
        <v>0</v>
      </c>
      <c r="X95" s="36">
        <f>SUM('150001 РКБ:150061 МедФарн'!X95)</f>
        <v>0</v>
      </c>
      <c r="Y95" s="43">
        <f>SUM('150001 РКБ:150061 МедФарн'!Y95)</f>
        <v>0</v>
      </c>
      <c r="Z95" s="121">
        <f t="shared" si="7"/>
        <v>0</v>
      </c>
      <c r="AA95" s="122">
        <f t="shared" si="8"/>
        <v>0</v>
      </c>
      <c r="AB95" s="36">
        <f>SUM('150001 РКБ:150061 МедФарн'!Z95)</f>
        <v>0</v>
      </c>
      <c r="AC95" s="43">
        <f>SUM('150001 РКБ:150061 МедФарн'!AA95)</f>
        <v>0</v>
      </c>
      <c r="AD95" s="36">
        <f>SUM('150001 РКБ:150061 МедФарн'!AB95)</f>
        <v>0</v>
      </c>
      <c r="AE95" s="43">
        <f>SUM('150001 РКБ:150061 МедФарн'!AC95)</f>
        <v>0</v>
      </c>
      <c r="AF95" s="121">
        <f t="shared" si="9"/>
        <v>0</v>
      </c>
      <c r="AG95" s="122">
        <f t="shared" si="10"/>
        <v>0</v>
      </c>
      <c r="AH95" s="36">
        <f>SUM('150001 РКБ:150061 МедФарн'!AD95)</f>
        <v>0</v>
      </c>
      <c r="AI95" s="43">
        <f>SUM('150001 РКБ:150061 МедФарн'!AE95)</f>
        <v>0</v>
      </c>
      <c r="AJ95" s="36">
        <f>SUM('150001 РКБ:150061 МедФарн'!AF95)</f>
        <v>0</v>
      </c>
      <c r="AK95" s="43">
        <f>SUM('150001 РКБ:150061 МедФарн'!AG95)</f>
        <v>0</v>
      </c>
      <c r="AL95" s="126">
        <f t="shared" si="11"/>
        <v>0</v>
      </c>
      <c r="AM95" s="127">
        <f t="shared" si="12"/>
        <v>0</v>
      </c>
    </row>
    <row r="96" spans="1:39" x14ac:dyDescent="0.25">
      <c r="A96" s="227" t="s">
        <v>82</v>
      </c>
      <c r="B96" s="228"/>
      <c r="C96" s="229"/>
      <c r="D96" s="67">
        <f>SUM(D58:D95)</f>
        <v>7844</v>
      </c>
      <c r="E96" s="39">
        <f t="shared" ref="E96:AK96" si="13">SUM(E58:E95)</f>
        <v>1307433.72</v>
      </c>
      <c r="F96" s="67">
        <f t="shared" si="13"/>
        <v>0</v>
      </c>
      <c r="G96" s="39">
        <f t="shared" si="13"/>
        <v>0</v>
      </c>
      <c r="H96" s="67">
        <f t="shared" si="13"/>
        <v>5150</v>
      </c>
      <c r="I96" s="39">
        <f t="shared" si="13"/>
        <v>1247753.5</v>
      </c>
      <c r="J96" s="67">
        <f t="shared" si="13"/>
        <v>5036</v>
      </c>
      <c r="K96" s="39">
        <f t="shared" si="13"/>
        <v>1326858.02</v>
      </c>
      <c r="L96" s="67">
        <f t="shared" si="13"/>
        <v>0</v>
      </c>
      <c r="M96" s="39">
        <f t="shared" si="13"/>
        <v>0</v>
      </c>
      <c r="N96" s="67">
        <f t="shared" si="13"/>
        <v>0</v>
      </c>
      <c r="O96" s="39">
        <f>SUM(O58:O95)</f>
        <v>0</v>
      </c>
      <c r="P96" s="67">
        <f t="shared" si="13"/>
        <v>0</v>
      </c>
      <c r="Q96" s="39">
        <f t="shared" si="13"/>
        <v>0</v>
      </c>
      <c r="R96" s="67">
        <f t="shared" si="13"/>
        <v>0</v>
      </c>
      <c r="S96" s="39">
        <f t="shared" si="13"/>
        <v>0</v>
      </c>
      <c r="T96" s="67">
        <f t="shared" si="13"/>
        <v>0</v>
      </c>
      <c r="U96" s="39">
        <f t="shared" si="13"/>
        <v>0</v>
      </c>
      <c r="V96" s="67">
        <f t="shared" si="13"/>
        <v>0</v>
      </c>
      <c r="W96" s="39">
        <f t="shared" si="13"/>
        <v>0</v>
      </c>
      <c r="X96" s="67">
        <f t="shared" si="13"/>
        <v>0</v>
      </c>
      <c r="Y96" s="39">
        <f t="shared" si="13"/>
        <v>0</v>
      </c>
      <c r="Z96" s="123">
        <f>SUM(Z58:Z95)</f>
        <v>18030</v>
      </c>
      <c r="AA96" s="124">
        <f>SUM(AA58:AA95)</f>
        <v>3882045.24</v>
      </c>
      <c r="AB96" s="67">
        <f t="shared" si="13"/>
        <v>9181</v>
      </c>
      <c r="AC96" s="39">
        <f t="shared" si="13"/>
        <v>2962395.44</v>
      </c>
      <c r="AD96" s="67">
        <f t="shared" si="13"/>
        <v>7445</v>
      </c>
      <c r="AE96" s="39">
        <f t="shared" si="13"/>
        <v>2802936.35</v>
      </c>
      <c r="AF96" s="123">
        <f>SUM(AF58:AF95)</f>
        <v>16626</v>
      </c>
      <c r="AG96" s="124">
        <f>SUM(AG58:AG95)</f>
        <v>5765331.79</v>
      </c>
      <c r="AH96" s="67">
        <f t="shared" si="13"/>
        <v>15331</v>
      </c>
      <c r="AI96" s="39">
        <f t="shared" si="13"/>
        <v>14195769.859999998</v>
      </c>
      <c r="AJ96" s="67">
        <f t="shared" si="13"/>
        <v>1230</v>
      </c>
      <c r="AK96" s="39">
        <f t="shared" si="13"/>
        <v>1400016.7600000005</v>
      </c>
      <c r="AL96" s="123">
        <f>SUM(AL58:AL95)</f>
        <v>16561</v>
      </c>
      <c r="AM96" s="124">
        <f>SUM(AM58:AM95)</f>
        <v>15595786.619999999</v>
      </c>
    </row>
    <row r="98" spans="1:39" s="41" customFormat="1" ht="29.25" customHeight="1" x14ac:dyDescent="0.25">
      <c r="A98" s="48"/>
      <c r="B98" s="49"/>
      <c r="C98" s="69" t="s">
        <v>85</v>
      </c>
      <c r="D98" s="44">
        <v>3183</v>
      </c>
      <c r="E98" s="117"/>
      <c r="F98" s="223" t="s">
        <v>83</v>
      </c>
      <c r="G98" s="223"/>
      <c r="H98" s="44">
        <v>2618</v>
      </c>
      <c r="I98" s="117"/>
      <c r="J98" s="70" t="s">
        <v>84</v>
      </c>
      <c r="K98" s="118">
        <v>565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42"/>
      <c r="AA98" s="42"/>
      <c r="AB98" s="53"/>
      <c r="AC98" s="42"/>
      <c r="AD98" s="53"/>
      <c r="AE98" s="42"/>
      <c r="AF98" s="42"/>
      <c r="AG98" s="42"/>
      <c r="AH98" s="53"/>
      <c r="AI98" s="42"/>
      <c r="AJ98" s="53"/>
      <c r="AK98" s="42"/>
      <c r="AL98" s="48"/>
      <c r="AM98" s="48"/>
    </row>
    <row r="102" spans="1:39" x14ac:dyDescent="0.25">
      <c r="C102" s="55" t="s">
        <v>88</v>
      </c>
      <c r="D102" s="56" t="e">
        <f>D3</f>
        <v>#N/A</v>
      </c>
    </row>
    <row r="103" spans="1:39" ht="30.75" customHeight="1" x14ac:dyDescent="0.25">
      <c r="A103" s="57"/>
      <c r="B103" s="58"/>
      <c r="C103" s="59"/>
      <c r="D103" s="224" t="s">
        <v>98</v>
      </c>
      <c r="E103" s="236"/>
      <c r="F103" s="236"/>
      <c r="G103" s="236"/>
      <c r="H103" s="236"/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25"/>
      <c r="AB103" s="230" t="str">
        <f>'Типы посещений'!B$11</f>
        <v>Посещения по оказанию неотложной помощи ( норматив 0,46)</v>
      </c>
      <c r="AC103" s="231"/>
      <c r="AD103" s="231"/>
      <c r="AE103" s="231"/>
      <c r="AF103" s="231"/>
      <c r="AG103" s="232"/>
      <c r="AH103" s="226" t="str">
        <f>'Типы посещений'!B$12</f>
        <v>Обращения по заболеванию (норматив 1,780 город. насел., 1,874 сельск. нас.)</v>
      </c>
      <c r="AI103" s="226"/>
      <c r="AJ103" s="226"/>
      <c r="AK103" s="226"/>
      <c r="AL103" s="226"/>
      <c r="AM103" s="226"/>
    </row>
    <row r="104" spans="1:39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8" t="s">
        <v>192</v>
      </c>
      <c r="AA104" s="239" t="s">
        <v>193</v>
      </c>
      <c r="AB104" s="233"/>
      <c r="AC104" s="234"/>
      <c r="AD104" s="234"/>
      <c r="AE104" s="234"/>
      <c r="AF104" s="234"/>
      <c r="AG104" s="235"/>
      <c r="AH104" s="226"/>
      <c r="AI104" s="226"/>
      <c r="AJ104" s="226"/>
      <c r="AK104" s="226"/>
      <c r="AL104" s="226"/>
      <c r="AM104" s="226"/>
    </row>
    <row r="105" spans="1:39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238"/>
      <c r="AA105" s="239"/>
      <c r="AB105" s="64" t="s">
        <v>89</v>
      </c>
      <c r="AC105" s="35" t="s">
        <v>90</v>
      </c>
      <c r="AD105" s="64" t="s">
        <v>93</v>
      </c>
      <c r="AE105" s="35" t="s">
        <v>94</v>
      </c>
      <c r="AF105" s="119" t="s">
        <v>192</v>
      </c>
      <c r="AG105" s="120" t="s">
        <v>193</v>
      </c>
      <c r="AH105" s="64" t="s">
        <v>92</v>
      </c>
      <c r="AI105" s="35" t="s">
        <v>91</v>
      </c>
      <c r="AJ105" s="64" t="s">
        <v>95</v>
      </c>
      <c r="AK105" s="35" t="s">
        <v>96</v>
      </c>
      <c r="AL105" s="119" t="s">
        <v>192</v>
      </c>
      <c r="AM105" s="120" t="s">
        <v>193</v>
      </c>
    </row>
    <row r="106" spans="1:39" x14ac:dyDescent="0.25">
      <c r="A106" s="38">
        <v>1</v>
      </c>
      <c r="B106" s="65" t="s">
        <v>55</v>
      </c>
      <c r="C106" s="50" t="s">
        <v>0</v>
      </c>
      <c r="D106" s="36">
        <f t="shared" ref="D106:AK114" si="14">D10+D58</f>
        <v>0</v>
      </c>
      <c r="E106" s="43">
        <f t="shared" si="14"/>
        <v>0</v>
      </c>
      <c r="F106" s="36">
        <f t="shared" si="14"/>
        <v>0</v>
      </c>
      <c r="G106" s="43">
        <f t="shared" si="14"/>
        <v>0</v>
      </c>
      <c r="H106" s="36">
        <f t="shared" si="14"/>
        <v>0</v>
      </c>
      <c r="I106" s="43">
        <f t="shared" si="14"/>
        <v>0</v>
      </c>
      <c r="J106" s="36">
        <f t="shared" si="14"/>
        <v>0</v>
      </c>
      <c r="K106" s="43">
        <f t="shared" si="14"/>
        <v>0</v>
      </c>
      <c r="L106" s="36">
        <f t="shared" si="14"/>
        <v>0</v>
      </c>
      <c r="M106" s="43">
        <f t="shared" si="14"/>
        <v>0</v>
      </c>
      <c r="N106" s="36">
        <f t="shared" si="14"/>
        <v>0</v>
      </c>
      <c r="O106" s="43">
        <f t="shared" si="14"/>
        <v>0</v>
      </c>
      <c r="P106" s="36">
        <f t="shared" si="14"/>
        <v>0</v>
      </c>
      <c r="Q106" s="43">
        <f t="shared" si="14"/>
        <v>0</v>
      </c>
      <c r="R106" s="36">
        <f t="shared" si="14"/>
        <v>0</v>
      </c>
      <c r="S106" s="43">
        <f t="shared" si="14"/>
        <v>0</v>
      </c>
      <c r="T106" s="36">
        <f t="shared" si="14"/>
        <v>0</v>
      </c>
      <c r="U106" s="43">
        <f t="shared" si="14"/>
        <v>0</v>
      </c>
      <c r="V106" s="36">
        <f t="shared" si="14"/>
        <v>0</v>
      </c>
      <c r="W106" s="43">
        <f t="shared" si="14"/>
        <v>0</v>
      </c>
      <c r="X106" s="36">
        <f t="shared" si="14"/>
        <v>0</v>
      </c>
      <c r="Y106" s="43">
        <f t="shared" si="14"/>
        <v>0</v>
      </c>
      <c r="Z106" s="121">
        <f>Z10+Z58</f>
        <v>0</v>
      </c>
      <c r="AA106" s="121">
        <f>AA10+AA58</f>
        <v>0</v>
      </c>
      <c r="AB106" s="36">
        <f t="shared" si="14"/>
        <v>390</v>
      </c>
      <c r="AC106" s="43">
        <f t="shared" si="14"/>
        <v>89142.3</v>
      </c>
      <c r="AD106" s="36">
        <f t="shared" si="14"/>
        <v>0</v>
      </c>
      <c r="AE106" s="43">
        <f t="shared" si="14"/>
        <v>0</v>
      </c>
      <c r="AF106" s="121">
        <f>AF10+AF58</f>
        <v>390</v>
      </c>
      <c r="AG106" s="122">
        <f>AG10+AG58</f>
        <v>89142.3</v>
      </c>
      <c r="AH106" s="36">
        <f t="shared" si="14"/>
        <v>0</v>
      </c>
      <c r="AI106" s="43">
        <f t="shared" si="14"/>
        <v>0</v>
      </c>
      <c r="AJ106" s="36">
        <f t="shared" si="14"/>
        <v>0</v>
      </c>
      <c r="AK106" s="43">
        <f t="shared" si="14"/>
        <v>0</v>
      </c>
      <c r="AL106" s="126">
        <f>AL10+AL58</f>
        <v>0</v>
      </c>
      <c r="AM106" s="127">
        <f>AM10+AM58</f>
        <v>0</v>
      </c>
    </row>
    <row r="107" spans="1:39" x14ac:dyDescent="0.25">
      <c r="A107" s="38">
        <v>2</v>
      </c>
      <c r="B107" s="65" t="s">
        <v>35</v>
      </c>
      <c r="C107" s="50" t="s">
        <v>1</v>
      </c>
      <c r="D107" s="36">
        <f t="shared" si="14"/>
        <v>850</v>
      </c>
      <c r="E107" s="43">
        <f t="shared" si="14"/>
        <v>184654</v>
      </c>
      <c r="F107" s="36">
        <f t="shared" si="14"/>
        <v>0</v>
      </c>
      <c r="G107" s="43">
        <f t="shared" si="14"/>
        <v>0</v>
      </c>
      <c r="H107" s="36">
        <f t="shared" si="14"/>
        <v>610</v>
      </c>
      <c r="I107" s="43">
        <f t="shared" si="14"/>
        <v>159020.9</v>
      </c>
      <c r="J107" s="36">
        <f t="shared" si="14"/>
        <v>0</v>
      </c>
      <c r="K107" s="43">
        <f t="shared" si="14"/>
        <v>0</v>
      </c>
      <c r="L107" s="36">
        <f t="shared" si="14"/>
        <v>0</v>
      </c>
      <c r="M107" s="43">
        <f t="shared" si="14"/>
        <v>0</v>
      </c>
      <c r="N107" s="36">
        <f t="shared" si="14"/>
        <v>0</v>
      </c>
      <c r="O107" s="43">
        <f t="shared" si="14"/>
        <v>0</v>
      </c>
      <c r="P107" s="36">
        <f t="shared" si="14"/>
        <v>0</v>
      </c>
      <c r="Q107" s="43">
        <f t="shared" si="14"/>
        <v>0</v>
      </c>
      <c r="R107" s="36">
        <f t="shared" si="14"/>
        <v>0</v>
      </c>
      <c r="S107" s="43">
        <f t="shared" si="14"/>
        <v>0</v>
      </c>
      <c r="T107" s="36">
        <f t="shared" si="14"/>
        <v>0</v>
      </c>
      <c r="U107" s="43">
        <f t="shared" si="14"/>
        <v>0</v>
      </c>
      <c r="V107" s="36">
        <f t="shared" si="14"/>
        <v>0</v>
      </c>
      <c r="W107" s="43">
        <f t="shared" si="14"/>
        <v>0</v>
      </c>
      <c r="X107" s="36">
        <f t="shared" si="14"/>
        <v>0</v>
      </c>
      <c r="Y107" s="43">
        <f t="shared" si="14"/>
        <v>0</v>
      </c>
      <c r="Z107" s="121">
        <f t="shared" ref="Z107:AA143" si="15">Z11+Z59</f>
        <v>1460</v>
      </c>
      <c r="AA107" s="121">
        <f t="shared" si="15"/>
        <v>343674.9</v>
      </c>
      <c r="AB107" s="36">
        <f t="shared" si="14"/>
        <v>250</v>
      </c>
      <c r="AC107" s="43">
        <f t="shared" si="14"/>
        <v>106892.5</v>
      </c>
      <c r="AD107" s="36">
        <f t="shared" si="14"/>
        <v>0</v>
      </c>
      <c r="AE107" s="43">
        <f t="shared" si="14"/>
        <v>0</v>
      </c>
      <c r="AF107" s="121">
        <f t="shared" ref="AF107:AG107" si="16">AF11+AF59</f>
        <v>250</v>
      </c>
      <c r="AG107" s="122">
        <f t="shared" si="16"/>
        <v>106892.5</v>
      </c>
      <c r="AH107" s="36">
        <f t="shared" si="14"/>
        <v>1435</v>
      </c>
      <c r="AI107" s="43">
        <f t="shared" si="14"/>
        <v>2061320.1</v>
      </c>
      <c r="AJ107" s="36">
        <f t="shared" si="14"/>
        <v>0</v>
      </c>
      <c r="AK107" s="43">
        <f t="shared" si="14"/>
        <v>0</v>
      </c>
      <c r="AL107" s="126">
        <f t="shared" ref="AL107:AM107" si="17">AL11+AL59</f>
        <v>1435</v>
      </c>
      <c r="AM107" s="127">
        <f t="shared" si="17"/>
        <v>2061320.1</v>
      </c>
    </row>
    <row r="108" spans="1:39" x14ac:dyDescent="0.25">
      <c r="A108" s="38">
        <v>3</v>
      </c>
      <c r="B108" s="65" t="s">
        <v>36</v>
      </c>
      <c r="C108" s="50" t="s">
        <v>2</v>
      </c>
      <c r="D108" s="36">
        <f t="shared" si="14"/>
        <v>1600</v>
      </c>
      <c r="E108" s="43">
        <f t="shared" si="14"/>
        <v>443040</v>
      </c>
      <c r="F108" s="36">
        <f t="shared" si="14"/>
        <v>0</v>
      </c>
      <c r="G108" s="43">
        <f t="shared" si="14"/>
        <v>0</v>
      </c>
      <c r="H108" s="36">
        <f t="shared" si="14"/>
        <v>90</v>
      </c>
      <c r="I108" s="43">
        <f t="shared" si="14"/>
        <v>29905.199999999997</v>
      </c>
      <c r="J108" s="36">
        <f t="shared" si="14"/>
        <v>1402</v>
      </c>
      <c r="K108" s="43">
        <f t="shared" si="14"/>
        <v>529605.5</v>
      </c>
      <c r="L108" s="36">
        <f t="shared" si="14"/>
        <v>0</v>
      </c>
      <c r="M108" s="43">
        <f t="shared" si="14"/>
        <v>0</v>
      </c>
      <c r="N108" s="36">
        <f t="shared" si="14"/>
        <v>0</v>
      </c>
      <c r="O108" s="43">
        <f t="shared" si="14"/>
        <v>0</v>
      </c>
      <c r="P108" s="36">
        <f t="shared" si="14"/>
        <v>0</v>
      </c>
      <c r="Q108" s="43">
        <f t="shared" si="14"/>
        <v>0</v>
      </c>
      <c r="R108" s="36">
        <f t="shared" si="14"/>
        <v>0</v>
      </c>
      <c r="S108" s="43">
        <f t="shared" si="14"/>
        <v>0</v>
      </c>
      <c r="T108" s="36">
        <f t="shared" si="14"/>
        <v>0</v>
      </c>
      <c r="U108" s="43">
        <f t="shared" si="14"/>
        <v>0</v>
      </c>
      <c r="V108" s="36">
        <f t="shared" si="14"/>
        <v>0</v>
      </c>
      <c r="W108" s="43">
        <f t="shared" si="14"/>
        <v>0</v>
      </c>
      <c r="X108" s="36">
        <f t="shared" si="14"/>
        <v>0</v>
      </c>
      <c r="Y108" s="43">
        <f t="shared" si="14"/>
        <v>0</v>
      </c>
      <c r="Z108" s="121">
        <f t="shared" si="15"/>
        <v>3092</v>
      </c>
      <c r="AA108" s="121">
        <f t="shared" si="15"/>
        <v>1002550.7</v>
      </c>
      <c r="AB108" s="36">
        <f t="shared" si="14"/>
        <v>0</v>
      </c>
      <c r="AC108" s="43">
        <f t="shared" si="14"/>
        <v>0</v>
      </c>
      <c r="AD108" s="36">
        <f t="shared" si="14"/>
        <v>0</v>
      </c>
      <c r="AE108" s="43">
        <f t="shared" si="14"/>
        <v>0</v>
      </c>
      <c r="AF108" s="121">
        <f t="shared" ref="AF108:AG108" si="18">AF12+AF60</f>
        <v>0</v>
      </c>
      <c r="AG108" s="122">
        <f t="shared" si="18"/>
        <v>0</v>
      </c>
      <c r="AH108" s="36">
        <f t="shared" si="14"/>
        <v>1400</v>
      </c>
      <c r="AI108" s="43">
        <f t="shared" si="14"/>
        <v>1779007.9999999998</v>
      </c>
      <c r="AJ108" s="36">
        <f t="shared" si="14"/>
        <v>160</v>
      </c>
      <c r="AK108" s="43">
        <f t="shared" si="14"/>
        <v>231307.2</v>
      </c>
      <c r="AL108" s="126">
        <f t="shared" ref="AL108:AM108" si="19">AL12+AL60</f>
        <v>1560</v>
      </c>
      <c r="AM108" s="127">
        <f t="shared" si="19"/>
        <v>2010315.1999999997</v>
      </c>
    </row>
    <row r="109" spans="1:39" x14ac:dyDescent="0.25">
      <c r="A109" s="38">
        <v>4</v>
      </c>
      <c r="B109" s="65" t="s">
        <v>37</v>
      </c>
      <c r="C109" s="50" t="s">
        <v>3</v>
      </c>
      <c r="D109" s="36">
        <f t="shared" si="14"/>
        <v>3100</v>
      </c>
      <c r="E109" s="43">
        <f t="shared" si="14"/>
        <v>480035</v>
      </c>
      <c r="F109" s="36">
        <f t="shared" si="14"/>
        <v>0</v>
      </c>
      <c r="G109" s="43">
        <f t="shared" si="14"/>
        <v>0</v>
      </c>
      <c r="H109" s="36">
        <f t="shared" si="14"/>
        <v>200</v>
      </c>
      <c r="I109" s="43">
        <f t="shared" si="14"/>
        <v>37164</v>
      </c>
      <c r="J109" s="36">
        <f t="shared" si="14"/>
        <v>784</v>
      </c>
      <c r="K109" s="43">
        <f t="shared" si="14"/>
        <v>219708.16000000003</v>
      </c>
      <c r="L109" s="36">
        <f t="shared" si="14"/>
        <v>0</v>
      </c>
      <c r="M109" s="43">
        <f t="shared" si="14"/>
        <v>0</v>
      </c>
      <c r="N109" s="36">
        <f t="shared" si="14"/>
        <v>0</v>
      </c>
      <c r="O109" s="43">
        <f t="shared" si="14"/>
        <v>0</v>
      </c>
      <c r="P109" s="36">
        <f t="shared" si="14"/>
        <v>0</v>
      </c>
      <c r="Q109" s="43">
        <f t="shared" si="14"/>
        <v>0</v>
      </c>
      <c r="R109" s="36">
        <f t="shared" si="14"/>
        <v>0</v>
      </c>
      <c r="S109" s="43">
        <f t="shared" si="14"/>
        <v>0</v>
      </c>
      <c r="T109" s="36">
        <f t="shared" si="14"/>
        <v>0</v>
      </c>
      <c r="U109" s="43">
        <f t="shared" si="14"/>
        <v>0</v>
      </c>
      <c r="V109" s="36">
        <f t="shared" si="14"/>
        <v>0</v>
      </c>
      <c r="W109" s="43">
        <f t="shared" si="14"/>
        <v>0</v>
      </c>
      <c r="X109" s="36">
        <f t="shared" si="14"/>
        <v>0</v>
      </c>
      <c r="Y109" s="43">
        <f t="shared" si="14"/>
        <v>0</v>
      </c>
      <c r="Z109" s="121">
        <f t="shared" si="15"/>
        <v>4084</v>
      </c>
      <c r="AA109" s="121">
        <f t="shared" si="15"/>
        <v>736907.16</v>
      </c>
      <c r="AB109" s="36">
        <f t="shared" si="14"/>
        <v>0</v>
      </c>
      <c r="AC109" s="43">
        <f t="shared" si="14"/>
        <v>0</v>
      </c>
      <c r="AD109" s="36">
        <f t="shared" si="14"/>
        <v>0</v>
      </c>
      <c r="AE109" s="43">
        <f t="shared" si="14"/>
        <v>0</v>
      </c>
      <c r="AF109" s="121">
        <f t="shared" ref="AF109:AG109" si="20">AF13+AF61</f>
        <v>0</v>
      </c>
      <c r="AG109" s="122">
        <f t="shared" si="20"/>
        <v>0</v>
      </c>
      <c r="AH109" s="36">
        <f t="shared" si="14"/>
        <v>950</v>
      </c>
      <c r="AI109" s="43">
        <f t="shared" si="14"/>
        <v>708567</v>
      </c>
      <c r="AJ109" s="36">
        <f t="shared" si="14"/>
        <v>16</v>
      </c>
      <c r="AK109" s="43">
        <f t="shared" si="14"/>
        <v>18416.16</v>
      </c>
      <c r="AL109" s="126">
        <f t="shared" ref="AL109:AM109" si="21">AL13+AL61</f>
        <v>966</v>
      </c>
      <c r="AM109" s="127">
        <f t="shared" si="21"/>
        <v>726983.16</v>
      </c>
    </row>
    <row r="110" spans="1:39" x14ac:dyDescent="0.25">
      <c r="A110" s="38">
        <v>5</v>
      </c>
      <c r="B110" s="65" t="s">
        <v>38</v>
      </c>
      <c r="C110" s="50" t="s">
        <v>4</v>
      </c>
      <c r="D110" s="36">
        <f t="shared" si="14"/>
        <v>2195</v>
      </c>
      <c r="E110" s="43">
        <f t="shared" si="14"/>
        <v>339895.75</v>
      </c>
      <c r="F110" s="36">
        <f t="shared" si="14"/>
        <v>0</v>
      </c>
      <c r="G110" s="43">
        <f t="shared" si="14"/>
        <v>0</v>
      </c>
      <c r="H110" s="36">
        <f t="shared" si="14"/>
        <v>350</v>
      </c>
      <c r="I110" s="43">
        <f t="shared" si="14"/>
        <v>65037</v>
      </c>
      <c r="J110" s="36">
        <f t="shared" si="14"/>
        <v>542</v>
      </c>
      <c r="K110" s="43">
        <f t="shared" si="14"/>
        <v>151890.08000000002</v>
      </c>
      <c r="L110" s="36">
        <f t="shared" si="14"/>
        <v>0</v>
      </c>
      <c r="M110" s="43">
        <f t="shared" si="14"/>
        <v>0</v>
      </c>
      <c r="N110" s="36">
        <f t="shared" si="14"/>
        <v>0</v>
      </c>
      <c r="O110" s="43">
        <f t="shared" si="14"/>
        <v>0</v>
      </c>
      <c r="P110" s="36">
        <f t="shared" si="14"/>
        <v>0</v>
      </c>
      <c r="Q110" s="43">
        <f t="shared" si="14"/>
        <v>0</v>
      </c>
      <c r="R110" s="36">
        <f t="shared" si="14"/>
        <v>0</v>
      </c>
      <c r="S110" s="43">
        <f t="shared" si="14"/>
        <v>0</v>
      </c>
      <c r="T110" s="36">
        <f t="shared" si="14"/>
        <v>0</v>
      </c>
      <c r="U110" s="43">
        <f t="shared" si="14"/>
        <v>0</v>
      </c>
      <c r="V110" s="36">
        <f t="shared" si="14"/>
        <v>0</v>
      </c>
      <c r="W110" s="43">
        <f t="shared" si="14"/>
        <v>0</v>
      </c>
      <c r="X110" s="36">
        <f t="shared" si="14"/>
        <v>0</v>
      </c>
      <c r="Y110" s="43">
        <f t="shared" si="14"/>
        <v>0</v>
      </c>
      <c r="Z110" s="121">
        <f t="shared" si="15"/>
        <v>3087</v>
      </c>
      <c r="AA110" s="121">
        <f t="shared" si="15"/>
        <v>556822.83000000007</v>
      </c>
      <c r="AB110" s="36">
        <f t="shared" si="14"/>
        <v>0</v>
      </c>
      <c r="AC110" s="43">
        <f t="shared" si="14"/>
        <v>0</v>
      </c>
      <c r="AD110" s="36">
        <f t="shared" si="14"/>
        <v>0</v>
      </c>
      <c r="AE110" s="43">
        <f t="shared" si="14"/>
        <v>0</v>
      </c>
      <c r="AF110" s="121">
        <f t="shared" ref="AF110:AG110" si="22">AF14+AF62</f>
        <v>0</v>
      </c>
      <c r="AG110" s="122">
        <f t="shared" si="22"/>
        <v>0</v>
      </c>
      <c r="AH110" s="36">
        <f t="shared" si="14"/>
        <v>2858</v>
      </c>
      <c r="AI110" s="43">
        <f t="shared" si="14"/>
        <v>2131667.88</v>
      </c>
      <c r="AJ110" s="36">
        <f t="shared" si="14"/>
        <v>28</v>
      </c>
      <c r="AK110" s="43">
        <f t="shared" si="14"/>
        <v>32228.28</v>
      </c>
      <c r="AL110" s="126">
        <f t="shared" ref="AL110:AM110" si="23">AL14+AL62</f>
        <v>2886</v>
      </c>
      <c r="AM110" s="127">
        <f t="shared" si="23"/>
        <v>2163896.16</v>
      </c>
    </row>
    <row r="111" spans="1:39" x14ac:dyDescent="0.25">
      <c r="A111" s="38">
        <v>6</v>
      </c>
      <c r="B111" s="65" t="s">
        <v>39</v>
      </c>
      <c r="C111" s="50" t="s">
        <v>5</v>
      </c>
      <c r="D111" s="36">
        <f t="shared" si="14"/>
        <v>0</v>
      </c>
      <c r="E111" s="43">
        <f t="shared" si="14"/>
        <v>0</v>
      </c>
      <c r="F111" s="36">
        <f t="shared" si="14"/>
        <v>7350</v>
      </c>
      <c r="G111" s="43">
        <f t="shared" si="14"/>
        <v>1186363.5</v>
      </c>
      <c r="H111" s="36">
        <f t="shared" si="14"/>
        <v>16900</v>
      </c>
      <c r="I111" s="43">
        <f t="shared" si="14"/>
        <v>2492750</v>
      </c>
      <c r="J111" s="36">
        <f t="shared" si="14"/>
        <v>4500</v>
      </c>
      <c r="K111" s="43">
        <f t="shared" si="14"/>
        <v>871605</v>
      </c>
      <c r="L111" s="36">
        <f t="shared" si="14"/>
        <v>0</v>
      </c>
      <c r="M111" s="43">
        <f t="shared" si="14"/>
        <v>0</v>
      </c>
      <c r="N111" s="36">
        <f t="shared" si="14"/>
        <v>0</v>
      </c>
      <c r="O111" s="43">
        <f t="shared" si="14"/>
        <v>0</v>
      </c>
      <c r="P111" s="36">
        <f t="shared" si="14"/>
        <v>0</v>
      </c>
      <c r="Q111" s="43">
        <f t="shared" si="14"/>
        <v>0</v>
      </c>
      <c r="R111" s="36">
        <f t="shared" si="14"/>
        <v>0</v>
      </c>
      <c r="S111" s="43">
        <f t="shared" si="14"/>
        <v>0</v>
      </c>
      <c r="T111" s="36">
        <f t="shared" si="14"/>
        <v>0</v>
      </c>
      <c r="U111" s="43">
        <f t="shared" si="14"/>
        <v>0</v>
      </c>
      <c r="V111" s="36">
        <f t="shared" si="14"/>
        <v>0</v>
      </c>
      <c r="W111" s="43">
        <f t="shared" si="14"/>
        <v>0</v>
      </c>
      <c r="X111" s="36">
        <f t="shared" si="14"/>
        <v>0</v>
      </c>
      <c r="Y111" s="43">
        <f t="shared" si="14"/>
        <v>0</v>
      </c>
      <c r="Z111" s="121">
        <f t="shared" si="15"/>
        <v>28750</v>
      </c>
      <c r="AA111" s="121">
        <f t="shared" si="15"/>
        <v>4550718.5</v>
      </c>
      <c r="AB111" s="36">
        <f t="shared" si="14"/>
        <v>0</v>
      </c>
      <c r="AC111" s="43">
        <f t="shared" si="14"/>
        <v>0</v>
      </c>
      <c r="AD111" s="36">
        <f t="shared" si="14"/>
        <v>0</v>
      </c>
      <c r="AE111" s="43">
        <f t="shared" si="14"/>
        <v>0</v>
      </c>
      <c r="AF111" s="121">
        <f t="shared" ref="AF111:AG111" si="24">AF15+AF63</f>
        <v>0</v>
      </c>
      <c r="AG111" s="122">
        <f t="shared" si="24"/>
        <v>0</v>
      </c>
      <c r="AH111" s="36">
        <f t="shared" si="14"/>
        <v>6500</v>
      </c>
      <c r="AI111" s="43">
        <f t="shared" si="14"/>
        <v>5865535</v>
      </c>
      <c r="AJ111" s="36">
        <f t="shared" si="14"/>
        <v>4800</v>
      </c>
      <c r="AK111" s="43">
        <f t="shared" si="14"/>
        <v>5657472.0000000009</v>
      </c>
      <c r="AL111" s="126">
        <f t="shared" ref="AL111:AM111" si="25">AL15+AL63</f>
        <v>11300</v>
      </c>
      <c r="AM111" s="127">
        <f t="shared" si="25"/>
        <v>11523007</v>
      </c>
    </row>
    <row r="112" spans="1:39" x14ac:dyDescent="0.25">
      <c r="A112" s="38">
        <v>7</v>
      </c>
      <c r="B112" s="65" t="s">
        <v>56</v>
      </c>
      <c r="C112" s="50" t="s">
        <v>6</v>
      </c>
      <c r="D112" s="36">
        <f t="shared" si="14"/>
        <v>0</v>
      </c>
      <c r="E112" s="43">
        <f t="shared" si="14"/>
        <v>0</v>
      </c>
      <c r="F112" s="36">
        <f t="shared" si="14"/>
        <v>0</v>
      </c>
      <c r="G112" s="43">
        <f t="shared" si="14"/>
        <v>0</v>
      </c>
      <c r="H112" s="36">
        <f t="shared" si="14"/>
        <v>0</v>
      </c>
      <c r="I112" s="43">
        <f t="shared" si="14"/>
        <v>0</v>
      </c>
      <c r="J112" s="36">
        <f t="shared" si="14"/>
        <v>997</v>
      </c>
      <c r="K112" s="43">
        <f t="shared" si="14"/>
        <v>223726.80000000002</v>
      </c>
      <c r="L112" s="36">
        <f t="shared" si="14"/>
        <v>0</v>
      </c>
      <c r="M112" s="43">
        <f t="shared" si="14"/>
        <v>0</v>
      </c>
      <c r="N112" s="36">
        <f t="shared" si="14"/>
        <v>0</v>
      </c>
      <c r="O112" s="43">
        <f t="shared" si="14"/>
        <v>0</v>
      </c>
      <c r="P112" s="36">
        <f t="shared" si="14"/>
        <v>0</v>
      </c>
      <c r="Q112" s="43">
        <f t="shared" si="14"/>
        <v>0</v>
      </c>
      <c r="R112" s="36">
        <f t="shared" si="14"/>
        <v>0</v>
      </c>
      <c r="S112" s="43">
        <f t="shared" si="14"/>
        <v>0</v>
      </c>
      <c r="T112" s="36">
        <f t="shared" si="14"/>
        <v>0</v>
      </c>
      <c r="U112" s="43">
        <f t="shared" si="14"/>
        <v>0</v>
      </c>
      <c r="V112" s="36">
        <f t="shared" si="14"/>
        <v>0</v>
      </c>
      <c r="W112" s="43">
        <f t="shared" si="14"/>
        <v>0</v>
      </c>
      <c r="X112" s="36">
        <f t="shared" si="14"/>
        <v>0</v>
      </c>
      <c r="Y112" s="43">
        <f t="shared" si="14"/>
        <v>0</v>
      </c>
      <c r="Z112" s="121">
        <f t="shared" si="15"/>
        <v>997</v>
      </c>
      <c r="AA112" s="121">
        <f t="shared" si="15"/>
        <v>223726.80000000002</v>
      </c>
      <c r="AB112" s="36">
        <f t="shared" si="14"/>
        <v>0</v>
      </c>
      <c r="AC112" s="43">
        <f t="shared" si="14"/>
        <v>0</v>
      </c>
      <c r="AD112" s="36">
        <f t="shared" si="14"/>
        <v>0</v>
      </c>
      <c r="AE112" s="43">
        <f t="shared" si="14"/>
        <v>0</v>
      </c>
      <c r="AF112" s="121">
        <f t="shared" ref="AF112:AG112" si="26">AF16+AF64</f>
        <v>0</v>
      </c>
      <c r="AG112" s="122">
        <f t="shared" si="26"/>
        <v>0</v>
      </c>
      <c r="AH112" s="36">
        <f t="shared" si="14"/>
        <v>0</v>
      </c>
      <c r="AI112" s="43">
        <f t="shared" si="14"/>
        <v>0</v>
      </c>
      <c r="AJ112" s="36">
        <f t="shared" si="14"/>
        <v>30</v>
      </c>
      <c r="AK112" s="43">
        <f t="shared" si="14"/>
        <v>30663</v>
      </c>
      <c r="AL112" s="126">
        <f t="shared" ref="AL112:AM112" si="27">AL16+AL64</f>
        <v>30</v>
      </c>
      <c r="AM112" s="127">
        <f t="shared" si="27"/>
        <v>30663</v>
      </c>
    </row>
    <row r="113" spans="1:39" x14ac:dyDescent="0.25">
      <c r="A113" s="38">
        <v>8</v>
      </c>
      <c r="B113" s="65" t="s">
        <v>57</v>
      </c>
      <c r="C113" s="50" t="s">
        <v>7</v>
      </c>
      <c r="D113" s="36">
        <f t="shared" si="14"/>
        <v>0</v>
      </c>
      <c r="E113" s="43">
        <f t="shared" si="14"/>
        <v>0</v>
      </c>
      <c r="F113" s="36">
        <f t="shared" si="14"/>
        <v>0</v>
      </c>
      <c r="G113" s="43">
        <f t="shared" si="14"/>
        <v>0</v>
      </c>
      <c r="H113" s="36">
        <f t="shared" si="14"/>
        <v>0</v>
      </c>
      <c r="I113" s="43">
        <f t="shared" si="14"/>
        <v>0</v>
      </c>
      <c r="J113" s="36">
        <f t="shared" si="14"/>
        <v>0</v>
      </c>
      <c r="K113" s="43">
        <f t="shared" si="14"/>
        <v>0</v>
      </c>
      <c r="L113" s="36">
        <f t="shared" si="14"/>
        <v>0</v>
      </c>
      <c r="M113" s="43">
        <f t="shared" si="14"/>
        <v>0</v>
      </c>
      <c r="N113" s="36">
        <f t="shared" si="14"/>
        <v>0</v>
      </c>
      <c r="O113" s="43">
        <f t="shared" si="14"/>
        <v>0</v>
      </c>
      <c r="P113" s="36">
        <f t="shared" si="14"/>
        <v>0</v>
      </c>
      <c r="Q113" s="43">
        <f t="shared" si="14"/>
        <v>0</v>
      </c>
      <c r="R113" s="36">
        <f t="shared" si="14"/>
        <v>0</v>
      </c>
      <c r="S113" s="43">
        <f t="shared" si="14"/>
        <v>0</v>
      </c>
      <c r="T113" s="36">
        <f t="shared" si="14"/>
        <v>0</v>
      </c>
      <c r="U113" s="43">
        <f t="shared" si="14"/>
        <v>0</v>
      </c>
      <c r="V113" s="36">
        <f t="shared" si="14"/>
        <v>0</v>
      </c>
      <c r="W113" s="43">
        <f t="shared" si="14"/>
        <v>0</v>
      </c>
      <c r="X113" s="36">
        <f t="shared" si="14"/>
        <v>0</v>
      </c>
      <c r="Y113" s="43">
        <f t="shared" si="14"/>
        <v>0</v>
      </c>
      <c r="Z113" s="121">
        <f t="shared" si="15"/>
        <v>0</v>
      </c>
      <c r="AA113" s="121">
        <f t="shared" si="15"/>
        <v>0</v>
      </c>
      <c r="AB113" s="36">
        <f t="shared" si="14"/>
        <v>0</v>
      </c>
      <c r="AC113" s="43">
        <f t="shared" si="14"/>
        <v>0</v>
      </c>
      <c r="AD113" s="36">
        <f t="shared" si="14"/>
        <v>0</v>
      </c>
      <c r="AE113" s="43">
        <f t="shared" si="14"/>
        <v>0</v>
      </c>
      <c r="AF113" s="121">
        <f t="shared" ref="AF113:AG113" si="28">AF17+AF65</f>
        <v>0</v>
      </c>
      <c r="AG113" s="122">
        <f t="shared" si="28"/>
        <v>0</v>
      </c>
      <c r="AH113" s="36">
        <f t="shared" si="14"/>
        <v>0</v>
      </c>
      <c r="AI113" s="43">
        <f t="shared" si="14"/>
        <v>0</v>
      </c>
      <c r="AJ113" s="36">
        <f t="shared" si="14"/>
        <v>0</v>
      </c>
      <c r="AK113" s="43">
        <f t="shared" si="14"/>
        <v>0</v>
      </c>
      <c r="AL113" s="126">
        <f t="shared" ref="AL113:AM113" si="29">AL17+AL65</f>
        <v>0</v>
      </c>
      <c r="AM113" s="127">
        <f t="shared" si="29"/>
        <v>0</v>
      </c>
    </row>
    <row r="114" spans="1:39" x14ac:dyDescent="0.25">
      <c r="A114" s="38">
        <v>9</v>
      </c>
      <c r="B114" s="65" t="s">
        <v>58</v>
      </c>
      <c r="C114" s="50" t="s">
        <v>8</v>
      </c>
      <c r="D114" s="36">
        <f t="shared" si="14"/>
        <v>0</v>
      </c>
      <c r="E114" s="43">
        <f t="shared" si="14"/>
        <v>0</v>
      </c>
      <c r="F114" s="36">
        <f t="shared" si="14"/>
        <v>0</v>
      </c>
      <c r="G114" s="43">
        <f t="shared" si="14"/>
        <v>0</v>
      </c>
      <c r="H114" s="36">
        <f t="shared" si="14"/>
        <v>0</v>
      </c>
      <c r="I114" s="43">
        <f t="shared" si="14"/>
        <v>0</v>
      </c>
      <c r="J114" s="36">
        <f t="shared" si="14"/>
        <v>1144</v>
      </c>
      <c r="K114" s="43">
        <f t="shared" si="14"/>
        <v>228365.28</v>
      </c>
      <c r="L114" s="36">
        <f t="shared" si="14"/>
        <v>0</v>
      </c>
      <c r="M114" s="43">
        <f t="shared" si="14"/>
        <v>0</v>
      </c>
      <c r="N114" s="36">
        <f t="shared" si="14"/>
        <v>0</v>
      </c>
      <c r="O114" s="43">
        <f t="shared" si="14"/>
        <v>0</v>
      </c>
      <c r="P114" s="36">
        <f t="shared" si="14"/>
        <v>0</v>
      </c>
      <c r="Q114" s="43">
        <f t="shared" si="14"/>
        <v>0</v>
      </c>
      <c r="R114" s="36">
        <f t="shared" si="14"/>
        <v>0</v>
      </c>
      <c r="S114" s="43">
        <f t="shared" ref="S114:AM114" si="30">S18+S66</f>
        <v>0</v>
      </c>
      <c r="T114" s="36">
        <f t="shared" si="30"/>
        <v>0</v>
      </c>
      <c r="U114" s="43">
        <f t="shared" si="30"/>
        <v>0</v>
      </c>
      <c r="V114" s="36">
        <f t="shared" si="30"/>
        <v>0</v>
      </c>
      <c r="W114" s="43">
        <f t="shared" si="30"/>
        <v>0</v>
      </c>
      <c r="X114" s="36">
        <f t="shared" si="30"/>
        <v>0</v>
      </c>
      <c r="Y114" s="43">
        <f t="shared" si="30"/>
        <v>0</v>
      </c>
      <c r="Z114" s="121">
        <f t="shared" si="15"/>
        <v>1144</v>
      </c>
      <c r="AA114" s="121">
        <f t="shared" si="15"/>
        <v>228365.28</v>
      </c>
      <c r="AB114" s="36">
        <f t="shared" si="30"/>
        <v>0</v>
      </c>
      <c r="AC114" s="43">
        <f t="shared" si="30"/>
        <v>0</v>
      </c>
      <c r="AD114" s="36">
        <f t="shared" si="30"/>
        <v>0</v>
      </c>
      <c r="AE114" s="43">
        <f t="shared" si="30"/>
        <v>0</v>
      </c>
      <c r="AF114" s="121">
        <f t="shared" si="30"/>
        <v>0</v>
      </c>
      <c r="AG114" s="122">
        <f t="shared" si="30"/>
        <v>0</v>
      </c>
      <c r="AH114" s="36">
        <f t="shared" si="30"/>
        <v>0</v>
      </c>
      <c r="AI114" s="43">
        <f t="shared" si="30"/>
        <v>0</v>
      </c>
      <c r="AJ114" s="36">
        <f t="shared" si="30"/>
        <v>0</v>
      </c>
      <c r="AK114" s="43">
        <f t="shared" si="30"/>
        <v>0</v>
      </c>
      <c r="AL114" s="126">
        <f t="shared" si="30"/>
        <v>0</v>
      </c>
      <c r="AM114" s="127">
        <f t="shared" si="30"/>
        <v>0</v>
      </c>
    </row>
    <row r="115" spans="1:39" x14ac:dyDescent="0.25">
      <c r="A115" s="38">
        <v>10</v>
      </c>
      <c r="B115" s="65" t="s">
        <v>59</v>
      </c>
      <c r="C115" s="50" t="s">
        <v>9</v>
      </c>
      <c r="D115" s="36">
        <f t="shared" ref="D115:AK123" si="31">D19+D67</f>
        <v>0</v>
      </c>
      <c r="E115" s="43">
        <f t="shared" si="31"/>
        <v>0</v>
      </c>
      <c r="F115" s="36">
        <f t="shared" si="31"/>
        <v>0</v>
      </c>
      <c r="G115" s="43">
        <f t="shared" si="31"/>
        <v>0</v>
      </c>
      <c r="H115" s="36">
        <f t="shared" si="31"/>
        <v>0</v>
      </c>
      <c r="I115" s="43">
        <f t="shared" si="31"/>
        <v>0</v>
      </c>
      <c r="J115" s="36">
        <f t="shared" si="31"/>
        <v>0</v>
      </c>
      <c r="K115" s="43">
        <f t="shared" si="31"/>
        <v>0</v>
      </c>
      <c r="L115" s="36">
        <f t="shared" si="31"/>
        <v>0</v>
      </c>
      <c r="M115" s="43">
        <f t="shared" si="31"/>
        <v>0</v>
      </c>
      <c r="N115" s="36">
        <f t="shared" si="31"/>
        <v>0</v>
      </c>
      <c r="O115" s="43">
        <f t="shared" si="31"/>
        <v>0</v>
      </c>
      <c r="P115" s="36">
        <f t="shared" si="31"/>
        <v>0</v>
      </c>
      <c r="Q115" s="43">
        <f t="shared" si="31"/>
        <v>0</v>
      </c>
      <c r="R115" s="36">
        <f t="shared" si="31"/>
        <v>0</v>
      </c>
      <c r="S115" s="43">
        <f t="shared" si="31"/>
        <v>0</v>
      </c>
      <c r="T115" s="36">
        <f t="shared" si="31"/>
        <v>0</v>
      </c>
      <c r="U115" s="43">
        <f t="shared" si="31"/>
        <v>0</v>
      </c>
      <c r="V115" s="36">
        <f t="shared" si="31"/>
        <v>0</v>
      </c>
      <c r="W115" s="43">
        <f t="shared" si="31"/>
        <v>0</v>
      </c>
      <c r="X115" s="36">
        <f t="shared" si="31"/>
        <v>0</v>
      </c>
      <c r="Y115" s="43">
        <f t="shared" si="31"/>
        <v>0</v>
      </c>
      <c r="Z115" s="121">
        <f t="shared" si="15"/>
        <v>0</v>
      </c>
      <c r="AA115" s="121">
        <f t="shared" si="15"/>
        <v>0</v>
      </c>
      <c r="AB115" s="36">
        <f t="shared" si="31"/>
        <v>0</v>
      </c>
      <c r="AC115" s="43">
        <f t="shared" si="31"/>
        <v>0</v>
      </c>
      <c r="AD115" s="36">
        <f t="shared" si="31"/>
        <v>0</v>
      </c>
      <c r="AE115" s="43">
        <f t="shared" si="31"/>
        <v>0</v>
      </c>
      <c r="AF115" s="121">
        <f t="shared" ref="AF115:AG115" si="32">AF19+AF67</f>
        <v>0</v>
      </c>
      <c r="AG115" s="122">
        <f t="shared" si="32"/>
        <v>0</v>
      </c>
      <c r="AH115" s="36">
        <f t="shared" si="31"/>
        <v>0</v>
      </c>
      <c r="AI115" s="43">
        <f t="shared" si="31"/>
        <v>0</v>
      </c>
      <c r="AJ115" s="36">
        <f t="shared" si="31"/>
        <v>0</v>
      </c>
      <c r="AK115" s="43">
        <f t="shared" si="31"/>
        <v>0</v>
      </c>
      <c r="AL115" s="126">
        <f t="shared" ref="AL115:AM115" si="33">AL19+AL67</f>
        <v>0</v>
      </c>
      <c r="AM115" s="127">
        <f t="shared" si="33"/>
        <v>0</v>
      </c>
    </row>
    <row r="116" spans="1:39" x14ac:dyDescent="0.25">
      <c r="A116" s="38">
        <v>11</v>
      </c>
      <c r="B116" s="65" t="s">
        <v>60</v>
      </c>
      <c r="C116" s="50" t="s">
        <v>10</v>
      </c>
      <c r="D116" s="36">
        <f t="shared" si="31"/>
        <v>0</v>
      </c>
      <c r="E116" s="43">
        <f t="shared" si="31"/>
        <v>0</v>
      </c>
      <c r="F116" s="36">
        <f t="shared" si="31"/>
        <v>0</v>
      </c>
      <c r="G116" s="43">
        <f t="shared" si="31"/>
        <v>0</v>
      </c>
      <c r="H116" s="36">
        <f t="shared" si="31"/>
        <v>0</v>
      </c>
      <c r="I116" s="43">
        <f t="shared" si="31"/>
        <v>0</v>
      </c>
      <c r="J116" s="36">
        <f t="shared" si="31"/>
        <v>700</v>
      </c>
      <c r="K116" s="43">
        <f t="shared" si="31"/>
        <v>341551</v>
      </c>
      <c r="L116" s="36">
        <f t="shared" si="31"/>
        <v>0</v>
      </c>
      <c r="M116" s="43">
        <f t="shared" si="31"/>
        <v>0</v>
      </c>
      <c r="N116" s="36">
        <f t="shared" si="31"/>
        <v>0</v>
      </c>
      <c r="O116" s="43">
        <f t="shared" si="31"/>
        <v>0</v>
      </c>
      <c r="P116" s="36">
        <f t="shared" si="31"/>
        <v>0</v>
      </c>
      <c r="Q116" s="43">
        <f t="shared" si="31"/>
        <v>0</v>
      </c>
      <c r="R116" s="36">
        <f t="shared" si="31"/>
        <v>0</v>
      </c>
      <c r="S116" s="43">
        <f t="shared" si="31"/>
        <v>0</v>
      </c>
      <c r="T116" s="36">
        <f t="shared" si="31"/>
        <v>0</v>
      </c>
      <c r="U116" s="43">
        <f t="shared" si="31"/>
        <v>0</v>
      </c>
      <c r="V116" s="36">
        <f t="shared" si="31"/>
        <v>0</v>
      </c>
      <c r="W116" s="43">
        <f t="shared" si="31"/>
        <v>0</v>
      </c>
      <c r="X116" s="36">
        <f t="shared" si="31"/>
        <v>0</v>
      </c>
      <c r="Y116" s="43">
        <f t="shared" si="31"/>
        <v>0</v>
      </c>
      <c r="Z116" s="121">
        <f t="shared" si="15"/>
        <v>700</v>
      </c>
      <c r="AA116" s="121">
        <f t="shared" si="15"/>
        <v>341551</v>
      </c>
      <c r="AB116" s="36">
        <f t="shared" si="31"/>
        <v>0</v>
      </c>
      <c r="AC116" s="43">
        <f t="shared" si="31"/>
        <v>0</v>
      </c>
      <c r="AD116" s="36">
        <f t="shared" si="31"/>
        <v>150</v>
      </c>
      <c r="AE116" s="43">
        <f t="shared" si="31"/>
        <v>120046.5</v>
      </c>
      <c r="AF116" s="121">
        <f t="shared" ref="AF116:AG116" si="34">AF20+AF68</f>
        <v>150</v>
      </c>
      <c r="AG116" s="122">
        <f t="shared" si="34"/>
        <v>120046.5</v>
      </c>
      <c r="AH116" s="36">
        <f t="shared" si="31"/>
        <v>0</v>
      </c>
      <c r="AI116" s="43">
        <f t="shared" si="31"/>
        <v>0</v>
      </c>
      <c r="AJ116" s="36">
        <f t="shared" si="31"/>
        <v>1250</v>
      </c>
      <c r="AK116" s="43">
        <f t="shared" si="31"/>
        <v>2221450</v>
      </c>
      <c r="AL116" s="126">
        <f t="shared" ref="AL116:AM116" si="35">AL20+AL68</f>
        <v>1250</v>
      </c>
      <c r="AM116" s="127">
        <f t="shared" si="35"/>
        <v>2221450</v>
      </c>
    </row>
    <row r="117" spans="1:39" x14ac:dyDescent="0.25">
      <c r="A117" s="38">
        <v>12</v>
      </c>
      <c r="B117" s="65" t="s">
        <v>40</v>
      </c>
      <c r="C117" s="50" t="s">
        <v>11</v>
      </c>
      <c r="D117" s="36">
        <f t="shared" si="31"/>
        <v>70</v>
      </c>
      <c r="E117" s="43">
        <f t="shared" si="31"/>
        <v>16228.100000000002</v>
      </c>
      <c r="F117" s="36">
        <f t="shared" si="31"/>
        <v>0</v>
      </c>
      <c r="G117" s="43">
        <f t="shared" si="31"/>
        <v>0</v>
      </c>
      <c r="H117" s="36">
        <f t="shared" si="31"/>
        <v>0</v>
      </c>
      <c r="I117" s="43">
        <f t="shared" si="31"/>
        <v>0</v>
      </c>
      <c r="J117" s="36">
        <f t="shared" si="31"/>
        <v>0</v>
      </c>
      <c r="K117" s="43">
        <f t="shared" si="31"/>
        <v>0</v>
      </c>
      <c r="L117" s="36">
        <f t="shared" si="31"/>
        <v>0</v>
      </c>
      <c r="M117" s="43">
        <f t="shared" si="31"/>
        <v>0</v>
      </c>
      <c r="N117" s="36">
        <f t="shared" si="31"/>
        <v>0</v>
      </c>
      <c r="O117" s="43">
        <f t="shared" si="31"/>
        <v>0</v>
      </c>
      <c r="P117" s="36">
        <f t="shared" si="31"/>
        <v>0</v>
      </c>
      <c r="Q117" s="43">
        <f t="shared" si="31"/>
        <v>0</v>
      </c>
      <c r="R117" s="36">
        <f t="shared" si="31"/>
        <v>0</v>
      </c>
      <c r="S117" s="43">
        <f t="shared" si="31"/>
        <v>0</v>
      </c>
      <c r="T117" s="36">
        <f t="shared" si="31"/>
        <v>0</v>
      </c>
      <c r="U117" s="43">
        <f t="shared" si="31"/>
        <v>0</v>
      </c>
      <c r="V117" s="36">
        <f t="shared" si="31"/>
        <v>0</v>
      </c>
      <c r="W117" s="43">
        <f t="shared" si="31"/>
        <v>0</v>
      </c>
      <c r="X117" s="36">
        <f t="shared" si="31"/>
        <v>0</v>
      </c>
      <c r="Y117" s="43">
        <f t="shared" si="31"/>
        <v>0</v>
      </c>
      <c r="Z117" s="121">
        <f t="shared" si="15"/>
        <v>70</v>
      </c>
      <c r="AA117" s="121">
        <f t="shared" si="15"/>
        <v>16228.100000000002</v>
      </c>
      <c r="AB117" s="36">
        <f t="shared" si="31"/>
        <v>390</v>
      </c>
      <c r="AC117" s="43">
        <f t="shared" si="31"/>
        <v>177953.1</v>
      </c>
      <c r="AD117" s="36">
        <f t="shared" si="31"/>
        <v>0</v>
      </c>
      <c r="AE117" s="43">
        <f t="shared" si="31"/>
        <v>0</v>
      </c>
      <c r="AF117" s="121">
        <f t="shared" ref="AF117:AG117" si="36">AF21+AF69</f>
        <v>390</v>
      </c>
      <c r="AG117" s="122">
        <f t="shared" si="36"/>
        <v>177953.1</v>
      </c>
      <c r="AH117" s="36">
        <f t="shared" si="31"/>
        <v>150</v>
      </c>
      <c r="AI117" s="43">
        <f t="shared" si="31"/>
        <v>145027.5</v>
      </c>
      <c r="AJ117" s="36">
        <f t="shared" si="31"/>
        <v>0</v>
      </c>
      <c r="AK117" s="43">
        <f t="shared" si="31"/>
        <v>0</v>
      </c>
      <c r="AL117" s="126">
        <f t="shared" ref="AL117:AM117" si="37">AL21+AL69</f>
        <v>150</v>
      </c>
      <c r="AM117" s="127">
        <f t="shared" si="37"/>
        <v>145027.5</v>
      </c>
    </row>
    <row r="118" spans="1:39" x14ac:dyDescent="0.25">
      <c r="A118" s="38">
        <v>13</v>
      </c>
      <c r="B118" s="65" t="s">
        <v>41</v>
      </c>
      <c r="C118" s="50" t="s">
        <v>12</v>
      </c>
      <c r="D118" s="36">
        <f t="shared" si="31"/>
        <v>2250</v>
      </c>
      <c r="E118" s="43">
        <f t="shared" si="31"/>
        <v>394087.5</v>
      </c>
      <c r="F118" s="36">
        <f t="shared" si="31"/>
        <v>0</v>
      </c>
      <c r="G118" s="43">
        <f t="shared" si="31"/>
        <v>0</v>
      </c>
      <c r="H118" s="36">
        <f t="shared" si="31"/>
        <v>1900</v>
      </c>
      <c r="I118" s="43">
        <f t="shared" si="31"/>
        <v>399342</v>
      </c>
      <c r="J118" s="36">
        <f t="shared" si="31"/>
        <v>0</v>
      </c>
      <c r="K118" s="43">
        <f t="shared" si="31"/>
        <v>0</v>
      </c>
      <c r="L118" s="36">
        <f t="shared" si="31"/>
        <v>0</v>
      </c>
      <c r="M118" s="43">
        <f t="shared" si="31"/>
        <v>0</v>
      </c>
      <c r="N118" s="36">
        <f t="shared" si="31"/>
        <v>0</v>
      </c>
      <c r="O118" s="43">
        <f t="shared" si="31"/>
        <v>0</v>
      </c>
      <c r="P118" s="36">
        <f t="shared" si="31"/>
        <v>0</v>
      </c>
      <c r="Q118" s="43">
        <f t="shared" si="31"/>
        <v>0</v>
      </c>
      <c r="R118" s="36">
        <f t="shared" si="31"/>
        <v>0</v>
      </c>
      <c r="S118" s="43">
        <f t="shared" si="31"/>
        <v>0</v>
      </c>
      <c r="T118" s="36">
        <f t="shared" si="31"/>
        <v>0</v>
      </c>
      <c r="U118" s="43">
        <f t="shared" si="31"/>
        <v>0</v>
      </c>
      <c r="V118" s="36">
        <f t="shared" si="31"/>
        <v>0</v>
      </c>
      <c r="W118" s="43">
        <f t="shared" si="31"/>
        <v>0</v>
      </c>
      <c r="X118" s="36">
        <f t="shared" si="31"/>
        <v>0</v>
      </c>
      <c r="Y118" s="43">
        <f t="shared" si="31"/>
        <v>0</v>
      </c>
      <c r="Z118" s="121">
        <f t="shared" si="15"/>
        <v>4150</v>
      </c>
      <c r="AA118" s="121">
        <f t="shared" si="15"/>
        <v>793429.5</v>
      </c>
      <c r="AB118" s="36">
        <f t="shared" si="31"/>
        <v>100</v>
      </c>
      <c r="AC118" s="43">
        <f t="shared" si="31"/>
        <v>34473</v>
      </c>
      <c r="AD118" s="36">
        <f t="shared" si="31"/>
        <v>0</v>
      </c>
      <c r="AE118" s="43">
        <f t="shared" si="31"/>
        <v>0</v>
      </c>
      <c r="AF118" s="121">
        <f t="shared" ref="AF118:AG118" si="38">AF22+AF70</f>
        <v>100</v>
      </c>
      <c r="AG118" s="122">
        <f t="shared" si="38"/>
        <v>34473</v>
      </c>
      <c r="AH118" s="36">
        <f t="shared" si="31"/>
        <v>2250</v>
      </c>
      <c r="AI118" s="43">
        <f t="shared" si="31"/>
        <v>2154690</v>
      </c>
      <c r="AJ118" s="36">
        <f t="shared" si="31"/>
        <v>0</v>
      </c>
      <c r="AK118" s="43">
        <f t="shared" si="31"/>
        <v>0</v>
      </c>
      <c r="AL118" s="126">
        <f t="shared" ref="AL118:AM118" si="39">AL22+AL70</f>
        <v>2250</v>
      </c>
      <c r="AM118" s="127">
        <f t="shared" si="39"/>
        <v>2154690</v>
      </c>
    </row>
    <row r="119" spans="1:39" x14ac:dyDescent="0.25">
      <c r="A119" s="38">
        <v>14</v>
      </c>
      <c r="B119" s="65" t="s">
        <v>42</v>
      </c>
      <c r="C119" s="50" t="s">
        <v>13</v>
      </c>
      <c r="D119" s="36">
        <f t="shared" si="31"/>
        <v>2000</v>
      </c>
      <c r="E119" s="43">
        <f t="shared" si="31"/>
        <v>329720</v>
      </c>
      <c r="F119" s="36">
        <f t="shared" si="31"/>
        <v>0</v>
      </c>
      <c r="G119" s="43">
        <f t="shared" si="31"/>
        <v>0</v>
      </c>
      <c r="H119" s="36">
        <f t="shared" si="31"/>
        <v>0</v>
      </c>
      <c r="I119" s="43">
        <f t="shared" si="31"/>
        <v>0</v>
      </c>
      <c r="J119" s="36">
        <f t="shared" si="31"/>
        <v>0</v>
      </c>
      <c r="K119" s="43">
        <f t="shared" si="31"/>
        <v>0</v>
      </c>
      <c r="L119" s="36">
        <f t="shared" si="31"/>
        <v>0</v>
      </c>
      <c r="M119" s="43">
        <f t="shared" si="31"/>
        <v>0</v>
      </c>
      <c r="N119" s="36">
        <f t="shared" si="31"/>
        <v>0</v>
      </c>
      <c r="O119" s="43">
        <f t="shared" si="31"/>
        <v>0</v>
      </c>
      <c r="P119" s="36">
        <f t="shared" si="31"/>
        <v>0</v>
      </c>
      <c r="Q119" s="43">
        <f t="shared" si="31"/>
        <v>0</v>
      </c>
      <c r="R119" s="36">
        <f t="shared" si="31"/>
        <v>0</v>
      </c>
      <c r="S119" s="43">
        <f t="shared" si="31"/>
        <v>0</v>
      </c>
      <c r="T119" s="36">
        <f t="shared" si="31"/>
        <v>0</v>
      </c>
      <c r="U119" s="43">
        <f t="shared" si="31"/>
        <v>0</v>
      </c>
      <c r="V119" s="36">
        <f t="shared" si="31"/>
        <v>0</v>
      </c>
      <c r="W119" s="43">
        <f t="shared" si="31"/>
        <v>0</v>
      </c>
      <c r="X119" s="36">
        <f t="shared" si="31"/>
        <v>0</v>
      </c>
      <c r="Y119" s="43">
        <f t="shared" si="31"/>
        <v>0</v>
      </c>
      <c r="Z119" s="121">
        <f t="shared" si="15"/>
        <v>2000</v>
      </c>
      <c r="AA119" s="121">
        <f t="shared" si="15"/>
        <v>329720</v>
      </c>
      <c r="AB119" s="36">
        <f t="shared" si="31"/>
        <v>0</v>
      </c>
      <c r="AC119" s="43">
        <f t="shared" si="31"/>
        <v>0</v>
      </c>
      <c r="AD119" s="36">
        <f t="shared" si="31"/>
        <v>0</v>
      </c>
      <c r="AE119" s="43">
        <f t="shared" si="31"/>
        <v>0</v>
      </c>
      <c r="AF119" s="121">
        <f t="shared" ref="AF119:AG119" si="40">AF23+AF71</f>
        <v>0</v>
      </c>
      <c r="AG119" s="122">
        <f t="shared" si="40"/>
        <v>0</v>
      </c>
      <c r="AH119" s="36">
        <f t="shared" si="31"/>
        <v>200</v>
      </c>
      <c r="AI119" s="43">
        <f t="shared" si="31"/>
        <v>174954</v>
      </c>
      <c r="AJ119" s="36">
        <f t="shared" si="31"/>
        <v>0</v>
      </c>
      <c r="AK119" s="43">
        <f t="shared" si="31"/>
        <v>0</v>
      </c>
      <c r="AL119" s="126">
        <f t="shared" ref="AL119:AM119" si="41">AL23+AL71</f>
        <v>200</v>
      </c>
      <c r="AM119" s="127">
        <f t="shared" si="41"/>
        <v>174954</v>
      </c>
    </row>
    <row r="120" spans="1:39" x14ac:dyDescent="0.25">
      <c r="A120" s="38">
        <v>15</v>
      </c>
      <c r="B120" s="65" t="s">
        <v>43</v>
      </c>
      <c r="C120" s="50" t="s">
        <v>14</v>
      </c>
      <c r="D120" s="36">
        <f t="shared" si="31"/>
        <v>2000</v>
      </c>
      <c r="E120" s="43">
        <f t="shared" si="31"/>
        <v>361520</v>
      </c>
      <c r="F120" s="36">
        <f t="shared" si="31"/>
        <v>0</v>
      </c>
      <c r="G120" s="43">
        <f t="shared" si="31"/>
        <v>0</v>
      </c>
      <c r="H120" s="36">
        <f t="shared" si="31"/>
        <v>2100</v>
      </c>
      <c r="I120" s="43">
        <f t="shared" si="31"/>
        <v>455510.99999999994</v>
      </c>
      <c r="J120" s="36">
        <f t="shared" si="31"/>
        <v>692</v>
      </c>
      <c r="K120" s="43">
        <f t="shared" si="31"/>
        <v>161215.24</v>
      </c>
      <c r="L120" s="36">
        <f t="shared" si="31"/>
        <v>0</v>
      </c>
      <c r="M120" s="43">
        <f t="shared" si="31"/>
        <v>0</v>
      </c>
      <c r="N120" s="36">
        <f t="shared" si="31"/>
        <v>0</v>
      </c>
      <c r="O120" s="43">
        <f t="shared" si="31"/>
        <v>0</v>
      </c>
      <c r="P120" s="36">
        <f t="shared" si="31"/>
        <v>0</v>
      </c>
      <c r="Q120" s="43">
        <f t="shared" si="31"/>
        <v>0</v>
      </c>
      <c r="R120" s="36">
        <f t="shared" si="31"/>
        <v>0</v>
      </c>
      <c r="S120" s="43">
        <f t="shared" si="31"/>
        <v>0</v>
      </c>
      <c r="T120" s="36">
        <f t="shared" si="31"/>
        <v>0</v>
      </c>
      <c r="U120" s="43">
        <f t="shared" si="31"/>
        <v>0</v>
      </c>
      <c r="V120" s="36">
        <f t="shared" si="31"/>
        <v>0</v>
      </c>
      <c r="W120" s="43">
        <f t="shared" si="31"/>
        <v>0</v>
      </c>
      <c r="X120" s="36">
        <f t="shared" si="31"/>
        <v>0</v>
      </c>
      <c r="Y120" s="43">
        <f t="shared" si="31"/>
        <v>0</v>
      </c>
      <c r="Z120" s="121">
        <f t="shared" si="15"/>
        <v>4792</v>
      </c>
      <c r="AA120" s="121">
        <f t="shared" si="15"/>
        <v>978246.24</v>
      </c>
      <c r="AB120" s="36">
        <f t="shared" si="31"/>
        <v>450</v>
      </c>
      <c r="AC120" s="43">
        <f t="shared" si="31"/>
        <v>160101</v>
      </c>
      <c r="AD120" s="36">
        <f t="shared" si="31"/>
        <v>0</v>
      </c>
      <c r="AE120" s="43">
        <f t="shared" si="31"/>
        <v>0</v>
      </c>
      <c r="AF120" s="121">
        <f t="shared" ref="AF120:AG120" si="42">AF24+AF72</f>
        <v>450</v>
      </c>
      <c r="AG120" s="122">
        <f t="shared" si="42"/>
        <v>160101</v>
      </c>
      <c r="AH120" s="36">
        <f t="shared" si="31"/>
        <v>3100</v>
      </c>
      <c r="AI120" s="43">
        <f t="shared" si="31"/>
        <v>2883062</v>
      </c>
      <c r="AJ120" s="36">
        <f t="shared" si="31"/>
        <v>66</v>
      </c>
      <c r="AK120" s="43">
        <f t="shared" si="31"/>
        <v>65635.02</v>
      </c>
      <c r="AL120" s="126">
        <f t="shared" ref="AL120:AM120" si="43">AL24+AL72</f>
        <v>3166</v>
      </c>
      <c r="AM120" s="127">
        <f t="shared" si="43"/>
        <v>2948697.02</v>
      </c>
    </row>
    <row r="121" spans="1:39" x14ac:dyDescent="0.25">
      <c r="A121" s="38">
        <v>16</v>
      </c>
      <c r="B121" s="65" t="s">
        <v>44</v>
      </c>
      <c r="C121" s="50" t="s">
        <v>15</v>
      </c>
      <c r="D121" s="36">
        <f t="shared" si="31"/>
        <v>650</v>
      </c>
      <c r="E121" s="43">
        <f t="shared" si="31"/>
        <v>107159.00000000001</v>
      </c>
      <c r="F121" s="36">
        <f t="shared" si="31"/>
        <v>0</v>
      </c>
      <c r="G121" s="43">
        <f t="shared" si="31"/>
        <v>0</v>
      </c>
      <c r="H121" s="36">
        <f t="shared" si="31"/>
        <v>220</v>
      </c>
      <c r="I121" s="43">
        <f t="shared" si="31"/>
        <v>43522.600000000006</v>
      </c>
      <c r="J121" s="36">
        <f t="shared" si="31"/>
        <v>100</v>
      </c>
      <c r="K121" s="43">
        <f t="shared" si="31"/>
        <v>19864</v>
      </c>
      <c r="L121" s="36">
        <f t="shared" si="31"/>
        <v>0</v>
      </c>
      <c r="M121" s="43">
        <f t="shared" si="31"/>
        <v>0</v>
      </c>
      <c r="N121" s="36">
        <f t="shared" si="31"/>
        <v>0</v>
      </c>
      <c r="O121" s="43">
        <f t="shared" si="31"/>
        <v>0</v>
      </c>
      <c r="P121" s="36">
        <f t="shared" si="31"/>
        <v>0</v>
      </c>
      <c r="Q121" s="43">
        <f t="shared" si="31"/>
        <v>0</v>
      </c>
      <c r="R121" s="36">
        <f t="shared" si="31"/>
        <v>0</v>
      </c>
      <c r="S121" s="43">
        <f t="shared" si="31"/>
        <v>0</v>
      </c>
      <c r="T121" s="36">
        <f t="shared" si="31"/>
        <v>0</v>
      </c>
      <c r="U121" s="43">
        <f t="shared" si="31"/>
        <v>0</v>
      </c>
      <c r="V121" s="36">
        <f t="shared" si="31"/>
        <v>0</v>
      </c>
      <c r="W121" s="43">
        <f t="shared" si="31"/>
        <v>0</v>
      </c>
      <c r="X121" s="36">
        <f t="shared" si="31"/>
        <v>0</v>
      </c>
      <c r="Y121" s="43">
        <f t="shared" si="31"/>
        <v>0</v>
      </c>
      <c r="Z121" s="121">
        <f t="shared" si="15"/>
        <v>970</v>
      </c>
      <c r="AA121" s="121">
        <f t="shared" si="15"/>
        <v>170545.60000000003</v>
      </c>
      <c r="AB121" s="36">
        <f t="shared" si="31"/>
        <v>800</v>
      </c>
      <c r="AC121" s="43">
        <f t="shared" si="31"/>
        <v>259592</v>
      </c>
      <c r="AD121" s="36">
        <f t="shared" si="31"/>
        <v>0</v>
      </c>
      <c r="AE121" s="43">
        <f t="shared" si="31"/>
        <v>0</v>
      </c>
      <c r="AF121" s="121">
        <f t="shared" ref="AF121:AG121" si="44">AF25+AF73</f>
        <v>800</v>
      </c>
      <c r="AG121" s="122">
        <f t="shared" si="44"/>
        <v>259592</v>
      </c>
      <c r="AH121" s="36">
        <f t="shared" si="31"/>
        <v>30</v>
      </c>
      <c r="AI121" s="43">
        <f t="shared" si="31"/>
        <v>26243.1</v>
      </c>
      <c r="AJ121" s="36">
        <f t="shared" si="31"/>
        <v>4</v>
      </c>
      <c r="AK121" s="43">
        <f t="shared" si="31"/>
        <v>3499.08</v>
      </c>
      <c r="AL121" s="126">
        <f t="shared" ref="AL121:AM121" si="45">AL25+AL73</f>
        <v>34</v>
      </c>
      <c r="AM121" s="127">
        <f t="shared" si="45"/>
        <v>29742.18</v>
      </c>
    </row>
    <row r="122" spans="1:39" x14ac:dyDescent="0.25">
      <c r="A122" s="38">
        <v>17</v>
      </c>
      <c r="B122" s="65" t="s">
        <v>45</v>
      </c>
      <c r="C122" s="50" t="s">
        <v>16</v>
      </c>
      <c r="D122" s="36">
        <f t="shared" si="31"/>
        <v>0</v>
      </c>
      <c r="E122" s="43">
        <f t="shared" si="31"/>
        <v>0</v>
      </c>
      <c r="F122" s="36">
        <f t="shared" si="31"/>
        <v>0</v>
      </c>
      <c r="G122" s="43">
        <f t="shared" si="31"/>
        <v>0</v>
      </c>
      <c r="H122" s="36">
        <f t="shared" si="31"/>
        <v>0</v>
      </c>
      <c r="I122" s="43">
        <f t="shared" si="31"/>
        <v>0</v>
      </c>
      <c r="J122" s="36">
        <f t="shared" si="31"/>
        <v>0</v>
      </c>
      <c r="K122" s="43">
        <f t="shared" si="31"/>
        <v>0</v>
      </c>
      <c r="L122" s="36">
        <f t="shared" si="31"/>
        <v>0</v>
      </c>
      <c r="M122" s="43">
        <f t="shared" si="31"/>
        <v>0</v>
      </c>
      <c r="N122" s="36">
        <f t="shared" si="31"/>
        <v>0</v>
      </c>
      <c r="O122" s="43">
        <f t="shared" si="31"/>
        <v>0</v>
      </c>
      <c r="P122" s="36">
        <f t="shared" si="31"/>
        <v>0</v>
      </c>
      <c r="Q122" s="43">
        <f t="shared" si="31"/>
        <v>0</v>
      </c>
      <c r="R122" s="36">
        <f t="shared" si="31"/>
        <v>0</v>
      </c>
      <c r="S122" s="43">
        <f t="shared" si="31"/>
        <v>0</v>
      </c>
      <c r="T122" s="36">
        <f t="shared" si="31"/>
        <v>0</v>
      </c>
      <c r="U122" s="43">
        <f t="shared" si="31"/>
        <v>0</v>
      </c>
      <c r="V122" s="36">
        <f t="shared" si="31"/>
        <v>0</v>
      </c>
      <c r="W122" s="43">
        <f t="shared" si="31"/>
        <v>0</v>
      </c>
      <c r="X122" s="36">
        <f t="shared" si="31"/>
        <v>0</v>
      </c>
      <c r="Y122" s="43">
        <f t="shared" si="31"/>
        <v>0</v>
      </c>
      <c r="Z122" s="121">
        <f t="shared" si="15"/>
        <v>0</v>
      </c>
      <c r="AA122" s="121">
        <f t="shared" si="15"/>
        <v>0</v>
      </c>
      <c r="AB122" s="36">
        <f t="shared" si="31"/>
        <v>0</v>
      </c>
      <c r="AC122" s="43">
        <f t="shared" si="31"/>
        <v>0</v>
      </c>
      <c r="AD122" s="36">
        <f t="shared" si="31"/>
        <v>0</v>
      </c>
      <c r="AE122" s="43">
        <f t="shared" si="31"/>
        <v>0</v>
      </c>
      <c r="AF122" s="121">
        <f t="shared" ref="AF122:AG122" si="46">AF26+AF74</f>
        <v>0</v>
      </c>
      <c r="AG122" s="122">
        <f t="shared" si="46"/>
        <v>0</v>
      </c>
      <c r="AH122" s="36">
        <f t="shared" si="31"/>
        <v>0</v>
      </c>
      <c r="AI122" s="43">
        <f t="shared" si="31"/>
        <v>0</v>
      </c>
      <c r="AJ122" s="36">
        <f t="shared" si="31"/>
        <v>0</v>
      </c>
      <c r="AK122" s="43">
        <f t="shared" si="31"/>
        <v>0</v>
      </c>
      <c r="AL122" s="126">
        <f t="shared" ref="AL122:AM122" si="47">AL26+AL74</f>
        <v>0</v>
      </c>
      <c r="AM122" s="127">
        <f t="shared" si="47"/>
        <v>0</v>
      </c>
    </row>
    <row r="123" spans="1:39" x14ac:dyDescent="0.25">
      <c r="A123" s="38">
        <v>18</v>
      </c>
      <c r="B123" s="65" t="s">
        <v>46</v>
      </c>
      <c r="C123" s="50" t="s">
        <v>17</v>
      </c>
      <c r="D123" s="36">
        <f t="shared" si="31"/>
        <v>1200</v>
      </c>
      <c r="E123" s="43">
        <f t="shared" si="31"/>
        <v>185820</v>
      </c>
      <c r="F123" s="36">
        <f t="shared" si="31"/>
        <v>0</v>
      </c>
      <c r="G123" s="43">
        <f t="shared" si="31"/>
        <v>0</v>
      </c>
      <c r="H123" s="36">
        <f t="shared" si="31"/>
        <v>600</v>
      </c>
      <c r="I123" s="43">
        <f t="shared" si="31"/>
        <v>111491.99999999999</v>
      </c>
      <c r="J123" s="36">
        <f t="shared" si="31"/>
        <v>657</v>
      </c>
      <c r="K123" s="43">
        <f t="shared" si="31"/>
        <v>184117.68</v>
      </c>
      <c r="L123" s="36">
        <f t="shared" si="31"/>
        <v>0</v>
      </c>
      <c r="M123" s="43">
        <f t="shared" si="31"/>
        <v>0</v>
      </c>
      <c r="N123" s="36">
        <f t="shared" si="31"/>
        <v>0</v>
      </c>
      <c r="O123" s="43">
        <f t="shared" si="31"/>
        <v>0</v>
      </c>
      <c r="P123" s="36">
        <f t="shared" si="31"/>
        <v>0</v>
      </c>
      <c r="Q123" s="43">
        <f t="shared" si="31"/>
        <v>0</v>
      </c>
      <c r="R123" s="36">
        <f t="shared" si="31"/>
        <v>0</v>
      </c>
      <c r="S123" s="43">
        <f t="shared" ref="S123:AM123" si="48">S27+S75</f>
        <v>0</v>
      </c>
      <c r="T123" s="36">
        <f t="shared" si="48"/>
        <v>0</v>
      </c>
      <c r="U123" s="43">
        <f t="shared" si="48"/>
        <v>0</v>
      </c>
      <c r="V123" s="36">
        <f t="shared" si="48"/>
        <v>0</v>
      </c>
      <c r="W123" s="43">
        <f t="shared" si="48"/>
        <v>0</v>
      </c>
      <c r="X123" s="36">
        <f t="shared" si="48"/>
        <v>0</v>
      </c>
      <c r="Y123" s="43">
        <f t="shared" si="48"/>
        <v>0</v>
      </c>
      <c r="Z123" s="121">
        <f t="shared" si="15"/>
        <v>2457</v>
      </c>
      <c r="AA123" s="121">
        <f t="shared" si="15"/>
        <v>481429.68</v>
      </c>
      <c r="AB123" s="36">
        <f t="shared" si="48"/>
        <v>80</v>
      </c>
      <c r="AC123" s="43">
        <f t="shared" si="48"/>
        <v>24383.200000000001</v>
      </c>
      <c r="AD123" s="36">
        <f t="shared" si="48"/>
        <v>0</v>
      </c>
      <c r="AE123" s="43">
        <f t="shared" si="48"/>
        <v>0</v>
      </c>
      <c r="AF123" s="121">
        <f t="shared" si="48"/>
        <v>80</v>
      </c>
      <c r="AG123" s="122">
        <f t="shared" si="48"/>
        <v>24383.200000000001</v>
      </c>
      <c r="AH123" s="36">
        <f t="shared" si="48"/>
        <v>665</v>
      </c>
      <c r="AI123" s="43">
        <f t="shared" si="48"/>
        <v>495996.9</v>
      </c>
      <c r="AJ123" s="36">
        <f t="shared" si="48"/>
        <v>53</v>
      </c>
      <c r="AK123" s="43">
        <f t="shared" si="48"/>
        <v>61003.53</v>
      </c>
      <c r="AL123" s="126">
        <f t="shared" si="48"/>
        <v>718</v>
      </c>
      <c r="AM123" s="127">
        <f t="shared" si="48"/>
        <v>557000.43000000005</v>
      </c>
    </row>
    <row r="124" spans="1:39" x14ac:dyDescent="0.25">
      <c r="A124" s="38">
        <v>19</v>
      </c>
      <c r="B124" s="65" t="s">
        <v>47</v>
      </c>
      <c r="C124" s="50" t="s">
        <v>18</v>
      </c>
      <c r="D124" s="36">
        <f t="shared" ref="D124:AK132" si="49">D28+D76</f>
        <v>17300</v>
      </c>
      <c r="E124" s="43">
        <f t="shared" si="49"/>
        <v>2852078</v>
      </c>
      <c r="F124" s="36">
        <f t="shared" si="49"/>
        <v>0</v>
      </c>
      <c r="G124" s="43">
        <f t="shared" si="49"/>
        <v>0</v>
      </c>
      <c r="H124" s="36">
        <f t="shared" si="49"/>
        <v>1450</v>
      </c>
      <c r="I124" s="43">
        <f t="shared" si="49"/>
        <v>286853.5</v>
      </c>
      <c r="J124" s="36">
        <f t="shared" si="49"/>
        <v>136</v>
      </c>
      <c r="K124" s="43">
        <f t="shared" si="49"/>
        <v>27015.040000000001</v>
      </c>
      <c r="L124" s="36">
        <f t="shared" si="49"/>
        <v>0</v>
      </c>
      <c r="M124" s="43">
        <f t="shared" si="49"/>
        <v>0</v>
      </c>
      <c r="N124" s="36">
        <f t="shared" si="49"/>
        <v>0</v>
      </c>
      <c r="O124" s="43">
        <f t="shared" si="49"/>
        <v>0</v>
      </c>
      <c r="P124" s="36">
        <f t="shared" si="49"/>
        <v>0</v>
      </c>
      <c r="Q124" s="43">
        <f t="shared" si="49"/>
        <v>0</v>
      </c>
      <c r="R124" s="36">
        <f t="shared" si="49"/>
        <v>0</v>
      </c>
      <c r="S124" s="43">
        <f t="shared" si="49"/>
        <v>0</v>
      </c>
      <c r="T124" s="36">
        <f t="shared" si="49"/>
        <v>0</v>
      </c>
      <c r="U124" s="43">
        <f t="shared" si="49"/>
        <v>0</v>
      </c>
      <c r="V124" s="36">
        <f t="shared" si="49"/>
        <v>0</v>
      </c>
      <c r="W124" s="43">
        <f t="shared" si="49"/>
        <v>0</v>
      </c>
      <c r="X124" s="36">
        <f t="shared" si="49"/>
        <v>0</v>
      </c>
      <c r="Y124" s="43">
        <f t="shared" si="49"/>
        <v>0</v>
      </c>
      <c r="Z124" s="121">
        <f t="shared" si="15"/>
        <v>18886</v>
      </c>
      <c r="AA124" s="121">
        <f t="shared" si="15"/>
        <v>3165946.5399999996</v>
      </c>
      <c r="AB124" s="36">
        <f t="shared" si="49"/>
        <v>0</v>
      </c>
      <c r="AC124" s="43">
        <f t="shared" si="49"/>
        <v>0</v>
      </c>
      <c r="AD124" s="36">
        <f t="shared" si="49"/>
        <v>0</v>
      </c>
      <c r="AE124" s="43">
        <f t="shared" si="49"/>
        <v>0</v>
      </c>
      <c r="AF124" s="121">
        <f t="shared" ref="AF124:AG124" si="50">AF28+AF76</f>
        <v>0</v>
      </c>
      <c r="AG124" s="122">
        <f t="shared" si="50"/>
        <v>0</v>
      </c>
      <c r="AH124" s="36">
        <f t="shared" si="49"/>
        <v>8285</v>
      </c>
      <c r="AI124" s="43">
        <f t="shared" si="49"/>
        <v>7247469.4500000002</v>
      </c>
      <c r="AJ124" s="36">
        <f t="shared" si="49"/>
        <v>6</v>
      </c>
      <c r="AK124" s="43">
        <f t="shared" si="49"/>
        <v>5248.62</v>
      </c>
      <c r="AL124" s="126">
        <f t="shared" ref="AL124:AM124" si="51">AL28+AL76</f>
        <v>8291</v>
      </c>
      <c r="AM124" s="127">
        <f t="shared" si="51"/>
        <v>7252718.0700000003</v>
      </c>
    </row>
    <row r="125" spans="1:39" x14ac:dyDescent="0.25">
      <c r="A125" s="38">
        <v>20</v>
      </c>
      <c r="B125" s="65" t="s">
        <v>48</v>
      </c>
      <c r="C125" s="50" t="s">
        <v>19</v>
      </c>
      <c r="D125" s="36">
        <f t="shared" si="49"/>
        <v>2100</v>
      </c>
      <c r="E125" s="43">
        <f t="shared" si="49"/>
        <v>267183</v>
      </c>
      <c r="F125" s="36">
        <f t="shared" si="49"/>
        <v>0</v>
      </c>
      <c r="G125" s="43">
        <f t="shared" si="49"/>
        <v>0</v>
      </c>
      <c r="H125" s="36">
        <f t="shared" si="49"/>
        <v>55</v>
      </c>
      <c r="I125" s="43">
        <f t="shared" si="49"/>
        <v>8397.4000000000015</v>
      </c>
      <c r="J125" s="36">
        <f t="shared" si="49"/>
        <v>1416</v>
      </c>
      <c r="K125" s="43">
        <f t="shared" si="49"/>
        <v>223529.76</v>
      </c>
      <c r="L125" s="36">
        <f t="shared" si="49"/>
        <v>0</v>
      </c>
      <c r="M125" s="43">
        <f t="shared" si="49"/>
        <v>0</v>
      </c>
      <c r="N125" s="36">
        <f t="shared" si="49"/>
        <v>0</v>
      </c>
      <c r="O125" s="43">
        <f t="shared" si="49"/>
        <v>0</v>
      </c>
      <c r="P125" s="36">
        <f t="shared" si="49"/>
        <v>0</v>
      </c>
      <c r="Q125" s="43">
        <f t="shared" si="49"/>
        <v>0</v>
      </c>
      <c r="R125" s="36">
        <f t="shared" si="49"/>
        <v>0</v>
      </c>
      <c r="S125" s="43">
        <f t="shared" si="49"/>
        <v>0</v>
      </c>
      <c r="T125" s="36">
        <f t="shared" si="49"/>
        <v>0</v>
      </c>
      <c r="U125" s="43">
        <f t="shared" si="49"/>
        <v>0</v>
      </c>
      <c r="V125" s="36">
        <f t="shared" si="49"/>
        <v>0</v>
      </c>
      <c r="W125" s="43">
        <f t="shared" si="49"/>
        <v>0</v>
      </c>
      <c r="X125" s="36">
        <f t="shared" si="49"/>
        <v>0</v>
      </c>
      <c r="Y125" s="43">
        <f t="shared" si="49"/>
        <v>0</v>
      </c>
      <c r="Z125" s="121">
        <f t="shared" si="15"/>
        <v>3571</v>
      </c>
      <c r="AA125" s="121">
        <f t="shared" si="15"/>
        <v>499110.16</v>
      </c>
      <c r="AB125" s="36">
        <f t="shared" si="49"/>
        <v>350</v>
      </c>
      <c r="AC125" s="43">
        <f t="shared" si="49"/>
        <v>87643.5</v>
      </c>
      <c r="AD125" s="36">
        <f t="shared" si="49"/>
        <v>3050</v>
      </c>
      <c r="AE125" s="43">
        <f t="shared" si="49"/>
        <v>789736.5</v>
      </c>
      <c r="AF125" s="121">
        <f t="shared" ref="AF125:AG125" si="52">AF29+AF77</f>
        <v>3400</v>
      </c>
      <c r="AG125" s="122">
        <f t="shared" si="52"/>
        <v>877380.00000000012</v>
      </c>
      <c r="AH125" s="36">
        <f t="shared" si="49"/>
        <v>390</v>
      </c>
      <c r="AI125" s="43">
        <f t="shared" si="49"/>
        <v>355524</v>
      </c>
      <c r="AJ125" s="36">
        <f t="shared" si="49"/>
        <v>46</v>
      </c>
      <c r="AK125" s="43">
        <f t="shared" si="49"/>
        <v>43204.58</v>
      </c>
      <c r="AL125" s="126">
        <f t="shared" ref="AL125:AM125" si="53">AL29+AL77</f>
        <v>436</v>
      </c>
      <c r="AM125" s="127">
        <f t="shared" si="53"/>
        <v>398728.57999999996</v>
      </c>
    </row>
    <row r="126" spans="1:39" x14ac:dyDescent="0.25">
      <c r="A126" s="38">
        <v>21</v>
      </c>
      <c r="B126" s="65" t="s">
        <v>49</v>
      </c>
      <c r="C126" s="50" t="s">
        <v>20</v>
      </c>
      <c r="D126" s="36">
        <f t="shared" si="49"/>
        <v>300</v>
      </c>
      <c r="E126" s="43">
        <f t="shared" si="49"/>
        <v>30450</v>
      </c>
      <c r="F126" s="36">
        <f t="shared" si="49"/>
        <v>0</v>
      </c>
      <c r="G126" s="43">
        <f t="shared" si="49"/>
        <v>0</v>
      </c>
      <c r="H126" s="36">
        <f t="shared" si="49"/>
        <v>2250</v>
      </c>
      <c r="I126" s="43">
        <f t="shared" si="49"/>
        <v>274050</v>
      </c>
      <c r="J126" s="36">
        <f t="shared" si="49"/>
        <v>399</v>
      </c>
      <c r="K126" s="43">
        <f t="shared" si="49"/>
        <v>67913.790000000008</v>
      </c>
      <c r="L126" s="36">
        <f t="shared" si="49"/>
        <v>0</v>
      </c>
      <c r="M126" s="43">
        <f t="shared" si="49"/>
        <v>0</v>
      </c>
      <c r="N126" s="36">
        <f t="shared" si="49"/>
        <v>0</v>
      </c>
      <c r="O126" s="43">
        <f t="shared" si="49"/>
        <v>0</v>
      </c>
      <c r="P126" s="36">
        <f t="shared" si="49"/>
        <v>0</v>
      </c>
      <c r="Q126" s="43">
        <f t="shared" si="49"/>
        <v>0</v>
      </c>
      <c r="R126" s="36">
        <f t="shared" si="49"/>
        <v>0</v>
      </c>
      <c r="S126" s="43">
        <f t="shared" si="49"/>
        <v>0</v>
      </c>
      <c r="T126" s="36">
        <f t="shared" si="49"/>
        <v>0</v>
      </c>
      <c r="U126" s="43">
        <f t="shared" si="49"/>
        <v>0</v>
      </c>
      <c r="V126" s="36">
        <f t="shared" si="49"/>
        <v>0</v>
      </c>
      <c r="W126" s="43">
        <f t="shared" si="49"/>
        <v>0</v>
      </c>
      <c r="X126" s="36">
        <f t="shared" si="49"/>
        <v>0</v>
      </c>
      <c r="Y126" s="43">
        <f t="shared" si="49"/>
        <v>0</v>
      </c>
      <c r="Z126" s="121">
        <f t="shared" si="15"/>
        <v>2949</v>
      </c>
      <c r="AA126" s="121">
        <f t="shared" si="15"/>
        <v>372413.79000000004</v>
      </c>
      <c r="AB126" s="36">
        <f t="shared" si="49"/>
        <v>1525</v>
      </c>
      <c r="AC126" s="43">
        <f t="shared" si="49"/>
        <v>304664.5</v>
      </c>
      <c r="AD126" s="36">
        <f t="shared" si="49"/>
        <v>0</v>
      </c>
      <c r="AE126" s="43">
        <f t="shared" si="49"/>
        <v>0</v>
      </c>
      <c r="AF126" s="121">
        <f t="shared" ref="AF126:AG126" si="54">AF30+AF78</f>
        <v>1525</v>
      </c>
      <c r="AG126" s="122">
        <f t="shared" si="54"/>
        <v>304664.5</v>
      </c>
      <c r="AH126" s="36">
        <f t="shared" si="49"/>
        <v>7160</v>
      </c>
      <c r="AI126" s="43">
        <f t="shared" si="49"/>
        <v>4812880.4000000004</v>
      </c>
      <c r="AJ126" s="36">
        <f t="shared" si="49"/>
        <v>12</v>
      </c>
      <c r="AK126" s="43">
        <f t="shared" si="49"/>
        <v>11270.76</v>
      </c>
      <c r="AL126" s="126">
        <f t="shared" ref="AL126:AM126" si="55">AL30+AL78</f>
        <v>7172</v>
      </c>
      <c r="AM126" s="127">
        <f t="shared" si="55"/>
        <v>4824151.16</v>
      </c>
    </row>
    <row r="127" spans="1:39" x14ac:dyDescent="0.25">
      <c r="A127" s="38">
        <v>22</v>
      </c>
      <c r="B127" s="65" t="s">
        <v>50</v>
      </c>
      <c r="C127" s="50" t="s">
        <v>21</v>
      </c>
      <c r="D127" s="36">
        <f t="shared" si="49"/>
        <v>0</v>
      </c>
      <c r="E127" s="43">
        <f t="shared" si="49"/>
        <v>0</v>
      </c>
      <c r="F127" s="36">
        <f t="shared" si="49"/>
        <v>0</v>
      </c>
      <c r="G127" s="43">
        <f t="shared" si="49"/>
        <v>0</v>
      </c>
      <c r="H127" s="36">
        <f t="shared" si="49"/>
        <v>0</v>
      </c>
      <c r="I127" s="43">
        <f t="shared" si="49"/>
        <v>0</v>
      </c>
      <c r="J127" s="36">
        <f t="shared" si="49"/>
        <v>5904</v>
      </c>
      <c r="K127" s="43">
        <f t="shared" si="49"/>
        <v>1654536.96</v>
      </c>
      <c r="L127" s="36">
        <f t="shared" si="49"/>
        <v>0</v>
      </c>
      <c r="M127" s="43">
        <f t="shared" si="49"/>
        <v>0</v>
      </c>
      <c r="N127" s="36">
        <f t="shared" si="49"/>
        <v>0</v>
      </c>
      <c r="O127" s="43">
        <f t="shared" si="49"/>
        <v>0</v>
      </c>
      <c r="P127" s="36">
        <f t="shared" si="49"/>
        <v>0</v>
      </c>
      <c r="Q127" s="43">
        <f t="shared" si="49"/>
        <v>0</v>
      </c>
      <c r="R127" s="36">
        <f t="shared" si="49"/>
        <v>0</v>
      </c>
      <c r="S127" s="43">
        <f t="shared" si="49"/>
        <v>0</v>
      </c>
      <c r="T127" s="36">
        <f t="shared" si="49"/>
        <v>0</v>
      </c>
      <c r="U127" s="43">
        <f t="shared" si="49"/>
        <v>0</v>
      </c>
      <c r="V127" s="36">
        <f t="shared" si="49"/>
        <v>0</v>
      </c>
      <c r="W127" s="43">
        <f t="shared" si="49"/>
        <v>0</v>
      </c>
      <c r="X127" s="36">
        <f t="shared" si="49"/>
        <v>0</v>
      </c>
      <c r="Y127" s="43">
        <f t="shared" si="49"/>
        <v>0</v>
      </c>
      <c r="Z127" s="121">
        <f t="shared" si="15"/>
        <v>5904</v>
      </c>
      <c r="AA127" s="121">
        <f t="shared" si="15"/>
        <v>1654536.96</v>
      </c>
      <c r="AB127" s="36">
        <f t="shared" si="49"/>
        <v>0</v>
      </c>
      <c r="AC127" s="43">
        <f t="shared" si="49"/>
        <v>0</v>
      </c>
      <c r="AD127" s="36">
        <f t="shared" si="49"/>
        <v>10568</v>
      </c>
      <c r="AE127" s="43">
        <f t="shared" si="49"/>
        <v>4857475.5199999996</v>
      </c>
      <c r="AF127" s="121">
        <f t="shared" ref="AF127:AG127" si="56">AF31+AF79</f>
        <v>10568</v>
      </c>
      <c r="AG127" s="122">
        <f t="shared" si="56"/>
        <v>4857475.5199999996</v>
      </c>
      <c r="AH127" s="36">
        <f t="shared" si="49"/>
        <v>0</v>
      </c>
      <c r="AI127" s="43">
        <f t="shared" si="49"/>
        <v>0</v>
      </c>
      <c r="AJ127" s="36">
        <f t="shared" si="49"/>
        <v>480</v>
      </c>
      <c r="AK127" s="43">
        <f t="shared" si="49"/>
        <v>552484.80000000005</v>
      </c>
      <c r="AL127" s="126">
        <f t="shared" ref="AL127:AM127" si="57">AL31+AL79</f>
        <v>480</v>
      </c>
      <c r="AM127" s="127">
        <f t="shared" si="57"/>
        <v>552484.80000000005</v>
      </c>
    </row>
    <row r="128" spans="1:39" x14ac:dyDescent="0.25">
      <c r="A128" s="38">
        <v>23</v>
      </c>
      <c r="B128" s="65" t="s">
        <v>51</v>
      </c>
      <c r="C128" s="50" t="s">
        <v>22</v>
      </c>
      <c r="D128" s="36">
        <f t="shared" si="49"/>
        <v>1000</v>
      </c>
      <c r="E128" s="43">
        <f t="shared" si="49"/>
        <v>154850</v>
      </c>
      <c r="F128" s="36">
        <f t="shared" si="49"/>
        <v>0</v>
      </c>
      <c r="G128" s="43">
        <f t="shared" si="49"/>
        <v>0</v>
      </c>
      <c r="H128" s="36">
        <f t="shared" si="49"/>
        <v>300</v>
      </c>
      <c r="I128" s="43">
        <f t="shared" si="49"/>
        <v>55746</v>
      </c>
      <c r="J128" s="36">
        <f t="shared" si="49"/>
        <v>530</v>
      </c>
      <c r="K128" s="43">
        <f t="shared" si="49"/>
        <v>148527.20000000001</v>
      </c>
      <c r="L128" s="36">
        <f t="shared" si="49"/>
        <v>0</v>
      </c>
      <c r="M128" s="43">
        <f t="shared" si="49"/>
        <v>0</v>
      </c>
      <c r="N128" s="36">
        <f t="shared" si="49"/>
        <v>0</v>
      </c>
      <c r="O128" s="43">
        <f t="shared" si="49"/>
        <v>0</v>
      </c>
      <c r="P128" s="36">
        <f t="shared" si="49"/>
        <v>0</v>
      </c>
      <c r="Q128" s="43">
        <f t="shared" si="49"/>
        <v>0</v>
      </c>
      <c r="R128" s="36">
        <f t="shared" si="49"/>
        <v>0</v>
      </c>
      <c r="S128" s="43">
        <f t="shared" si="49"/>
        <v>0</v>
      </c>
      <c r="T128" s="36">
        <f t="shared" si="49"/>
        <v>0</v>
      </c>
      <c r="U128" s="43">
        <f t="shared" si="49"/>
        <v>0</v>
      </c>
      <c r="V128" s="36">
        <f t="shared" si="49"/>
        <v>0</v>
      </c>
      <c r="W128" s="43">
        <f t="shared" si="49"/>
        <v>0</v>
      </c>
      <c r="X128" s="36">
        <f t="shared" si="49"/>
        <v>0</v>
      </c>
      <c r="Y128" s="43">
        <f t="shared" si="49"/>
        <v>0</v>
      </c>
      <c r="Z128" s="121">
        <f t="shared" si="15"/>
        <v>1830</v>
      </c>
      <c r="AA128" s="121">
        <f t="shared" si="15"/>
        <v>359123.20000000007</v>
      </c>
      <c r="AB128" s="36">
        <f t="shared" si="49"/>
        <v>0</v>
      </c>
      <c r="AC128" s="43">
        <f t="shared" si="49"/>
        <v>0</v>
      </c>
      <c r="AD128" s="36">
        <f t="shared" si="49"/>
        <v>0</v>
      </c>
      <c r="AE128" s="43">
        <f t="shared" si="49"/>
        <v>0</v>
      </c>
      <c r="AF128" s="121">
        <f t="shared" ref="AF128:AG128" si="58">AF32+AF80</f>
        <v>0</v>
      </c>
      <c r="AG128" s="122">
        <f t="shared" si="58"/>
        <v>0</v>
      </c>
      <c r="AH128" s="36">
        <f t="shared" si="49"/>
        <v>950</v>
      </c>
      <c r="AI128" s="43">
        <f t="shared" si="49"/>
        <v>708567</v>
      </c>
      <c r="AJ128" s="36">
        <f t="shared" si="49"/>
        <v>170</v>
      </c>
      <c r="AK128" s="43">
        <f t="shared" si="49"/>
        <v>195671.7</v>
      </c>
      <c r="AL128" s="126">
        <f t="shared" ref="AL128:AM128" si="59">AL32+AL80</f>
        <v>1120</v>
      </c>
      <c r="AM128" s="127">
        <f t="shared" si="59"/>
        <v>904238.7</v>
      </c>
    </row>
    <row r="129" spans="1:39" x14ac:dyDescent="0.25">
      <c r="A129" s="38">
        <v>24</v>
      </c>
      <c r="B129" s="65" t="s">
        <v>52</v>
      </c>
      <c r="C129" s="50" t="s">
        <v>23</v>
      </c>
      <c r="D129" s="36">
        <f t="shared" si="49"/>
        <v>0</v>
      </c>
      <c r="E129" s="43">
        <f t="shared" si="49"/>
        <v>0</v>
      </c>
      <c r="F129" s="36">
        <f t="shared" si="49"/>
        <v>0</v>
      </c>
      <c r="G129" s="43">
        <f t="shared" si="49"/>
        <v>0</v>
      </c>
      <c r="H129" s="36">
        <f t="shared" si="49"/>
        <v>0</v>
      </c>
      <c r="I129" s="43">
        <f t="shared" si="49"/>
        <v>0</v>
      </c>
      <c r="J129" s="36">
        <f t="shared" si="49"/>
        <v>0</v>
      </c>
      <c r="K129" s="43">
        <f t="shared" si="49"/>
        <v>0</v>
      </c>
      <c r="L129" s="36">
        <f t="shared" si="49"/>
        <v>0</v>
      </c>
      <c r="M129" s="43">
        <f t="shared" si="49"/>
        <v>0</v>
      </c>
      <c r="N129" s="36">
        <f t="shared" si="49"/>
        <v>0</v>
      </c>
      <c r="O129" s="43">
        <f t="shared" si="49"/>
        <v>0</v>
      </c>
      <c r="P129" s="36">
        <f t="shared" si="49"/>
        <v>0</v>
      </c>
      <c r="Q129" s="43">
        <f t="shared" si="49"/>
        <v>0</v>
      </c>
      <c r="R129" s="36">
        <f t="shared" si="49"/>
        <v>0</v>
      </c>
      <c r="S129" s="43">
        <f t="shared" si="49"/>
        <v>0</v>
      </c>
      <c r="T129" s="36">
        <f t="shared" si="49"/>
        <v>0</v>
      </c>
      <c r="U129" s="43">
        <f t="shared" si="49"/>
        <v>0</v>
      </c>
      <c r="V129" s="36">
        <f t="shared" si="49"/>
        <v>0</v>
      </c>
      <c r="W129" s="43">
        <f t="shared" si="49"/>
        <v>0</v>
      </c>
      <c r="X129" s="36">
        <f t="shared" si="49"/>
        <v>0</v>
      </c>
      <c r="Y129" s="43">
        <f t="shared" si="49"/>
        <v>0</v>
      </c>
      <c r="Z129" s="121">
        <f t="shared" si="15"/>
        <v>0</v>
      </c>
      <c r="AA129" s="121">
        <f t="shared" si="15"/>
        <v>0</v>
      </c>
      <c r="AB129" s="36">
        <f t="shared" si="49"/>
        <v>0</v>
      </c>
      <c r="AC129" s="43">
        <f t="shared" si="49"/>
        <v>0</v>
      </c>
      <c r="AD129" s="36">
        <f t="shared" si="49"/>
        <v>0</v>
      </c>
      <c r="AE129" s="43">
        <f t="shared" si="49"/>
        <v>0</v>
      </c>
      <c r="AF129" s="121">
        <f t="shared" ref="AF129:AG129" si="60">AF33+AF81</f>
        <v>0</v>
      </c>
      <c r="AG129" s="122">
        <f t="shared" si="60"/>
        <v>0</v>
      </c>
      <c r="AH129" s="36">
        <f t="shared" si="49"/>
        <v>0</v>
      </c>
      <c r="AI129" s="43">
        <f t="shared" si="49"/>
        <v>0</v>
      </c>
      <c r="AJ129" s="36">
        <f t="shared" si="49"/>
        <v>0</v>
      </c>
      <c r="AK129" s="43">
        <f t="shared" si="49"/>
        <v>0</v>
      </c>
      <c r="AL129" s="126">
        <f t="shared" ref="AL129:AM129" si="61">AL33+AL81</f>
        <v>0</v>
      </c>
      <c r="AM129" s="127">
        <f t="shared" si="61"/>
        <v>0</v>
      </c>
    </row>
    <row r="130" spans="1:39" ht="36" x14ac:dyDescent="0.25">
      <c r="A130" s="38">
        <v>25</v>
      </c>
      <c r="B130" s="65" t="s">
        <v>53</v>
      </c>
      <c r="C130" s="50" t="s">
        <v>24</v>
      </c>
      <c r="D130" s="36">
        <f t="shared" si="49"/>
        <v>2000</v>
      </c>
      <c r="E130" s="43">
        <f t="shared" si="49"/>
        <v>329720</v>
      </c>
      <c r="F130" s="36">
        <f t="shared" si="49"/>
        <v>0</v>
      </c>
      <c r="G130" s="43">
        <f t="shared" si="49"/>
        <v>0</v>
      </c>
      <c r="H130" s="36">
        <f t="shared" si="49"/>
        <v>375</v>
      </c>
      <c r="I130" s="43">
        <f t="shared" si="49"/>
        <v>74186.25</v>
      </c>
      <c r="J130" s="36">
        <f t="shared" si="49"/>
        <v>0</v>
      </c>
      <c r="K130" s="43">
        <f t="shared" si="49"/>
        <v>0</v>
      </c>
      <c r="L130" s="36">
        <f t="shared" si="49"/>
        <v>0</v>
      </c>
      <c r="M130" s="43">
        <f t="shared" si="49"/>
        <v>0</v>
      </c>
      <c r="N130" s="36">
        <f t="shared" si="49"/>
        <v>0</v>
      </c>
      <c r="O130" s="43">
        <f t="shared" si="49"/>
        <v>0</v>
      </c>
      <c r="P130" s="36">
        <f t="shared" si="49"/>
        <v>0</v>
      </c>
      <c r="Q130" s="43">
        <f t="shared" si="49"/>
        <v>0</v>
      </c>
      <c r="R130" s="36">
        <f t="shared" si="49"/>
        <v>0</v>
      </c>
      <c r="S130" s="43">
        <f t="shared" si="49"/>
        <v>0</v>
      </c>
      <c r="T130" s="36">
        <f t="shared" si="49"/>
        <v>0</v>
      </c>
      <c r="U130" s="43">
        <f t="shared" si="49"/>
        <v>0</v>
      </c>
      <c r="V130" s="36">
        <f t="shared" si="49"/>
        <v>0</v>
      </c>
      <c r="W130" s="43">
        <f t="shared" si="49"/>
        <v>0</v>
      </c>
      <c r="X130" s="36">
        <f t="shared" si="49"/>
        <v>0</v>
      </c>
      <c r="Y130" s="43">
        <f t="shared" si="49"/>
        <v>0</v>
      </c>
      <c r="Z130" s="121">
        <f t="shared" si="15"/>
        <v>2375</v>
      </c>
      <c r="AA130" s="121">
        <f t="shared" si="15"/>
        <v>403906.25</v>
      </c>
      <c r="AB130" s="36">
        <f t="shared" si="49"/>
        <v>50</v>
      </c>
      <c r="AC130" s="43">
        <f t="shared" si="49"/>
        <v>16224.5</v>
      </c>
      <c r="AD130" s="36">
        <f t="shared" si="49"/>
        <v>0</v>
      </c>
      <c r="AE130" s="43">
        <f t="shared" si="49"/>
        <v>0</v>
      </c>
      <c r="AF130" s="121">
        <f t="shared" ref="AF130:AG130" si="62">AF34+AF82</f>
        <v>50</v>
      </c>
      <c r="AG130" s="122">
        <f t="shared" si="62"/>
        <v>16224.5</v>
      </c>
      <c r="AH130" s="36">
        <f t="shared" si="49"/>
        <v>330</v>
      </c>
      <c r="AI130" s="43">
        <f t="shared" si="49"/>
        <v>288674.10000000003</v>
      </c>
      <c r="AJ130" s="36">
        <f t="shared" si="49"/>
        <v>0</v>
      </c>
      <c r="AK130" s="43">
        <f t="shared" si="49"/>
        <v>0</v>
      </c>
      <c r="AL130" s="126">
        <f t="shared" ref="AL130:AM130" si="63">AL34+AL82</f>
        <v>330</v>
      </c>
      <c r="AM130" s="127">
        <f t="shared" si="63"/>
        <v>288674.10000000003</v>
      </c>
    </row>
    <row r="131" spans="1:39" x14ac:dyDescent="0.25">
      <c r="A131" s="38">
        <v>27</v>
      </c>
      <c r="B131" s="65" t="s">
        <v>54</v>
      </c>
      <c r="C131" s="50" t="s">
        <v>25</v>
      </c>
      <c r="D131" s="36">
        <f t="shared" si="49"/>
        <v>0</v>
      </c>
      <c r="E131" s="43">
        <f t="shared" si="49"/>
        <v>0</v>
      </c>
      <c r="F131" s="36">
        <f t="shared" si="49"/>
        <v>0</v>
      </c>
      <c r="G131" s="43">
        <f t="shared" si="49"/>
        <v>0</v>
      </c>
      <c r="H131" s="36">
        <f t="shared" si="49"/>
        <v>1300</v>
      </c>
      <c r="I131" s="43">
        <f t="shared" si="49"/>
        <v>241566</v>
      </c>
      <c r="J131" s="36">
        <f t="shared" si="49"/>
        <v>0</v>
      </c>
      <c r="K131" s="43">
        <f t="shared" si="49"/>
        <v>0</v>
      </c>
      <c r="L131" s="36">
        <f t="shared" si="49"/>
        <v>0</v>
      </c>
      <c r="M131" s="43">
        <f t="shared" si="49"/>
        <v>0</v>
      </c>
      <c r="N131" s="36">
        <f t="shared" si="49"/>
        <v>0</v>
      </c>
      <c r="O131" s="43">
        <f t="shared" si="49"/>
        <v>0</v>
      </c>
      <c r="P131" s="36">
        <f t="shared" si="49"/>
        <v>0</v>
      </c>
      <c r="Q131" s="43">
        <f t="shared" si="49"/>
        <v>0</v>
      </c>
      <c r="R131" s="36">
        <f t="shared" si="49"/>
        <v>0</v>
      </c>
      <c r="S131" s="43">
        <f t="shared" si="49"/>
        <v>0</v>
      </c>
      <c r="T131" s="36">
        <f t="shared" si="49"/>
        <v>0</v>
      </c>
      <c r="U131" s="43">
        <f t="shared" si="49"/>
        <v>0</v>
      </c>
      <c r="V131" s="36">
        <f t="shared" si="49"/>
        <v>0</v>
      </c>
      <c r="W131" s="43">
        <f t="shared" si="49"/>
        <v>0</v>
      </c>
      <c r="X131" s="36">
        <f t="shared" si="49"/>
        <v>0</v>
      </c>
      <c r="Y131" s="43">
        <f t="shared" si="49"/>
        <v>0</v>
      </c>
      <c r="Z131" s="121">
        <f t="shared" si="15"/>
        <v>1300</v>
      </c>
      <c r="AA131" s="121">
        <f t="shared" si="15"/>
        <v>241566</v>
      </c>
      <c r="AB131" s="36">
        <f t="shared" si="49"/>
        <v>4610</v>
      </c>
      <c r="AC131" s="43">
        <f t="shared" si="49"/>
        <v>1405081.9</v>
      </c>
      <c r="AD131" s="116">
        <f t="shared" si="49"/>
        <v>0</v>
      </c>
      <c r="AE131" s="43">
        <f t="shared" si="49"/>
        <v>0</v>
      </c>
      <c r="AF131" s="121">
        <f t="shared" ref="AF131:AG131" si="64">AF35+AF83</f>
        <v>4610</v>
      </c>
      <c r="AG131" s="122">
        <f t="shared" si="64"/>
        <v>1405081.9</v>
      </c>
      <c r="AH131" s="36">
        <f t="shared" si="49"/>
        <v>920</v>
      </c>
      <c r="AI131" s="43">
        <f t="shared" si="49"/>
        <v>686191.2</v>
      </c>
      <c r="AJ131" s="36">
        <f t="shared" si="49"/>
        <v>0</v>
      </c>
      <c r="AK131" s="43">
        <f t="shared" si="49"/>
        <v>0</v>
      </c>
      <c r="AL131" s="126">
        <f t="shared" ref="AL131:AM131" si="65">AL35+AL83</f>
        <v>920</v>
      </c>
      <c r="AM131" s="127">
        <f t="shared" si="65"/>
        <v>686191.2</v>
      </c>
    </row>
    <row r="132" spans="1:39" x14ac:dyDescent="0.25">
      <c r="A132" s="38">
        <v>28</v>
      </c>
      <c r="B132" s="65" t="s">
        <v>61</v>
      </c>
      <c r="C132" s="50" t="s">
        <v>26</v>
      </c>
      <c r="D132" s="36">
        <f t="shared" si="49"/>
        <v>0</v>
      </c>
      <c r="E132" s="43">
        <f t="shared" si="49"/>
        <v>0</v>
      </c>
      <c r="F132" s="36">
        <f t="shared" si="49"/>
        <v>0</v>
      </c>
      <c r="G132" s="43">
        <f t="shared" si="49"/>
        <v>0</v>
      </c>
      <c r="H132" s="36">
        <f t="shared" si="49"/>
        <v>0</v>
      </c>
      <c r="I132" s="43">
        <f t="shared" si="49"/>
        <v>0</v>
      </c>
      <c r="J132" s="36">
        <f t="shared" si="49"/>
        <v>0</v>
      </c>
      <c r="K132" s="43">
        <f t="shared" si="49"/>
        <v>0</v>
      </c>
      <c r="L132" s="36">
        <f t="shared" si="49"/>
        <v>0</v>
      </c>
      <c r="M132" s="43">
        <f t="shared" si="49"/>
        <v>0</v>
      </c>
      <c r="N132" s="36">
        <f t="shared" si="49"/>
        <v>0</v>
      </c>
      <c r="O132" s="43">
        <f t="shared" si="49"/>
        <v>0</v>
      </c>
      <c r="P132" s="36">
        <f t="shared" si="49"/>
        <v>0</v>
      </c>
      <c r="Q132" s="43">
        <f t="shared" si="49"/>
        <v>0</v>
      </c>
      <c r="R132" s="36">
        <f t="shared" si="49"/>
        <v>0</v>
      </c>
      <c r="S132" s="43">
        <f t="shared" ref="S132:AM132" si="66">S36+S84</f>
        <v>0</v>
      </c>
      <c r="T132" s="36">
        <f t="shared" si="66"/>
        <v>0</v>
      </c>
      <c r="U132" s="43">
        <f t="shared" si="66"/>
        <v>0</v>
      </c>
      <c r="V132" s="36">
        <f t="shared" si="66"/>
        <v>0</v>
      </c>
      <c r="W132" s="43">
        <f t="shared" si="66"/>
        <v>0</v>
      </c>
      <c r="X132" s="36">
        <f t="shared" si="66"/>
        <v>0</v>
      </c>
      <c r="Y132" s="43">
        <f t="shared" si="66"/>
        <v>0</v>
      </c>
      <c r="Z132" s="121">
        <f t="shared" si="15"/>
        <v>0</v>
      </c>
      <c r="AA132" s="121">
        <f t="shared" si="15"/>
        <v>0</v>
      </c>
      <c r="AB132" s="36">
        <f t="shared" si="66"/>
        <v>0</v>
      </c>
      <c r="AC132" s="43">
        <f t="shared" si="66"/>
        <v>0</v>
      </c>
      <c r="AD132" s="36">
        <f t="shared" si="66"/>
        <v>0</v>
      </c>
      <c r="AE132" s="43">
        <f t="shared" si="66"/>
        <v>0</v>
      </c>
      <c r="AF132" s="121">
        <f t="shared" si="66"/>
        <v>0</v>
      </c>
      <c r="AG132" s="122">
        <f t="shared" si="66"/>
        <v>0</v>
      </c>
      <c r="AH132" s="36">
        <f t="shared" si="66"/>
        <v>0</v>
      </c>
      <c r="AI132" s="43">
        <f t="shared" si="66"/>
        <v>0</v>
      </c>
      <c r="AJ132" s="36">
        <f t="shared" si="66"/>
        <v>0</v>
      </c>
      <c r="AK132" s="43">
        <f t="shared" si="66"/>
        <v>0</v>
      </c>
      <c r="AL132" s="126">
        <f t="shared" si="66"/>
        <v>0</v>
      </c>
      <c r="AM132" s="127">
        <f t="shared" si="66"/>
        <v>0</v>
      </c>
    </row>
    <row r="133" spans="1:39" x14ac:dyDescent="0.25">
      <c r="A133" s="38">
        <v>29</v>
      </c>
      <c r="B133" s="65" t="s">
        <v>62</v>
      </c>
      <c r="C133" s="50" t="s">
        <v>27</v>
      </c>
      <c r="D133" s="36">
        <f t="shared" ref="D133:AK141" si="67">D37+D85</f>
        <v>0</v>
      </c>
      <c r="E133" s="43">
        <f t="shared" si="67"/>
        <v>0</v>
      </c>
      <c r="F133" s="36">
        <f t="shared" si="67"/>
        <v>0</v>
      </c>
      <c r="G133" s="43">
        <f t="shared" si="67"/>
        <v>0</v>
      </c>
      <c r="H133" s="36">
        <f t="shared" si="67"/>
        <v>600</v>
      </c>
      <c r="I133" s="43">
        <f t="shared" si="67"/>
        <v>118698</v>
      </c>
      <c r="J133" s="36">
        <f t="shared" si="67"/>
        <v>1000</v>
      </c>
      <c r="K133" s="43">
        <f t="shared" si="67"/>
        <v>198640</v>
      </c>
      <c r="L133" s="36">
        <f t="shared" si="67"/>
        <v>0</v>
      </c>
      <c r="M133" s="43">
        <f t="shared" si="67"/>
        <v>0</v>
      </c>
      <c r="N133" s="36">
        <f t="shared" si="67"/>
        <v>0</v>
      </c>
      <c r="O133" s="43">
        <f t="shared" si="67"/>
        <v>0</v>
      </c>
      <c r="P133" s="36">
        <f t="shared" si="67"/>
        <v>0</v>
      </c>
      <c r="Q133" s="43">
        <f t="shared" si="67"/>
        <v>0</v>
      </c>
      <c r="R133" s="36">
        <f t="shared" si="67"/>
        <v>0</v>
      </c>
      <c r="S133" s="43">
        <f t="shared" si="67"/>
        <v>0</v>
      </c>
      <c r="T133" s="36">
        <f t="shared" si="67"/>
        <v>0</v>
      </c>
      <c r="U133" s="43">
        <f t="shared" si="67"/>
        <v>0</v>
      </c>
      <c r="V133" s="36">
        <f t="shared" si="67"/>
        <v>0</v>
      </c>
      <c r="W133" s="43">
        <f t="shared" si="67"/>
        <v>0</v>
      </c>
      <c r="X133" s="36">
        <f t="shared" si="67"/>
        <v>0</v>
      </c>
      <c r="Y133" s="43">
        <f t="shared" si="67"/>
        <v>0</v>
      </c>
      <c r="Z133" s="121">
        <f t="shared" si="15"/>
        <v>1600</v>
      </c>
      <c r="AA133" s="121">
        <f t="shared" si="15"/>
        <v>317338</v>
      </c>
      <c r="AB133" s="36">
        <f t="shared" si="67"/>
        <v>27800</v>
      </c>
      <c r="AC133" s="43">
        <f t="shared" si="67"/>
        <v>9020822</v>
      </c>
      <c r="AD133" s="36">
        <f t="shared" si="67"/>
        <v>11100</v>
      </c>
      <c r="AE133" s="43">
        <f t="shared" si="67"/>
        <v>3616491</v>
      </c>
      <c r="AF133" s="121">
        <f t="shared" ref="AF133:AG133" si="68">AF37+AF85</f>
        <v>38900</v>
      </c>
      <c r="AG133" s="122">
        <f t="shared" si="68"/>
        <v>12637313</v>
      </c>
      <c r="AH133" s="36">
        <f t="shared" si="67"/>
        <v>24080</v>
      </c>
      <c r="AI133" s="43">
        <f t="shared" si="67"/>
        <v>21064461.600000001</v>
      </c>
      <c r="AJ133" s="36">
        <f t="shared" si="67"/>
        <v>2150</v>
      </c>
      <c r="AK133" s="43">
        <f t="shared" si="67"/>
        <v>1880755.5</v>
      </c>
      <c r="AL133" s="126">
        <f t="shared" ref="AL133:AM133" si="69">AL37+AL85</f>
        <v>26230</v>
      </c>
      <c r="AM133" s="127">
        <f t="shared" si="69"/>
        <v>22945217.100000001</v>
      </c>
    </row>
    <row r="134" spans="1:39" x14ac:dyDescent="0.25">
      <c r="A134" s="38">
        <v>30</v>
      </c>
      <c r="B134" s="65" t="s">
        <v>63</v>
      </c>
      <c r="C134" s="50" t="s">
        <v>28</v>
      </c>
      <c r="D134" s="36">
        <f t="shared" si="67"/>
        <v>1100</v>
      </c>
      <c r="E134" s="43">
        <f t="shared" si="67"/>
        <v>145387</v>
      </c>
      <c r="F134" s="36">
        <f t="shared" si="67"/>
        <v>0</v>
      </c>
      <c r="G134" s="43">
        <f t="shared" si="67"/>
        <v>0</v>
      </c>
      <c r="H134" s="36">
        <f t="shared" si="67"/>
        <v>200</v>
      </c>
      <c r="I134" s="43">
        <f t="shared" si="67"/>
        <v>31720</v>
      </c>
      <c r="J134" s="36">
        <f t="shared" si="67"/>
        <v>0</v>
      </c>
      <c r="K134" s="43">
        <f t="shared" si="67"/>
        <v>0</v>
      </c>
      <c r="L134" s="36">
        <f t="shared" si="67"/>
        <v>0</v>
      </c>
      <c r="M134" s="43">
        <f t="shared" si="67"/>
        <v>0</v>
      </c>
      <c r="N134" s="36">
        <f t="shared" si="67"/>
        <v>0</v>
      </c>
      <c r="O134" s="43">
        <f t="shared" si="67"/>
        <v>0</v>
      </c>
      <c r="P134" s="36">
        <f t="shared" si="67"/>
        <v>0</v>
      </c>
      <c r="Q134" s="43">
        <f t="shared" si="67"/>
        <v>0</v>
      </c>
      <c r="R134" s="36">
        <f t="shared" si="67"/>
        <v>0</v>
      </c>
      <c r="S134" s="43">
        <f t="shared" si="67"/>
        <v>0</v>
      </c>
      <c r="T134" s="36">
        <f t="shared" si="67"/>
        <v>0</v>
      </c>
      <c r="U134" s="43">
        <f t="shared" si="67"/>
        <v>0</v>
      </c>
      <c r="V134" s="36">
        <f t="shared" si="67"/>
        <v>0</v>
      </c>
      <c r="W134" s="43">
        <f t="shared" si="67"/>
        <v>0</v>
      </c>
      <c r="X134" s="36">
        <f t="shared" si="67"/>
        <v>0</v>
      </c>
      <c r="Y134" s="43">
        <f t="shared" si="67"/>
        <v>0</v>
      </c>
      <c r="Z134" s="121">
        <f t="shared" si="15"/>
        <v>1300</v>
      </c>
      <c r="AA134" s="121">
        <f t="shared" si="15"/>
        <v>177106.99999999997</v>
      </c>
      <c r="AB134" s="36">
        <f t="shared" si="67"/>
        <v>1300</v>
      </c>
      <c r="AC134" s="43">
        <f t="shared" si="67"/>
        <v>338182</v>
      </c>
      <c r="AD134" s="36">
        <f t="shared" si="67"/>
        <v>0</v>
      </c>
      <c r="AE134" s="43">
        <f t="shared" si="67"/>
        <v>0</v>
      </c>
      <c r="AF134" s="121">
        <f t="shared" ref="AF134:AG134" si="70">AF38+AF86</f>
        <v>1300</v>
      </c>
      <c r="AG134" s="122">
        <f t="shared" si="70"/>
        <v>338182</v>
      </c>
      <c r="AH134" s="36">
        <f t="shared" si="67"/>
        <v>580</v>
      </c>
      <c r="AI134" s="43">
        <f t="shared" si="67"/>
        <v>352483.4</v>
      </c>
      <c r="AJ134" s="36">
        <f t="shared" si="67"/>
        <v>6</v>
      </c>
      <c r="AK134" s="43">
        <f t="shared" si="67"/>
        <v>4585.62</v>
      </c>
      <c r="AL134" s="126">
        <f t="shared" ref="AL134:AM134" si="71">AL38+AL86</f>
        <v>586</v>
      </c>
      <c r="AM134" s="127">
        <f t="shared" si="71"/>
        <v>357069.02</v>
      </c>
    </row>
    <row r="135" spans="1:39" x14ac:dyDescent="0.25">
      <c r="A135" s="38">
        <v>31</v>
      </c>
      <c r="B135" s="65" t="s">
        <v>64</v>
      </c>
      <c r="C135" s="50" t="s">
        <v>29</v>
      </c>
      <c r="D135" s="36">
        <f t="shared" si="67"/>
        <v>300</v>
      </c>
      <c r="E135" s="43">
        <f t="shared" si="67"/>
        <v>49458</v>
      </c>
      <c r="F135" s="36">
        <f t="shared" si="67"/>
        <v>0</v>
      </c>
      <c r="G135" s="43">
        <f t="shared" si="67"/>
        <v>0</v>
      </c>
      <c r="H135" s="36">
        <f t="shared" si="67"/>
        <v>1050</v>
      </c>
      <c r="I135" s="43">
        <f t="shared" si="67"/>
        <v>207721.50000000003</v>
      </c>
      <c r="J135" s="36">
        <f t="shared" si="67"/>
        <v>152</v>
      </c>
      <c r="K135" s="43">
        <f t="shared" si="67"/>
        <v>30193.279999999999</v>
      </c>
      <c r="L135" s="36">
        <f t="shared" si="67"/>
        <v>0</v>
      </c>
      <c r="M135" s="43">
        <f t="shared" si="67"/>
        <v>0</v>
      </c>
      <c r="N135" s="36">
        <f t="shared" si="67"/>
        <v>0</v>
      </c>
      <c r="O135" s="43">
        <f t="shared" si="67"/>
        <v>0</v>
      </c>
      <c r="P135" s="36">
        <f t="shared" si="67"/>
        <v>0</v>
      </c>
      <c r="Q135" s="43">
        <f t="shared" si="67"/>
        <v>0</v>
      </c>
      <c r="R135" s="36">
        <f t="shared" si="67"/>
        <v>0</v>
      </c>
      <c r="S135" s="43">
        <f t="shared" si="67"/>
        <v>0</v>
      </c>
      <c r="T135" s="36">
        <f t="shared" si="67"/>
        <v>0</v>
      </c>
      <c r="U135" s="43">
        <f t="shared" si="67"/>
        <v>0</v>
      </c>
      <c r="V135" s="36">
        <f t="shared" si="67"/>
        <v>0</v>
      </c>
      <c r="W135" s="43">
        <f t="shared" si="67"/>
        <v>0</v>
      </c>
      <c r="X135" s="36">
        <f t="shared" si="67"/>
        <v>0</v>
      </c>
      <c r="Y135" s="43">
        <f t="shared" si="67"/>
        <v>0</v>
      </c>
      <c r="Z135" s="121">
        <f t="shared" si="15"/>
        <v>1502</v>
      </c>
      <c r="AA135" s="121">
        <f t="shared" si="15"/>
        <v>287372.78000000003</v>
      </c>
      <c r="AB135" s="36">
        <f t="shared" si="67"/>
        <v>1770</v>
      </c>
      <c r="AC135" s="43">
        <f t="shared" si="67"/>
        <v>574347.30000000005</v>
      </c>
      <c r="AD135" s="36">
        <f t="shared" si="67"/>
        <v>0</v>
      </c>
      <c r="AE135" s="43">
        <f t="shared" si="67"/>
        <v>0</v>
      </c>
      <c r="AF135" s="121">
        <f t="shared" ref="AF135:AG135" si="72">AF39+AF87</f>
        <v>1770</v>
      </c>
      <c r="AG135" s="122">
        <f t="shared" si="72"/>
        <v>574347.30000000005</v>
      </c>
      <c r="AH135" s="36">
        <f t="shared" si="67"/>
        <v>1170</v>
      </c>
      <c r="AI135" s="43">
        <f t="shared" si="67"/>
        <v>1023480.8999999999</v>
      </c>
      <c r="AJ135" s="36">
        <f t="shared" si="67"/>
        <v>13</v>
      </c>
      <c r="AK135" s="43">
        <f t="shared" si="67"/>
        <v>11372.01</v>
      </c>
      <c r="AL135" s="126">
        <f t="shared" ref="AL135:AM135" si="73">AL39+AL87</f>
        <v>1183</v>
      </c>
      <c r="AM135" s="127">
        <f t="shared" si="73"/>
        <v>1034852.91</v>
      </c>
    </row>
    <row r="136" spans="1:39" x14ac:dyDescent="0.25">
      <c r="A136" s="38">
        <v>32</v>
      </c>
      <c r="B136" s="65" t="s">
        <v>65</v>
      </c>
      <c r="C136" s="50" t="s">
        <v>30</v>
      </c>
      <c r="D136" s="36">
        <f t="shared" si="67"/>
        <v>0</v>
      </c>
      <c r="E136" s="43">
        <f t="shared" si="67"/>
        <v>0</v>
      </c>
      <c r="F136" s="36">
        <f t="shared" si="67"/>
        <v>0</v>
      </c>
      <c r="G136" s="43">
        <f t="shared" si="67"/>
        <v>0</v>
      </c>
      <c r="H136" s="36">
        <f t="shared" si="67"/>
        <v>0</v>
      </c>
      <c r="I136" s="43">
        <f t="shared" si="67"/>
        <v>0</v>
      </c>
      <c r="J136" s="36">
        <f t="shared" si="67"/>
        <v>0</v>
      </c>
      <c r="K136" s="43">
        <f t="shared" si="67"/>
        <v>0</v>
      </c>
      <c r="L136" s="36">
        <f t="shared" si="67"/>
        <v>0</v>
      </c>
      <c r="M136" s="43">
        <f t="shared" si="67"/>
        <v>0</v>
      </c>
      <c r="N136" s="36">
        <f t="shared" si="67"/>
        <v>0</v>
      </c>
      <c r="O136" s="43">
        <f t="shared" si="67"/>
        <v>0</v>
      </c>
      <c r="P136" s="36">
        <f t="shared" si="67"/>
        <v>0</v>
      </c>
      <c r="Q136" s="43">
        <f t="shared" si="67"/>
        <v>0</v>
      </c>
      <c r="R136" s="36">
        <f t="shared" si="67"/>
        <v>0</v>
      </c>
      <c r="S136" s="43">
        <f t="shared" si="67"/>
        <v>0</v>
      </c>
      <c r="T136" s="36">
        <f t="shared" si="67"/>
        <v>0</v>
      </c>
      <c r="U136" s="43">
        <f t="shared" si="67"/>
        <v>0</v>
      </c>
      <c r="V136" s="36">
        <f t="shared" si="67"/>
        <v>0</v>
      </c>
      <c r="W136" s="43">
        <f t="shared" si="67"/>
        <v>0</v>
      </c>
      <c r="X136" s="36">
        <f t="shared" si="67"/>
        <v>0</v>
      </c>
      <c r="Y136" s="43">
        <f t="shared" si="67"/>
        <v>0</v>
      </c>
      <c r="Z136" s="121">
        <f t="shared" si="15"/>
        <v>0</v>
      </c>
      <c r="AA136" s="121">
        <f t="shared" si="15"/>
        <v>0</v>
      </c>
      <c r="AB136" s="36">
        <f t="shared" si="67"/>
        <v>0</v>
      </c>
      <c r="AC136" s="43">
        <f t="shared" si="67"/>
        <v>0</v>
      </c>
      <c r="AD136" s="36">
        <f t="shared" si="67"/>
        <v>0</v>
      </c>
      <c r="AE136" s="43">
        <f t="shared" si="67"/>
        <v>0</v>
      </c>
      <c r="AF136" s="121">
        <f t="shared" ref="AF136:AG136" si="74">AF40+AF88</f>
        <v>0</v>
      </c>
      <c r="AG136" s="122">
        <f t="shared" si="74"/>
        <v>0</v>
      </c>
      <c r="AH136" s="36">
        <f t="shared" si="67"/>
        <v>0</v>
      </c>
      <c r="AI136" s="43">
        <f t="shared" si="67"/>
        <v>0</v>
      </c>
      <c r="AJ136" s="36">
        <f t="shared" si="67"/>
        <v>0</v>
      </c>
      <c r="AK136" s="43">
        <f t="shared" si="67"/>
        <v>0</v>
      </c>
      <c r="AL136" s="126">
        <f t="shared" ref="AL136:AM136" si="75">AL40+AL88</f>
        <v>0</v>
      </c>
      <c r="AM136" s="127">
        <f t="shared" si="75"/>
        <v>0</v>
      </c>
    </row>
    <row r="137" spans="1:39" x14ac:dyDescent="0.25">
      <c r="A137" s="38">
        <v>33</v>
      </c>
      <c r="B137" s="65" t="s">
        <v>66</v>
      </c>
      <c r="C137" s="50" t="s">
        <v>31</v>
      </c>
      <c r="D137" s="36">
        <f t="shared" si="67"/>
        <v>0</v>
      </c>
      <c r="E137" s="43">
        <f t="shared" si="67"/>
        <v>0</v>
      </c>
      <c r="F137" s="36">
        <f t="shared" si="67"/>
        <v>0</v>
      </c>
      <c r="G137" s="43">
        <f t="shared" si="67"/>
        <v>0</v>
      </c>
      <c r="H137" s="36">
        <f t="shared" si="67"/>
        <v>0</v>
      </c>
      <c r="I137" s="43">
        <f t="shared" si="67"/>
        <v>0</v>
      </c>
      <c r="J137" s="36">
        <f t="shared" si="67"/>
        <v>0</v>
      </c>
      <c r="K137" s="43">
        <f t="shared" si="67"/>
        <v>0</v>
      </c>
      <c r="L137" s="36">
        <f t="shared" si="67"/>
        <v>0</v>
      </c>
      <c r="M137" s="43">
        <f t="shared" si="67"/>
        <v>0</v>
      </c>
      <c r="N137" s="36">
        <f t="shared" si="67"/>
        <v>0</v>
      </c>
      <c r="O137" s="43">
        <f t="shared" si="67"/>
        <v>0</v>
      </c>
      <c r="P137" s="36">
        <f t="shared" si="67"/>
        <v>0</v>
      </c>
      <c r="Q137" s="43">
        <f t="shared" si="67"/>
        <v>0</v>
      </c>
      <c r="R137" s="36">
        <f t="shared" si="67"/>
        <v>0</v>
      </c>
      <c r="S137" s="43">
        <f t="shared" si="67"/>
        <v>0</v>
      </c>
      <c r="T137" s="36">
        <f t="shared" si="67"/>
        <v>0</v>
      </c>
      <c r="U137" s="43">
        <f t="shared" si="67"/>
        <v>0</v>
      </c>
      <c r="V137" s="36">
        <f t="shared" si="67"/>
        <v>0</v>
      </c>
      <c r="W137" s="43">
        <f t="shared" si="67"/>
        <v>0</v>
      </c>
      <c r="X137" s="36">
        <f t="shared" si="67"/>
        <v>0</v>
      </c>
      <c r="Y137" s="43">
        <f t="shared" si="67"/>
        <v>0</v>
      </c>
      <c r="Z137" s="121">
        <f t="shared" si="15"/>
        <v>0</v>
      </c>
      <c r="AA137" s="121">
        <f t="shared" si="15"/>
        <v>0</v>
      </c>
      <c r="AB137" s="36">
        <f t="shared" si="67"/>
        <v>0</v>
      </c>
      <c r="AC137" s="43">
        <f t="shared" si="67"/>
        <v>0</v>
      </c>
      <c r="AD137" s="36">
        <f t="shared" si="67"/>
        <v>0</v>
      </c>
      <c r="AE137" s="43">
        <f t="shared" si="67"/>
        <v>0</v>
      </c>
      <c r="AF137" s="121">
        <f t="shared" ref="AF137:AG137" si="76">AF41+AF89</f>
        <v>0</v>
      </c>
      <c r="AG137" s="122">
        <f t="shared" si="76"/>
        <v>0</v>
      </c>
      <c r="AH137" s="36">
        <f t="shared" si="67"/>
        <v>0</v>
      </c>
      <c r="AI137" s="43">
        <f t="shared" si="67"/>
        <v>0</v>
      </c>
      <c r="AJ137" s="36">
        <f t="shared" si="67"/>
        <v>0</v>
      </c>
      <c r="AK137" s="43">
        <f t="shared" si="67"/>
        <v>0</v>
      </c>
      <c r="AL137" s="126">
        <f t="shared" ref="AL137:AM137" si="77">AL41+AL89</f>
        <v>0</v>
      </c>
      <c r="AM137" s="127">
        <f t="shared" si="77"/>
        <v>0</v>
      </c>
    </row>
    <row r="138" spans="1:39" x14ac:dyDescent="0.25">
      <c r="A138" s="38">
        <v>34</v>
      </c>
      <c r="B138" s="65" t="s">
        <v>67</v>
      </c>
      <c r="C138" s="50" t="s">
        <v>32</v>
      </c>
      <c r="D138" s="36">
        <f t="shared" si="67"/>
        <v>700</v>
      </c>
      <c r="E138" s="43">
        <f t="shared" si="67"/>
        <v>115402</v>
      </c>
      <c r="F138" s="36">
        <f t="shared" si="67"/>
        <v>0</v>
      </c>
      <c r="G138" s="43">
        <f t="shared" si="67"/>
        <v>0</v>
      </c>
      <c r="H138" s="36">
        <f t="shared" si="67"/>
        <v>0</v>
      </c>
      <c r="I138" s="43">
        <f t="shared" si="67"/>
        <v>0</v>
      </c>
      <c r="J138" s="36">
        <f t="shared" si="67"/>
        <v>342</v>
      </c>
      <c r="K138" s="43">
        <f t="shared" si="67"/>
        <v>67934.880000000005</v>
      </c>
      <c r="L138" s="36">
        <f t="shared" si="67"/>
        <v>0</v>
      </c>
      <c r="M138" s="43">
        <f t="shared" si="67"/>
        <v>0</v>
      </c>
      <c r="N138" s="36">
        <f t="shared" si="67"/>
        <v>0</v>
      </c>
      <c r="O138" s="43">
        <f t="shared" si="67"/>
        <v>0</v>
      </c>
      <c r="P138" s="36">
        <f t="shared" si="67"/>
        <v>0</v>
      </c>
      <c r="Q138" s="43">
        <f t="shared" si="67"/>
        <v>0</v>
      </c>
      <c r="R138" s="36">
        <f t="shared" si="67"/>
        <v>0</v>
      </c>
      <c r="S138" s="43">
        <f t="shared" si="67"/>
        <v>0</v>
      </c>
      <c r="T138" s="36">
        <f t="shared" si="67"/>
        <v>0</v>
      </c>
      <c r="U138" s="43">
        <f t="shared" si="67"/>
        <v>0</v>
      </c>
      <c r="V138" s="36">
        <f t="shared" si="67"/>
        <v>0</v>
      </c>
      <c r="W138" s="43">
        <f t="shared" si="67"/>
        <v>0</v>
      </c>
      <c r="X138" s="36">
        <f t="shared" si="67"/>
        <v>0</v>
      </c>
      <c r="Y138" s="43">
        <f t="shared" si="67"/>
        <v>0</v>
      </c>
      <c r="Z138" s="121">
        <f t="shared" si="15"/>
        <v>1042</v>
      </c>
      <c r="AA138" s="121">
        <f t="shared" si="15"/>
        <v>183336.88</v>
      </c>
      <c r="AB138" s="36">
        <f t="shared" si="67"/>
        <v>0</v>
      </c>
      <c r="AC138" s="43">
        <f t="shared" si="67"/>
        <v>0</v>
      </c>
      <c r="AD138" s="36">
        <f t="shared" si="67"/>
        <v>0</v>
      </c>
      <c r="AE138" s="43">
        <f t="shared" si="67"/>
        <v>0</v>
      </c>
      <c r="AF138" s="121">
        <f t="shared" ref="AF138:AG138" si="78">AF42+AF90</f>
        <v>0</v>
      </c>
      <c r="AG138" s="122">
        <f t="shared" si="78"/>
        <v>0</v>
      </c>
      <c r="AH138" s="36">
        <f t="shared" si="67"/>
        <v>200</v>
      </c>
      <c r="AI138" s="43">
        <f t="shared" si="67"/>
        <v>174954</v>
      </c>
      <c r="AJ138" s="36">
        <f t="shared" si="67"/>
        <v>8</v>
      </c>
      <c r="AK138" s="43">
        <f t="shared" si="67"/>
        <v>6998.16</v>
      </c>
      <c r="AL138" s="126">
        <f t="shared" ref="AL138:AM138" si="79">AL42+AL90</f>
        <v>208</v>
      </c>
      <c r="AM138" s="127">
        <f t="shared" si="79"/>
        <v>181952.16</v>
      </c>
    </row>
    <row r="139" spans="1:39" x14ac:dyDescent="0.25">
      <c r="A139" s="38">
        <v>35</v>
      </c>
      <c r="B139" s="65" t="s">
        <v>68</v>
      </c>
      <c r="C139" s="50" t="s">
        <v>33</v>
      </c>
      <c r="D139" s="36">
        <f t="shared" si="67"/>
        <v>0</v>
      </c>
      <c r="E139" s="43">
        <f t="shared" si="67"/>
        <v>0</v>
      </c>
      <c r="F139" s="36">
        <f t="shared" si="67"/>
        <v>0</v>
      </c>
      <c r="G139" s="43">
        <f t="shared" si="67"/>
        <v>0</v>
      </c>
      <c r="H139" s="36">
        <f t="shared" si="67"/>
        <v>7900</v>
      </c>
      <c r="I139" s="43">
        <f t="shared" si="67"/>
        <v>2810504</v>
      </c>
      <c r="J139" s="36">
        <f t="shared" si="67"/>
        <v>116</v>
      </c>
      <c r="K139" s="43">
        <f t="shared" si="67"/>
        <v>56599.880000000005</v>
      </c>
      <c r="L139" s="36">
        <f t="shared" si="67"/>
        <v>0</v>
      </c>
      <c r="M139" s="43">
        <f t="shared" si="67"/>
        <v>0</v>
      </c>
      <c r="N139" s="36">
        <f t="shared" si="67"/>
        <v>0</v>
      </c>
      <c r="O139" s="43">
        <f t="shared" si="67"/>
        <v>0</v>
      </c>
      <c r="P139" s="36">
        <f t="shared" si="67"/>
        <v>0</v>
      </c>
      <c r="Q139" s="43">
        <f t="shared" si="67"/>
        <v>0</v>
      </c>
      <c r="R139" s="36">
        <f t="shared" si="67"/>
        <v>0</v>
      </c>
      <c r="S139" s="43">
        <f t="shared" si="67"/>
        <v>0</v>
      </c>
      <c r="T139" s="36">
        <f t="shared" si="67"/>
        <v>0</v>
      </c>
      <c r="U139" s="43">
        <f t="shared" si="67"/>
        <v>0</v>
      </c>
      <c r="V139" s="36">
        <f t="shared" si="67"/>
        <v>0</v>
      </c>
      <c r="W139" s="43">
        <f t="shared" si="67"/>
        <v>0</v>
      </c>
      <c r="X139" s="36">
        <f t="shared" si="67"/>
        <v>0</v>
      </c>
      <c r="Y139" s="43">
        <f t="shared" si="67"/>
        <v>0</v>
      </c>
      <c r="Z139" s="121">
        <f t="shared" si="15"/>
        <v>8016</v>
      </c>
      <c r="AA139" s="121">
        <f t="shared" si="15"/>
        <v>2867103.88</v>
      </c>
      <c r="AB139" s="36">
        <f t="shared" si="67"/>
        <v>1000</v>
      </c>
      <c r="AC139" s="43">
        <f t="shared" si="67"/>
        <v>585530</v>
      </c>
      <c r="AD139" s="36">
        <f t="shared" si="67"/>
        <v>0</v>
      </c>
      <c r="AE139" s="43">
        <f t="shared" si="67"/>
        <v>0</v>
      </c>
      <c r="AF139" s="121">
        <f t="shared" ref="AF139:AG139" si="80">AF43+AF91</f>
        <v>1000</v>
      </c>
      <c r="AG139" s="122">
        <f t="shared" si="80"/>
        <v>585530</v>
      </c>
      <c r="AH139" s="36">
        <f t="shared" si="67"/>
        <v>10150</v>
      </c>
      <c r="AI139" s="43">
        <f t="shared" si="67"/>
        <v>13178151</v>
      </c>
      <c r="AJ139" s="36">
        <f t="shared" si="67"/>
        <v>16</v>
      </c>
      <c r="AK139" s="43">
        <f t="shared" si="67"/>
        <v>28434.560000000005</v>
      </c>
      <c r="AL139" s="126">
        <f t="shared" ref="AL139:AM139" si="81">AL43+AL91</f>
        <v>10166</v>
      </c>
      <c r="AM139" s="127">
        <f t="shared" si="81"/>
        <v>13206585.560000001</v>
      </c>
    </row>
    <row r="140" spans="1:39" x14ac:dyDescent="0.25">
      <c r="A140" s="38">
        <v>36</v>
      </c>
      <c r="B140" s="65" t="s">
        <v>72</v>
      </c>
      <c r="C140" s="50" t="s">
        <v>190</v>
      </c>
      <c r="D140" s="36">
        <f t="shared" si="67"/>
        <v>0</v>
      </c>
      <c r="E140" s="43">
        <f t="shared" si="67"/>
        <v>0</v>
      </c>
      <c r="F140" s="36">
        <f t="shared" si="67"/>
        <v>0</v>
      </c>
      <c r="G140" s="43">
        <f t="shared" si="67"/>
        <v>0</v>
      </c>
      <c r="H140" s="36">
        <f t="shared" si="67"/>
        <v>0</v>
      </c>
      <c r="I140" s="43">
        <f t="shared" si="67"/>
        <v>0</v>
      </c>
      <c r="J140" s="36">
        <f t="shared" si="67"/>
        <v>0</v>
      </c>
      <c r="K140" s="43">
        <f t="shared" si="67"/>
        <v>0</v>
      </c>
      <c r="L140" s="36">
        <f t="shared" si="67"/>
        <v>0</v>
      </c>
      <c r="M140" s="43">
        <f t="shared" si="67"/>
        <v>0</v>
      </c>
      <c r="N140" s="36">
        <f t="shared" si="67"/>
        <v>0</v>
      </c>
      <c r="O140" s="43">
        <f t="shared" si="67"/>
        <v>0</v>
      </c>
      <c r="P140" s="36">
        <f t="shared" si="67"/>
        <v>0</v>
      </c>
      <c r="Q140" s="43">
        <f t="shared" si="67"/>
        <v>0</v>
      </c>
      <c r="R140" s="36">
        <f t="shared" si="67"/>
        <v>0</v>
      </c>
      <c r="S140" s="43">
        <f t="shared" si="67"/>
        <v>0</v>
      </c>
      <c r="T140" s="36">
        <f t="shared" si="67"/>
        <v>0</v>
      </c>
      <c r="U140" s="43">
        <f t="shared" si="67"/>
        <v>0</v>
      </c>
      <c r="V140" s="36">
        <f t="shared" si="67"/>
        <v>0</v>
      </c>
      <c r="W140" s="43">
        <f t="shared" si="67"/>
        <v>0</v>
      </c>
      <c r="X140" s="36">
        <f t="shared" si="67"/>
        <v>0</v>
      </c>
      <c r="Y140" s="43">
        <f t="shared" si="67"/>
        <v>0</v>
      </c>
      <c r="Z140" s="121">
        <f t="shared" si="15"/>
        <v>0</v>
      </c>
      <c r="AA140" s="121">
        <f t="shared" si="15"/>
        <v>0</v>
      </c>
      <c r="AB140" s="36">
        <f t="shared" si="67"/>
        <v>0</v>
      </c>
      <c r="AC140" s="43">
        <f t="shared" si="67"/>
        <v>0</v>
      </c>
      <c r="AD140" s="36">
        <f t="shared" si="67"/>
        <v>0</v>
      </c>
      <c r="AE140" s="43">
        <f t="shared" si="67"/>
        <v>0</v>
      </c>
      <c r="AF140" s="121">
        <f t="shared" ref="AF140:AG140" si="82">AF44+AF92</f>
        <v>0</v>
      </c>
      <c r="AG140" s="122">
        <f t="shared" si="82"/>
        <v>0</v>
      </c>
      <c r="AH140" s="36">
        <f t="shared" si="67"/>
        <v>0</v>
      </c>
      <c r="AI140" s="43">
        <f t="shared" si="67"/>
        <v>0</v>
      </c>
      <c r="AJ140" s="36">
        <f t="shared" si="67"/>
        <v>0</v>
      </c>
      <c r="AK140" s="43">
        <f t="shared" si="67"/>
        <v>0</v>
      </c>
      <c r="AL140" s="126">
        <f t="shared" ref="AL140:AM140" si="83">AL44+AL92</f>
        <v>0</v>
      </c>
      <c r="AM140" s="127">
        <f t="shared" si="83"/>
        <v>0</v>
      </c>
    </row>
    <row r="141" spans="1:39" x14ac:dyDescent="0.25">
      <c r="A141" s="38">
        <v>37</v>
      </c>
      <c r="B141" s="65" t="s">
        <v>69</v>
      </c>
      <c r="C141" s="50" t="s">
        <v>34</v>
      </c>
      <c r="D141" s="36">
        <f t="shared" si="67"/>
        <v>0</v>
      </c>
      <c r="E141" s="43">
        <f t="shared" si="67"/>
        <v>0</v>
      </c>
      <c r="F141" s="36">
        <f t="shared" si="67"/>
        <v>0</v>
      </c>
      <c r="G141" s="43">
        <f t="shared" si="67"/>
        <v>0</v>
      </c>
      <c r="H141" s="36">
        <f t="shared" si="67"/>
        <v>0</v>
      </c>
      <c r="I141" s="43">
        <f t="shared" si="67"/>
        <v>0</v>
      </c>
      <c r="J141" s="36">
        <f t="shared" si="67"/>
        <v>0</v>
      </c>
      <c r="K141" s="43">
        <f t="shared" si="67"/>
        <v>0</v>
      </c>
      <c r="L141" s="36">
        <f t="shared" si="67"/>
        <v>0</v>
      </c>
      <c r="M141" s="43">
        <f t="shared" si="67"/>
        <v>0</v>
      </c>
      <c r="N141" s="36">
        <f t="shared" si="67"/>
        <v>0</v>
      </c>
      <c r="O141" s="43">
        <f t="shared" si="67"/>
        <v>0</v>
      </c>
      <c r="P141" s="36">
        <f t="shared" si="67"/>
        <v>0</v>
      </c>
      <c r="Q141" s="43">
        <f t="shared" si="67"/>
        <v>0</v>
      </c>
      <c r="R141" s="36">
        <f t="shared" si="67"/>
        <v>0</v>
      </c>
      <c r="S141" s="43">
        <f t="shared" ref="S141:AM141" si="84">S45+S93</f>
        <v>0</v>
      </c>
      <c r="T141" s="36">
        <f t="shared" si="84"/>
        <v>0</v>
      </c>
      <c r="U141" s="43">
        <f t="shared" si="84"/>
        <v>0</v>
      </c>
      <c r="V141" s="36">
        <f t="shared" si="84"/>
        <v>0</v>
      </c>
      <c r="W141" s="43">
        <f t="shared" si="84"/>
        <v>0</v>
      </c>
      <c r="X141" s="36">
        <f t="shared" si="84"/>
        <v>0</v>
      </c>
      <c r="Y141" s="43">
        <f t="shared" si="84"/>
        <v>0</v>
      </c>
      <c r="Z141" s="121">
        <f t="shared" si="15"/>
        <v>0</v>
      </c>
      <c r="AA141" s="121">
        <f t="shared" si="15"/>
        <v>0</v>
      </c>
      <c r="AB141" s="36">
        <f t="shared" si="84"/>
        <v>0</v>
      </c>
      <c r="AC141" s="43">
        <f t="shared" si="84"/>
        <v>0</v>
      </c>
      <c r="AD141" s="36">
        <f t="shared" si="84"/>
        <v>0</v>
      </c>
      <c r="AE141" s="43">
        <f t="shared" si="84"/>
        <v>0</v>
      </c>
      <c r="AF141" s="121">
        <f t="shared" si="84"/>
        <v>0</v>
      </c>
      <c r="AG141" s="122">
        <f t="shared" si="84"/>
        <v>0</v>
      </c>
      <c r="AH141" s="36">
        <f t="shared" si="84"/>
        <v>0</v>
      </c>
      <c r="AI141" s="43">
        <f t="shared" si="84"/>
        <v>0</v>
      </c>
      <c r="AJ141" s="36">
        <f t="shared" si="84"/>
        <v>0</v>
      </c>
      <c r="AK141" s="43">
        <f t="shared" si="84"/>
        <v>0</v>
      </c>
      <c r="AL141" s="126">
        <f t="shared" si="84"/>
        <v>0</v>
      </c>
      <c r="AM141" s="127">
        <f t="shared" si="84"/>
        <v>0</v>
      </c>
    </row>
    <row r="142" spans="1:39" x14ac:dyDescent="0.25">
      <c r="A142" s="38">
        <v>36</v>
      </c>
      <c r="B142" s="65" t="s">
        <v>72</v>
      </c>
      <c r="C142" s="50" t="s">
        <v>70</v>
      </c>
      <c r="D142" s="36">
        <f t="shared" ref="D142:AK143" si="85">D46+D94</f>
        <v>0</v>
      </c>
      <c r="E142" s="43">
        <f t="shared" si="85"/>
        <v>0</v>
      </c>
      <c r="F142" s="36">
        <f t="shared" si="85"/>
        <v>0</v>
      </c>
      <c r="G142" s="43">
        <f t="shared" si="85"/>
        <v>0</v>
      </c>
      <c r="H142" s="36">
        <f t="shared" si="85"/>
        <v>0</v>
      </c>
      <c r="I142" s="43">
        <f t="shared" si="85"/>
        <v>0</v>
      </c>
      <c r="J142" s="36">
        <f t="shared" si="85"/>
        <v>0</v>
      </c>
      <c r="K142" s="43">
        <f t="shared" si="85"/>
        <v>0</v>
      </c>
      <c r="L142" s="36">
        <f t="shared" si="85"/>
        <v>0</v>
      </c>
      <c r="M142" s="43">
        <f t="shared" si="85"/>
        <v>0</v>
      </c>
      <c r="N142" s="36">
        <f t="shared" si="85"/>
        <v>0</v>
      </c>
      <c r="O142" s="43">
        <f t="shared" si="85"/>
        <v>0</v>
      </c>
      <c r="P142" s="36">
        <f t="shared" si="85"/>
        <v>0</v>
      </c>
      <c r="Q142" s="43">
        <f t="shared" si="85"/>
        <v>0</v>
      </c>
      <c r="R142" s="36">
        <f t="shared" si="85"/>
        <v>0</v>
      </c>
      <c r="S142" s="43">
        <f t="shared" si="85"/>
        <v>0</v>
      </c>
      <c r="T142" s="36">
        <f t="shared" si="85"/>
        <v>0</v>
      </c>
      <c r="U142" s="43">
        <f t="shared" si="85"/>
        <v>0</v>
      </c>
      <c r="V142" s="36">
        <f t="shared" si="85"/>
        <v>0</v>
      </c>
      <c r="W142" s="43">
        <f t="shared" si="85"/>
        <v>0</v>
      </c>
      <c r="X142" s="36">
        <f t="shared" si="85"/>
        <v>0</v>
      </c>
      <c r="Y142" s="43">
        <f t="shared" si="85"/>
        <v>0</v>
      </c>
      <c r="Z142" s="121">
        <f t="shared" si="15"/>
        <v>0</v>
      </c>
      <c r="AA142" s="121">
        <f t="shared" si="15"/>
        <v>0</v>
      </c>
      <c r="AB142" s="36">
        <f t="shared" si="85"/>
        <v>0</v>
      </c>
      <c r="AC142" s="43">
        <f t="shared" si="85"/>
        <v>0</v>
      </c>
      <c r="AD142" s="36">
        <f t="shared" si="85"/>
        <v>0</v>
      </c>
      <c r="AE142" s="43">
        <f t="shared" si="85"/>
        <v>0</v>
      </c>
      <c r="AF142" s="121">
        <f t="shared" si="85"/>
        <v>0</v>
      </c>
      <c r="AG142" s="122">
        <f t="shared" si="85"/>
        <v>0</v>
      </c>
      <c r="AH142" s="36">
        <f t="shared" si="85"/>
        <v>0</v>
      </c>
      <c r="AI142" s="43">
        <f t="shared" si="85"/>
        <v>0</v>
      </c>
      <c r="AJ142" s="36">
        <f t="shared" si="85"/>
        <v>0</v>
      </c>
      <c r="AK142" s="43">
        <f t="shared" si="85"/>
        <v>0</v>
      </c>
      <c r="AL142" s="126">
        <f t="shared" ref="AL142:AM142" si="86">AL46+AL94</f>
        <v>0</v>
      </c>
      <c r="AM142" s="127">
        <f t="shared" si="86"/>
        <v>0</v>
      </c>
    </row>
    <row r="143" spans="1:39" x14ac:dyDescent="0.25">
      <c r="A143" s="38">
        <v>36</v>
      </c>
      <c r="B143" s="65" t="s">
        <v>72</v>
      </c>
      <c r="C143" s="50" t="s">
        <v>71</v>
      </c>
      <c r="D143" s="36">
        <f t="shared" si="85"/>
        <v>0</v>
      </c>
      <c r="E143" s="43">
        <f t="shared" si="85"/>
        <v>0</v>
      </c>
      <c r="F143" s="36">
        <f t="shared" si="85"/>
        <v>0</v>
      </c>
      <c r="G143" s="43">
        <f t="shared" si="85"/>
        <v>0</v>
      </c>
      <c r="H143" s="36">
        <f t="shared" si="85"/>
        <v>0</v>
      </c>
      <c r="I143" s="43">
        <f t="shared" si="85"/>
        <v>0</v>
      </c>
      <c r="J143" s="36">
        <f t="shared" si="85"/>
        <v>0</v>
      </c>
      <c r="K143" s="43">
        <f t="shared" si="85"/>
        <v>0</v>
      </c>
      <c r="L143" s="36">
        <f t="shared" si="85"/>
        <v>0</v>
      </c>
      <c r="M143" s="43">
        <f t="shared" si="85"/>
        <v>0</v>
      </c>
      <c r="N143" s="36">
        <f t="shared" si="85"/>
        <v>0</v>
      </c>
      <c r="O143" s="43">
        <f t="shared" si="85"/>
        <v>0</v>
      </c>
      <c r="P143" s="36">
        <f t="shared" si="85"/>
        <v>0</v>
      </c>
      <c r="Q143" s="43">
        <f t="shared" si="85"/>
        <v>0</v>
      </c>
      <c r="R143" s="36">
        <f t="shared" si="85"/>
        <v>0</v>
      </c>
      <c r="S143" s="43">
        <f t="shared" si="85"/>
        <v>0</v>
      </c>
      <c r="T143" s="36">
        <f t="shared" si="85"/>
        <v>0</v>
      </c>
      <c r="U143" s="43">
        <f t="shared" si="85"/>
        <v>0</v>
      </c>
      <c r="V143" s="36">
        <f t="shared" si="85"/>
        <v>0</v>
      </c>
      <c r="W143" s="43">
        <f t="shared" si="85"/>
        <v>0</v>
      </c>
      <c r="X143" s="36">
        <f t="shared" si="85"/>
        <v>0</v>
      </c>
      <c r="Y143" s="43">
        <f t="shared" si="85"/>
        <v>0</v>
      </c>
      <c r="Z143" s="121">
        <f t="shared" si="15"/>
        <v>0</v>
      </c>
      <c r="AA143" s="121">
        <f t="shared" si="15"/>
        <v>0</v>
      </c>
      <c r="AB143" s="36">
        <f t="shared" si="85"/>
        <v>0</v>
      </c>
      <c r="AC143" s="43">
        <f t="shared" si="85"/>
        <v>0</v>
      </c>
      <c r="AD143" s="36">
        <f t="shared" si="85"/>
        <v>0</v>
      </c>
      <c r="AE143" s="43">
        <f t="shared" si="85"/>
        <v>0</v>
      </c>
      <c r="AF143" s="121">
        <f t="shared" si="85"/>
        <v>0</v>
      </c>
      <c r="AG143" s="122">
        <f t="shared" si="85"/>
        <v>0</v>
      </c>
      <c r="AH143" s="36">
        <f t="shared" si="85"/>
        <v>0</v>
      </c>
      <c r="AI143" s="43">
        <f t="shared" si="85"/>
        <v>0</v>
      </c>
      <c r="AJ143" s="36">
        <f t="shared" si="85"/>
        <v>0</v>
      </c>
      <c r="AK143" s="43">
        <f t="shared" si="85"/>
        <v>0</v>
      </c>
      <c r="AL143" s="126">
        <f t="shared" ref="AL143:AM143" si="87">AL47+AL95</f>
        <v>0</v>
      </c>
      <c r="AM143" s="127">
        <f t="shared" si="87"/>
        <v>0</v>
      </c>
    </row>
    <row r="144" spans="1:39" x14ac:dyDescent="0.25">
      <c r="A144" s="227" t="s">
        <v>82</v>
      </c>
      <c r="B144" s="228"/>
      <c r="C144" s="229"/>
      <c r="D144" s="67">
        <f>SUM(D106:D143)</f>
        <v>40715</v>
      </c>
      <c r="E144" s="39">
        <f t="shared" ref="E144:AK144" si="88">SUM(E106:E143)</f>
        <v>6786687.3499999996</v>
      </c>
      <c r="F144" s="67">
        <f t="shared" si="88"/>
        <v>7350</v>
      </c>
      <c r="G144" s="39">
        <f t="shared" si="88"/>
        <v>1186363.5</v>
      </c>
      <c r="H144" s="67">
        <f t="shared" si="88"/>
        <v>38450</v>
      </c>
      <c r="I144" s="39">
        <f t="shared" si="88"/>
        <v>7903187.3499999996</v>
      </c>
      <c r="J144" s="67">
        <f t="shared" si="88"/>
        <v>21513</v>
      </c>
      <c r="K144" s="39">
        <f t="shared" si="88"/>
        <v>5406539.5300000003</v>
      </c>
      <c r="L144" s="67">
        <f t="shared" si="88"/>
        <v>0</v>
      </c>
      <c r="M144" s="39">
        <f t="shared" si="88"/>
        <v>0</v>
      </c>
      <c r="N144" s="67">
        <f t="shared" si="88"/>
        <v>0</v>
      </c>
      <c r="O144" s="39">
        <f t="shared" si="88"/>
        <v>0</v>
      </c>
      <c r="P144" s="67">
        <f t="shared" si="88"/>
        <v>0</v>
      </c>
      <c r="Q144" s="39">
        <f t="shared" si="88"/>
        <v>0</v>
      </c>
      <c r="R144" s="67">
        <f t="shared" si="88"/>
        <v>0</v>
      </c>
      <c r="S144" s="39">
        <f t="shared" si="88"/>
        <v>0</v>
      </c>
      <c r="T144" s="67">
        <f t="shared" si="88"/>
        <v>0</v>
      </c>
      <c r="U144" s="39">
        <f t="shared" si="88"/>
        <v>0</v>
      </c>
      <c r="V144" s="67">
        <f t="shared" si="88"/>
        <v>0</v>
      </c>
      <c r="W144" s="39">
        <f t="shared" si="88"/>
        <v>0</v>
      </c>
      <c r="X144" s="67">
        <f t="shared" si="88"/>
        <v>0</v>
      </c>
      <c r="Y144" s="39">
        <f t="shared" si="88"/>
        <v>0</v>
      </c>
      <c r="Z144" s="123">
        <f>SUM(Z106:Z143)</f>
        <v>108028</v>
      </c>
      <c r="AA144" s="124">
        <f>SUM(AA106:AA143)</f>
        <v>21282777.729999997</v>
      </c>
      <c r="AB144" s="67">
        <f t="shared" si="88"/>
        <v>40865</v>
      </c>
      <c r="AC144" s="39">
        <f t="shared" si="88"/>
        <v>13185032.800000001</v>
      </c>
      <c r="AD144" s="67">
        <f t="shared" si="88"/>
        <v>24868</v>
      </c>
      <c r="AE144" s="39">
        <f t="shared" si="88"/>
        <v>9383749.5199999996</v>
      </c>
      <c r="AF144" s="123">
        <f>SUM(AF106:AF143)</f>
        <v>65733</v>
      </c>
      <c r="AG144" s="124">
        <f>SUM(AG106:AG143)</f>
        <v>22568782.32</v>
      </c>
      <c r="AH144" s="67">
        <f t="shared" si="88"/>
        <v>73753</v>
      </c>
      <c r="AI144" s="39">
        <f t="shared" si="88"/>
        <v>68318908.530000001</v>
      </c>
      <c r="AJ144" s="67">
        <f t="shared" si="88"/>
        <v>9314</v>
      </c>
      <c r="AK144" s="39">
        <f t="shared" si="88"/>
        <v>11061700.58</v>
      </c>
      <c r="AL144" s="123">
        <f>SUM(AL106:AL143)</f>
        <v>83067</v>
      </c>
      <c r="AM144" s="124">
        <f>SUM(AM106:AM143)</f>
        <v>79380609.109999999</v>
      </c>
    </row>
    <row r="146" spans="1:37" ht="27.75" customHeight="1" x14ac:dyDescent="0.25">
      <c r="A146" s="48"/>
      <c r="B146" s="49"/>
      <c r="C146" s="69" t="s">
        <v>85</v>
      </c>
      <c r="D146" s="44">
        <f>D50+D98</f>
        <v>35345</v>
      </c>
      <c r="E146" s="117"/>
      <c r="F146" s="223" t="s">
        <v>83</v>
      </c>
      <c r="G146" s="223"/>
      <c r="H146" s="44">
        <f>H50+H98</f>
        <v>27085</v>
      </c>
      <c r="I146" s="117"/>
      <c r="J146" s="70" t="s">
        <v>84</v>
      </c>
      <c r="K146" s="118">
        <f>K50+K98</f>
        <v>565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42"/>
      <c r="AA146" s="42"/>
      <c r="AB146" s="53"/>
      <c r="AC146" s="42"/>
      <c r="AD146" s="53"/>
      <c r="AE146" s="42"/>
      <c r="AF146" s="42"/>
      <c r="AG146" s="42"/>
      <c r="AH146" s="53"/>
      <c r="AI146" s="42"/>
      <c r="AJ146" s="53"/>
      <c r="AK146" s="42"/>
    </row>
  </sheetData>
  <protectedRanges>
    <protectedRange sqref="C3" name="наименование"/>
    <protectedRange sqref="D98 H98 K98" name="население ВТБ"/>
    <protectedRange sqref="D50 H50 K50" name="население РГС"/>
    <protectedRange sqref="D10:AK47 D58:AK95" name="Диапазон3"/>
  </protectedRanges>
  <mergeCells count="49">
    <mergeCell ref="C1:AJ1"/>
    <mergeCell ref="D8:G8"/>
    <mergeCell ref="H8:K8"/>
    <mergeCell ref="L8:M8"/>
    <mergeCell ref="N8:O8"/>
    <mergeCell ref="P8:Q8"/>
    <mergeCell ref="R8:S8"/>
    <mergeCell ref="V8:W8"/>
    <mergeCell ref="X8:Y8"/>
    <mergeCell ref="A48:C48"/>
    <mergeCell ref="F50:G50"/>
    <mergeCell ref="D55:AA55"/>
    <mergeCell ref="A144:C144"/>
    <mergeCell ref="X56:Y56"/>
    <mergeCell ref="A96:C96"/>
    <mergeCell ref="F98:G98"/>
    <mergeCell ref="D104:G104"/>
    <mergeCell ref="H104:K104"/>
    <mergeCell ref="L104:M104"/>
    <mergeCell ref="N104:O104"/>
    <mergeCell ref="D56:G56"/>
    <mergeCell ref="H56:K56"/>
    <mergeCell ref="L56:M56"/>
    <mergeCell ref="N56:O56"/>
    <mergeCell ref="P56:Q56"/>
    <mergeCell ref="R56:S56"/>
    <mergeCell ref="T56:U56"/>
    <mergeCell ref="V56:W56"/>
    <mergeCell ref="AH7:AM8"/>
    <mergeCell ref="AH103:AM104"/>
    <mergeCell ref="AH55:AM56"/>
    <mergeCell ref="AB103:AG104"/>
    <mergeCell ref="D103:AA103"/>
    <mergeCell ref="F146:G146"/>
    <mergeCell ref="AB7:AG8"/>
    <mergeCell ref="D7:AA7"/>
    <mergeCell ref="Z8:Z9"/>
    <mergeCell ref="AA8:AA9"/>
    <mergeCell ref="Z56:Z57"/>
    <mergeCell ref="AA56:AA57"/>
    <mergeCell ref="P104:Q104"/>
    <mergeCell ref="R104:S104"/>
    <mergeCell ref="T104:U104"/>
    <mergeCell ref="V104:W104"/>
    <mergeCell ref="X104:Y104"/>
    <mergeCell ref="T8:U8"/>
    <mergeCell ref="AB55:AG56"/>
    <mergeCell ref="Z104:Z105"/>
    <mergeCell ref="AA104:AA105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70C0"/>
    <pageSetUpPr fitToPage="1"/>
  </sheetPr>
  <dimension ref="A1:AI146"/>
  <sheetViews>
    <sheetView zoomScale="70" zoomScaleNormal="70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4.25" x14ac:dyDescent="0.2"/>
  <cols>
    <col min="1" max="1" width="9.140625" style="72" customWidth="1"/>
    <col min="2" max="2" width="9.140625" style="73" hidden="1" customWidth="1"/>
    <col min="3" max="3" width="40.7109375" style="96" customWidth="1"/>
    <col min="4" max="4" width="20.28515625" style="75" customWidth="1"/>
    <col min="5" max="5" width="18.140625" style="11" customWidth="1"/>
    <col min="6" max="6" width="15.7109375" style="75" customWidth="1"/>
    <col min="7" max="7" width="15.7109375" style="11" customWidth="1"/>
    <col min="8" max="8" width="15.7109375" style="75" customWidth="1"/>
    <col min="9" max="9" width="19.28515625" style="11" customWidth="1"/>
    <col min="10" max="10" width="15.7109375" style="75" customWidth="1"/>
    <col min="11" max="11" width="18" style="11" customWidth="1"/>
    <col min="12" max="12" width="15.7109375" style="75" customWidth="1"/>
    <col min="13" max="13" width="15.7109375" style="11" customWidth="1"/>
    <col min="14" max="14" width="15.7109375" style="75" customWidth="1"/>
    <col min="15" max="15" width="15.7109375" style="11" customWidth="1"/>
    <col min="16" max="16" width="15.7109375" style="75" customWidth="1"/>
    <col min="17" max="17" width="15.7109375" style="11" customWidth="1"/>
    <col min="18" max="18" width="15.7109375" style="75" customWidth="1"/>
    <col min="19" max="19" width="15.7109375" style="11" customWidth="1"/>
    <col min="20" max="20" width="15.7109375" style="75" customWidth="1"/>
    <col min="21" max="21" width="15.7109375" style="11" customWidth="1"/>
    <col min="22" max="22" width="15.7109375" style="75" customWidth="1"/>
    <col min="23" max="23" width="15.7109375" style="11" customWidth="1"/>
    <col min="24" max="24" width="15.7109375" style="75" customWidth="1"/>
    <col min="25" max="25" width="15.7109375" style="11" customWidth="1"/>
    <col min="26" max="26" width="15.7109375" style="75" customWidth="1"/>
    <col min="27" max="27" width="19.5703125" style="11" customWidth="1"/>
    <col min="28" max="28" width="15.7109375" style="75" customWidth="1"/>
    <col min="29" max="29" width="17.7109375" style="11" bestFit="1" customWidth="1"/>
    <col min="30" max="30" width="15.7109375" style="75" customWidth="1"/>
    <col min="31" max="31" width="18.28515625" style="11" bestFit="1" customWidth="1"/>
    <col min="32" max="32" width="15.7109375" style="75" customWidth="1"/>
    <col min="33" max="33" width="18.85546875" style="11" customWidth="1"/>
    <col min="34" max="35" width="9.140625" style="72"/>
    <col min="36" max="16384" width="9.140625" style="1"/>
  </cols>
  <sheetData>
    <row r="1" spans="1:35" ht="27" x14ac:dyDescent="0.2">
      <c r="C1" s="264" t="s">
        <v>99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5" x14ac:dyDescent="0.2">
      <c r="C2" s="74" t="s">
        <v>186</v>
      </c>
      <c r="D2" s="9" t="s">
        <v>97</v>
      </c>
      <c r="E2" s="10"/>
    </row>
    <row r="3" spans="1:35" ht="57" x14ac:dyDescent="0.2">
      <c r="C3" s="76">
        <v>150134</v>
      </c>
      <c r="D3" s="77" t="str">
        <f>VLOOKUP(C3,'Список МО'!B2:C80,2,0)</f>
        <v>ООО "ЛДЦ "АС-Медикал"(медицинские осмотры детей)</v>
      </c>
      <c r="E3" s="78"/>
    </row>
    <row r="6" spans="1:35" ht="22.5" x14ac:dyDescent="0.2">
      <c r="C6" s="79" t="s">
        <v>86</v>
      </c>
      <c r="D6" s="75" t="str">
        <f>D3</f>
        <v>ООО "ЛДЦ "АС-Медикал"(медицинские осмотры детей)</v>
      </c>
    </row>
    <row r="7" spans="1:35" s="7" customFormat="1" ht="26.25" customHeight="1" x14ac:dyDescent="0.2">
      <c r="A7" s="80"/>
      <c r="B7" s="81"/>
      <c r="C7" s="82"/>
      <c r="D7" s="202" t="str">
        <f>'Типы посещений'!B1</f>
        <v>Посещения с профилактической целью(норматив 2,20 МО сельск. местн., 2,15 МО город.  )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58" t="str">
        <f>'Типы посещений'!B$11</f>
        <v>Посещения по оказанию неотложной помощи ( норматив 0,46)</v>
      </c>
      <c r="AA7" s="259"/>
      <c r="AB7" s="259"/>
      <c r="AC7" s="260"/>
      <c r="AD7" s="258" t="str">
        <f>'Типы посещений'!B$12</f>
        <v>Обращения по заболеванию (норматив 1,780 город. насел., 1,874 сельск. нас.)</v>
      </c>
      <c r="AE7" s="259"/>
      <c r="AF7" s="259"/>
      <c r="AG7" s="260"/>
      <c r="AH7" s="83"/>
      <c r="AI7" s="83"/>
    </row>
    <row r="8" spans="1:35" s="5" customFormat="1" ht="85.5" customHeight="1" x14ac:dyDescent="0.25">
      <c r="A8" s="84"/>
      <c r="B8" s="85"/>
      <c r="C8" s="84"/>
      <c r="D8" s="261" t="str">
        <f>'Типы посещений'!B2</f>
        <v>Посещения с профилактической целью</v>
      </c>
      <c r="E8" s="221"/>
      <c r="F8" s="221"/>
      <c r="G8" s="262"/>
      <c r="H8" s="253" t="str">
        <f>'Типы посещений'!B$3</f>
        <v>Разовые посещения по заболеванию</v>
      </c>
      <c r="I8" s="263"/>
      <c r="J8" s="263"/>
      <c r="K8" s="254"/>
      <c r="L8" s="253" t="str">
        <f>'Типы посещений'!B$4</f>
        <v>Диспансеризация взр. Населения 1 этап</v>
      </c>
      <c r="M8" s="263"/>
      <c r="N8" s="253" t="str">
        <f>'Типы посещений'!B$5</f>
        <v>Диспансеризация взр. Населения 2 этап</v>
      </c>
      <c r="O8" s="263"/>
      <c r="P8" s="253" t="str">
        <f>'Типы посещений'!B$6</f>
        <v>Диспансеризация детей сирот</v>
      </c>
      <c r="Q8" s="254"/>
      <c r="R8" s="202" t="str">
        <f>'Типы посещений'!B$7</f>
        <v>Диспансеризация усыновленных</v>
      </c>
      <c r="S8" s="202"/>
      <c r="T8" s="202" t="str">
        <f>'Типы посещений'!B$8</f>
        <v>Профосмотры несовершеннолетних</v>
      </c>
      <c r="U8" s="202"/>
      <c r="V8" s="202" t="str">
        <f>'Типы посещений'!B$9</f>
        <v>Периодические профосмотры несовершеннолетних</v>
      </c>
      <c r="W8" s="202"/>
      <c r="X8" s="202" t="str">
        <f>'Типы посещений'!B$10</f>
        <v>Предварительные профосмотры несовершеннолетних</v>
      </c>
      <c r="Y8" s="202"/>
      <c r="Z8" s="261"/>
      <c r="AA8" s="221"/>
      <c r="AB8" s="221"/>
      <c r="AC8" s="262"/>
      <c r="AD8" s="261"/>
      <c r="AE8" s="221"/>
      <c r="AF8" s="221"/>
      <c r="AG8" s="262"/>
      <c r="AH8" s="86"/>
      <c r="AI8" s="86"/>
    </row>
    <row r="9" spans="1:35" s="5" customFormat="1" ht="42.75" x14ac:dyDescent="0.25">
      <c r="A9" s="84"/>
      <c r="B9" s="85"/>
      <c r="C9" s="84" t="s">
        <v>81</v>
      </c>
      <c r="D9" s="87" t="s">
        <v>89</v>
      </c>
      <c r="E9" s="12" t="s">
        <v>90</v>
      </c>
      <c r="F9" s="87" t="s">
        <v>93</v>
      </c>
      <c r="G9" s="12" t="s">
        <v>94</v>
      </c>
      <c r="H9" s="87" t="s">
        <v>89</v>
      </c>
      <c r="I9" s="12" t="s">
        <v>90</v>
      </c>
      <c r="J9" s="87" t="s">
        <v>93</v>
      </c>
      <c r="K9" s="12" t="s">
        <v>94</v>
      </c>
      <c r="L9" s="87" t="s">
        <v>89</v>
      </c>
      <c r="M9" s="12" t="s">
        <v>90</v>
      </c>
      <c r="N9" s="87" t="s">
        <v>89</v>
      </c>
      <c r="O9" s="12" t="s">
        <v>90</v>
      </c>
      <c r="P9" s="87" t="s">
        <v>93</v>
      </c>
      <c r="Q9" s="12" t="s">
        <v>94</v>
      </c>
      <c r="R9" s="87" t="s">
        <v>93</v>
      </c>
      <c r="S9" s="12" t="s">
        <v>94</v>
      </c>
      <c r="T9" s="87" t="s">
        <v>93</v>
      </c>
      <c r="U9" s="12" t="s">
        <v>94</v>
      </c>
      <c r="V9" s="87" t="s">
        <v>93</v>
      </c>
      <c r="W9" s="12" t="s">
        <v>94</v>
      </c>
      <c r="X9" s="87" t="s">
        <v>93</v>
      </c>
      <c r="Y9" s="12" t="s">
        <v>94</v>
      </c>
      <c r="Z9" s="87" t="s">
        <v>89</v>
      </c>
      <c r="AA9" s="12" t="s">
        <v>90</v>
      </c>
      <c r="AB9" s="87" t="s">
        <v>93</v>
      </c>
      <c r="AC9" s="12" t="s">
        <v>94</v>
      </c>
      <c r="AD9" s="87" t="s">
        <v>92</v>
      </c>
      <c r="AE9" s="12" t="s">
        <v>91</v>
      </c>
      <c r="AF9" s="87" t="s">
        <v>95</v>
      </c>
      <c r="AG9" s="12" t="s">
        <v>96</v>
      </c>
      <c r="AH9" s="86"/>
      <c r="AI9" s="86"/>
    </row>
    <row r="10" spans="1:35" x14ac:dyDescent="0.2">
      <c r="A10" s="4">
        <v>1</v>
      </c>
      <c r="B10" s="27" t="s">
        <v>55</v>
      </c>
      <c r="C10" s="74" t="s">
        <v>0</v>
      </c>
      <c r="D10" s="9">
        <v>0</v>
      </c>
      <c r="E10" s="10">
        <f>D10*Тарифы!D3</f>
        <v>0</v>
      </c>
      <c r="F10" s="9">
        <v>0</v>
      </c>
      <c r="G10" s="10">
        <f>F10*Тарифы!E3</f>
        <v>0</v>
      </c>
      <c r="H10" s="9">
        <v>0</v>
      </c>
      <c r="I10" s="10">
        <f>H10*Тарифы!F3</f>
        <v>0</v>
      </c>
      <c r="J10" s="9">
        <v>0</v>
      </c>
      <c r="K10" s="10">
        <f>J10*Тарифы!G3</f>
        <v>0</v>
      </c>
      <c r="L10" s="9">
        <v>0</v>
      </c>
      <c r="M10" s="10">
        <v>0</v>
      </c>
      <c r="N10" s="9">
        <v>0</v>
      </c>
      <c r="O10" s="10">
        <v>0</v>
      </c>
      <c r="P10" s="9">
        <v>0</v>
      </c>
      <c r="Q10" s="10">
        <v>0</v>
      </c>
      <c r="R10" s="9">
        <v>0</v>
      </c>
      <c r="S10" s="10">
        <v>0</v>
      </c>
      <c r="T10" s="9">
        <v>0</v>
      </c>
      <c r="U10" s="10">
        <v>0</v>
      </c>
      <c r="V10" s="9">
        <v>0</v>
      </c>
      <c r="W10" s="10">
        <v>0</v>
      </c>
      <c r="X10" s="9">
        <v>0</v>
      </c>
      <c r="Y10" s="10">
        <v>0</v>
      </c>
      <c r="Z10" s="9">
        <v>0</v>
      </c>
      <c r="AA10" s="10">
        <f>Z10*Тарифы!V3</f>
        <v>0</v>
      </c>
      <c r="AB10" s="9">
        <v>0</v>
      </c>
      <c r="AC10" s="10">
        <f>AB10*Тарифы!W3</f>
        <v>0</v>
      </c>
      <c r="AD10" s="9">
        <v>0</v>
      </c>
      <c r="AE10" s="10">
        <f>AD10*Тарифы!X3</f>
        <v>0</v>
      </c>
      <c r="AF10" s="9">
        <v>0</v>
      </c>
      <c r="AG10" s="10">
        <f>AF10*Тарифы!Y3</f>
        <v>0</v>
      </c>
    </row>
    <row r="11" spans="1:35" x14ac:dyDescent="0.2">
      <c r="A11" s="4">
        <v>2</v>
      </c>
      <c r="B11" s="27" t="s">
        <v>35</v>
      </c>
      <c r="C11" s="74" t="s">
        <v>1</v>
      </c>
      <c r="D11" s="9">
        <v>0</v>
      </c>
      <c r="E11" s="10">
        <f>D11*Тарифы!D4</f>
        <v>0</v>
      </c>
      <c r="F11" s="9">
        <v>0</v>
      </c>
      <c r="G11" s="10">
        <f>F11*Тарифы!E4</f>
        <v>0</v>
      </c>
      <c r="H11" s="88">
        <v>0</v>
      </c>
      <c r="I11" s="10">
        <f>H11*Тарифы!F4</f>
        <v>0</v>
      </c>
      <c r="J11" s="9">
        <v>0</v>
      </c>
      <c r="K11" s="10">
        <f>J11*Тарифы!G4</f>
        <v>0</v>
      </c>
      <c r="L11" s="9">
        <v>0</v>
      </c>
      <c r="M11" s="10">
        <v>0</v>
      </c>
      <c r="N11" s="9">
        <v>0</v>
      </c>
      <c r="O11" s="10">
        <v>0</v>
      </c>
      <c r="P11" s="9">
        <v>0</v>
      </c>
      <c r="Q11" s="10">
        <v>0</v>
      </c>
      <c r="R11" s="9">
        <v>0</v>
      </c>
      <c r="S11" s="10">
        <v>0</v>
      </c>
      <c r="T11" s="9">
        <v>0</v>
      </c>
      <c r="U11" s="10">
        <v>0</v>
      </c>
      <c r="V11" s="9">
        <v>0</v>
      </c>
      <c r="W11" s="10">
        <v>0</v>
      </c>
      <c r="X11" s="9">
        <v>0</v>
      </c>
      <c r="Y11" s="10">
        <v>0</v>
      </c>
      <c r="Z11" s="9">
        <v>0</v>
      </c>
      <c r="AA11" s="10">
        <f>Z11*Тарифы!V4</f>
        <v>0</v>
      </c>
      <c r="AB11" s="9">
        <v>0</v>
      </c>
      <c r="AC11" s="10">
        <f>AB11*Тарифы!W4</f>
        <v>0</v>
      </c>
      <c r="AD11" s="9">
        <v>0</v>
      </c>
      <c r="AE11" s="10">
        <f>AD11*Тарифы!X4</f>
        <v>0</v>
      </c>
      <c r="AF11" s="9">
        <v>0</v>
      </c>
      <c r="AG11" s="10">
        <f>AF11*Тарифы!Y4</f>
        <v>0</v>
      </c>
    </row>
    <row r="12" spans="1:35" x14ac:dyDescent="0.2">
      <c r="A12" s="4">
        <v>3</v>
      </c>
      <c r="B12" s="27" t="s">
        <v>36</v>
      </c>
      <c r="C12" s="74" t="s">
        <v>2</v>
      </c>
      <c r="D12" s="9">
        <v>0</v>
      </c>
      <c r="E12" s="10">
        <f>D12*Тарифы!D5</f>
        <v>0</v>
      </c>
      <c r="F12" s="9">
        <v>0</v>
      </c>
      <c r="G12" s="10">
        <f>F12*Тарифы!E5</f>
        <v>0</v>
      </c>
      <c r="H12" s="88">
        <v>0</v>
      </c>
      <c r="I12" s="10">
        <f>H12*Тарифы!F5</f>
        <v>0</v>
      </c>
      <c r="J12" s="9">
        <v>0</v>
      </c>
      <c r="K12" s="10">
        <f>J12*Тарифы!G5</f>
        <v>0</v>
      </c>
      <c r="L12" s="9">
        <v>0</v>
      </c>
      <c r="M12" s="10">
        <v>0</v>
      </c>
      <c r="N12" s="9">
        <v>0</v>
      </c>
      <c r="O12" s="10">
        <v>0</v>
      </c>
      <c r="P12" s="9">
        <v>0</v>
      </c>
      <c r="Q12" s="10">
        <v>0</v>
      </c>
      <c r="R12" s="9">
        <v>0</v>
      </c>
      <c r="S12" s="10">
        <v>0</v>
      </c>
      <c r="T12" s="9">
        <v>0</v>
      </c>
      <c r="U12" s="10">
        <v>0</v>
      </c>
      <c r="V12" s="9">
        <v>0</v>
      </c>
      <c r="W12" s="10">
        <v>0</v>
      </c>
      <c r="X12" s="9">
        <v>0</v>
      </c>
      <c r="Y12" s="10">
        <v>0</v>
      </c>
      <c r="Z12" s="9">
        <v>0</v>
      </c>
      <c r="AA12" s="10">
        <f>Z12*Тарифы!V5</f>
        <v>0</v>
      </c>
      <c r="AB12" s="9">
        <v>0</v>
      </c>
      <c r="AC12" s="10">
        <f>AB12*Тарифы!W5</f>
        <v>0</v>
      </c>
      <c r="AD12" s="9">
        <v>0</v>
      </c>
      <c r="AE12" s="10">
        <f>AD12*Тарифы!X5</f>
        <v>0</v>
      </c>
      <c r="AF12" s="9">
        <v>0</v>
      </c>
      <c r="AG12" s="10">
        <f>AF12*Тарифы!Y5</f>
        <v>0</v>
      </c>
    </row>
    <row r="13" spans="1:35" x14ac:dyDescent="0.2">
      <c r="A13" s="4">
        <v>4</v>
      </c>
      <c r="B13" s="27" t="s">
        <v>37</v>
      </c>
      <c r="C13" s="74" t="s">
        <v>3</v>
      </c>
      <c r="D13" s="9">
        <v>0</v>
      </c>
      <c r="E13" s="10">
        <f>D13*Тарифы!D6</f>
        <v>0</v>
      </c>
      <c r="F13" s="9">
        <v>0</v>
      </c>
      <c r="G13" s="10">
        <f>F13*Тарифы!E6</f>
        <v>0</v>
      </c>
      <c r="H13" s="9">
        <v>0</v>
      </c>
      <c r="I13" s="10">
        <f>H13*Тарифы!F6</f>
        <v>0</v>
      </c>
      <c r="J13" s="9">
        <v>0</v>
      </c>
      <c r="K13" s="10">
        <f>J13*Тарифы!G6</f>
        <v>0</v>
      </c>
      <c r="L13" s="9">
        <v>0</v>
      </c>
      <c r="M13" s="10">
        <v>0</v>
      </c>
      <c r="N13" s="9">
        <v>0</v>
      </c>
      <c r="O13" s="10">
        <v>0</v>
      </c>
      <c r="P13" s="9">
        <v>0</v>
      </c>
      <c r="Q13" s="10">
        <v>0</v>
      </c>
      <c r="R13" s="9">
        <v>0</v>
      </c>
      <c r="S13" s="10">
        <v>0</v>
      </c>
      <c r="T13" s="9">
        <v>0</v>
      </c>
      <c r="U13" s="10">
        <v>0</v>
      </c>
      <c r="V13" s="9">
        <v>0</v>
      </c>
      <c r="W13" s="10">
        <v>0</v>
      </c>
      <c r="X13" s="9">
        <v>0</v>
      </c>
      <c r="Y13" s="10">
        <v>0</v>
      </c>
      <c r="Z13" s="9">
        <v>0</v>
      </c>
      <c r="AA13" s="10">
        <f>Z13*Тарифы!V6</f>
        <v>0</v>
      </c>
      <c r="AB13" s="9">
        <v>0</v>
      </c>
      <c r="AC13" s="10">
        <f>AB13*Тарифы!W6</f>
        <v>0</v>
      </c>
      <c r="AD13" s="9">
        <v>0</v>
      </c>
      <c r="AE13" s="10">
        <f>AD13*Тарифы!X6</f>
        <v>0</v>
      </c>
      <c r="AF13" s="9">
        <v>0</v>
      </c>
      <c r="AG13" s="10">
        <f>AF13*Тарифы!Y6</f>
        <v>0</v>
      </c>
    </row>
    <row r="14" spans="1:35" x14ac:dyDescent="0.2">
      <c r="A14" s="4">
        <v>5</v>
      </c>
      <c r="B14" s="27" t="s">
        <v>38</v>
      </c>
      <c r="C14" s="74" t="s">
        <v>4</v>
      </c>
      <c r="D14" s="9">
        <v>0</v>
      </c>
      <c r="E14" s="10">
        <f>D14*Тарифы!D7</f>
        <v>0</v>
      </c>
      <c r="F14" s="9">
        <v>0</v>
      </c>
      <c r="G14" s="10">
        <f>F14*Тарифы!E7</f>
        <v>0</v>
      </c>
      <c r="H14" s="88">
        <v>0</v>
      </c>
      <c r="I14" s="10">
        <f>H14*Тарифы!F7</f>
        <v>0</v>
      </c>
      <c r="J14" s="9">
        <v>0</v>
      </c>
      <c r="K14" s="10">
        <f>J14*Тарифы!G7</f>
        <v>0</v>
      </c>
      <c r="L14" s="9">
        <v>0</v>
      </c>
      <c r="M14" s="10">
        <v>0</v>
      </c>
      <c r="N14" s="9">
        <v>0</v>
      </c>
      <c r="O14" s="10">
        <v>0</v>
      </c>
      <c r="P14" s="9">
        <v>0</v>
      </c>
      <c r="Q14" s="10">
        <v>0</v>
      </c>
      <c r="R14" s="9">
        <v>0</v>
      </c>
      <c r="S14" s="10">
        <v>0</v>
      </c>
      <c r="T14" s="9">
        <v>0</v>
      </c>
      <c r="U14" s="10">
        <v>0</v>
      </c>
      <c r="V14" s="9">
        <v>0</v>
      </c>
      <c r="W14" s="10">
        <v>0</v>
      </c>
      <c r="X14" s="9">
        <v>0</v>
      </c>
      <c r="Y14" s="10">
        <v>0</v>
      </c>
      <c r="Z14" s="9">
        <v>0</v>
      </c>
      <c r="AA14" s="10">
        <f>Z14*Тарифы!V7</f>
        <v>0</v>
      </c>
      <c r="AB14" s="9">
        <v>0</v>
      </c>
      <c r="AC14" s="10">
        <f>AB14*Тарифы!W7</f>
        <v>0</v>
      </c>
      <c r="AD14" s="9">
        <v>0</v>
      </c>
      <c r="AE14" s="10">
        <f>AD14*Тарифы!X7</f>
        <v>0</v>
      </c>
      <c r="AF14" s="9">
        <v>0</v>
      </c>
      <c r="AG14" s="10">
        <f>AF14*Тарифы!Y7</f>
        <v>0</v>
      </c>
    </row>
    <row r="15" spans="1:35" x14ac:dyDescent="0.2">
      <c r="A15" s="4">
        <v>6</v>
      </c>
      <c r="B15" s="27" t="s">
        <v>39</v>
      </c>
      <c r="C15" s="74" t="s">
        <v>5</v>
      </c>
      <c r="D15" s="9">
        <v>0</v>
      </c>
      <c r="E15" s="10">
        <f>D15*Тарифы!D8</f>
        <v>0</v>
      </c>
      <c r="F15" s="9">
        <v>0</v>
      </c>
      <c r="G15" s="10">
        <f>F15*Тарифы!E8</f>
        <v>0</v>
      </c>
      <c r="H15" s="88">
        <v>0</v>
      </c>
      <c r="I15" s="10">
        <f>H15*Тарифы!F8</f>
        <v>0</v>
      </c>
      <c r="J15" s="9">
        <v>0</v>
      </c>
      <c r="K15" s="10">
        <f>J15*Тарифы!G8</f>
        <v>0</v>
      </c>
      <c r="L15" s="9">
        <v>0</v>
      </c>
      <c r="M15" s="10">
        <v>0</v>
      </c>
      <c r="N15" s="9">
        <v>0</v>
      </c>
      <c r="O15" s="10">
        <v>0</v>
      </c>
      <c r="P15" s="9">
        <v>0</v>
      </c>
      <c r="Q15" s="10">
        <v>0</v>
      </c>
      <c r="R15" s="9">
        <v>0</v>
      </c>
      <c r="S15" s="10">
        <v>0</v>
      </c>
      <c r="T15" s="9">
        <v>0</v>
      </c>
      <c r="U15" s="10">
        <v>0</v>
      </c>
      <c r="V15" s="9">
        <v>0</v>
      </c>
      <c r="W15" s="10">
        <v>0</v>
      </c>
      <c r="X15" s="9">
        <v>0</v>
      </c>
      <c r="Y15" s="10">
        <v>0</v>
      </c>
      <c r="Z15" s="9">
        <v>0</v>
      </c>
      <c r="AA15" s="10">
        <f>Z15*Тарифы!V8</f>
        <v>0</v>
      </c>
      <c r="AB15" s="9">
        <v>0</v>
      </c>
      <c r="AC15" s="10">
        <f>AB15*Тарифы!W8</f>
        <v>0</v>
      </c>
      <c r="AD15" s="9">
        <v>0</v>
      </c>
      <c r="AE15" s="10">
        <f>AD15*Тарифы!X8</f>
        <v>0</v>
      </c>
      <c r="AF15" s="9">
        <v>0</v>
      </c>
      <c r="AG15" s="10">
        <f>AF15*Тарифы!Y8</f>
        <v>0</v>
      </c>
    </row>
    <row r="16" spans="1:35" x14ac:dyDescent="0.2">
      <c r="A16" s="4">
        <v>7</v>
      </c>
      <c r="B16" s="27" t="s">
        <v>56</v>
      </c>
      <c r="C16" s="74" t="s">
        <v>6</v>
      </c>
      <c r="D16" s="9">
        <v>0</v>
      </c>
      <c r="E16" s="10">
        <f>D16*Тарифы!D9</f>
        <v>0</v>
      </c>
      <c r="F16" s="9">
        <v>0</v>
      </c>
      <c r="G16" s="10">
        <f>F16*Тарифы!E9</f>
        <v>0</v>
      </c>
      <c r="H16" s="9">
        <v>0</v>
      </c>
      <c r="I16" s="10">
        <f>H16*Тарифы!F9</f>
        <v>0</v>
      </c>
      <c r="J16" s="9">
        <v>0</v>
      </c>
      <c r="K16" s="10">
        <f>J16*Тарифы!G9</f>
        <v>0</v>
      </c>
      <c r="L16" s="9">
        <v>0</v>
      </c>
      <c r="M16" s="10">
        <v>0</v>
      </c>
      <c r="N16" s="9">
        <v>0</v>
      </c>
      <c r="O16" s="10">
        <v>0</v>
      </c>
      <c r="P16" s="9">
        <v>0</v>
      </c>
      <c r="Q16" s="10">
        <v>0</v>
      </c>
      <c r="R16" s="9">
        <v>0</v>
      </c>
      <c r="S16" s="10">
        <v>0</v>
      </c>
      <c r="T16" s="9">
        <v>0</v>
      </c>
      <c r="U16" s="10">
        <v>0</v>
      </c>
      <c r="V16" s="9">
        <v>0</v>
      </c>
      <c r="W16" s="10">
        <v>0</v>
      </c>
      <c r="X16" s="9">
        <v>0</v>
      </c>
      <c r="Y16" s="10">
        <v>0</v>
      </c>
      <c r="Z16" s="9">
        <v>0</v>
      </c>
      <c r="AA16" s="10">
        <f>Z16*Тарифы!V9</f>
        <v>0</v>
      </c>
      <c r="AB16" s="9">
        <v>0</v>
      </c>
      <c r="AC16" s="10">
        <f>AB16*Тарифы!W9</f>
        <v>0</v>
      </c>
      <c r="AD16" s="9">
        <v>0</v>
      </c>
      <c r="AE16" s="10">
        <f>AD16*Тарифы!X9</f>
        <v>0</v>
      </c>
      <c r="AF16" s="9">
        <v>0</v>
      </c>
      <c r="AG16" s="10">
        <f>AF16*Тарифы!Y9</f>
        <v>0</v>
      </c>
    </row>
    <row r="17" spans="1:33" x14ac:dyDescent="0.2">
      <c r="A17" s="4">
        <v>8</v>
      </c>
      <c r="B17" s="27" t="s">
        <v>57</v>
      </c>
      <c r="C17" s="74" t="s">
        <v>7</v>
      </c>
      <c r="D17" s="9">
        <v>0</v>
      </c>
      <c r="E17" s="10">
        <f>D17*Тарифы!D10</f>
        <v>0</v>
      </c>
      <c r="F17" s="9">
        <v>0</v>
      </c>
      <c r="G17" s="10">
        <f>F17*Тарифы!E10</f>
        <v>0</v>
      </c>
      <c r="H17" s="88">
        <v>0</v>
      </c>
      <c r="I17" s="10">
        <f>H17*Тарифы!F10</f>
        <v>0</v>
      </c>
      <c r="J17" s="9">
        <v>0</v>
      </c>
      <c r="K17" s="10">
        <f>J17*Тарифы!G10</f>
        <v>0</v>
      </c>
      <c r="L17" s="9">
        <v>0</v>
      </c>
      <c r="M17" s="10">
        <v>0</v>
      </c>
      <c r="N17" s="9">
        <v>0</v>
      </c>
      <c r="O17" s="10">
        <v>0</v>
      </c>
      <c r="P17" s="9">
        <v>0</v>
      </c>
      <c r="Q17" s="10">
        <v>0</v>
      </c>
      <c r="R17" s="9">
        <v>0</v>
      </c>
      <c r="S17" s="10">
        <v>0</v>
      </c>
      <c r="T17" s="9">
        <v>0</v>
      </c>
      <c r="U17" s="10">
        <v>0</v>
      </c>
      <c r="V17" s="9">
        <v>0</v>
      </c>
      <c r="W17" s="10">
        <v>0</v>
      </c>
      <c r="X17" s="9">
        <v>0</v>
      </c>
      <c r="Y17" s="10">
        <v>0</v>
      </c>
      <c r="Z17" s="9">
        <v>0</v>
      </c>
      <c r="AA17" s="10">
        <f>Z17*Тарифы!V10</f>
        <v>0</v>
      </c>
      <c r="AB17" s="9">
        <v>0</v>
      </c>
      <c r="AC17" s="10">
        <f>AB17*Тарифы!W10</f>
        <v>0</v>
      </c>
      <c r="AD17" s="9">
        <v>0</v>
      </c>
      <c r="AE17" s="10">
        <f>AD17*Тарифы!X10</f>
        <v>0</v>
      </c>
      <c r="AF17" s="9">
        <v>0</v>
      </c>
      <c r="AG17" s="10">
        <f>AF17*Тарифы!Y10</f>
        <v>0</v>
      </c>
    </row>
    <row r="18" spans="1:33" x14ac:dyDescent="0.2">
      <c r="A18" s="4">
        <v>9</v>
      </c>
      <c r="B18" s="27" t="s">
        <v>58</v>
      </c>
      <c r="C18" s="74" t="s">
        <v>8</v>
      </c>
      <c r="D18" s="9">
        <v>0</v>
      </c>
      <c r="E18" s="10">
        <f>D18*Тарифы!D11</f>
        <v>0</v>
      </c>
      <c r="F18" s="9">
        <v>0</v>
      </c>
      <c r="G18" s="10">
        <f>F18*Тарифы!E11</f>
        <v>0</v>
      </c>
      <c r="H18" s="88">
        <v>0</v>
      </c>
      <c r="I18" s="10">
        <f>H18*Тарифы!F11</f>
        <v>0</v>
      </c>
      <c r="J18" s="9">
        <v>0</v>
      </c>
      <c r="K18" s="10">
        <f>J18*Тарифы!G11</f>
        <v>0</v>
      </c>
      <c r="L18" s="9">
        <v>0</v>
      </c>
      <c r="M18" s="10">
        <v>0</v>
      </c>
      <c r="N18" s="9">
        <v>0</v>
      </c>
      <c r="O18" s="10">
        <v>0</v>
      </c>
      <c r="P18" s="9">
        <v>0</v>
      </c>
      <c r="Q18" s="10">
        <v>0</v>
      </c>
      <c r="R18" s="9">
        <v>0</v>
      </c>
      <c r="S18" s="10">
        <v>0</v>
      </c>
      <c r="T18" s="9">
        <v>0</v>
      </c>
      <c r="U18" s="10">
        <v>0</v>
      </c>
      <c r="V18" s="9">
        <v>0</v>
      </c>
      <c r="W18" s="10">
        <v>0</v>
      </c>
      <c r="X18" s="9">
        <v>0</v>
      </c>
      <c r="Y18" s="10">
        <v>0</v>
      </c>
      <c r="Z18" s="9">
        <v>0</v>
      </c>
      <c r="AA18" s="10">
        <f>Z18*Тарифы!V11</f>
        <v>0</v>
      </c>
      <c r="AB18" s="9">
        <v>0</v>
      </c>
      <c r="AC18" s="10">
        <f>AB18*Тарифы!W11</f>
        <v>0</v>
      </c>
      <c r="AD18" s="9">
        <v>0</v>
      </c>
      <c r="AE18" s="10">
        <f>AD18*Тарифы!X11</f>
        <v>0</v>
      </c>
      <c r="AF18" s="9">
        <v>0</v>
      </c>
      <c r="AG18" s="10">
        <f>AF18*Тарифы!Y11</f>
        <v>0</v>
      </c>
    </row>
    <row r="19" spans="1:33" x14ac:dyDescent="0.2">
      <c r="A19" s="4">
        <v>10</v>
      </c>
      <c r="B19" s="27" t="s">
        <v>59</v>
      </c>
      <c r="C19" s="74" t="s">
        <v>9</v>
      </c>
      <c r="D19" s="9">
        <v>0</v>
      </c>
      <c r="E19" s="10">
        <f>D19*Тарифы!D12</f>
        <v>0</v>
      </c>
      <c r="F19" s="9">
        <v>0</v>
      </c>
      <c r="G19" s="10">
        <f>F19*Тарифы!E12</f>
        <v>0</v>
      </c>
      <c r="H19" s="9">
        <v>0</v>
      </c>
      <c r="I19" s="10">
        <f>H19*Тарифы!F12</f>
        <v>0</v>
      </c>
      <c r="J19" s="9">
        <v>0</v>
      </c>
      <c r="K19" s="10">
        <f>J19*Тарифы!G12</f>
        <v>0</v>
      </c>
      <c r="L19" s="9">
        <v>0</v>
      </c>
      <c r="M19" s="10">
        <v>0</v>
      </c>
      <c r="N19" s="9">
        <v>0</v>
      </c>
      <c r="O19" s="10">
        <v>0</v>
      </c>
      <c r="P19" s="9">
        <v>0</v>
      </c>
      <c r="Q19" s="10">
        <v>0</v>
      </c>
      <c r="R19" s="9">
        <v>0</v>
      </c>
      <c r="S19" s="10">
        <v>0</v>
      </c>
      <c r="T19" s="9">
        <v>0</v>
      </c>
      <c r="U19" s="10">
        <v>0</v>
      </c>
      <c r="V19" s="9">
        <v>0</v>
      </c>
      <c r="W19" s="10">
        <v>0</v>
      </c>
      <c r="X19" s="9">
        <v>0</v>
      </c>
      <c r="Y19" s="10">
        <v>0</v>
      </c>
      <c r="Z19" s="9">
        <v>0</v>
      </c>
      <c r="AA19" s="10">
        <f>Z19*Тарифы!V12</f>
        <v>0</v>
      </c>
      <c r="AB19" s="9">
        <v>0</v>
      </c>
      <c r="AC19" s="10">
        <f>AB19*Тарифы!W12</f>
        <v>0</v>
      </c>
      <c r="AD19" s="9">
        <v>0</v>
      </c>
      <c r="AE19" s="10">
        <f>AD19*Тарифы!X12</f>
        <v>0</v>
      </c>
      <c r="AF19" s="9">
        <v>0</v>
      </c>
      <c r="AG19" s="10">
        <f>AF19*Тарифы!Y12</f>
        <v>0</v>
      </c>
    </row>
    <row r="20" spans="1:33" x14ac:dyDescent="0.2">
      <c r="A20" s="4">
        <v>11</v>
      </c>
      <c r="B20" s="27" t="s">
        <v>60</v>
      </c>
      <c r="C20" s="74" t="s">
        <v>10</v>
      </c>
      <c r="D20" s="9">
        <v>0</v>
      </c>
      <c r="E20" s="10">
        <f>D20*Тарифы!D13</f>
        <v>0</v>
      </c>
      <c r="F20" s="9">
        <v>0</v>
      </c>
      <c r="G20" s="10">
        <f>F20*Тарифы!E13</f>
        <v>0</v>
      </c>
      <c r="H20" s="88">
        <v>0</v>
      </c>
      <c r="I20" s="10">
        <f>H20*Тарифы!F13</f>
        <v>0</v>
      </c>
      <c r="J20" s="9">
        <v>0</v>
      </c>
      <c r="K20" s="10">
        <f>J20*Тарифы!G13</f>
        <v>0</v>
      </c>
      <c r="L20" s="9">
        <v>0</v>
      </c>
      <c r="M20" s="10">
        <v>0</v>
      </c>
      <c r="N20" s="9">
        <v>0</v>
      </c>
      <c r="O20" s="10">
        <v>0</v>
      </c>
      <c r="P20" s="9">
        <v>0</v>
      </c>
      <c r="Q20" s="10">
        <v>0</v>
      </c>
      <c r="R20" s="9">
        <v>0</v>
      </c>
      <c r="S20" s="10">
        <v>0</v>
      </c>
      <c r="T20" s="9">
        <v>0</v>
      </c>
      <c r="U20" s="10">
        <v>0</v>
      </c>
      <c r="V20" s="9">
        <v>0</v>
      </c>
      <c r="W20" s="10">
        <v>0</v>
      </c>
      <c r="X20" s="9">
        <v>0</v>
      </c>
      <c r="Y20" s="10">
        <v>0</v>
      </c>
      <c r="Z20" s="9">
        <v>0</v>
      </c>
      <c r="AA20" s="10">
        <f>Z20*Тарифы!V13</f>
        <v>0</v>
      </c>
      <c r="AB20" s="9">
        <v>0</v>
      </c>
      <c r="AC20" s="10">
        <f>AB20*Тарифы!W13</f>
        <v>0</v>
      </c>
      <c r="AD20" s="9">
        <v>0</v>
      </c>
      <c r="AE20" s="10">
        <f>AD20*Тарифы!X13</f>
        <v>0</v>
      </c>
      <c r="AF20" s="9">
        <v>0</v>
      </c>
      <c r="AG20" s="10">
        <f>AF20*Тарифы!Y13</f>
        <v>0</v>
      </c>
    </row>
    <row r="21" spans="1:33" x14ac:dyDescent="0.2">
      <c r="A21" s="4">
        <v>12</v>
      </c>
      <c r="B21" s="27" t="s">
        <v>40</v>
      </c>
      <c r="C21" s="74" t="s">
        <v>11</v>
      </c>
      <c r="D21" s="9">
        <v>0</v>
      </c>
      <c r="E21" s="10">
        <f>D21*Тарифы!D14</f>
        <v>0</v>
      </c>
      <c r="F21" s="9">
        <v>0</v>
      </c>
      <c r="G21" s="10">
        <f>F21*Тарифы!E14</f>
        <v>0</v>
      </c>
      <c r="H21" s="88">
        <v>0</v>
      </c>
      <c r="I21" s="10">
        <f>H21*Тарифы!F14</f>
        <v>0</v>
      </c>
      <c r="J21" s="9">
        <v>0</v>
      </c>
      <c r="K21" s="10">
        <f>J21*Тарифы!G14</f>
        <v>0</v>
      </c>
      <c r="L21" s="9">
        <v>0</v>
      </c>
      <c r="M21" s="10">
        <v>0</v>
      </c>
      <c r="N21" s="9">
        <v>0</v>
      </c>
      <c r="O21" s="10">
        <v>0</v>
      </c>
      <c r="P21" s="9">
        <v>0</v>
      </c>
      <c r="Q21" s="10">
        <v>0</v>
      </c>
      <c r="R21" s="9">
        <v>0</v>
      </c>
      <c r="S21" s="10">
        <v>0</v>
      </c>
      <c r="T21" s="9">
        <v>0</v>
      </c>
      <c r="U21" s="10">
        <v>0</v>
      </c>
      <c r="V21" s="9">
        <v>0</v>
      </c>
      <c r="W21" s="10">
        <v>0</v>
      </c>
      <c r="X21" s="9">
        <v>0</v>
      </c>
      <c r="Y21" s="10">
        <v>0</v>
      </c>
      <c r="Z21" s="9">
        <v>0</v>
      </c>
      <c r="AA21" s="10">
        <f>Z21*Тарифы!V14</f>
        <v>0</v>
      </c>
      <c r="AB21" s="9">
        <v>0</v>
      </c>
      <c r="AC21" s="10">
        <f>AB21*Тарифы!W14</f>
        <v>0</v>
      </c>
      <c r="AD21" s="9">
        <v>0</v>
      </c>
      <c r="AE21" s="10">
        <f>AD21*Тарифы!X14</f>
        <v>0</v>
      </c>
      <c r="AF21" s="9">
        <v>0</v>
      </c>
      <c r="AG21" s="10">
        <f>AF21*Тарифы!Y14</f>
        <v>0</v>
      </c>
    </row>
    <row r="22" spans="1:33" x14ac:dyDescent="0.2">
      <c r="A22" s="4">
        <v>13</v>
      </c>
      <c r="B22" s="27" t="s">
        <v>41</v>
      </c>
      <c r="C22" s="74" t="s">
        <v>12</v>
      </c>
      <c r="D22" s="9">
        <v>0</v>
      </c>
      <c r="E22" s="10">
        <f>D22*Тарифы!D15</f>
        <v>0</v>
      </c>
      <c r="F22" s="9">
        <v>0</v>
      </c>
      <c r="G22" s="10">
        <f>F22*Тарифы!E15</f>
        <v>0</v>
      </c>
      <c r="H22" s="9">
        <v>0</v>
      </c>
      <c r="I22" s="10">
        <f>H22*Тарифы!F15</f>
        <v>0</v>
      </c>
      <c r="J22" s="9">
        <v>0</v>
      </c>
      <c r="K22" s="10">
        <f>J22*Тарифы!G15</f>
        <v>0</v>
      </c>
      <c r="L22" s="9">
        <v>0</v>
      </c>
      <c r="M22" s="10">
        <v>0</v>
      </c>
      <c r="N22" s="9">
        <v>0</v>
      </c>
      <c r="O22" s="10">
        <v>0</v>
      </c>
      <c r="P22" s="9">
        <v>0</v>
      </c>
      <c r="Q22" s="10">
        <v>0</v>
      </c>
      <c r="R22" s="9">
        <v>0</v>
      </c>
      <c r="S22" s="10">
        <v>0</v>
      </c>
      <c r="T22" s="9">
        <v>0</v>
      </c>
      <c r="U22" s="10">
        <v>0</v>
      </c>
      <c r="V22" s="9">
        <v>0</v>
      </c>
      <c r="W22" s="10">
        <v>0</v>
      </c>
      <c r="X22" s="9">
        <v>0</v>
      </c>
      <c r="Y22" s="10">
        <v>0</v>
      </c>
      <c r="Z22" s="9">
        <v>0</v>
      </c>
      <c r="AA22" s="10">
        <f>Z22*Тарифы!V15</f>
        <v>0</v>
      </c>
      <c r="AB22" s="9">
        <v>0</v>
      </c>
      <c r="AC22" s="10">
        <f>AB22*Тарифы!W15</f>
        <v>0</v>
      </c>
      <c r="AD22" s="9">
        <v>0</v>
      </c>
      <c r="AE22" s="10">
        <f>AD22*Тарифы!X15</f>
        <v>0</v>
      </c>
      <c r="AF22" s="9">
        <v>0</v>
      </c>
      <c r="AG22" s="10">
        <f>AF22*Тарифы!Y15</f>
        <v>0</v>
      </c>
    </row>
    <row r="23" spans="1:33" x14ac:dyDescent="0.2">
      <c r="A23" s="4">
        <v>14</v>
      </c>
      <c r="B23" s="27" t="s">
        <v>42</v>
      </c>
      <c r="C23" s="74" t="s">
        <v>13</v>
      </c>
      <c r="D23" s="9">
        <v>0</v>
      </c>
      <c r="E23" s="10">
        <f>D23*Тарифы!D16</f>
        <v>0</v>
      </c>
      <c r="F23" s="9">
        <v>0</v>
      </c>
      <c r="G23" s="10">
        <f>F23*Тарифы!E16</f>
        <v>0</v>
      </c>
      <c r="H23" s="88">
        <v>0</v>
      </c>
      <c r="I23" s="10">
        <f>H23*Тарифы!F16</f>
        <v>0</v>
      </c>
      <c r="J23" s="9">
        <v>0</v>
      </c>
      <c r="K23" s="10">
        <f>J23*Тарифы!G16</f>
        <v>0</v>
      </c>
      <c r="L23" s="9">
        <v>0</v>
      </c>
      <c r="M23" s="10">
        <v>0</v>
      </c>
      <c r="N23" s="9">
        <v>0</v>
      </c>
      <c r="O23" s="10">
        <v>0</v>
      </c>
      <c r="P23" s="9">
        <v>0</v>
      </c>
      <c r="Q23" s="10">
        <v>0</v>
      </c>
      <c r="R23" s="9">
        <v>0</v>
      </c>
      <c r="S23" s="10">
        <v>0</v>
      </c>
      <c r="T23" s="9">
        <v>0</v>
      </c>
      <c r="U23" s="10">
        <v>0</v>
      </c>
      <c r="V23" s="9">
        <v>0</v>
      </c>
      <c r="W23" s="10">
        <v>0</v>
      </c>
      <c r="X23" s="9">
        <v>0</v>
      </c>
      <c r="Y23" s="10">
        <v>0</v>
      </c>
      <c r="Z23" s="9">
        <v>0</v>
      </c>
      <c r="AA23" s="10">
        <f>Z23*Тарифы!V16</f>
        <v>0</v>
      </c>
      <c r="AB23" s="9">
        <v>0</v>
      </c>
      <c r="AC23" s="10">
        <f>AB23*Тарифы!W16</f>
        <v>0</v>
      </c>
      <c r="AD23" s="9">
        <v>0</v>
      </c>
      <c r="AE23" s="10">
        <f>AD23*Тарифы!X16</f>
        <v>0</v>
      </c>
      <c r="AF23" s="9">
        <v>0</v>
      </c>
      <c r="AG23" s="10">
        <f>AF23*Тарифы!Y16</f>
        <v>0</v>
      </c>
    </row>
    <row r="24" spans="1:33" x14ac:dyDescent="0.2">
      <c r="A24" s="4">
        <v>15</v>
      </c>
      <c r="B24" s="27" t="s">
        <v>43</v>
      </c>
      <c r="C24" s="74" t="s">
        <v>14</v>
      </c>
      <c r="D24" s="9">
        <v>0</v>
      </c>
      <c r="E24" s="10">
        <f>D24*Тарифы!D17</f>
        <v>0</v>
      </c>
      <c r="F24" s="9">
        <v>0</v>
      </c>
      <c r="G24" s="10">
        <f>F24*Тарифы!E17</f>
        <v>0</v>
      </c>
      <c r="H24" s="88">
        <v>0</v>
      </c>
      <c r="I24" s="10">
        <f>H24*Тарифы!F17</f>
        <v>0</v>
      </c>
      <c r="J24" s="9">
        <v>0</v>
      </c>
      <c r="K24" s="10">
        <f>J24*Тарифы!G17</f>
        <v>0</v>
      </c>
      <c r="L24" s="9">
        <v>0</v>
      </c>
      <c r="M24" s="10">
        <v>0</v>
      </c>
      <c r="N24" s="9">
        <v>0</v>
      </c>
      <c r="O24" s="10">
        <v>0</v>
      </c>
      <c r="P24" s="9">
        <v>0</v>
      </c>
      <c r="Q24" s="10">
        <v>0</v>
      </c>
      <c r="R24" s="9">
        <v>0</v>
      </c>
      <c r="S24" s="10">
        <v>0</v>
      </c>
      <c r="T24" s="9">
        <v>0</v>
      </c>
      <c r="U24" s="10">
        <v>0</v>
      </c>
      <c r="V24" s="9">
        <v>0</v>
      </c>
      <c r="W24" s="10">
        <v>0</v>
      </c>
      <c r="X24" s="9">
        <v>0</v>
      </c>
      <c r="Y24" s="10">
        <v>0</v>
      </c>
      <c r="Z24" s="9">
        <v>0</v>
      </c>
      <c r="AA24" s="10">
        <f>Z24*Тарифы!V17</f>
        <v>0</v>
      </c>
      <c r="AB24" s="9">
        <v>0</v>
      </c>
      <c r="AC24" s="10">
        <f>AB24*Тарифы!W17</f>
        <v>0</v>
      </c>
      <c r="AD24" s="9">
        <v>0</v>
      </c>
      <c r="AE24" s="10">
        <f>AD24*Тарифы!X17</f>
        <v>0</v>
      </c>
      <c r="AF24" s="9">
        <v>0</v>
      </c>
      <c r="AG24" s="10">
        <f>AF24*Тарифы!Y17</f>
        <v>0</v>
      </c>
    </row>
    <row r="25" spans="1:33" x14ac:dyDescent="0.2">
      <c r="A25" s="4">
        <v>16</v>
      </c>
      <c r="B25" s="27" t="s">
        <v>44</v>
      </c>
      <c r="C25" s="74" t="s">
        <v>15</v>
      </c>
      <c r="D25" s="9">
        <v>0</v>
      </c>
      <c r="E25" s="10">
        <f>D25*Тарифы!D18</f>
        <v>0</v>
      </c>
      <c r="F25" s="9">
        <v>0</v>
      </c>
      <c r="G25" s="10">
        <f>F25*Тарифы!E18</f>
        <v>0</v>
      </c>
      <c r="H25" s="9">
        <v>0</v>
      </c>
      <c r="I25" s="10">
        <f>H25*Тарифы!F18</f>
        <v>0</v>
      </c>
      <c r="J25" s="9">
        <v>0</v>
      </c>
      <c r="K25" s="10">
        <f>J25*Тарифы!G18</f>
        <v>0</v>
      </c>
      <c r="L25" s="9">
        <v>0</v>
      </c>
      <c r="M25" s="10">
        <v>0</v>
      </c>
      <c r="N25" s="9">
        <v>0</v>
      </c>
      <c r="O25" s="10">
        <v>0</v>
      </c>
      <c r="P25" s="9">
        <v>0</v>
      </c>
      <c r="Q25" s="10">
        <v>0</v>
      </c>
      <c r="R25" s="9">
        <v>0</v>
      </c>
      <c r="S25" s="10">
        <v>0</v>
      </c>
      <c r="T25" s="9">
        <v>0</v>
      </c>
      <c r="U25" s="10">
        <v>0</v>
      </c>
      <c r="V25" s="9">
        <v>0</v>
      </c>
      <c r="W25" s="10">
        <v>0</v>
      </c>
      <c r="X25" s="9">
        <v>0</v>
      </c>
      <c r="Y25" s="10">
        <v>0</v>
      </c>
      <c r="Z25" s="9">
        <v>0</v>
      </c>
      <c r="AA25" s="10">
        <f>Z25*Тарифы!V18</f>
        <v>0</v>
      </c>
      <c r="AB25" s="9">
        <v>0</v>
      </c>
      <c r="AC25" s="10">
        <f>AB25*Тарифы!W18</f>
        <v>0</v>
      </c>
      <c r="AD25" s="9">
        <v>0</v>
      </c>
      <c r="AE25" s="10">
        <f>AD25*Тарифы!X18</f>
        <v>0</v>
      </c>
      <c r="AF25" s="9">
        <v>0</v>
      </c>
      <c r="AG25" s="10">
        <f>AF25*Тарифы!Y18</f>
        <v>0</v>
      </c>
    </row>
    <row r="26" spans="1:33" x14ac:dyDescent="0.2">
      <c r="A26" s="4">
        <v>17</v>
      </c>
      <c r="B26" s="27" t="s">
        <v>45</v>
      </c>
      <c r="C26" s="74" t="s">
        <v>16</v>
      </c>
      <c r="D26" s="9">
        <v>0</v>
      </c>
      <c r="E26" s="10">
        <f>D26*Тарифы!D19</f>
        <v>0</v>
      </c>
      <c r="F26" s="9">
        <v>0</v>
      </c>
      <c r="G26" s="10">
        <f>F26*Тарифы!E19</f>
        <v>0</v>
      </c>
      <c r="H26" s="88">
        <v>0</v>
      </c>
      <c r="I26" s="10">
        <f>H26*Тарифы!F19</f>
        <v>0</v>
      </c>
      <c r="J26" s="9">
        <v>0</v>
      </c>
      <c r="K26" s="10">
        <f>J26*Тарифы!G19</f>
        <v>0</v>
      </c>
      <c r="L26" s="9">
        <v>0</v>
      </c>
      <c r="M26" s="10">
        <v>0</v>
      </c>
      <c r="N26" s="9">
        <v>0</v>
      </c>
      <c r="O26" s="10">
        <v>0</v>
      </c>
      <c r="P26" s="9">
        <v>0</v>
      </c>
      <c r="Q26" s="10">
        <v>0</v>
      </c>
      <c r="R26" s="9">
        <v>0</v>
      </c>
      <c r="S26" s="10">
        <v>0</v>
      </c>
      <c r="T26" s="9">
        <v>0</v>
      </c>
      <c r="U26" s="10">
        <v>0</v>
      </c>
      <c r="V26" s="9">
        <v>0</v>
      </c>
      <c r="W26" s="10">
        <v>0</v>
      </c>
      <c r="X26" s="9">
        <v>0</v>
      </c>
      <c r="Y26" s="10">
        <v>0</v>
      </c>
      <c r="Z26" s="9">
        <v>0</v>
      </c>
      <c r="AA26" s="10">
        <f>Z26*Тарифы!V19</f>
        <v>0</v>
      </c>
      <c r="AB26" s="9">
        <v>0</v>
      </c>
      <c r="AC26" s="10">
        <f>AB26*Тарифы!W19</f>
        <v>0</v>
      </c>
      <c r="AD26" s="9">
        <v>0</v>
      </c>
      <c r="AE26" s="10">
        <f>AD26*Тарифы!X19</f>
        <v>0</v>
      </c>
      <c r="AF26" s="9">
        <v>0</v>
      </c>
      <c r="AG26" s="10">
        <f>AF26*Тарифы!Y19</f>
        <v>0</v>
      </c>
    </row>
    <row r="27" spans="1:33" x14ac:dyDescent="0.2">
      <c r="A27" s="4">
        <v>18</v>
      </c>
      <c r="B27" s="27" t="s">
        <v>46</v>
      </c>
      <c r="C27" s="74" t="s">
        <v>17</v>
      </c>
      <c r="D27" s="9">
        <v>0</v>
      </c>
      <c r="E27" s="10">
        <f>D27*Тарифы!D20</f>
        <v>0</v>
      </c>
      <c r="F27" s="9">
        <v>0</v>
      </c>
      <c r="G27" s="10">
        <f>F27*Тарифы!E20</f>
        <v>0</v>
      </c>
      <c r="H27" s="88">
        <v>0</v>
      </c>
      <c r="I27" s="10">
        <f>H27*Тарифы!F20</f>
        <v>0</v>
      </c>
      <c r="J27" s="9">
        <v>0</v>
      </c>
      <c r="K27" s="10">
        <f>J27*Тарифы!G20</f>
        <v>0</v>
      </c>
      <c r="L27" s="9">
        <v>0</v>
      </c>
      <c r="M27" s="10">
        <v>0</v>
      </c>
      <c r="N27" s="9">
        <v>0</v>
      </c>
      <c r="O27" s="10">
        <v>0</v>
      </c>
      <c r="P27" s="9">
        <v>0</v>
      </c>
      <c r="Q27" s="10">
        <v>0</v>
      </c>
      <c r="R27" s="9">
        <v>0</v>
      </c>
      <c r="S27" s="10">
        <v>0</v>
      </c>
      <c r="T27" s="9">
        <v>0</v>
      </c>
      <c r="U27" s="10">
        <v>0</v>
      </c>
      <c r="V27" s="9">
        <v>0</v>
      </c>
      <c r="W27" s="10">
        <v>0</v>
      </c>
      <c r="X27" s="9">
        <v>0</v>
      </c>
      <c r="Y27" s="10">
        <v>0</v>
      </c>
      <c r="Z27" s="9">
        <v>0</v>
      </c>
      <c r="AA27" s="10">
        <f>Z27*Тарифы!V20</f>
        <v>0</v>
      </c>
      <c r="AB27" s="9">
        <v>0</v>
      </c>
      <c r="AC27" s="10">
        <f>AB27*Тарифы!W20</f>
        <v>0</v>
      </c>
      <c r="AD27" s="9">
        <v>0</v>
      </c>
      <c r="AE27" s="10">
        <f>AD27*Тарифы!X20</f>
        <v>0</v>
      </c>
      <c r="AF27" s="9">
        <v>0</v>
      </c>
      <c r="AG27" s="10">
        <f>AF27*Тарифы!Y20</f>
        <v>0</v>
      </c>
    </row>
    <row r="28" spans="1:33" x14ac:dyDescent="0.2">
      <c r="A28" s="4">
        <v>19</v>
      </c>
      <c r="B28" s="27" t="s">
        <v>47</v>
      </c>
      <c r="C28" s="74" t="s">
        <v>18</v>
      </c>
      <c r="D28" s="9">
        <v>0</v>
      </c>
      <c r="E28" s="10">
        <f>D28*Тарифы!D21</f>
        <v>0</v>
      </c>
      <c r="F28" s="9">
        <v>0</v>
      </c>
      <c r="G28" s="10">
        <f>F28*Тарифы!E21</f>
        <v>0</v>
      </c>
      <c r="H28" s="9">
        <v>0</v>
      </c>
      <c r="I28" s="10">
        <f>H28*Тарифы!F21</f>
        <v>0</v>
      </c>
      <c r="J28" s="9">
        <v>0</v>
      </c>
      <c r="K28" s="10">
        <f>J28*Тарифы!G21</f>
        <v>0</v>
      </c>
      <c r="L28" s="9">
        <v>0</v>
      </c>
      <c r="M28" s="10">
        <v>0</v>
      </c>
      <c r="N28" s="9">
        <v>0</v>
      </c>
      <c r="O28" s="10">
        <v>0</v>
      </c>
      <c r="P28" s="9">
        <v>0</v>
      </c>
      <c r="Q28" s="10">
        <v>0</v>
      </c>
      <c r="R28" s="9">
        <v>0</v>
      </c>
      <c r="S28" s="10">
        <v>0</v>
      </c>
      <c r="T28" s="9">
        <v>0</v>
      </c>
      <c r="U28" s="10">
        <v>0</v>
      </c>
      <c r="V28" s="9">
        <v>0</v>
      </c>
      <c r="W28" s="10">
        <v>0</v>
      </c>
      <c r="X28" s="9">
        <v>0</v>
      </c>
      <c r="Y28" s="10">
        <v>0</v>
      </c>
      <c r="Z28" s="9">
        <v>0</v>
      </c>
      <c r="AA28" s="10">
        <f>Z28*Тарифы!V21</f>
        <v>0</v>
      </c>
      <c r="AB28" s="9">
        <v>0</v>
      </c>
      <c r="AC28" s="10">
        <f>AB28*Тарифы!W21</f>
        <v>0</v>
      </c>
      <c r="AD28" s="9">
        <v>0</v>
      </c>
      <c r="AE28" s="10">
        <f>AD28*Тарифы!X21</f>
        <v>0</v>
      </c>
      <c r="AF28" s="9">
        <v>0</v>
      </c>
      <c r="AG28" s="10">
        <f>AF28*Тарифы!Y21</f>
        <v>0</v>
      </c>
    </row>
    <row r="29" spans="1:33" x14ac:dyDescent="0.2">
      <c r="A29" s="4">
        <v>20</v>
      </c>
      <c r="B29" s="27" t="s">
        <v>48</v>
      </c>
      <c r="C29" s="74" t="s">
        <v>19</v>
      </c>
      <c r="D29" s="9">
        <v>0</v>
      </c>
      <c r="E29" s="10">
        <f>D29*Тарифы!D22</f>
        <v>0</v>
      </c>
      <c r="F29" s="9">
        <v>0</v>
      </c>
      <c r="G29" s="10">
        <f>F29*Тарифы!E22</f>
        <v>0</v>
      </c>
      <c r="H29" s="88">
        <v>0</v>
      </c>
      <c r="I29" s="10">
        <f>H29*Тарифы!F22</f>
        <v>0</v>
      </c>
      <c r="J29" s="9">
        <v>0</v>
      </c>
      <c r="K29" s="10">
        <f>J29*Тарифы!G22</f>
        <v>0</v>
      </c>
      <c r="L29" s="9">
        <v>0</v>
      </c>
      <c r="M29" s="10">
        <v>0</v>
      </c>
      <c r="N29" s="9">
        <v>0</v>
      </c>
      <c r="O29" s="10">
        <v>0</v>
      </c>
      <c r="P29" s="9">
        <v>0</v>
      </c>
      <c r="Q29" s="10">
        <v>0</v>
      </c>
      <c r="R29" s="9">
        <v>0</v>
      </c>
      <c r="S29" s="10">
        <v>0</v>
      </c>
      <c r="T29" s="9">
        <v>0</v>
      </c>
      <c r="U29" s="10">
        <v>0</v>
      </c>
      <c r="V29" s="9">
        <v>0</v>
      </c>
      <c r="W29" s="10">
        <v>0</v>
      </c>
      <c r="X29" s="9">
        <v>0</v>
      </c>
      <c r="Y29" s="10">
        <v>0</v>
      </c>
      <c r="Z29" s="9">
        <v>0</v>
      </c>
      <c r="AA29" s="10">
        <f>Z29*Тарифы!V22</f>
        <v>0</v>
      </c>
      <c r="AB29" s="9">
        <v>0</v>
      </c>
      <c r="AC29" s="10">
        <f>AB29*Тарифы!W22</f>
        <v>0</v>
      </c>
      <c r="AD29" s="9">
        <v>0</v>
      </c>
      <c r="AE29" s="10">
        <f>AD29*Тарифы!X22</f>
        <v>0</v>
      </c>
      <c r="AF29" s="9">
        <v>0</v>
      </c>
      <c r="AG29" s="10">
        <f>AF29*Тарифы!Y22</f>
        <v>0</v>
      </c>
    </row>
    <row r="30" spans="1:33" x14ac:dyDescent="0.2">
      <c r="A30" s="4">
        <v>21</v>
      </c>
      <c r="B30" s="27" t="s">
        <v>49</v>
      </c>
      <c r="C30" s="74" t="s">
        <v>20</v>
      </c>
      <c r="D30" s="9">
        <v>0</v>
      </c>
      <c r="E30" s="10">
        <f>D30*Тарифы!D23</f>
        <v>0</v>
      </c>
      <c r="F30" s="9">
        <v>0</v>
      </c>
      <c r="G30" s="10">
        <f>F30*Тарифы!E23</f>
        <v>0</v>
      </c>
      <c r="H30" s="88">
        <v>0</v>
      </c>
      <c r="I30" s="10">
        <f>H30*Тарифы!F23</f>
        <v>0</v>
      </c>
      <c r="J30" s="9">
        <v>0</v>
      </c>
      <c r="K30" s="10">
        <f>J30*Тарифы!G23</f>
        <v>0</v>
      </c>
      <c r="L30" s="9">
        <v>0</v>
      </c>
      <c r="M30" s="10">
        <v>0</v>
      </c>
      <c r="N30" s="9">
        <v>0</v>
      </c>
      <c r="O30" s="10">
        <v>0</v>
      </c>
      <c r="P30" s="9">
        <v>0</v>
      </c>
      <c r="Q30" s="10">
        <v>0</v>
      </c>
      <c r="R30" s="9">
        <v>0</v>
      </c>
      <c r="S30" s="10">
        <v>0</v>
      </c>
      <c r="T30" s="9">
        <v>0</v>
      </c>
      <c r="U30" s="10">
        <v>0</v>
      </c>
      <c r="V30" s="9">
        <v>0</v>
      </c>
      <c r="W30" s="10">
        <v>0</v>
      </c>
      <c r="X30" s="9">
        <v>0</v>
      </c>
      <c r="Y30" s="10">
        <v>0</v>
      </c>
      <c r="Z30" s="9">
        <v>0</v>
      </c>
      <c r="AA30" s="10">
        <f>Z30*Тарифы!V23</f>
        <v>0</v>
      </c>
      <c r="AB30" s="9">
        <v>0</v>
      </c>
      <c r="AC30" s="10">
        <f>AB30*Тарифы!W23</f>
        <v>0</v>
      </c>
      <c r="AD30" s="9">
        <v>225</v>
      </c>
      <c r="AE30" s="10">
        <f>AD30*Тарифы!X23</f>
        <v>151242.75</v>
      </c>
      <c r="AF30" s="9">
        <v>0</v>
      </c>
      <c r="AG30" s="10">
        <f>AF30*Тарифы!Y23</f>
        <v>0</v>
      </c>
    </row>
    <row r="31" spans="1:33" x14ac:dyDescent="0.2">
      <c r="A31" s="4">
        <v>22</v>
      </c>
      <c r="B31" s="27" t="s">
        <v>50</v>
      </c>
      <c r="C31" s="74" t="s">
        <v>21</v>
      </c>
      <c r="D31" s="9">
        <v>0</v>
      </c>
      <c r="E31" s="10">
        <f>D31*Тарифы!D24</f>
        <v>0</v>
      </c>
      <c r="F31" s="9">
        <v>0</v>
      </c>
      <c r="G31" s="10">
        <f>F31*Тарифы!E24</f>
        <v>0</v>
      </c>
      <c r="H31" s="9">
        <v>0</v>
      </c>
      <c r="I31" s="10">
        <f>H31*Тарифы!F24</f>
        <v>0</v>
      </c>
      <c r="J31" s="9">
        <v>0</v>
      </c>
      <c r="K31" s="10">
        <f>J31*Тарифы!G24</f>
        <v>0</v>
      </c>
      <c r="L31" s="9">
        <v>0</v>
      </c>
      <c r="M31" s="10">
        <v>0</v>
      </c>
      <c r="N31" s="9">
        <v>0</v>
      </c>
      <c r="O31" s="10">
        <v>0</v>
      </c>
      <c r="P31" s="9">
        <v>0</v>
      </c>
      <c r="Q31" s="10">
        <v>0</v>
      </c>
      <c r="R31" s="9">
        <v>0</v>
      </c>
      <c r="S31" s="10">
        <v>0</v>
      </c>
      <c r="T31" s="9">
        <v>0</v>
      </c>
      <c r="U31" s="10">
        <v>0</v>
      </c>
      <c r="V31" s="9">
        <v>0</v>
      </c>
      <c r="W31" s="10">
        <v>0</v>
      </c>
      <c r="X31" s="9">
        <v>0</v>
      </c>
      <c r="Y31" s="10">
        <v>0</v>
      </c>
      <c r="Z31" s="9">
        <v>0</v>
      </c>
      <c r="AA31" s="10">
        <f>Z31*Тарифы!V24</f>
        <v>0</v>
      </c>
      <c r="AB31" s="9">
        <v>0</v>
      </c>
      <c r="AC31" s="10">
        <f>AB31*Тарифы!W24</f>
        <v>0</v>
      </c>
      <c r="AD31" s="9">
        <v>0</v>
      </c>
      <c r="AE31" s="10">
        <f>AD31*Тарифы!X24</f>
        <v>0</v>
      </c>
      <c r="AF31" s="9">
        <v>0</v>
      </c>
      <c r="AG31" s="10">
        <f>AF31*Тарифы!Y24</f>
        <v>0</v>
      </c>
    </row>
    <row r="32" spans="1:33" x14ac:dyDescent="0.2">
      <c r="A32" s="4">
        <v>23</v>
      </c>
      <c r="B32" s="27" t="s">
        <v>51</v>
      </c>
      <c r="C32" s="74" t="s">
        <v>22</v>
      </c>
      <c r="D32" s="9">
        <v>0</v>
      </c>
      <c r="E32" s="10">
        <f>D32*Тарифы!D25</f>
        <v>0</v>
      </c>
      <c r="F32" s="9">
        <v>0</v>
      </c>
      <c r="G32" s="10">
        <f>F32*Тарифы!E25</f>
        <v>0</v>
      </c>
      <c r="H32" s="88">
        <v>0</v>
      </c>
      <c r="I32" s="10">
        <f>H32*Тарифы!F25</f>
        <v>0</v>
      </c>
      <c r="J32" s="9">
        <v>0</v>
      </c>
      <c r="K32" s="10">
        <f>J32*Тарифы!G25</f>
        <v>0</v>
      </c>
      <c r="L32" s="9">
        <v>0</v>
      </c>
      <c r="M32" s="10">
        <v>0</v>
      </c>
      <c r="N32" s="9">
        <v>0</v>
      </c>
      <c r="O32" s="10">
        <v>0</v>
      </c>
      <c r="P32" s="9">
        <v>0</v>
      </c>
      <c r="Q32" s="10">
        <v>0</v>
      </c>
      <c r="R32" s="9">
        <v>0</v>
      </c>
      <c r="S32" s="10">
        <v>0</v>
      </c>
      <c r="T32" s="9">
        <v>0</v>
      </c>
      <c r="U32" s="10">
        <v>0</v>
      </c>
      <c r="V32" s="9">
        <v>0</v>
      </c>
      <c r="W32" s="10">
        <v>0</v>
      </c>
      <c r="X32" s="9">
        <v>0</v>
      </c>
      <c r="Y32" s="10">
        <v>0</v>
      </c>
      <c r="Z32" s="9">
        <v>0</v>
      </c>
      <c r="AA32" s="10">
        <f>Z32*Тарифы!V25</f>
        <v>0</v>
      </c>
      <c r="AB32" s="9">
        <v>0</v>
      </c>
      <c r="AC32" s="10">
        <f>AB32*Тарифы!W25</f>
        <v>0</v>
      </c>
      <c r="AD32" s="9">
        <v>0</v>
      </c>
      <c r="AE32" s="10">
        <f>AD32*Тарифы!X25</f>
        <v>0</v>
      </c>
      <c r="AF32" s="9">
        <v>0</v>
      </c>
      <c r="AG32" s="10">
        <f>AF32*Тарифы!Y25</f>
        <v>0</v>
      </c>
    </row>
    <row r="33" spans="1:35" x14ac:dyDescent="0.2">
      <c r="A33" s="4">
        <v>24</v>
      </c>
      <c r="B33" s="27" t="s">
        <v>52</v>
      </c>
      <c r="C33" s="74" t="s">
        <v>23</v>
      </c>
      <c r="D33" s="9">
        <v>0</v>
      </c>
      <c r="E33" s="10">
        <f>D33*Тарифы!D26</f>
        <v>0</v>
      </c>
      <c r="F33" s="9">
        <v>0</v>
      </c>
      <c r="G33" s="10">
        <f>F33*Тарифы!E26</f>
        <v>0</v>
      </c>
      <c r="H33" s="88">
        <v>0</v>
      </c>
      <c r="I33" s="10">
        <f>H33*Тарифы!F26</f>
        <v>0</v>
      </c>
      <c r="J33" s="9">
        <v>0</v>
      </c>
      <c r="K33" s="10">
        <f>J33*Тарифы!G26</f>
        <v>0</v>
      </c>
      <c r="L33" s="9">
        <v>0</v>
      </c>
      <c r="M33" s="10">
        <v>0</v>
      </c>
      <c r="N33" s="9">
        <v>0</v>
      </c>
      <c r="O33" s="10">
        <v>0</v>
      </c>
      <c r="P33" s="9">
        <v>0</v>
      </c>
      <c r="Q33" s="10">
        <v>0</v>
      </c>
      <c r="R33" s="9">
        <v>0</v>
      </c>
      <c r="S33" s="10">
        <v>0</v>
      </c>
      <c r="T33" s="9">
        <v>0</v>
      </c>
      <c r="U33" s="10">
        <v>0</v>
      </c>
      <c r="V33" s="9">
        <v>0</v>
      </c>
      <c r="W33" s="10">
        <v>0</v>
      </c>
      <c r="X33" s="9">
        <v>0</v>
      </c>
      <c r="Y33" s="10">
        <v>0</v>
      </c>
      <c r="Z33" s="9">
        <v>0</v>
      </c>
      <c r="AA33" s="10">
        <f>Z33*Тарифы!V26</f>
        <v>0</v>
      </c>
      <c r="AB33" s="9">
        <v>0</v>
      </c>
      <c r="AC33" s="10">
        <f>AB33*Тарифы!W26</f>
        <v>0</v>
      </c>
      <c r="AD33" s="9">
        <v>0</v>
      </c>
      <c r="AE33" s="10">
        <f>AD33*Тарифы!X26</f>
        <v>0</v>
      </c>
      <c r="AF33" s="9">
        <v>0</v>
      </c>
      <c r="AG33" s="10">
        <f>AF33*Тарифы!Y26</f>
        <v>0</v>
      </c>
    </row>
    <row r="34" spans="1:35" x14ac:dyDescent="0.2">
      <c r="A34" s="4">
        <v>25</v>
      </c>
      <c r="B34" s="27" t="s">
        <v>53</v>
      </c>
      <c r="C34" s="74" t="s">
        <v>24</v>
      </c>
      <c r="D34" s="9">
        <v>0</v>
      </c>
      <c r="E34" s="10">
        <f>D34*Тарифы!D27</f>
        <v>0</v>
      </c>
      <c r="F34" s="9">
        <v>0</v>
      </c>
      <c r="G34" s="10">
        <f>F34*Тарифы!E27</f>
        <v>0</v>
      </c>
      <c r="H34" s="9">
        <v>0</v>
      </c>
      <c r="I34" s="10">
        <f>H34*Тарифы!F27</f>
        <v>0</v>
      </c>
      <c r="J34" s="9">
        <v>0</v>
      </c>
      <c r="K34" s="10">
        <f>J34*Тарифы!G27</f>
        <v>0</v>
      </c>
      <c r="L34" s="9">
        <v>0</v>
      </c>
      <c r="M34" s="10">
        <v>0</v>
      </c>
      <c r="N34" s="9">
        <v>0</v>
      </c>
      <c r="O34" s="10">
        <v>0</v>
      </c>
      <c r="P34" s="9">
        <v>0</v>
      </c>
      <c r="Q34" s="10">
        <v>0</v>
      </c>
      <c r="R34" s="9">
        <v>0</v>
      </c>
      <c r="S34" s="10">
        <v>0</v>
      </c>
      <c r="T34" s="9">
        <v>0</v>
      </c>
      <c r="U34" s="10">
        <v>0</v>
      </c>
      <c r="V34" s="9">
        <v>0</v>
      </c>
      <c r="W34" s="10">
        <v>0</v>
      </c>
      <c r="X34" s="9">
        <v>0</v>
      </c>
      <c r="Y34" s="10">
        <v>0</v>
      </c>
      <c r="Z34" s="9">
        <v>0</v>
      </c>
      <c r="AA34" s="10">
        <f>Z34*Тарифы!V27</f>
        <v>0</v>
      </c>
      <c r="AB34" s="9">
        <v>0</v>
      </c>
      <c r="AC34" s="10">
        <f>AB34*Тарифы!W27</f>
        <v>0</v>
      </c>
      <c r="AD34" s="9">
        <v>0</v>
      </c>
      <c r="AE34" s="10">
        <f>AD34*Тарифы!X27</f>
        <v>0</v>
      </c>
      <c r="AF34" s="9">
        <v>0</v>
      </c>
      <c r="AG34" s="10">
        <f>AF34*Тарифы!Y27</f>
        <v>0</v>
      </c>
    </row>
    <row r="35" spans="1:35" x14ac:dyDescent="0.2">
      <c r="A35" s="4">
        <v>27</v>
      </c>
      <c r="B35" s="27" t="s">
        <v>54</v>
      </c>
      <c r="C35" s="74" t="s">
        <v>25</v>
      </c>
      <c r="D35" s="9">
        <v>0</v>
      </c>
      <c r="E35" s="10">
        <f>D35*Тарифы!D28</f>
        <v>0</v>
      </c>
      <c r="F35" s="9">
        <v>0</v>
      </c>
      <c r="G35" s="10">
        <f>F35*Тарифы!E28</f>
        <v>0</v>
      </c>
      <c r="H35" s="88">
        <v>0</v>
      </c>
      <c r="I35" s="10">
        <f>H35*Тарифы!F28</f>
        <v>0</v>
      </c>
      <c r="J35" s="9">
        <v>0</v>
      </c>
      <c r="K35" s="10">
        <f>J35*Тарифы!G28</f>
        <v>0</v>
      </c>
      <c r="L35" s="9">
        <v>0</v>
      </c>
      <c r="M35" s="10">
        <v>0</v>
      </c>
      <c r="N35" s="9">
        <v>0</v>
      </c>
      <c r="O35" s="10">
        <v>0</v>
      </c>
      <c r="P35" s="9">
        <v>0</v>
      </c>
      <c r="Q35" s="10">
        <v>0</v>
      </c>
      <c r="R35" s="9">
        <v>0</v>
      </c>
      <c r="S35" s="10">
        <v>0</v>
      </c>
      <c r="T35" s="9">
        <v>0</v>
      </c>
      <c r="U35" s="10">
        <v>0</v>
      </c>
      <c r="V35" s="9">
        <v>0</v>
      </c>
      <c r="W35" s="10">
        <v>0</v>
      </c>
      <c r="X35" s="9">
        <v>0</v>
      </c>
      <c r="Y35" s="10">
        <v>0</v>
      </c>
      <c r="Z35" s="9">
        <v>0</v>
      </c>
      <c r="AA35" s="10">
        <f>Z35*Тарифы!V28</f>
        <v>0</v>
      </c>
      <c r="AB35" s="9">
        <v>0</v>
      </c>
      <c r="AC35" s="10">
        <f>AB35*Тарифы!W28</f>
        <v>0</v>
      </c>
      <c r="AD35" s="9">
        <v>0</v>
      </c>
      <c r="AE35" s="10">
        <f>AD35*Тарифы!X28</f>
        <v>0</v>
      </c>
      <c r="AF35" s="9">
        <v>0</v>
      </c>
      <c r="AG35" s="10">
        <f>AF35*Тарифы!Y28</f>
        <v>0</v>
      </c>
    </row>
    <row r="36" spans="1:35" x14ac:dyDescent="0.2">
      <c r="A36" s="4">
        <v>28</v>
      </c>
      <c r="B36" s="27" t="s">
        <v>61</v>
      </c>
      <c r="C36" s="74" t="s">
        <v>26</v>
      </c>
      <c r="D36" s="9">
        <v>0</v>
      </c>
      <c r="E36" s="10">
        <f>D36*Тарифы!D29</f>
        <v>0</v>
      </c>
      <c r="F36" s="9">
        <v>0</v>
      </c>
      <c r="G36" s="10">
        <f>F36*Тарифы!E29</f>
        <v>0</v>
      </c>
      <c r="H36" s="88">
        <v>0</v>
      </c>
      <c r="I36" s="10">
        <f>H36*Тарифы!F29</f>
        <v>0</v>
      </c>
      <c r="J36" s="9">
        <v>0</v>
      </c>
      <c r="K36" s="10">
        <f>J36*Тарифы!G29</f>
        <v>0</v>
      </c>
      <c r="L36" s="9">
        <v>0</v>
      </c>
      <c r="M36" s="10">
        <v>0</v>
      </c>
      <c r="N36" s="9">
        <v>0</v>
      </c>
      <c r="O36" s="10">
        <v>0</v>
      </c>
      <c r="P36" s="9">
        <v>0</v>
      </c>
      <c r="Q36" s="10">
        <v>0</v>
      </c>
      <c r="R36" s="9">
        <v>0</v>
      </c>
      <c r="S36" s="10">
        <v>0</v>
      </c>
      <c r="T36" s="9">
        <v>0</v>
      </c>
      <c r="U36" s="10">
        <v>0</v>
      </c>
      <c r="V36" s="9">
        <v>0</v>
      </c>
      <c r="W36" s="10">
        <v>0</v>
      </c>
      <c r="X36" s="9">
        <v>0</v>
      </c>
      <c r="Y36" s="10">
        <v>0</v>
      </c>
      <c r="Z36" s="9">
        <v>0</v>
      </c>
      <c r="AA36" s="10">
        <f>Z36*Тарифы!V29</f>
        <v>0</v>
      </c>
      <c r="AB36" s="9">
        <v>0</v>
      </c>
      <c r="AC36" s="10">
        <f>AB36*Тарифы!W29</f>
        <v>0</v>
      </c>
      <c r="AD36" s="9">
        <v>0</v>
      </c>
      <c r="AE36" s="10">
        <f>AD36*Тарифы!X29</f>
        <v>0</v>
      </c>
      <c r="AF36" s="9">
        <v>0</v>
      </c>
      <c r="AG36" s="10">
        <f>AF36*Тарифы!Y29</f>
        <v>0</v>
      </c>
    </row>
    <row r="37" spans="1:35" x14ac:dyDescent="0.2">
      <c r="A37" s="4">
        <v>29</v>
      </c>
      <c r="B37" s="27" t="s">
        <v>62</v>
      </c>
      <c r="C37" s="74" t="s">
        <v>27</v>
      </c>
      <c r="D37" s="9">
        <v>0</v>
      </c>
      <c r="E37" s="10">
        <f>D37*Тарифы!D30</f>
        <v>0</v>
      </c>
      <c r="F37" s="9">
        <v>0</v>
      </c>
      <c r="G37" s="10">
        <f>F37*Тарифы!E30</f>
        <v>0</v>
      </c>
      <c r="H37" s="9">
        <v>0</v>
      </c>
      <c r="I37" s="10">
        <f>H37*Тарифы!F30</f>
        <v>0</v>
      </c>
      <c r="J37" s="9">
        <v>0</v>
      </c>
      <c r="K37" s="10">
        <f>J37*Тарифы!G30</f>
        <v>0</v>
      </c>
      <c r="L37" s="9">
        <v>0</v>
      </c>
      <c r="M37" s="10">
        <v>0</v>
      </c>
      <c r="N37" s="9">
        <v>0</v>
      </c>
      <c r="O37" s="10">
        <v>0</v>
      </c>
      <c r="P37" s="9">
        <v>0</v>
      </c>
      <c r="Q37" s="10">
        <v>0</v>
      </c>
      <c r="R37" s="9">
        <v>0</v>
      </c>
      <c r="S37" s="10">
        <v>0</v>
      </c>
      <c r="T37" s="9">
        <v>0</v>
      </c>
      <c r="U37" s="10">
        <v>0</v>
      </c>
      <c r="V37" s="9">
        <v>0</v>
      </c>
      <c r="W37" s="10">
        <v>0</v>
      </c>
      <c r="X37" s="9">
        <v>0</v>
      </c>
      <c r="Y37" s="10">
        <v>0</v>
      </c>
      <c r="Z37" s="9">
        <v>0</v>
      </c>
      <c r="AA37" s="10">
        <f>Z37*Тарифы!V30</f>
        <v>0</v>
      </c>
      <c r="AB37" s="9">
        <v>0</v>
      </c>
      <c r="AC37" s="10">
        <f>AB37*Тарифы!W30</f>
        <v>0</v>
      </c>
      <c r="AD37" s="9">
        <v>0</v>
      </c>
      <c r="AE37" s="10">
        <f>AD37*Тарифы!X30</f>
        <v>0</v>
      </c>
      <c r="AF37" s="9">
        <v>0</v>
      </c>
      <c r="AG37" s="10">
        <f>AF37*Тарифы!Y30</f>
        <v>0</v>
      </c>
    </row>
    <row r="38" spans="1:35" x14ac:dyDescent="0.2">
      <c r="A38" s="4">
        <v>30</v>
      </c>
      <c r="B38" s="27" t="s">
        <v>63</v>
      </c>
      <c r="C38" s="74" t="s">
        <v>28</v>
      </c>
      <c r="D38" s="9">
        <v>0</v>
      </c>
      <c r="E38" s="10">
        <f>D38*Тарифы!D31</f>
        <v>0</v>
      </c>
      <c r="F38" s="9">
        <v>0</v>
      </c>
      <c r="G38" s="10">
        <f>F38*Тарифы!E31</f>
        <v>0</v>
      </c>
      <c r="H38" s="88">
        <v>0</v>
      </c>
      <c r="I38" s="10">
        <f>H38*Тарифы!F31</f>
        <v>0</v>
      </c>
      <c r="J38" s="9">
        <v>0</v>
      </c>
      <c r="K38" s="10">
        <f>J38*Тарифы!G31</f>
        <v>0</v>
      </c>
      <c r="L38" s="9">
        <v>0</v>
      </c>
      <c r="M38" s="10">
        <v>0</v>
      </c>
      <c r="N38" s="9">
        <v>0</v>
      </c>
      <c r="O38" s="10">
        <v>0</v>
      </c>
      <c r="P38" s="9">
        <v>0</v>
      </c>
      <c r="Q38" s="10">
        <v>0</v>
      </c>
      <c r="R38" s="9">
        <v>0</v>
      </c>
      <c r="S38" s="10">
        <v>0</v>
      </c>
      <c r="T38" s="9">
        <v>0</v>
      </c>
      <c r="U38" s="10">
        <v>0</v>
      </c>
      <c r="V38" s="9">
        <v>0</v>
      </c>
      <c r="W38" s="10">
        <v>0</v>
      </c>
      <c r="X38" s="9">
        <v>0</v>
      </c>
      <c r="Y38" s="10">
        <v>0</v>
      </c>
      <c r="Z38" s="9">
        <v>0</v>
      </c>
      <c r="AA38" s="10">
        <f>Z38*Тарифы!V31</f>
        <v>0</v>
      </c>
      <c r="AB38" s="9">
        <v>0</v>
      </c>
      <c r="AC38" s="10">
        <f>AB38*Тарифы!W31</f>
        <v>0</v>
      </c>
      <c r="AD38" s="9">
        <v>0</v>
      </c>
      <c r="AE38" s="10">
        <f>AD38*Тарифы!X31</f>
        <v>0</v>
      </c>
      <c r="AF38" s="9">
        <v>0</v>
      </c>
      <c r="AG38" s="10">
        <f>AF38*Тарифы!Y31</f>
        <v>0</v>
      </c>
    </row>
    <row r="39" spans="1:35" x14ac:dyDescent="0.2">
      <c r="A39" s="4">
        <v>31</v>
      </c>
      <c r="B39" s="27" t="s">
        <v>64</v>
      </c>
      <c r="C39" s="74" t="s">
        <v>29</v>
      </c>
      <c r="D39" s="9">
        <v>0</v>
      </c>
      <c r="E39" s="10">
        <f>D39*Тарифы!D32</f>
        <v>0</v>
      </c>
      <c r="F39" s="9">
        <v>0</v>
      </c>
      <c r="G39" s="10">
        <f>F39*Тарифы!E32</f>
        <v>0</v>
      </c>
      <c r="H39" s="88">
        <v>0</v>
      </c>
      <c r="I39" s="10">
        <f>H39*Тарифы!F32</f>
        <v>0</v>
      </c>
      <c r="J39" s="9">
        <v>0</v>
      </c>
      <c r="K39" s="10">
        <f>J39*Тарифы!G32</f>
        <v>0</v>
      </c>
      <c r="L39" s="9">
        <v>0</v>
      </c>
      <c r="M39" s="10">
        <v>0</v>
      </c>
      <c r="N39" s="9">
        <v>0</v>
      </c>
      <c r="O39" s="10">
        <v>0</v>
      </c>
      <c r="P39" s="9">
        <v>0</v>
      </c>
      <c r="Q39" s="10">
        <v>0</v>
      </c>
      <c r="R39" s="9">
        <v>0</v>
      </c>
      <c r="S39" s="10">
        <v>0</v>
      </c>
      <c r="T39" s="9">
        <v>0</v>
      </c>
      <c r="U39" s="10">
        <v>0</v>
      </c>
      <c r="V39" s="9">
        <v>0</v>
      </c>
      <c r="W39" s="10">
        <v>0</v>
      </c>
      <c r="X39" s="9">
        <v>0</v>
      </c>
      <c r="Y39" s="10">
        <v>0</v>
      </c>
      <c r="Z39" s="9">
        <v>0</v>
      </c>
      <c r="AA39" s="10">
        <f>Z39*Тарифы!V32</f>
        <v>0</v>
      </c>
      <c r="AB39" s="9">
        <v>0</v>
      </c>
      <c r="AC39" s="10">
        <f>AB39*Тарифы!W32</f>
        <v>0</v>
      </c>
      <c r="AD39" s="9">
        <v>0</v>
      </c>
      <c r="AE39" s="10">
        <f>AD39*Тарифы!X32</f>
        <v>0</v>
      </c>
      <c r="AF39" s="9">
        <v>0</v>
      </c>
      <c r="AG39" s="10">
        <f>AF39*Тарифы!Y32</f>
        <v>0</v>
      </c>
    </row>
    <row r="40" spans="1:35" x14ac:dyDescent="0.2">
      <c r="A40" s="4">
        <v>32</v>
      </c>
      <c r="B40" s="27" t="s">
        <v>65</v>
      </c>
      <c r="C40" s="74" t="s">
        <v>30</v>
      </c>
      <c r="D40" s="9">
        <v>0</v>
      </c>
      <c r="E40" s="10">
        <f>D40*Тарифы!D33</f>
        <v>0</v>
      </c>
      <c r="F40" s="9">
        <v>0</v>
      </c>
      <c r="G40" s="10">
        <f>F40*Тарифы!E33</f>
        <v>0</v>
      </c>
      <c r="H40" s="9">
        <v>0</v>
      </c>
      <c r="I40" s="10">
        <f>H40*Тарифы!F33</f>
        <v>0</v>
      </c>
      <c r="J40" s="9">
        <v>0</v>
      </c>
      <c r="K40" s="10">
        <f>J40*Тарифы!G33</f>
        <v>0</v>
      </c>
      <c r="L40" s="9">
        <v>0</v>
      </c>
      <c r="M40" s="10">
        <v>0</v>
      </c>
      <c r="N40" s="9">
        <v>0</v>
      </c>
      <c r="O40" s="10">
        <v>0</v>
      </c>
      <c r="P40" s="9">
        <v>0</v>
      </c>
      <c r="Q40" s="10">
        <v>0</v>
      </c>
      <c r="R40" s="9">
        <v>0</v>
      </c>
      <c r="S40" s="10">
        <v>0</v>
      </c>
      <c r="T40" s="9">
        <v>0</v>
      </c>
      <c r="U40" s="10">
        <v>0</v>
      </c>
      <c r="V40" s="9">
        <v>0</v>
      </c>
      <c r="W40" s="10">
        <v>0</v>
      </c>
      <c r="X40" s="9">
        <v>0</v>
      </c>
      <c r="Y40" s="10">
        <v>0</v>
      </c>
      <c r="Z40" s="9">
        <v>0</v>
      </c>
      <c r="AA40" s="10">
        <f>Z40*Тарифы!V33</f>
        <v>0</v>
      </c>
      <c r="AB40" s="9">
        <v>0</v>
      </c>
      <c r="AC40" s="10">
        <f>AB40*Тарифы!W33</f>
        <v>0</v>
      </c>
      <c r="AD40" s="9">
        <v>0</v>
      </c>
      <c r="AE40" s="10">
        <f>AD40*Тарифы!X33</f>
        <v>0</v>
      </c>
      <c r="AF40" s="9">
        <v>0</v>
      </c>
      <c r="AG40" s="10">
        <f>AF40*Тарифы!Y33</f>
        <v>0</v>
      </c>
    </row>
    <row r="41" spans="1:35" x14ac:dyDescent="0.2">
      <c r="A41" s="4">
        <v>33</v>
      </c>
      <c r="B41" s="27" t="s">
        <v>66</v>
      </c>
      <c r="C41" s="74" t="s">
        <v>31</v>
      </c>
      <c r="D41" s="9">
        <v>0</v>
      </c>
      <c r="E41" s="10">
        <f>D41*Тарифы!D34</f>
        <v>0</v>
      </c>
      <c r="F41" s="9">
        <v>0</v>
      </c>
      <c r="G41" s="10">
        <f>F41*Тарифы!E34</f>
        <v>0</v>
      </c>
      <c r="H41" s="88">
        <v>0</v>
      </c>
      <c r="I41" s="10">
        <f>H41*Тарифы!F34</f>
        <v>0</v>
      </c>
      <c r="J41" s="9">
        <v>0</v>
      </c>
      <c r="K41" s="10">
        <f>J41*Тарифы!G34</f>
        <v>0</v>
      </c>
      <c r="L41" s="9">
        <v>0</v>
      </c>
      <c r="M41" s="10">
        <v>0</v>
      </c>
      <c r="N41" s="9">
        <v>0</v>
      </c>
      <c r="O41" s="10">
        <v>0</v>
      </c>
      <c r="P41" s="9">
        <v>0</v>
      </c>
      <c r="Q41" s="10">
        <v>0</v>
      </c>
      <c r="R41" s="9">
        <v>0</v>
      </c>
      <c r="S41" s="10">
        <v>0</v>
      </c>
      <c r="T41" s="9">
        <v>0</v>
      </c>
      <c r="U41" s="10">
        <v>0</v>
      </c>
      <c r="V41" s="9">
        <v>0</v>
      </c>
      <c r="W41" s="10">
        <v>0</v>
      </c>
      <c r="X41" s="9">
        <v>0</v>
      </c>
      <c r="Y41" s="10">
        <v>0</v>
      </c>
      <c r="Z41" s="9">
        <v>0</v>
      </c>
      <c r="AA41" s="10">
        <f>Z41*Тарифы!V34</f>
        <v>0</v>
      </c>
      <c r="AB41" s="9">
        <v>0</v>
      </c>
      <c r="AC41" s="10">
        <f>AB41*Тарифы!W34</f>
        <v>0</v>
      </c>
      <c r="AD41" s="9">
        <v>0</v>
      </c>
      <c r="AE41" s="10">
        <f>AD41*Тарифы!X34</f>
        <v>0</v>
      </c>
      <c r="AF41" s="9">
        <v>0</v>
      </c>
      <c r="AG41" s="10">
        <f>AF41*Тарифы!Y34</f>
        <v>0</v>
      </c>
    </row>
    <row r="42" spans="1:35" x14ac:dyDescent="0.2">
      <c r="A42" s="4">
        <v>34</v>
      </c>
      <c r="B42" s="27" t="s">
        <v>67</v>
      </c>
      <c r="C42" s="74" t="s">
        <v>32</v>
      </c>
      <c r="D42" s="9">
        <v>0</v>
      </c>
      <c r="E42" s="10">
        <f>D42*Тарифы!D35</f>
        <v>0</v>
      </c>
      <c r="F42" s="9">
        <v>0</v>
      </c>
      <c r="G42" s="10">
        <f>F42*Тарифы!E35</f>
        <v>0</v>
      </c>
      <c r="H42" s="88">
        <v>0</v>
      </c>
      <c r="I42" s="10">
        <f>H42*Тарифы!F35</f>
        <v>0</v>
      </c>
      <c r="J42" s="9">
        <v>0</v>
      </c>
      <c r="K42" s="10">
        <f>J42*Тарифы!G35</f>
        <v>0</v>
      </c>
      <c r="L42" s="9">
        <v>0</v>
      </c>
      <c r="M42" s="10">
        <v>0</v>
      </c>
      <c r="N42" s="9">
        <v>0</v>
      </c>
      <c r="O42" s="10">
        <v>0</v>
      </c>
      <c r="P42" s="9">
        <v>0</v>
      </c>
      <c r="Q42" s="10">
        <v>0</v>
      </c>
      <c r="R42" s="9">
        <v>0</v>
      </c>
      <c r="S42" s="10">
        <v>0</v>
      </c>
      <c r="T42" s="9">
        <v>0</v>
      </c>
      <c r="U42" s="10">
        <v>0</v>
      </c>
      <c r="V42" s="9">
        <v>0</v>
      </c>
      <c r="W42" s="10">
        <v>0</v>
      </c>
      <c r="X42" s="9">
        <v>0</v>
      </c>
      <c r="Y42" s="10">
        <v>0</v>
      </c>
      <c r="Z42" s="9">
        <v>0</v>
      </c>
      <c r="AA42" s="10">
        <f>Z42*Тарифы!V35</f>
        <v>0</v>
      </c>
      <c r="AB42" s="9">
        <v>0</v>
      </c>
      <c r="AC42" s="10">
        <f>AB42*Тарифы!W35</f>
        <v>0</v>
      </c>
      <c r="AD42" s="9">
        <v>0</v>
      </c>
      <c r="AE42" s="10">
        <f>AD42*Тарифы!X35</f>
        <v>0</v>
      </c>
      <c r="AF42" s="9">
        <v>0</v>
      </c>
      <c r="AG42" s="10">
        <f>AF42*Тарифы!Y35</f>
        <v>0</v>
      </c>
    </row>
    <row r="43" spans="1:35" x14ac:dyDescent="0.2">
      <c r="A43" s="4">
        <v>35</v>
      </c>
      <c r="B43" s="27" t="s">
        <v>68</v>
      </c>
      <c r="C43" s="74" t="s">
        <v>33</v>
      </c>
      <c r="D43" s="9">
        <v>0</v>
      </c>
      <c r="E43" s="10">
        <f>D43*Тарифы!D36</f>
        <v>0</v>
      </c>
      <c r="F43" s="9">
        <v>0</v>
      </c>
      <c r="G43" s="10">
        <f>F43*Тарифы!E36</f>
        <v>0</v>
      </c>
      <c r="H43" s="9">
        <v>0</v>
      </c>
      <c r="I43" s="10">
        <f>H43*Тарифы!F36</f>
        <v>0</v>
      </c>
      <c r="J43" s="9">
        <v>0</v>
      </c>
      <c r="K43" s="10">
        <f>J43*Тарифы!G36</f>
        <v>0</v>
      </c>
      <c r="L43" s="9">
        <v>0</v>
      </c>
      <c r="M43" s="10">
        <v>0</v>
      </c>
      <c r="N43" s="9">
        <v>0</v>
      </c>
      <c r="O43" s="10">
        <v>0</v>
      </c>
      <c r="P43" s="9">
        <v>0</v>
      </c>
      <c r="Q43" s="10">
        <v>0</v>
      </c>
      <c r="R43" s="9">
        <v>0</v>
      </c>
      <c r="S43" s="10">
        <v>0</v>
      </c>
      <c r="T43" s="9">
        <v>0</v>
      </c>
      <c r="U43" s="10">
        <v>0</v>
      </c>
      <c r="V43" s="9">
        <v>0</v>
      </c>
      <c r="W43" s="10">
        <v>0</v>
      </c>
      <c r="X43" s="9">
        <v>0</v>
      </c>
      <c r="Y43" s="10">
        <v>0</v>
      </c>
      <c r="Z43" s="9">
        <v>0</v>
      </c>
      <c r="AA43" s="10">
        <f>Z43*Тарифы!V36</f>
        <v>0</v>
      </c>
      <c r="AB43" s="9">
        <v>0</v>
      </c>
      <c r="AC43" s="10">
        <f>AB43*Тарифы!W36</f>
        <v>0</v>
      </c>
      <c r="AD43" s="9">
        <v>0</v>
      </c>
      <c r="AE43" s="10">
        <f>AD43*Тарифы!X36</f>
        <v>0</v>
      </c>
      <c r="AF43" s="9">
        <v>0</v>
      </c>
      <c r="AG43" s="10">
        <f>AF43*Тарифы!Y36</f>
        <v>0</v>
      </c>
    </row>
    <row r="44" spans="1:35" x14ac:dyDescent="0.2">
      <c r="A44" s="4">
        <v>36</v>
      </c>
      <c r="B44" s="27" t="s">
        <v>72</v>
      </c>
      <c r="C44" s="74" t="s">
        <v>190</v>
      </c>
      <c r="D44" s="9">
        <v>0</v>
      </c>
      <c r="E44" s="10">
        <f>D44*Тарифы!D37</f>
        <v>0</v>
      </c>
      <c r="F44" s="9">
        <v>0</v>
      </c>
      <c r="G44" s="10">
        <f>F44*Тарифы!E37</f>
        <v>0</v>
      </c>
      <c r="H44" s="88">
        <v>0</v>
      </c>
      <c r="I44" s="10">
        <f>H44*Тарифы!F37</f>
        <v>0</v>
      </c>
      <c r="J44" s="9">
        <v>0</v>
      </c>
      <c r="K44" s="10">
        <f>J44*Тарифы!G37</f>
        <v>0</v>
      </c>
      <c r="L44" s="9">
        <v>0</v>
      </c>
      <c r="M44" s="10">
        <v>0</v>
      </c>
      <c r="N44" s="9">
        <v>0</v>
      </c>
      <c r="O44" s="10">
        <v>0</v>
      </c>
      <c r="P44" s="9">
        <v>0</v>
      </c>
      <c r="Q44" s="10">
        <v>0</v>
      </c>
      <c r="R44" s="9">
        <v>0</v>
      </c>
      <c r="S44" s="10">
        <v>0</v>
      </c>
      <c r="T44" s="9">
        <v>0</v>
      </c>
      <c r="U44" s="10">
        <v>0</v>
      </c>
      <c r="V44" s="9">
        <v>0</v>
      </c>
      <c r="W44" s="10">
        <v>0</v>
      </c>
      <c r="X44" s="9">
        <v>0</v>
      </c>
      <c r="Y44" s="10">
        <v>0</v>
      </c>
      <c r="Z44" s="9">
        <v>0</v>
      </c>
      <c r="AA44" s="10">
        <f>Z44*Тарифы!V37</f>
        <v>0</v>
      </c>
      <c r="AB44" s="9">
        <v>0</v>
      </c>
      <c r="AC44" s="10">
        <f>AB44*Тарифы!W37</f>
        <v>0</v>
      </c>
      <c r="AD44" s="9">
        <v>0</v>
      </c>
      <c r="AE44" s="10">
        <f>AD44*Тарифы!X37</f>
        <v>0</v>
      </c>
      <c r="AF44" s="9">
        <v>0</v>
      </c>
      <c r="AG44" s="10">
        <f>AF44*Тарифы!Y37</f>
        <v>0</v>
      </c>
    </row>
    <row r="45" spans="1:35" x14ac:dyDescent="0.2">
      <c r="A45" s="4">
        <v>37</v>
      </c>
      <c r="B45" s="27" t="s">
        <v>69</v>
      </c>
      <c r="C45" s="74" t="s">
        <v>34</v>
      </c>
      <c r="D45" s="9">
        <v>0</v>
      </c>
      <c r="E45" s="10">
        <f>D45*Тарифы!D38</f>
        <v>0</v>
      </c>
      <c r="F45" s="9">
        <v>0</v>
      </c>
      <c r="G45" s="10">
        <f>F45*Тарифы!E38</f>
        <v>0</v>
      </c>
      <c r="H45" s="88">
        <v>0</v>
      </c>
      <c r="I45" s="10">
        <f>H45*Тарифы!F38</f>
        <v>0</v>
      </c>
      <c r="J45" s="9">
        <v>0</v>
      </c>
      <c r="K45" s="10">
        <f>J45*Тарифы!G38</f>
        <v>0</v>
      </c>
      <c r="L45" s="9">
        <v>0</v>
      </c>
      <c r="M45" s="10">
        <v>0</v>
      </c>
      <c r="N45" s="9">
        <v>0</v>
      </c>
      <c r="O45" s="10">
        <v>0</v>
      </c>
      <c r="P45" s="9">
        <v>0</v>
      </c>
      <c r="Q45" s="10">
        <v>0</v>
      </c>
      <c r="R45" s="9">
        <v>0</v>
      </c>
      <c r="S45" s="10">
        <v>0</v>
      </c>
      <c r="T45" s="9">
        <v>0</v>
      </c>
      <c r="U45" s="10">
        <v>0</v>
      </c>
      <c r="V45" s="9">
        <v>0</v>
      </c>
      <c r="W45" s="10">
        <v>0</v>
      </c>
      <c r="X45" s="9">
        <v>0</v>
      </c>
      <c r="Y45" s="10">
        <v>0</v>
      </c>
      <c r="Z45" s="9">
        <v>0</v>
      </c>
      <c r="AA45" s="10">
        <f>Z45*Тарифы!V38</f>
        <v>0</v>
      </c>
      <c r="AB45" s="9">
        <v>0</v>
      </c>
      <c r="AC45" s="10">
        <f>AB45*Тарифы!W38</f>
        <v>0</v>
      </c>
      <c r="AD45" s="9">
        <v>0</v>
      </c>
      <c r="AE45" s="10">
        <f>AD45*Тарифы!X38</f>
        <v>0</v>
      </c>
      <c r="AF45" s="9">
        <v>0</v>
      </c>
      <c r="AG45" s="10">
        <f>AF45*Тарифы!Y38</f>
        <v>0</v>
      </c>
    </row>
    <row r="46" spans="1:35" x14ac:dyDescent="0.2">
      <c r="A46" s="4">
        <v>38</v>
      </c>
      <c r="B46" s="27" t="s">
        <v>72</v>
      </c>
      <c r="C46" s="74" t="s">
        <v>70</v>
      </c>
      <c r="D46" s="9">
        <v>0</v>
      </c>
      <c r="E46" s="10">
        <f>D46*Тарифы!D39</f>
        <v>0</v>
      </c>
      <c r="F46" s="9">
        <v>0</v>
      </c>
      <c r="G46" s="10">
        <f>F46*Тарифы!E39</f>
        <v>0</v>
      </c>
      <c r="H46" s="9">
        <v>0</v>
      </c>
      <c r="I46" s="10">
        <f>H46*Тарифы!F39</f>
        <v>0</v>
      </c>
      <c r="J46" s="9">
        <v>0</v>
      </c>
      <c r="K46" s="10">
        <f>J46*Тарифы!G39</f>
        <v>0</v>
      </c>
      <c r="L46" s="9">
        <v>0</v>
      </c>
      <c r="M46" s="10">
        <v>0</v>
      </c>
      <c r="N46" s="9">
        <v>0</v>
      </c>
      <c r="O46" s="10">
        <v>0</v>
      </c>
      <c r="P46" s="9">
        <v>0</v>
      </c>
      <c r="Q46" s="10">
        <v>0</v>
      </c>
      <c r="R46" s="9">
        <v>0</v>
      </c>
      <c r="S46" s="10">
        <v>0</v>
      </c>
      <c r="T46" s="9">
        <v>0</v>
      </c>
      <c r="U46" s="10">
        <v>0</v>
      </c>
      <c r="V46" s="9">
        <v>0</v>
      </c>
      <c r="W46" s="10">
        <v>0</v>
      </c>
      <c r="X46" s="9">
        <v>0</v>
      </c>
      <c r="Y46" s="10">
        <v>0</v>
      </c>
      <c r="Z46" s="9">
        <v>0</v>
      </c>
      <c r="AA46" s="10">
        <f>Z46*Тарифы!V39</f>
        <v>0</v>
      </c>
      <c r="AB46" s="9">
        <v>0</v>
      </c>
      <c r="AC46" s="10">
        <f>AB46*Тарифы!W39</f>
        <v>0</v>
      </c>
      <c r="AD46" s="9">
        <v>0</v>
      </c>
      <c r="AE46" s="10">
        <f>AD46*Тарифы!X39</f>
        <v>0</v>
      </c>
      <c r="AF46" s="9">
        <v>0</v>
      </c>
      <c r="AG46" s="10">
        <f>AF46*Тарифы!Y39</f>
        <v>0</v>
      </c>
    </row>
    <row r="47" spans="1:35" x14ac:dyDescent="0.2">
      <c r="A47" s="4">
        <v>39</v>
      </c>
      <c r="B47" s="27" t="s">
        <v>72</v>
      </c>
      <c r="C47" s="74" t="s">
        <v>71</v>
      </c>
      <c r="D47" s="9">
        <v>0</v>
      </c>
      <c r="E47" s="10">
        <f>D47*Тарифы!D40</f>
        <v>0</v>
      </c>
      <c r="F47" s="9">
        <v>0</v>
      </c>
      <c r="G47" s="10">
        <f>F47*Тарифы!E40</f>
        <v>0</v>
      </c>
      <c r="H47" s="88">
        <v>0</v>
      </c>
      <c r="I47" s="10">
        <f>H47*Тарифы!F40</f>
        <v>0</v>
      </c>
      <c r="J47" s="9">
        <v>0</v>
      </c>
      <c r="K47" s="10">
        <f>J47*Тарифы!G40</f>
        <v>0</v>
      </c>
      <c r="L47" s="9">
        <v>0</v>
      </c>
      <c r="M47" s="10">
        <v>0</v>
      </c>
      <c r="N47" s="9">
        <v>0</v>
      </c>
      <c r="O47" s="10">
        <v>0</v>
      </c>
      <c r="P47" s="9">
        <v>0</v>
      </c>
      <c r="Q47" s="10">
        <v>0</v>
      </c>
      <c r="R47" s="9">
        <v>0</v>
      </c>
      <c r="S47" s="10">
        <v>0</v>
      </c>
      <c r="T47" s="9">
        <v>0</v>
      </c>
      <c r="U47" s="10">
        <v>0</v>
      </c>
      <c r="V47" s="9">
        <v>0</v>
      </c>
      <c r="W47" s="10">
        <v>0</v>
      </c>
      <c r="X47" s="9">
        <v>0</v>
      </c>
      <c r="Y47" s="10">
        <v>0</v>
      </c>
      <c r="Z47" s="9">
        <v>0</v>
      </c>
      <c r="AA47" s="10">
        <f>Z47*Тарифы!V40</f>
        <v>0</v>
      </c>
      <c r="AB47" s="9">
        <v>0</v>
      </c>
      <c r="AC47" s="10">
        <f>AB47*Тарифы!W40</f>
        <v>0</v>
      </c>
      <c r="AD47" s="9">
        <v>0</v>
      </c>
      <c r="AE47" s="10">
        <f>AD47*Тарифы!X40</f>
        <v>0</v>
      </c>
      <c r="AF47" s="9">
        <v>0</v>
      </c>
      <c r="AG47" s="10">
        <f>AF47*Тарифы!Y40</f>
        <v>0</v>
      </c>
    </row>
    <row r="48" spans="1:35" s="6" customFormat="1" x14ac:dyDescent="0.2">
      <c r="A48" s="255" t="s">
        <v>82</v>
      </c>
      <c r="B48" s="256"/>
      <c r="C48" s="257"/>
      <c r="D48" s="89">
        <f>SUM(D10:D47)</f>
        <v>0</v>
      </c>
      <c r="E48" s="13">
        <f t="shared" ref="E48:AG48" si="0">SUM(E10:E47)</f>
        <v>0</v>
      </c>
      <c r="F48" s="89">
        <f t="shared" si="0"/>
        <v>0</v>
      </c>
      <c r="G48" s="13">
        <f t="shared" si="0"/>
        <v>0</v>
      </c>
      <c r="H48" s="89">
        <f t="shared" si="0"/>
        <v>0</v>
      </c>
      <c r="I48" s="13">
        <f t="shared" si="0"/>
        <v>0</v>
      </c>
      <c r="J48" s="89">
        <f t="shared" si="0"/>
        <v>0</v>
      </c>
      <c r="K48" s="13">
        <f t="shared" si="0"/>
        <v>0</v>
      </c>
      <c r="L48" s="89">
        <f t="shared" si="0"/>
        <v>0</v>
      </c>
      <c r="M48" s="13">
        <f t="shared" si="0"/>
        <v>0</v>
      </c>
      <c r="N48" s="89">
        <f t="shared" si="0"/>
        <v>0</v>
      </c>
      <c r="O48" s="13">
        <f t="shared" si="0"/>
        <v>0</v>
      </c>
      <c r="P48" s="89">
        <f t="shared" si="0"/>
        <v>0</v>
      </c>
      <c r="Q48" s="13">
        <f t="shared" si="0"/>
        <v>0</v>
      </c>
      <c r="R48" s="89">
        <f t="shared" si="0"/>
        <v>0</v>
      </c>
      <c r="S48" s="13">
        <f t="shared" si="0"/>
        <v>0</v>
      </c>
      <c r="T48" s="89">
        <f t="shared" si="0"/>
        <v>0</v>
      </c>
      <c r="U48" s="13">
        <f t="shared" si="0"/>
        <v>0</v>
      </c>
      <c r="V48" s="89">
        <f t="shared" si="0"/>
        <v>0</v>
      </c>
      <c r="W48" s="13">
        <f t="shared" si="0"/>
        <v>0</v>
      </c>
      <c r="X48" s="89">
        <f t="shared" si="0"/>
        <v>0</v>
      </c>
      <c r="Y48" s="13">
        <f t="shared" si="0"/>
        <v>0</v>
      </c>
      <c r="Z48" s="89">
        <f t="shared" si="0"/>
        <v>0</v>
      </c>
      <c r="AA48" s="13">
        <f t="shared" si="0"/>
        <v>0</v>
      </c>
      <c r="AB48" s="89">
        <f t="shared" si="0"/>
        <v>0</v>
      </c>
      <c r="AC48" s="13">
        <f t="shared" si="0"/>
        <v>0</v>
      </c>
      <c r="AD48" s="89">
        <f t="shared" si="0"/>
        <v>225</v>
      </c>
      <c r="AE48" s="13">
        <f t="shared" si="0"/>
        <v>151242.75</v>
      </c>
      <c r="AF48" s="89">
        <f t="shared" si="0"/>
        <v>0</v>
      </c>
      <c r="AG48" s="13">
        <f t="shared" si="0"/>
        <v>0</v>
      </c>
      <c r="AH48" s="90"/>
      <c r="AI48" s="90"/>
    </row>
    <row r="50" spans="1:35" s="8" customFormat="1" ht="30.75" hidden="1" customHeight="1" x14ac:dyDescent="0.2">
      <c r="A50" s="91"/>
      <c r="B50" s="92"/>
      <c r="C50" s="93" t="s">
        <v>85</v>
      </c>
      <c r="D50" s="25"/>
      <c r="E50" s="26"/>
      <c r="F50" s="252" t="s">
        <v>83</v>
      </c>
      <c r="G50" s="252"/>
      <c r="H50" s="25"/>
      <c r="I50" s="26"/>
      <c r="J50" s="94" t="s">
        <v>84</v>
      </c>
      <c r="K50" s="25"/>
      <c r="L50" s="26"/>
      <c r="M50" s="14"/>
      <c r="N50" s="95"/>
      <c r="O50" s="14"/>
      <c r="P50" s="95"/>
      <c r="Q50" s="14"/>
      <c r="R50" s="95"/>
      <c r="S50" s="14"/>
      <c r="T50" s="95"/>
      <c r="U50" s="14"/>
      <c r="V50" s="95"/>
      <c r="W50" s="14"/>
      <c r="X50" s="95"/>
      <c r="Y50" s="14"/>
      <c r="Z50" s="95"/>
      <c r="AA50" s="14"/>
      <c r="AB50" s="95"/>
      <c r="AC50" s="14"/>
      <c r="AD50" s="95"/>
      <c r="AE50" s="14"/>
      <c r="AF50" s="95"/>
      <c r="AG50" s="14"/>
      <c r="AH50" s="91"/>
      <c r="AI50" s="91"/>
    </row>
    <row r="54" spans="1:35" ht="22.5" x14ac:dyDescent="0.2">
      <c r="C54" s="79" t="s">
        <v>87</v>
      </c>
      <c r="D54" s="75" t="str">
        <f>D3</f>
        <v>ООО "ЛДЦ "АС-Медикал"(медицинские осмотры детей)</v>
      </c>
    </row>
    <row r="55" spans="1:35" ht="27" customHeight="1" x14ac:dyDescent="0.2">
      <c r="A55" s="80"/>
      <c r="B55" s="81"/>
      <c r="C55" s="82"/>
      <c r="D55" s="202" t="s">
        <v>98</v>
      </c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58" t="str">
        <f>'Типы посещений'!B$11</f>
        <v>Посещения по оказанию неотложной помощи ( норматив 0,46)</v>
      </c>
      <c r="AA55" s="259"/>
      <c r="AB55" s="259"/>
      <c r="AC55" s="260"/>
      <c r="AD55" s="258" t="str">
        <f>'Типы посещений'!B$12</f>
        <v>Обращения по заболеванию (норматив 1,780 город. насел., 1,874 сельск. нас.)</v>
      </c>
      <c r="AE55" s="259"/>
      <c r="AF55" s="259"/>
      <c r="AG55" s="260"/>
    </row>
    <row r="56" spans="1:35" ht="85.5" customHeight="1" x14ac:dyDescent="0.2">
      <c r="A56" s="84"/>
      <c r="B56" s="85"/>
      <c r="C56" s="84"/>
      <c r="D56" s="261" t="str">
        <f>'Типы посещений'!B2</f>
        <v>Посещения с профилактической целью</v>
      </c>
      <c r="E56" s="221"/>
      <c r="F56" s="221"/>
      <c r="G56" s="262"/>
      <c r="H56" s="253" t="str">
        <f>'Типы посещений'!B$3</f>
        <v>Разовые посещения по заболеванию</v>
      </c>
      <c r="I56" s="263"/>
      <c r="J56" s="263"/>
      <c r="K56" s="254"/>
      <c r="L56" s="253" t="str">
        <f>'Типы посещений'!B$4</f>
        <v>Диспансеризация взр. Населения 1 этап</v>
      </c>
      <c r="M56" s="263"/>
      <c r="N56" s="253" t="str">
        <f>'Типы посещений'!B$5</f>
        <v>Диспансеризация взр. Населения 2 этап</v>
      </c>
      <c r="O56" s="263"/>
      <c r="P56" s="253" t="str">
        <f>'Типы посещений'!B$6</f>
        <v>Диспансеризация детей сирот</v>
      </c>
      <c r="Q56" s="254"/>
      <c r="R56" s="202" t="str">
        <f>'Типы посещений'!B$7</f>
        <v>Диспансеризация усыновленных</v>
      </c>
      <c r="S56" s="202"/>
      <c r="T56" s="202" t="str">
        <f>'Типы посещений'!B$8</f>
        <v>Профосмотры несовершеннолетних</v>
      </c>
      <c r="U56" s="202"/>
      <c r="V56" s="202" t="str">
        <f>'Типы посещений'!B$9</f>
        <v>Периодические профосмотры несовершеннолетних</v>
      </c>
      <c r="W56" s="202"/>
      <c r="X56" s="202" t="str">
        <f>'Типы посещений'!B$10</f>
        <v>Предварительные профосмотры несовершеннолетних</v>
      </c>
      <c r="Y56" s="202"/>
      <c r="Z56" s="261"/>
      <c r="AA56" s="221"/>
      <c r="AB56" s="221"/>
      <c r="AC56" s="262"/>
      <c r="AD56" s="261"/>
      <c r="AE56" s="221"/>
      <c r="AF56" s="221"/>
      <c r="AG56" s="262"/>
    </row>
    <row r="57" spans="1:35" ht="42.75" x14ac:dyDescent="0.2">
      <c r="A57" s="84"/>
      <c r="B57" s="85"/>
      <c r="C57" s="84" t="s">
        <v>81</v>
      </c>
      <c r="D57" s="87" t="s">
        <v>89</v>
      </c>
      <c r="E57" s="12" t="s">
        <v>90</v>
      </c>
      <c r="F57" s="87" t="s">
        <v>93</v>
      </c>
      <c r="G57" s="12" t="s">
        <v>94</v>
      </c>
      <c r="H57" s="87" t="s">
        <v>89</v>
      </c>
      <c r="I57" s="12" t="s">
        <v>90</v>
      </c>
      <c r="J57" s="87" t="s">
        <v>93</v>
      </c>
      <c r="K57" s="12" t="s">
        <v>94</v>
      </c>
      <c r="L57" s="87" t="s">
        <v>89</v>
      </c>
      <c r="M57" s="12" t="s">
        <v>90</v>
      </c>
      <c r="N57" s="87" t="s">
        <v>89</v>
      </c>
      <c r="O57" s="12" t="s">
        <v>90</v>
      </c>
      <c r="P57" s="87" t="s">
        <v>93</v>
      </c>
      <c r="Q57" s="12" t="s">
        <v>94</v>
      </c>
      <c r="R57" s="87" t="s">
        <v>93</v>
      </c>
      <c r="S57" s="12" t="s">
        <v>94</v>
      </c>
      <c r="T57" s="87" t="s">
        <v>93</v>
      </c>
      <c r="U57" s="12" t="s">
        <v>94</v>
      </c>
      <c r="V57" s="87" t="s">
        <v>93</v>
      </c>
      <c r="W57" s="12" t="s">
        <v>94</v>
      </c>
      <c r="X57" s="87" t="s">
        <v>93</v>
      </c>
      <c r="Y57" s="12" t="s">
        <v>94</v>
      </c>
      <c r="Z57" s="87" t="s">
        <v>89</v>
      </c>
      <c r="AA57" s="12" t="s">
        <v>90</v>
      </c>
      <c r="AB57" s="87" t="s">
        <v>93</v>
      </c>
      <c r="AC57" s="12" t="s">
        <v>94</v>
      </c>
      <c r="AD57" s="87" t="s">
        <v>92</v>
      </c>
      <c r="AE57" s="12" t="s">
        <v>91</v>
      </c>
      <c r="AF57" s="87" t="s">
        <v>95</v>
      </c>
      <c r="AG57" s="12" t="s">
        <v>96</v>
      </c>
    </row>
    <row r="58" spans="1:35" x14ac:dyDescent="0.2">
      <c r="A58" s="4">
        <v>1</v>
      </c>
      <c r="B58" s="27" t="s">
        <v>55</v>
      </c>
      <c r="C58" s="74" t="s">
        <v>0</v>
      </c>
      <c r="D58" s="9">
        <v>0</v>
      </c>
      <c r="E58" s="10">
        <f>D58*Тарифы!D3</f>
        <v>0</v>
      </c>
      <c r="F58" s="9">
        <v>0</v>
      </c>
      <c r="G58" s="10">
        <f>F58*Тарифы!E3</f>
        <v>0</v>
      </c>
      <c r="H58" s="9">
        <v>0</v>
      </c>
      <c r="I58" s="10">
        <f>H58*Тарифы!F3</f>
        <v>0</v>
      </c>
      <c r="J58" s="9">
        <v>0</v>
      </c>
      <c r="K58" s="10">
        <f>J58*Тарифы!G3</f>
        <v>0</v>
      </c>
      <c r="L58" s="9">
        <v>0</v>
      </c>
      <c r="M58" s="10">
        <v>0</v>
      </c>
      <c r="N58" s="9">
        <v>0</v>
      </c>
      <c r="O58" s="10">
        <v>0</v>
      </c>
      <c r="P58" s="9">
        <v>0</v>
      </c>
      <c r="Q58" s="10">
        <v>0</v>
      </c>
      <c r="R58" s="9">
        <v>0</v>
      </c>
      <c r="S58" s="10">
        <v>0</v>
      </c>
      <c r="T58" s="9">
        <v>0</v>
      </c>
      <c r="U58" s="10">
        <v>0</v>
      </c>
      <c r="V58" s="9">
        <v>0</v>
      </c>
      <c r="W58" s="10">
        <v>0</v>
      </c>
      <c r="X58" s="9">
        <v>0</v>
      </c>
      <c r="Y58" s="10">
        <v>0</v>
      </c>
      <c r="Z58" s="9">
        <v>0</v>
      </c>
      <c r="AA58" s="10">
        <f>Z58*Тарифы!V3</f>
        <v>0</v>
      </c>
      <c r="AB58" s="9">
        <v>0</v>
      </c>
      <c r="AC58" s="10">
        <f>AB58*Тарифы!W3</f>
        <v>0</v>
      </c>
      <c r="AD58" s="9">
        <v>0</v>
      </c>
      <c r="AE58" s="10">
        <f>AD58*Тарифы!X3</f>
        <v>0</v>
      </c>
      <c r="AF58" s="9">
        <v>0</v>
      </c>
      <c r="AG58" s="10">
        <f>AF58*Тарифы!Y3</f>
        <v>0</v>
      </c>
    </row>
    <row r="59" spans="1:35" x14ac:dyDescent="0.2">
      <c r="A59" s="4">
        <v>2</v>
      </c>
      <c r="B59" s="27" t="s">
        <v>35</v>
      </c>
      <c r="C59" s="74" t="s">
        <v>1</v>
      </c>
      <c r="D59" s="9">
        <v>0</v>
      </c>
      <c r="E59" s="10">
        <f>D59*Тарифы!D4</f>
        <v>0</v>
      </c>
      <c r="F59" s="9">
        <v>0</v>
      </c>
      <c r="G59" s="10">
        <f>F59*Тарифы!E4</f>
        <v>0</v>
      </c>
      <c r="H59" s="9">
        <v>0</v>
      </c>
      <c r="I59" s="10">
        <f>H59*Тарифы!F4</f>
        <v>0</v>
      </c>
      <c r="J59" s="9">
        <v>0</v>
      </c>
      <c r="K59" s="10">
        <f>J59*Тарифы!G4</f>
        <v>0</v>
      </c>
      <c r="L59" s="9">
        <v>0</v>
      </c>
      <c r="M59" s="10">
        <v>0</v>
      </c>
      <c r="N59" s="9">
        <v>0</v>
      </c>
      <c r="O59" s="10">
        <v>0</v>
      </c>
      <c r="P59" s="9">
        <v>0</v>
      </c>
      <c r="Q59" s="10">
        <v>0</v>
      </c>
      <c r="R59" s="9">
        <v>0</v>
      </c>
      <c r="S59" s="10">
        <v>0</v>
      </c>
      <c r="T59" s="9">
        <v>0</v>
      </c>
      <c r="U59" s="10">
        <v>0</v>
      </c>
      <c r="V59" s="9">
        <v>0</v>
      </c>
      <c r="W59" s="10">
        <v>0</v>
      </c>
      <c r="X59" s="9">
        <v>0</v>
      </c>
      <c r="Y59" s="10">
        <v>0</v>
      </c>
      <c r="Z59" s="9">
        <v>0</v>
      </c>
      <c r="AA59" s="10">
        <f>Z59*Тарифы!V4</f>
        <v>0</v>
      </c>
      <c r="AB59" s="9">
        <v>0</v>
      </c>
      <c r="AC59" s="10">
        <f>AB59*Тарифы!W4</f>
        <v>0</v>
      </c>
      <c r="AD59" s="9">
        <v>0</v>
      </c>
      <c r="AE59" s="10">
        <f>AD59*Тарифы!X4</f>
        <v>0</v>
      </c>
      <c r="AF59" s="9">
        <v>0</v>
      </c>
      <c r="AG59" s="10">
        <f>AF59*Тарифы!Y4</f>
        <v>0</v>
      </c>
    </row>
    <row r="60" spans="1:35" x14ac:dyDescent="0.2">
      <c r="A60" s="4">
        <v>3</v>
      </c>
      <c r="B60" s="27" t="s">
        <v>36</v>
      </c>
      <c r="C60" s="74" t="s">
        <v>2</v>
      </c>
      <c r="D60" s="9">
        <v>0</v>
      </c>
      <c r="E60" s="10">
        <f>D60*Тарифы!D5</f>
        <v>0</v>
      </c>
      <c r="F60" s="9">
        <v>0</v>
      </c>
      <c r="G60" s="10">
        <f>F60*Тарифы!E5</f>
        <v>0</v>
      </c>
      <c r="H60" s="9">
        <v>0</v>
      </c>
      <c r="I60" s="10">
        <f>H60*Тарифы!F5</f>
        <v>0</v>
      </c>
      <c r="J60" s="9">
        <v>0</v>
      </c>
      <c r="K60" s="10">
        <f>J60*Тарифы!G5</f>
        <v>0</v>
      </c>
      <c r="L60" s="9">
        <v>0</v>
      </c>
      <c r="M60" s="10">
        <v>0</v>
      </c>
      <c r="N60" s="9">
        <v>0</v>
      </c>
      <c r="O60" s="10">
        <v>0</v>
      </c>
      <c r="P60" s="9">
        <v>0</v>
      </c>
      <c r="Q60" s="10">
        <v>0</v>
      </c>
      <c r="R60" s="9">
        <v>0</v>
      </c>
      <c r="S60" s="10">
        <v>0</v>
      </c>
      <c r="T60" s="9">
        <v>0</v>
      </c>
      <c r="U60" s="10">
        <v>0</v>
      </c>
      <c r="V60" s="9">
        <v>0</v>
      </c>
      <c r="W60" s="10">
        <v>0</v>
      </c>
      <c r="X60" s="9">
        <v>0</v>
      </c>
      <c r="Y60" s="10">
        <v>0</v>
      </c>
      <c r="Z60" s="9">
        <v>0</v>
      </c>
      <c r="AA60" s="10">
        <f>Z60*Тарифы!V5</f>
        <v>0</v>
      </c>
      <c r="AB60" s="9">
        <v>0</v>
      </c>
      <c r="AC60" s="10">
        <f>AB60*Тарифы!W5</f>
        <v>0</v>
      </c>
      <c r="AD60" s="9">
        <v>0</v>
      </c>
      <c r="AE60" s="10">
        <f>AD60*Тарифы!X5</f>
        <v>0</v>
      </c>
      <c r="AF60" s="9">
        <v>0</v>
      </c>
      <c r="AG60" s="10">
        <f>AF60*Тарифы!Y5</f>
        <v>0</v>
      </c>
    </row>
    <row r="61" spans="1:35" x14ac:dyDescent="0.2">
      <c r="A61" s="4">
        <v>4</v>
      </c>
      <c r="B61" s="27" t="s">
        <v>37</v>
      </c>
      <c r="C61" s="74" t="s">
        <v>3</v>
      </c>
      <c r="D61" s="9">
        <v>0</v>
      </c>
      <c r="E61" s="10">
        <f>D61*Тарифы!D6</f>
        <v>0</v>
      </c>
      <c r="F61" s="9">
        <v>0</v>
      </c>
      <c r="G61" s="10">
        <f>F61*Тарифы!E6</f>
        <v>0</v>
      </c>
      <c r="H61" s="9">
        <v>0</v>
      </c>
      <c r="I61" s="10">
        <f>H61*Тарифы!F6</f>
        <v>0</v>
      </c>
      <c r="J61" s="9">
        <v>0</v>
      </c>
      <c r="K61" s="10">
        <f>J61*Тарифы!G6</f>
        <v>0</v>
      </c>
      <c r="L61" s="9">
        <v>0</v>
      </c>
      <c r="M61" s="10">
        <v>0</v>
      </c>
      <c r="N61" s="9">
        <v>0</v>
      </c>
      <c r="O61" s="10">
        <v>0</v>
      </c>
      <c r="P61" s="9">
        <v>0</v>
      </c>
      <c r="Q61" s="10">
        <v>0</v>
      </c>
      <c r="R61" s="9">
        <v>0</v>
      </c>
      <c r="S61" s="10">
        <v>0</v>
      </c>
      <c r="T61" s="9">
        <v>0</v>
      </c>
      <c r="U61" s="10">
        <v>0</v>
      </c>
      <c r="V61" s="9">
        <v>0</v>
      </c>
      <c r="W61" s="10">
        <v>0</v>
      </c>
      <c r="X61" s="9">
        <v>0</v>
      </c>
      <c r="Y61" s="10">
        <v>0</v>
      </c>
      <c r="Z61" s="9">
        <v>0</v>
      </c>
      <c r="AA61" s="10">
        <f>Z61*Тарифы!V6</f>
        <v>0</v>
      </c>
      <c r="AB61" s="9">
        <v>0</v>
      </c>
      <c r="AC61" s="10">
        <f>AB61*Тарифы!W6</f>
        <v>0</v>
      </c>
      <c r="AD61" s="9">
        <v>0</v>
      </c>
      <c r="AE61" s="10">
        <f>AD61*Тарифы!X6</f>
        <v>0</v>
      </c>
      <c r="AF61" s="9">
        <v>0</v>
      </c>
      <c r="AG61" s="10">
        <f>AF61*Тарифы!Y6</f>
        <v>0</v>
      </c>
    </row>
    <row r="62" spans="1:35" x14ac:dyDescent="0.2">
      <c r="A62" s="4">
        <v>5</v>
      </c>
      <c r="B62" s="27" t="s">
        <v>38</v>
      </c>
      <c r="C62" s="74" t="s">
        <v>4</v>
      </c>
      <c r="D62" s="9">
        <v>0</v>
      </c>
      <c r="E62" s="10">
        <f>D62*Тарифы!D7</f>
        <v>0</v>
      </c>
      <c r="F62" s="9">
        <v>0</v>
      </c>
      <c r="G62" s="10">
        <f>F62*Тарифы!E7</f>
        <v>0</v>
      </c>
      <c r="H62" s="9">
        <v>0</v>
      </c>
      <c r="I62" s="10">
        <f>H62*Тарифы!F7</f>
        <v>0</v>
      </c>
      <c r="J62" s="9">
        <v>0</v>
      </c>
      <c r="K62" s="10">
        <f>J62*Тарифы!G7</f>
        <v>0</v>
      </c>
      <c r="L62" s="9">
        <v>0</v>
      </c>
      <c r="M62" s="10">
        <v>0</v>
      </c>
      <c r="N62" s="9">
        <v>0</v>
      </c>
      <c r="O62" s="10">
        <v>0</v>
      </c>
      <c r="P62" s="9">
        <v>0</v>
      </c>
      <c r="Q62" s="10">
        <v>0</v>
      </c>
      <c r="R62" s="9">
        <v>0</v>
      </c>
      <c r="S62" s="10">
        <v>0</v>
      </c>
      <c r="T62" s="9">
        <v>0</v>
      </c>
      <c r="U62" s="10">
        <v>0</v>
      </c>
      <c r="V62" s="9">
        <v>0</v>
      </c>
      <c r="W62" s="10">
        <v>0</v>
      </c>
      <c r="X62" s="9">
        <v>0</v>
      </c>
      <c r="Y62" s="10">
        <v>0</v>
      </c>
      <c r="Z62" s="9">
        <v>0</v>
      </c>
      <c r="AA62" s="10">
        <f>Z62*Тарифы!V7</f>
        <v>0</v>
      </c>
      <c r="AB62" s="9">
        <v>0</v>
      </c>
      <c r="AC62" s="10">
        <f>AB62*Тарифы!W7</f>
        <v>0</v>
      </c>
      <c r="AD62" s="9">
        <v>0</v>
      </c>
      <c r="AE62" s="10">
        <f>AD62*Тарифы!X7</f>
        <v>0</v>
      </c>
      <c r="AF62" s="9">
        <v>0</v>
      </c>
      <c r="AG62" s="10">
        <f>AF62*Тарифы!Y7</f>
        <v>0</v>
      </c>
    </row>
    <row r="63" spans="1:35" x14ac:dyDescent="0.2">
      <c r="A63" s="4">
        <v>6</v>
      </c>
      <c r="B63" s="27" t="s">
        <v>39</v>
      </c>
      <c r="C63" s="74" t="s">
        <v>5</v>
      </c>
      <c r="D63" s="9">
        <v>0</v>
      </c>
      <c r="E63" s="10">
        <f>D63*Тарифы!D8</f>
        <v>0</v>
      </c>
      <c r="F63" s="9">
        <v>0</v>
      </c>
      <c r="G63" s="10">
        <f>F63*Тарифы!E8</f>
        <v>0</v>
      </c>
      <c r="H63" s="9">
        <v>0</v>
      </c>
      <c r="I63" s="10">
        <f>H63*Тарифы!F8</f>
        <v>0</v>
      </c>
      <c r="J63" s="9">
        <v>0</v>
      </c>
      <c r="K63" s="10">
        <f>J63*Тарифы!G8</f>
        <v>0</v>
      </c>
      <c r="L63" s="9">
        <v>0</v>
      </c>
      <c r="M63" s="10">
        <v>0</v>
      </c>
      <c r="N63" s="9">
        <v>0</v>
      </c>
      <c r="O63" s="10">
        <v>0</v>
      </c>
      <c r="P63" s="9">
        <v>0</v>
      </c>
      <c r="Q63" s="10">
        <v>0</v>
      </c>
      <c r="R63" s="9">
        <v>0</v>
      </c>
      <c r="S63" s="10">
        <v>0</v>
      </c>
      <c r="T63" s="9">
        <v>0</v>
      </c>
      <c r="U63" s="10">
        <v>0</v>
      </c>
      <c r="V63" s="9">
        <v>0</v>
      </c>
      <c r="W63" s="10">
        <v>0</v>
      </c>
      <c r="X63" s="9">
        <v>0</v>
      </c>
      <c r="Y63" s="10">
        <v>0</v>
      </c>
      <c r="Z63" s="9">
        <v>0</v>
      </c>
      <c r="AA63" s="10">
        <f>Z63*Тарифы!V8</f>
        <v>0</v>
      </c>
      <c r="AB63" s="9">
        <v>0</v>
      </c>
      <c r="AC63" s="10">
        <f>AB63*Тарифы!W8</f>
        <v>0</v>
      </c>
      <c r="AD63" s="9">
        <v>0</v>
      </c>
      <c r="AE63" s="10">
        <f>AD63*Тарифы!X8</f>
        <v>0</v>
      </c>
      <c r="AF63" s="9">
        <v>0</v>
      </c>
      <c r="AG63" s="10">
        <f>AF63*Тарифы!Y8</f>
        <v>0</v>
      </c>
    </row>
    <row r="64" spans="1:35" x14ac:dyDescent="0.2">
      <c r="A64" s="4">
        <v>7</v>
      </c>
      <c r="B64" s="27" t="s">
        <v>56</v>
      </c>
      <c r="C64" s="74" t="s">
        <v>6</v>
      </c>
      <c r="D64" s="9">
        <v>0</v>
      </c>
      <c r="E64" s="10">
        <f>D64*Тарифы!D9</f>
        <v>0</v>
      </c>
      <c r="F64" s="9">
        <v>0</v>
      </c>
      <c r="G64" s="10">
        <f>F64*Тарифы!E9</f>
        <v>0</v>
      </c>
      <c r="H64" s="9">
        <v>0</v>
      </c>
      <c r="I64" s="10">
        <f>H64*Тарифы!F9</f>
        <v>0</v>
      </c>
      <c r="J64" s="9">
        <v>0</v>
      </c>
      <c r="K64" s="10">
        <f>J64*Тарифы!G9</f>
        <v>0</v>
      </c>
      <c r="L64" s="9">
        <v>0</v>
      </c>
      <c r="M64" s="10">
        <v>0</v>
      </c>
      <c r="N64" s="9">
        <v>0</v>
      </c>
      <c r="O64" s="10">
        <v>0</v>
      </c>
      <c r="P64" s="9">
        <v>0</v>
      </c>
      <c r="Q64" s="10">
        <v>0</v>
      </c>
      <c r="R64" s="9">
        <v>0</v>
      </c>
      <c r="S64" s="10">
        <v>0</v>
      </c>
      <c r="T64" s="9">
        <v>0</v>
      </c>
      <c r="U64" s="10">
        <v>0</v>
      </c>
      <c r="V64" s="9">
        <v>0</v>
      </c>
      <c r="W64" s="10">
        <v>0</v>
      </c>
      <c r="X64" s="9">
        <v>0</v>
      </c>
      <c r="Y64" s="10">
        <v>0</v>
      </c>
      <c r="Z64" s="9">
        <v>0</v>
      </c>
      <c r="AA64" s="10">
        <f>Z64*Тарифы!V9</f>
        <v>0</v>
      </c>
      <c r="AB64" s="9">
        <v>0</v>
      </c>
      <c r="AC64" s="10">
        <f>AB64*Тарифы!W9</f>
        <v>0</v>
      </c>
      <c r="AD64" s="9">
        <v>0</v>
      </c>
      <c r="AE64" s="10">
        <f>AD64*Тарифы!X9</f>
        <v>0</v>
      </c>
      <c r="AF64" s="9">
        <v>0</v>
      </c>
      <c r="AG64" s="10">
        <f>AF64*Тарифы!Y9</f>
        <v>0</v>
      </c>
    </row>
    <row r="65" spans="1:33" x14ac:dyDescent="0.2">
      <c r="A65" s="4">
        <v>8</v>
      </c>
      <c r="B65" s="27" t="s">
        <v>57</v>
      </c>
      <c r="C65" s="74" t="s">
        <v>7</v>
      </c>
      <c r="D65" s="9">
        <v>0</v>
      </c>
      <c r="E65" s="10">
        <f>D65*Тарифы!D10</f>
        <v>0</v>
      </c>
      <c r="F65" s="9">
        <v>0</v>
      </c>
      <c r="G65" s="10">
        <f>F65*Тарифы!E10</f>
        <v>0</v>
      </c>
      <c r="H65" s="9">
        <v>0</v>
      </c>
      <c r="I65" s="10">
        <f>H65*Тарифы!F10</f>
        <v>0</v>
      </c>
      <c r="J65" s="9">
        <v>0</v>
      </c>
      <c r="K65" s="10">
        <f>J65*Тарифы!G10</f>
        <v>0</v>
      </c>
      <c r="L65" s="9">
        <v>0</v>
      </c>
      <c r="M65" s="10">
        <v>0</v>
      </c>
      <c r="N65" s="9">
        <v>0</v>
      </c>
      <c r="O65" s="10">
        <v>0</v>
      </c>
      <c r="P65" s="9">
        <v>0</v>
      </c>
      <c r="Q65" s="10">
        <v>0</v>
      </c>
      <c r="R65" s="9">
        <v>0</v>
      </c>
      <c r="S65" s="10">
        <v>0</v>
      </c>
      <c r="T65" s="9">
        <v>0</v>
      </c>
      <c r="U65" s="10">
        <v>0</v>
      </c>
      <c r="V65" s="9">
        <v>0</v>
      </c>
      <c r="W65" s="10">
        <v>0</v>
      </c>
      <c r="X65" s="9">
        <v>0</v>
      </c>
      <c r="Y65" s="10">
        <v>0</v>
      </c>
      <c r="Z65" s="9">
        <v>0</v>
      </c>
      <c r="AA65" s="10">
        <f>Z65*Тарифы!V10</f>
        <v>0</v>
      </c>
      <c r="AB65" s="9">
        <v>0</v>
      </c>
      <c r="AC65" s="10">
        <f>AB65*Тарифы!W10</f>
        <v>0</v>
      </c>
      <c r="AD65" s="9">
        <v>0</v>
      </c>
      <c r="AE65" s="10">
        <f>AD65*Тарифы!X10</f>
        <v>0</v>
      </c>
      <c r="AF65" s="9">
        <v>0</v>
      </c>
      <c r="AG65" s="10">
        <f>AF65*Тарифы!Y10</f>
        <v>0</v>
      </c>
    </row>
    <row r="66" spans="1:33" x14ac:dyDescent="0.2">
      <c r="A66" s="4">
        <v>9</v>
      </c>
      <c r="B66" s="27" t="s">
        <v>58</v>
      </c>
      <c r="C66" s="74" t="s">
        <v>8</v>
      </c>
      <c r="D66" s="9">
        <v>0</v>
      </c>
      <c r="E66" s="10">
        <f>D66*Тарифы!D11</f>
        <v>0</v>
      </c>
      <c r="F66" s="9">
        <v>0</v>
      </c>
      <c r="G66" s="10">
        <f>F66*Тарифы!E11</f>
        <v>0</v>
      </c>
      <c r="H66" s="9">
        <v>0</v>
      </c>
      <c r="I66" s="10">
        <f>H66*Тарифы!F11</f>
        <v>0</v>
      </c>
      <c r="J66" s="9">
        <v>0</v>
      </c>
      <c r="K66" s="10">
        <f>J66*Тарифы!G11</f>
        <v>0</v>
      </c>
      <c r="L66" s="9">
        <v>0</v>
      </c>
      <c r="M66" s="10">
        <v>0</v>
      </c>
      <c r="N66" s="9">
        <v>0</v>
      </c>
      <c r="O66" s="10">
        <v>0</v>
      </c>
      <c r="P66" s="9">
        <v>0</v>
      </c>
      <c r="Q66" s="10">
        <v>0</v>
      </c>
      <c r="R66" s="9">
        <v>0</v>
      </c>
      <c r="S66" s="10">
        <v>0</v>
      </c>
      <c r="T66" s="9">
        <v>0</v>
      </c>
      <c r="U66" s="10">
        <v>0</v>
      </c>
      <c r="V66" s="9">
        <v>0</v>
      </c>
      <c r="W66" s="10">
        <v>0</v>
      </c>
      <c r="X66" s="9">
        <v>0</v>
      </c>
      <c r="Y66" s="10">
        <v>0</v>
      </c>
      <c r="Z66" s="9">
        <v>0</v>
      </c>
      <c r="AA66" s="10">
        <f>Z66*Тарифы!V11</f>
        <v>0</v>
      </c>
      <c r="AB66" s="9">
        <v>0</v>
      </c>
      <c r="AC66" s="10">
        <f>AB66*Тарифы!W11</f>
        <v>0</v>
      </c>
      <c r="AD66" s="9">
        <v>0</v>
      </c>
      <c r="AE66" s="10">
        <f>AD66*Тарифы!X11</f>
        <v>0</v>
      </c>
      <c r="AF66" s="9">
        <v>0</v>
      </c>
      <c r="AG66" s="10">
        <f>AF66*Тарифы!Y11</f>
        <v>0</v>
      </c>
    </row>
    <row r="67" spans="1:33" x14ac:dyDescent="0.2">
      <c r="A67" s="4">
        <v>10</v>
      </c>
      <c r="B67" s="27" t="s">
        <v>59</v>
      </c>
      <c r="C67" s="74" t="s">
        <v>9</v>
      </c>
      <c r="D67" s="9">
        <v>0</v>
      </c>
      <c r="E67" s="10">
        <f>D67*Тарифы!D12</f>
        <v>0</v>
      </c>
      <c r="F67" s="9">
        <v>0</v>
      </c>
      <c r="G67" s="10">
        <f>F67*Тарифы!E12</f>
        <v>0</v>
      </c>
      <c r="H67" s="9">
        <v>0</v>
      </c>
      <c r="I67" s="10">
        <f>H67*Тарифы!F12</f>
        <v>0</v>
      </c>
      <c r="J67" s="9">
        <v>0</v>
      </c>
      <c r="K67" s="10">
        <f>J67*Тарифы!G12</f>
        <v>0</v>
      </c>
      <c r="L67" s="9">
        <v>0</v>
      </c>
      <c r="M67" s="10">
        <v>0</v>
      </c>
      <c r="N67" s="9">
        <v>0</v>
      </c>
      <c r="O67" s="10">
        <v>0</v>
      </c>
      <c r="P67" s="9">
        <v>0</v>
      </c>
      <c r="Q67" s="10">
        <v>0</v>
      </c>
      <c r="R67" s="9">
        <v>0</v>
      </c>
      <c r="S67" s="10">
        <v>0</v>
      </c>
      <c r="T67" s="9">
        <v>0</v>
      </c>
      <c r="U67" s="10">
        <v>0</v>
      </c>
      <c r="V67" s="9">
        <v>0</v>
      </c>
      <c r="W67" s="10">
        <v>0</v>
      </c>
      <c r="X67" s="9">
        <v>0</v>
      </c>
      <c r="Y67" s="10">
        <v>0</v>
      </c>
      <c r="Z67" s="9">
        <v>0</v>
      </c>
      <c r="AA67" s="10">
        <f>Z67*Тарифы!V12</f>
        <v>0</v>
      </c>
      <c r="AB67" s="9">
        <v>0</v>
      </c>
      <c r="AC67" s="10">
        <f>AB67*Тарифы!W12</f>
        <v>0</v>
      </c>
      <c r="AD67" s="9">
        <v>0</v>
      </c>
      <c r="AE67" s="10">
        <f>AD67*Тарифы!X12</f>
        <v>0</v>
      </c>
      <c r="AF67" s="9">
        <v>0</v>
      </c>
      <c r="AG67" s="10">
        <f>AF67*Тарифы!Y12</f>
        <v>0</v>
      </c>
    </row>
    <row r="68" spans="1:33" x14ac:dyDescent="0.2">
      <c r="A68" s="4">
        <v>11</v>
      </c>
      <c r="B68" s="27" t="s">
        <v>60</v>
      </c>
      <c r="C68" s="74" t="s">
        <v>10</v>
      </c>
      <c r="D68" s="9">
        <v>0</v>
      </c>
      <c r="E68" s="10">
        <f>D68*Тарифы!D13</f>
        <v>0</v>
      </c>
      <c r="F68" s="9">
        <v>0</v>
      </c>
      <c r="G68" s="10">
        <f>F68*Тарифы!E13</f>
        <v>0</v>
      </c>
      <c r="H68" s="9">
        <v>0</v>
      </c>
      <c r="I68" s="10">
        <f>H68*Тарифы!F13</f>
        <v>0</v>
      </c>
      <c r="J68" s="9">
        <v>0</v>
      </c>
      <c r="K68" s="10">
        <f>J68*Тарифы!G13</f>
        <v>0</v>
      </c>
      <c r="L68" s="9">
        <v>0</v>
      </c>
      <c r="M68" s="10">
        <v>0</v>
      </c>
      <c r="N68" s="9">
        <v>0</v>
      </c>
      <c r="O68" s="10">
        <v>0</v>
      </c>
      <c r="P68" s="9">
        <v>0</v>
      </c>
      <c r="Q68" s="10">
        <v>0</v>
      </c>
      <c r="R68" s="9">
        <v>0</v>
      </c>
      <c r="S68" s="10">
        <v>0</v>
      </c>
      <c r="T68" s="9">
        <v>0</v>
      </c>
      <c r="U68" s="10">
        <v>0</v>
      </c>
      <c r="V68" s="9">
        <v>0</v>
      </c>
      <c r="W68" s="10">
        <v>0</v>
      </c>
      <c r="X68" s="9">
        <v>0</v>
      </c>
      <c r="Y68" s="10">
        <v>0</v>
      </c>
      <c r="Z68" s="9">
        <v>0</v>
      </c>
      <c r="AA68" s="10">
        <f>Z68*Тарифы!V13</f>
        <v>0</v>
      </c>
      <c r="AB68" s="9">
        <v>0</v>
      </c>
      <c r="AC68" s="10">
        <f>AB68*Тарифы!W13</f>
        <v>0</v>
      </c>
      <c r="AD68" s="9">
        <v>0</v>
      </c>
      <c r="AE68" s="10">
        <f>AD68*Тарифы!X13</f>
        <v>0</v>
      </c>
      <c r="AF68" s="9">
        <v>0</v>
      </c>
      <c r="AG68" s="10">
        <f>AF68*Тарифы!Y13</f>
        <v>0</v>
      </c>
    </row>
    <row r="69" spans="1:33" x14ac:dyDescent="0.2">
      <c r="A69" s="4">
        <v>12</v>
      </c>
      <c r="B69" s="27" t="s">
        <v>40</v>
      </c>
      <c r="C69" s="74" t="s">
        <v>11</v>
      </c>
      <c r="D69" s="9">
        <v>0</v>
      </c>
      <c r="E69" s="10">
        <f>D69*Тарифы!D14</f>
        <v>0</v>
      </c>
      <c r="F69" s="9">
        <v>0</v>
      </c>
      <c r="G69" s="10">
        <f>F69*Тарифы!E14</f>
        <v>0</v>
      </c>
      <c r="H69" s="9">
        <v>0</v>
      </c>
      <c r="I69" s="10">
        <f>H69*Тарифы!F14</f>
        <v>0</v>
      </c>
      <c r="J69" s="9">
        <v>0</v>
      </c>
      <c r="K69" s="10">
        <f>J69*Тарифы!G14</f>
        <v>0</v>
      </c>
      <c r="L69" s="9">
        <v>0</v>
      </c>
      <c r="M69" s="10">
        <v>0</v>
      </c>
      <c r="N69" s="9">
        <v>0</v>
      </c>
      <c r="O69" s="10">
        <v>0</v>
      </c>
      <c r="P69" s="9">
        <v>0</v>
      </c>
      <c r="Q69" s="10">
        <v>0</v>
      </c>
      <c r="R69" s="9">
        <v>0</v>
      </c>
      <c r="S69" s="10">
        <v>0</v>
      </c>
      <c r="T69" s="9">
        <v>0</v>
      </c>
      <c r="U69" s="10">
        <v>0</v>
      </c>
      <c r="V69" s="9">
        <v>0</v>
      </c>
      <c r="W69" s="10">
        <v>0</v>
      </c>
      <c r="X69" s="9">
        <v>0</v>
      </c>
      <c r="Y69" s="10">
        <v>0</v>
      </c>
      <c r="Z69" s="9">
        <v>0</v>
      </c>
      <c r="AA69" s="10">
        <f>Z69*Тарифы!V14</f>
        <v>0</v>
      </c>
      <c r="AB69" s="9">
        <v>0</v>
      </c>
      <c r="AC69" s="10">
        <f>AB69*Тарифы!W14</f>
        <v>0</v>
      </c>
      <c r="AD69" s="9">
        <v>0</v>
      </c>
      <c r="AE69" s="10">
        <f>AD69*Тарифы!X14</f>
        <v>0</v>
      </c>
      <c r="AF69" s="9">
        <v>0</v>
      </c>
      <c r="AG69" s="10">
        <f>AF69*Тарифы!Y14</f>
        <v>0</v>
      </c>
    </row>
    <row r="70" spans="1:33" x14ac:dyDescent="0.2">
      <c r="A70" s="4">
        <v>13</v>
      </c>
      <c r="B70" s="27" t="s">
        <v>41</v>
      </c>
      <c r="C70" s="74" t="s">
        <v>12</v>
      </c>
      <c r="D70" s="9">
        <v>0</v>
      </c>
      <c r="E70" s="10">
        <f>D70*Тарифы!D15</f>
        <v>0</v>
      </c>
      <c r="F70" s="9">
        <v>0</v>
      </c>
      <c r="G70" s="10">
        <f>F70*Тарифы!E15</f>
        <v>0</v>
      </c>
      <c r="H70" s="9">
        <v>0</v>
      </c>
      <c r="I70" s="10">
        <f>H70*Тарифы!F15</f>
        <v>0</v>
      </c>
      <c r="J70" s="9">
        <v>0</v>
      </c>
      <c r="K70" s="10">
        <f>J70*Тарифы!G15</f>
        <v>0</v>
      </c>
      <c r="L70" s="9">
        <v>0</v>
      </c>
      <c r="M70" s="10">
        <v>0</v>
      </c>
      <c r="N70" s="9">
        <v>0</v>
      </c>
      <c r="O70" s="10">
        <v>0</v>
      </c>
      <c r="P70" s="9">
        <v>0</v>
      </c>
      <c r="Q70" s="10">
        <v>0</v>
      </c>
      <c r="R70" s="9">
        <v>0</v>
      </c>
      <c r="S70" s="10">
        <v>0</v>
      </c>
      <c r="T70" s="9">
        <v>0</v>
      </c>
      <c r="U70" s="10">
        <v>0</v>
      </c>
      <c r="V70" s="9">
        <v>0</v>
      </c>
      <c r="W70" s="10">
        <v>0</v>
      </c>
      <c r="X70" s="9">
        <v>0</v>
      </c>
      <c r="Y70" s="10">
        <v>0</v>
      </c>
      <c r="Z70" s="9">
        <v>0</v>
      </c>
      <c r="AA70" s="10">
        <f>Z70*Тарифы!V15</f>
        <v>0</v>
      </c>
      <c r="AB70" s="9">
        <v>0</v>
      </c>
      <c r="AC70" s="10">
        <f>AB70*Тарифы!W15</f>
        <v>0</v>
      </c>
      <c r="AD70" s="9">
        <v>0</v>
      </c>
      <c r="AE70" s="10">
        <f>AD70*Тарифы!X15</f>
        <v>0</v>
      </c>
      <c r="AF70" s="9">
        <v>0</v>
      </c>
      <c r="AG70" s="10">
        <f>AF70*Тарифы!Y15</f>
        <v>0</v>
      </c>
    </row>
    <row r="71" spans="1:33" x14ac:dyDescent="0.2">
      <c r="A71" s="4">
        <v>14</v>
      </c>
      <c r="B71" s="27" t="s">
        <v>42</v>
      </c>
      <c r="C71" s="74" t="s">
        <v>13</v>
      </c>
      <c r="D71" s="9">
        <v>0</v>
      </c>
      <c r="E71" s="10">
        <f>D71*Тарифы!D16</f>
        <v>0</v>
      </c>
      <c r="F71" s="9">
        <v>0</v>
      </c>
      <c r="G71" s="10">
        <f>F71*Тарифы!E16</f>
        <v>0</v>
      </c>
      <c r="H71" s="9">
        <v>0</v>
      </c>
      <c r="I71" s="10">
        <f>H71*Тарифы!F16</f>
        <v>0</v>
      </c>
      <c r="J71" s="9">
        <v>0</v>
      </c>
      <c r="K71" s="10">
        <f>J71*Тарифы!G16</f>
        <v>0</v>
      </c>
      <c r="L71" s="9">
        <v>0</v>
      </c>
      <c r="M71" s="10">
        <v>0</v>
      </c>
      <c r="N71" s="9">
        <v>0</v>
      </c>
      <c r="O71" s="10">
        <v>0</v>
      </c>
      <c r="P71" s="9">
        <v>0</v>
      </c>
      <c r="Q71" s="10">
        <v>0</v>
      </c>
      <c r="R71" s="9">
        <v>0</v>
      </c>
      <c r="S71" s="10">
        <v>0</v>
      </c>
      <c r="T71" s="9">
        <v>0</v>
      </c>
      <c r="U71" s="10">
        <v>0</v>
      </c>
      <c r="V71" s="9">
        <v>0</v>
      </c>
      <c r="W71" s="10">
        <v>0</v>
      </c>
      <c r="X71" s="9">
        <v>0</v>
      </c>
      <c r="Y71" s="10">
        <v>0</v>
      </c>
      <c r="Z71" s="9">
        <v>0</v>
      </c>
      <c r="AA71" s="10">
        <f>Z71*Тарифы!V16</f>
        <v>0</v>
      </c>
      <c r="AB71" s="9">
        <v>0</v>
      </c>
      <c r="AC71" s="10">
        <f>AB71*Тарифы!W16</f>
        <v>0</v>
      </c>
      <c r="AD71" s="9">
        <v>0</v>
      </c>
      <c r="AE71" s="10">
        <f>AD71*Тарифы!X16</f>
        <v>0</v>
      </c>
      <c r="AF71" s="9">
        <v>0</v>
      </c>
      <c r="AG71" s="10">
        <f>AF71*Тарифы!Y16</f>
        <v>0</v>
      </c>
    </row>
    <row r="72" spans="1:33" x14ac:dyDescent="0.2">
      <c r="A72" s="4">
        <v>15</v>
      </c>
      <c r="B72" s="27" t="s">
        <v>43</v>
      </c>
      <c r="C72" s="74" t="s">
        <v>14</v>
      </c>
      <c r="D72" s="9">
        <v>0</v>
      </c>
      <c r="E72" s="10">
        <f>D72*Тарифы!D17</f>
        <v>0</v>
      </c>
      <c r="F72" s="9">
        <v>0</v>
      </c>
      <c r="G72" s="10">
        <f>F72*Тарифы!E17</f>
        <v>0</v>
      </c>
      <c r="H72" s="9">
        <v>0</v>
      </c>
      <c r="I72" s="10">
        <f>H72*Тарифы!F17</f>
        <v>0</v>
      </c>
      <c r="J72" s="9">
        <v>0</v>
      </c>
      <c r="K72" s="10">
        <f>J72*Тарифы!G17</f>
        <v>0</v>
      </c>
      <c r="L72" s="9">
        <v>0</v>
      </c>
      <c r="M72" s="10">
        <v>0</v>
      </c>
      <c r="N72" s="9">
        <v>0</v>
      </c>
      <c r="O72" s="10">
        <v>0</v>
      </c>
      <c r="P72" s="9">
        <v>0</v>
      </c>
      <c r="Q72" s="10">
        <v>0</v>
      </c>
      <c r="R72" s="9">
        <v>0</v>
      </c>
      <c r="S72" s="10">
        <v>0</v>
      </c>
      <c r="T72" s="9">
        <v>0</v>
      </c>
      <c r="U72" s="10">
        <v>0</v>
      </c>
      <c r="V72" s="9">
        <v>0</v>
      </c>
      <c r="W72" s="10">
        <v>0</v>
      </c>
      <c r="X72" s="9">
        <v>0</v>
      </c>
      <c r="Y72" s="10">
        <v>0</v>
      </c>
      <c r="Z72" s="9">
        <v>0</v>
      </c>
      <c r="AA72" s="10">
        <f>Z72*Тарифы!V17</f>
        <v>0</v>
      </c>
      <c r="AB72" s="9">
        <v>0</v>
      </c>
      <c r="AC72" s="10">
        <f>AB72*Тарифы!W17</f>
        <v>0</v>
      </c>
      <c r="AD72" s="9">
        <v>0</v>
      </c>
      <c r="AE72" s="10">
        <f>AD72*Тарифы!X17</f>
        <v>0</v>
      </c>
      <c r="AF72" s="9">
        <v>0</v>
      </c>
      <c r="AG72" s="10">
        <f>AF72*Тарифы!Y17</f>
        <v>0</v>
      </c>
    </row>
    <row r="73" spans="1:33" x14ac:dyDescent="0.2">
      <c r="A73" s="4">
        <v>16</v>
      </c>
      <c r="B73" s="27" t="s">
        <v>44</v>
      </c>
      <c r="C73" s="74" t="s">
        <v>15</v>
      </c>
      <c r="D73" s="9">
        <v>0</v>
      </c>
      <c r="E73" s="10">
        <f>D73*Тарифы!D18</f>
        <v>0</v>
      </c>
      <c r="F73" s="9">
        <v>0</v>
      </c>
      <c r="G73" s="10">
        <f>F73*Тарифы!E18</f>
        <v>0</v>
      </c>
      <c r="H73" s="9">
        <v>0</v>
      </c>
      <c r="I73" s="10">
        <f>H73*Тарифы!F18</f>
        <v>0</v>
      </c>
      <c r="J73" s="9">
        <v>0</v>
      </c>
      <c r="K73" s="10">
        <f>J73*Тарифы!G18</f>
        <v>0</v>
      </c>
      <c r="L73" s="9">
        <v>0</v>
      </c>
      <c r="M73" s="10">
        <v>0</v>
      </c>
      <c r="N73" s="9">
        <v>0</v>
      </c>
      <c r="O73" s="10">
        <v>0</v>
      </c>
      <c r="P73" s="9">
        <v>0</v>
      </c>
      <c r="Q73" s="10">
        <v>0</v>
      </c>
      <c r="R73" s="9">
        <v>0</v>
      </c>
      <c r="S73" s="10">
        <v>0</v>
      </c>
      <c r="T73" s="9">
        <v>0</v>
      </c>
      <c r="U73" s="10">
        <v>0</v>
      </c>
      <c r="V73" s="9">
        <v>0</v>
      </c>
      <c r="W73" s="10">
        <v>0</v>
      </c>
      <c r="X73" s="9">
        <v>0</v>
      </c>
      <c r="Y73" s="10">
        <v>0</v>
      </c>
      <c r="Z73" s="9">
        <v>0</v>
      </c>
      <c r="AA73" s="10">
        <f>Z73*Тарифы!V18</f>
        <v>0</v>
      </c>
      <c r="AB73" s="9">
        <v>0</v>
      </c>
      <c r="AC73" s="10">
        <f>AB73*Тарифы!W18</f>
        <v>0</v>
      </c>
      <c r="AD73" s="9">
        <v>0</v>
      </c>
      <c r="AE73" s="10">
        <f>AD73*Тарифы!X18</f>
        <v>0</v>
      </c>
      <c r="AF73" s="9">
        <v>0</v>
      </c>
      <c r="AG73" s="10">
        <f>AF73*Тарифы!Y18</f>
        <v>0</v>
      </c>
    </row>
    <row r="74" spans="1:33" x14ac:dyDescent="0.2">
      <c r="A74" s="4">
        <v>17</v>
      </c>
      <c r="B74" s="27" t="s">
        <v>45</v>
      </c>
      <c r="C74" s="74" t="s">
        <v>16</v>
      </c>
      <c r="D74" s="9">
        <v>0</v>
      </c>
      <c r="E74" s="10">
        <f>D74*Тарифы!D19</f>
        <v>0</v>
      </c>
      <c r="F74" s="9">
        <v>0</v>
      </c>
      <c r="G74" s="10">
        <f>F74*Тарифы!E19</f>
        <v>0</v>
      </c>
      <c r="H74" s="9">
        <v>0</v>
      </c>
      <c r="I74" s="10">
        <f>H74*Тарифы!F19</f>
        <v>0</v>
      </c>
      <c r="J74" s="9">
        <v>0</v>
      </c>
      <c r="K74" s="10">
        <f>J74*Тарифы!G19</f>
        <v>0</v>
      </c>
      <c r="L74" s="9">
        <v>0</v>
      </c>
      <c r="M74" s="10">
        <v>0</v>
      </c>
      <c r="N74" s="9">
        <v>0</v>
      </c>
      <c r="O74" s="10">
        <v>0</v>
      </c>
      <c r="P74" s="9">
        <v>0</v>
      </c>
      <c r="Q74" s="10">
        <v>0</v>
      </c>
      <c r="R74" s="9">
        <v>0</v>
      </c>
      <c r="S74" s="10">
        <v>0</v>
      </c>
      <c r="T74" s="9">
        <v>0</v>
      </c>
      <c r="U74" s="10">
        <v>0</v>
      </c>
      <c r="V74" s="9">
        <v>0</v>
      </c>
      <c r="W74" s="10">
        <v>0</v>
      </c>
      <c r="X74" s="9">
        <v>0</v>
      </c>
      <c r="Y74" s="10">
        <v>0</v>
      </c>
      <c r="Z74" s="9">
        <v>0</v>
      </c>
      <c r="AA74" s="10">
        <f>Z74*Тарифы!V19</f>
        <v>0</v>
      </c>
      <c r="AB74" s="9">
        <v>0</v>
      </c>
      <c r="AC74" s="10">
        <f>AB74*Тарифы!W19</f>
        <v>0</v>
      </c>
      <c r="AD74" s="9">
        <v>0</v>
      </c>
      <c r="AE74" s="10">
        <f>AD74*Тарифы!X19</f>
        <v>0</v>
      </c>
      <c r="AF74" s="9">
        <v>0</v>
      </c>
      <c r="AG74" s="10">
        <f>AF74*Тарифы!Y19</f>
        <v>0</v>
      </c>
    </row>
    <row r="75" spans="1:33" x14ac:dyDescent="0.2">
      <c r="A75" s="4">
        <v>18</v>
      </c>
      <c r="B75" s="27" t="s">
        <v>46</v>
      </c>
      <c r="C75" s="74" t="s">
        <v>17</v>
      </c>
      <c r="D75" s="9">
        <v>0</v>
      </c>
      <c r="E75" s="10">
        <f>D75*Тарифы!D20</f>
        <v>0</v>
      </c>
      <c r="F75" s="9">
        <v>0</v>
      </c>
      <c r="G75" s="10">
        <f>F75*Тарифы!E20</f>
        <v>0</v>
      </c>
      <c r="H75" s="9">
        <v>0</v>
      </c>
      <c r="I75" s="10">
        <f>H75*Тарифы!F20</f>
        <v>0</v>
      </c>
      <c r="J75" s="9">
        <v>0</v>
      </c>
      <c r="K75" s="10">
        <f>J75*Тарифы!G20</f>
        <v>0</v>
      </c>
      <c r="L75" s="9">
        <v>0</v>
      </c>
      <c r="M75" s="10">
        <v>0</v>
      </c>
      <c r="N75" s="9">
        <v>0</v>
      </c>
      <c r="O75" s="10">
        <v>0</v>
      </c>
      <c r="P75" s="9">
        <v>0</v>
      </c>
      <c r="Q75" s="10">
        <v>0</v>
      </c>
      <c r="R75" s="9">
        <v>0</v>
      </c>
      <c r="S75" s="10">
        <v>0</v>
      </c>
      <c r="T75" s="9">
        <v>0</v>
      </c>
      <c r="U75" s="10">
        <v>0</v>
      </c>
      <c r="V75" s="9">
        <v>0</v>
      </c>
      <c r="W75" s="10">
        <v>0</v>
      </c>
      <c r="X75" s="9">
        <v>0</v>
      </c>
      <c r="Y75" s="10">
        <v>0</v>
      </c>
      <c r="Z75" s="9">
        <v>0</v>
      </c>
      <c r="AA75" s="10">
        <f>Z75*Тарифы!V20</f>
        <v>0</v>
      </c>
      <c r="AB75" s="9">
        <v>0</v>
      </c>
      <c r="AC75" s="10">
        <f>AB75*Тарифы!W20</f>
        <v>0</v>
      </c>
      <c r="AD75" s="9">
        <v>0</v>
      </c>
      <c r="AE75" s="10">
        <f>AD75*Тарифы!X20</f>
        <v>0</v>
      </c>
      <c r="AF75" s="9">
        <v>0</v>
      </c>
      <c r="AG75" s="10">
        <f>AF75*Тарифы!Y20</f>
        <v>0</v>
      </c>
    </row>
    <row r="76" spans="1:33" x14ac:dyDescent="0.2">
      <c r="A76" s="4">
        <v>19</v>
      </c>
      <c r="B76" s="27" t="s">
        <v>47</v>
      </c>
      <c r="C76" s="74" t="s">
        <v>18</v>
      </c>
      <c r="D76" s="9">
        <v>0</v>
      </c>
      <c r="E76" s="10">
        <f>D76*Тарифы!D21</f>
        <v>0</v>
      </c>
      <c r="F76" s="9">
        <v>0</v>
      </c>
      <c r="G76" s="10">
        <f>F76*Тарифы!E21</f>
        <v>0</v>
      </c>
      <c r="H76" s="9">
        <v>0</v>
      </c>
      <c r="I76" s="10">
        <f>H76*Тарифы!F21</f>
        <v>0</v>
      </c>
      <c r="J76" s="9">
        <v>0</v>
      </c>
      <c r="K76" s="10">
        <f>J76*Тарифы!G21</f>
        <v>0</v>
      </c>
      <c r="L76" s="9">
        <v>0</v>
      </c>
      <c r="M76" s="10">
        <v>0</v>
      </c>
      <c r="N76" s="9">
        <v>0</v>
      </c>
      <c r="O76" s="10">
        <v>0</v>
      </c>
      <c r="P76" s="9">
        <v>0</v>
      </c>
      <c r="Q76" s="10">
        <v>0</v>
      </c>
      <c r="R76" s="9">
        <v>0</v>
      </c>
      <c r="S76" s="10">
        <v>0</v>
      </c>
      <c r="T76" s="9">
        <v>0</v>
      </c>
      <c r="U76" s="10">
        <v>0</v>
      </c>
      <c r="V76" s="9">
        <v>0</v>
      </c>
      <c r="W76" s="10">
        <v>0</v>
      </c>
      <c r="X76" s="9">
        <v>0</v>
      </c>
      <c r="Y76" s="10">
        <v>0</v>
      </c>
      <c r="Z76" s="9">
        <v>0</v>
      </c>
      <c r="AA76" s="10">
        <f>Z76*Тарифы!V21</f>
        <v>0</v>
      </c>
      <c r="AB76" s="9">
        <v>0</v>
      </c>
      <c r="AC76" s="10">
        <f>AB76*Тарифы!W21</f>
        <v>0</v>
      </c>
      <c r="AD76" s="9">
        <v>0</v>
      </c>
      <c r="AE76" s="10">
        <f>AD76*Тарифы!X21</f>
        <v>0</v>
      </c>
      <c r="AF76" s="9">
        <v>0</v>
      </c>
      <c r="AG76" s="10">
        <f>AF76*Тарифы!Y21</f>
        <v>0</v>
      </c>
    </row>
    <row r="77" spans="1:33" x14ac:dyDescent="0.2">
      <c r="A77" s="4">
        <v>20</v>
      </c>
      <c r="B77" s="27" t="s">
        <v>48</v>
      </c>
      <c r="C77" s="74" t="s">
        <v>19</v>
      </c>
      <c r="D77" s="9">
        <v>0</v>
      </c>
      <c r="E77" s="10">
        <f>D77*Тарифы!D22</f>
        <v>0</v>
      </c>
      <c r="F77" s="9">
        <v>0</v>
      </c>
      <c r="G77" s="10">
        <f>F77*Тарифы!E22</f>
        <v>0</v>
      </c>
      <c r="H77" s="9">
        <v>0</v>
      </c>
      <c r="I77" s="10">
        <f>H77*Тарифы!F22</f>
        <v>0</v>
      </c>
      <c r="J77" s="9">
        <v>0</v>
      </c>
      <c r="K77" s="10">
        <f>J77*Тарифы!G22</f>
        <v>0</v>
      </c>
      <c r="L77" s="9">
        <v>0</v>
      </c>
      <c r="M77" s="10">
        <v>0</v>
      </c>
      <c r="N77" s="9">
        <v>0</v>
      </c>
      <c r="O77" s="10">
        <v>0</v>
      </c>
      <c r="P77" s="9">
        <v>0</v>
      </c>
      <c r="Q77" s="10">
        <v>0</v>
      </c>
      <c r="R77" s="9">
        <v>0</v>
      </c>
      <c r="S77" s="10">
        <v>0</v>
      </c>
      <c r="T77" s="9">
        <v>0</v>
      </c>
      <c r="U77" s="10">
        <v>0</v>
      </c>
      <c r="V77" s="9">
        <v>0</v>
      </c>
      <c r="W77" s="10">
        <v>0</v>
      </c>
      <c r="X77" s="9">
        <v>0</v>
      </c>
      <c r="Y77" s="10">
        <v>0</v>
      </c>
      <c r="Z77" s="9">
        <v>0</v>
      </c>
      <c r="AA77" s="10">
        <f>Z77*Тарифы!V22</f>
        <v>0</v>
      </c>
      <c r="AB77" s="9">
        <v>0</v>
      </c>
      <c r="AC77" s="10">
        <f>AB77*Тарифы!W22</f>
        <v>0</v>
      </c>
      <c r="AD77" s="9">
        <v>0</v>
      </c>
      <c r="AE77" s="10">
        <f>AD77*Тарифы!X22</f>
        <v>0</v>
      </c>
      <c r="AF77" s="9">
        <v>0</v>
      </c>
      <c r="AG77" s="10">
        <f>AF77*Тарифы!Y22</f>
        <v>0</v>
      </c>
    </row>
    <row r="78" spans="1:33" x14ac:dyDescent="0.2">
      <c r="A78" s="4">
        <v>21</v>
      </c>
      <c r="B78" s="27" t="s">
        <v>49</v>
      </c>
      <c r="C78" s="74" t="s">
        <v>20</v>
      </c>
      <c r="D78" s="9">
        <v>0</v>
      </c>
      <c r="E78" s="10">
        <f>D78*Тарифы!D23</f>
        <v>0</v>
      </c>
      <c r="F78" s="9">
        <v>0</v>
      </c>
      <c r="G78" s="10">
        <f>F78*Тарифы!E23</f>
        <v>0</v>
      </c>
      <c r="H78" s="9">
        <v>0</v>
      </c>
      <c r="I78" s="10">
        <f>H78*Тарифы!F23</f>
        <v>0</v>
      </c>
      <c r="J78" s="9">
        <v>0</v>
      </c>
      <c r="K78" s="10">
        <f>J78*Тарифы!G23</f>
        <v>0</v>
      </c>
      <c r="L78" s="9">
        <v>0</v>
      </c>
      <c r="M78" s="10">
        <v>0</v>
      </c>
      <c r="N78" s="9">
        <v>0</v>
      </c>
      <c r="O78" s="10">
        <v>0</v>
      </c>
      <c r="P78" s="9">
        <v>0</v>
      </c>
      <c r="Q78" s="10">
        <v>0</v>
      </c>
      <c r="R78" s="9">
        <v>0</v>
      </c>
      <c r="S78" s="10">
        <v>0</v>
      </c>
      <c r="T78" s="9">
        <v>0</v>
      </c>
      <c r="U78" s="10">
        <v>0</v>
      </c>
      <c r="V78" s="9">
        <v>0</v>
      </c>
      <c r="W78" s="10">
        <v>0</v>
      </c>
      <c r="X78" s="9">
        <v>0</v>
      </c>
      <c r="Y78" s="10">
        <v>0</v>
      </c>
      <c r="Z78" s="9">
        <v>0</v>
      </c>
      <c r="AA78" s="10">
        <f>Z78*Тарифы!V23</f>
        <v>0</v>
      </c>
      <c r="AB78" s="9">
        <v>0</v>
      </c>
      <c r="AC78" s="10">
        <f>AB78*Тарифы!W23</f>
        <v>0</v>
      </c>
      <c r="AD78" s="9">
        <v>75</v>
      </c>
      <c r="AE78" s="10">
        <f>AD78*Тарифы!X23</f>
        <v>50414.250000000007</v>
      </c>
      <c r="AF78" s="9">
        <v>0</v>
      </c>
      <c r="AG78" s="10">
        <f>AF78*Тарифы!Y23</f>
        <v>0</v>
      </c>
    </row>
    <row r="79" spans="1:33" x14ac:dyDescent="0.2">
      <c r="A79" s="4">
        <v>22</v>
      </c>
      <c r="B79" s="27" t="s">
        <v>50</v>
      </c>
      <c r="C79" s="74" t="s">
        <v>21</v>
      </c>
      <c r="D79" s="9">
        <v>0</v>
      </c>
      <c r="E79" s="10">
        <f>D79*Тарифы!D24</f>
        <v>0</v>
      </c>
      <c r="F79" s="9">
        <v>0</v>
      </c>
      <c r="G79" s="10">
        <f>F79*Тарифы!E24</f>
        <v>0</v>
      </c>
      <c r="H79" s="9">
        <v>0</v>
      </c>
      <c r="I79" s="10">
        <f>H79*Тарифы!F24</f>
        <v>0</v>
      </c>
      <c r="J79" s="9">
        <v>0</v>
      </c>
      <c r="K79" s="10">
        <f>J79*Тарифы!G24</f>
        <v>0</v>
      </c>
      <c r="L79" s="9">
        <v>0</v>
      </c>
      <c r="M79" s="10">
        <v>0</v>
      </c>
      <c r="N79" s="9">
        <v>0</v>
      </c>
      <c r="O79" s="10">
        <v>0</v>
      </c>
      <c r="P79" s="9">
        <v>0</v>
      </c>
      <c r="Q79" s="10">
        <v>0</v>
      </c>
      <c r="R79" s="9">
        <v>0</v>
      </c>
      <c r="S79" s="10">
        <v>0</v>
      </c>
      <c r="T79" s="9">
        <v>0</v>
      </c>
      <c r="U79" s="10">
        <v>0</v>
      </c>
      <c r="V79" s="9">
        <v>0</v>
      </c>
      <c r="W79" s="10">
        <v>0</v>
      </c>
      <c r="X79" s="9">
        <v>0</v>
      </c>
      <c r="Y79" s="10">
        <v>0</v>
      </c>
      <c r="Z79" s="9">
        <v>0</v>
      </c>
      <c r="AA79" s="10">
        <f>Z79*Тарифы!V24</f>
        <v>0</v>
      </c>
      <c r="AB79" s="9">
        <v>0</v>
      </c>
      <c r="AC79" s="10">
        <f>AB79*Тарифы!W24</f>
        <v>0</v>
      </c>
      <c r="AD79" s="9">
        <v>0</v>
      </c>
      <c r="AE79" s="10">
        <f>AD79*Тарифы!X24</f>
        <v>0</v>
      </c>
      <c r="AF79" s="9">
        <v>0</v>
      </c>
      <c r="AG79" s="10">
        <f>AF79*Тарифы!Y24</f>
        <v>0</v>
      </c>
    </row>
    <row r="80" spans="1:33" x14ac:dyDescent="0.2">
      <c r="A80" s="4">
        <v>23</v>
      </c>
      <c r="B80" s="27" t="s">
        <v>51</v>
      </c>
      <c r="C80" s="74" t="s">
        <v>22</v>
      </c>
      <c r="D80" s="9">
        <v>0</v>
      </c>
      <c r="E80" s="10">
        <f>D80*Тарифы!D25</f>
        <v>0</v>
      </c>
      <c r="F80" s="9">
        <v>0</v>
      </c>
      <c r="G80" s="10">
        <f>F80*Тарифы!E25</f>
        <v>0</v>
      </c>
      <c r="H80" s="9">
        <v>0</v>
      </c>
      <c r="I80" s="10">
        <f>H80*Тарифы!F25</f>
        <v>0</v>
      </c>
      <c r="J80" s="9">
        <v>0</v>
      </c>
      <c r="K80" s="10">
        <f>J80*Тарифы!G25</f>
        <v>0</v>
      </c>
      <c r="L80" s="9">
        <v>0</v>
      </c>
      <c r="M80" s="10">
        <v>0</v>
      </c>
      <c r="N80" s="9">
        <v>0</v>
      </c>
      <c r="O80" s="10">
        <v>0</v>
      </c>
      <c r="P80" s="9">
        <v>0</v>
      </c>
      <c r="Q80" s="10">
        <v>0</v>
      </c>
      <c r="R80" s="9">
        <v>0</v>
      </c>
      <c r="S80" s="10">
        <v>0</v>
      </c>
      <c r="T80" s="9">
        <v>0</v>
      </c>
      <c r="U80" s="10">
        <v>0</v>
      </c>
      <c r="V80" s="9">
        <v>0</v>
      </c>
      <c r="W80" s="10">
        <v>0</v>
      </c>
      <c r="X80" s="9">
        <v>0</v>
      </c>
      <c r="Y80" s="10">
        <v>0</v>
      </c>
      <c r="Z80" s="9">
        <v>0</v>
      </c>
      <c r="AA80" s="10">
        <f>Z80*Тарифы!V25</f>
        <v>0</v>
      </c>
      <c r="AB80" s="9">
        <v>0</v>
      </c>
      <c r="AC80" s="10">
        <f>AB80*Тарифы!W25</f>
        <v>0</v>
      </c>
      <c r="AD80" s="9">
        <v>0</v>
      </c>
      <c r="AE80" s="10">
        <f>AD80*Тарифы!X25</f>
        <v>0</v>
      </c>
      <c r="AF80" s="9">
        <v>0</v>
      </c>
      <c r="AG80" s="10">
        <f>AF80*Тарифы!Y25</f>
        <v>0</v>
      </c>
    </row>
    <row r="81" spans="1:33" x14ac:dyDescent="0.2">
      <c r="A81" s="4">
        <v>24</v>
      </c>
      <c r="B81" s="27" t="s">
        <v>52</v>
      </c>
      <c r="C81" s="74" t="s">
        <v>23</v>
      </c>
      <c r="D81" s="9">
        <v>0</v>
      </c>
      <c r="E81" s="10">
        <f>D81*Тарифы!D26</f>
        <v>0</v>
      </c>
      <c r="F81" s="9">
        <v>0</v>
      </c>
      <c r="G81" s="10">
        <f>F81*Тарифы!E26</f>
        <v>0</v>
      </c>
      <c r="H81" s="9">
        <v>0</v>
      </c>
      <c r="I81" s="10">
        <f>H81*Тарифы!F26</f>
        <v>0</v>
      </c>
      <c r="J81" s="9">
        <v>0</v>
      </c>
      <c r="K81" s="10">
        <f>J81*Тарифы!G26</f>
        <v>0</v>
      </c>
      <c r="L81" s="9">
        <v>0</v>
      </c>
      <c r="M81" s="10">
        <v>0</v>
      </c>
      <c r="N81" s="9">
        <v>0</v>
      </c>
      <c r="O81" s="10">
        <v>0</v>
      </c>
      <c r="P81" s="9">
        <v>0</v>
      </c>
      <c r="Q81" s="10">
        <v>0</v>
      </c>
      <c r="R81" s="9">
        <v>0</v>
      </c>
      <c r="S81" s="10">
        <v>0</v>
      </c>
      <c r="T81" s="9">
        <v>0</v>
      </c>
      <c r="U81" s="10">
        <v>0</v>
      </c>
      <c r="V81" s="9">
        <v>0</v>
      </c>
      <c r="W81" s="10">
        <v>0</v>
      </c>
      <c r="X81" s="9">
        <v>0</v>
      </c>
      <c r="Y81" s="10">
        <v>0</v>
      </c>
      <c r="Z81" s="9">
        <v>0</v>
      </c>
      <c r="AA81" s="10">
        <f>Z81*Тарифы!V26</f>
        <v>0</v>
      </c>
      <c r="AB81" s="9">
        <v>0</v>
      </c>
      <c r="AC81" s="10">
        <f>AB81*Тарифы!W26</f>
        <v>0</v>
      </c>
      <c r="AD81" s="9">
        <v>0</v>
      </c>
      <c r="AE81" s="10">
        <f>AD81*Тарифы!X26</f>
        <v>0</v>
      </c>
      <c r="AF81" s="9">
        <v>0</v>
      </c>
      <c r="AG81" s="10">
        <f>AF81*Тарифы!Y26</f>
        <v>0</v>
      </c>
    </row>
    <row r="82" spans="1:33" x14ac:dyDescent="0.2">
      <c r="A82" s="4">
        <v>25</v>
      </c>
      <c r="B82" s="27" t="s">
        <v>53</v>
      </c>
      <c r="C82" s="74" t="s">
        <v>24</v>
      </c>
      <c r="D82" s="9">
        <v>0</v>
      </c>
      <c r="E82" s="10">
        <f>D82*Тарифы!D27</f>
        <v>0</v>
      </c>
      <c r="F82" s="9">
        <v>0</v>
      </c>
      <c r="G82" s="10">
        <f>F82*Тарифы!E27</f>
        <v>0</v>
      </c>
      <c r="H82" s="9">
        <v>0</v>
      </c>
      <c r="I82" s="10">
        <f>H82*Тарифы!F27</f>
        <v>0</v>
      </c>
      <c r="J82" s="9">
        <v>0</v>
      </c>
      <c r="K82" s="10">
        <f>J82*Тарифы!G27</f>
        <v>0</v>
      </c>
      <c r="L82" s="9">
        <v>0</v>
      </c>
      <c r="M82" s="10">
        <v>0</v>
      </c>
      <c r="N82" s="9">
        <v>0</v>
      </c>
      <c r="O82" s="10">
        <v>0</v>
      </c>
      <c r="P82" s="9">
        <v>0</v>
      </c>
      <c r="Q82" s="10">
        <v>0</v>
      </c>
      <c r="R82" s="9">
        <v>0</v>
      </c>
      <c r="S82" s="10">
        <v>0</v>
      </c>
      <c r="T82" s="9">
        <v>0</v>
      </c>
      <c r="U82" s="10">
        <v>0</v>
      </c>
      <c r="V82" s="9">
        <v>0</v>
      </c>
      <c r="W82" s="10">
        <v>0</v>
      </c>
      <c r="X82" s="9">
        <v>0</v>
      </c>
      <c r="Y82" s="10">
        <v>0</v>
      </c>
      <c r="Z82" s="9">
        <v>0</v>
      </c>
      <c r="AA82" s="10">
        <f>Z82*Тарифы!V27</f>
        <v>0</v>
      </c>
      <c r="AB82" s="9">
        <v>0</v>
      </c>
      <c r="AC82" s="10">
        <f>AB82*Тарифы!W27</f>
        <v>0</v>
      </c>
      <c r="AD82" s="9">
        <v>0</v>
      </c>
      <c r="AE82" s="10">
        <f>AD82*Тарифы!X27</f>
        <v>0</v>
      </c>
      <c r="AF82" s="9">
        <v>0</v>
      </c>
      <c r="AG82" s="10">
        <f>AF82*Тарифы!Y27</f>
        <v>0</v>
      </c>
    </row>
    <row r="83" spans="1:33" x14ac:dyDescent="0.2">
      <c r="A83" s="4">
        <v>27</v>
      </c>
      <c r="B83" s="27" t="s">
        <v>54</v>
      </c>
      <c r="C83" s="74" t="s">
        <v>25</v>
      </c>
      <c r="D83" s="9">
        <v>0</v>
      </c>
      <c r="E83" s="10">
        <f>D83*Тарифы!D28</f>
        <v>0</v>
      </c>
      <c r="F83" s="9">
        <v>0</v>
      </c>
      <c r="G83" s="10">
        <f>F83*Тарифы!E28</f>
        <v>0</v>
      </c>
      <c r="H83" s="9">
        <v>0</v>
      </c>
      <c r="I83" s="10">
        <f>H83*Тарифы!F28</f>
        <v>0</v>
      </c>
      <c r="J83" s="9">
        <v>0</v>
      </c>
      <c r="K83" s="10">
        <f>J83*Тарифы!G28</f>
        <v>0</v>
      </c>
      <c r="L83" s="9">
        <v>0</v>
      </c>
      <c r="M83" s="10">
        <v>0</v>
      </c>
      <c r="N83" s="9">
        <v>0</v>
      </c>
      <c r="O83" s="10">
        <v>0</v>
      </c>
      <c r="P83" s="9">
        <v>0</v>
      </c>
      <c r="Q83" s="10">
        <v>0</v>
      </c>
      <c r="R83" s="9">
        <v>0</v>
      </c>
      <c r="S83" s="10">
        <v>0</v>
      </c>
      <c r="T83" s="9">
        <v>0</v>
      </c>
      <c r="U83" s="10">
        <v>0</v>
      </c>
      <c r="V83" s="9">
        <v>0</v>
      </c>
      <c r="W83" s="10">
        <v>0</v>
      </c>
      <c r="X83" s="9">
        <v>0</v>
      </c>
      <c r="Y83" s="10">
        <v>0</v>
      </c>
      <c r="Z83" s="9">
        <v>0</v>
      </c>
      <c r="AA83" s="10">
        <f>Z83*Тарифы!V28</f>
        <v>0</v>
      </c>
      <c r="AB83" s="9">
        <v>0</v>
      </c>
      <c r="AC83" s="10">
        <f>AB83*Тарифы!W28</f>
        <v>0</v>
      </c>
      <c r="AD83" s="9">
        <v>0</v>
      </c>
      <c r="AE83" s="10">
        <f>AD83*Тарифы!X28</f>
        <v>0</v>
      </c>
      <c r="AF83" s="9">
        <v>0</v>
      </c>
      <c r="AG83" s="10">
        <f>AF83*Тарифы!Y28</f>
        <v>0</v>
      </c>
    </row>
    <row r="84" spans="1:33" x14ac:dyDescent="0.2">
      <c r="A84" s="4">
        <v>28</v>
      </c>
      <c r="B84" s="27" t="s">
        <v>61</v>
      </c>
      <c r="C84" s="74" t="s">
        <v>26</v>
      </c>
      <c r="D84" s="9">
        <v>0</v>
      </c>
      <c r="E84" s="10">
        <f>D84*Тарифы!D29</f>
        <v>0</v>
      </c>
      <c r="F84" s="9">
        <v>0</v>
      </c>
      <c r="G84" s="10">
        <f>F84*Тарифы!E29</f>
        <v>0</v>
      </c>
      <c r="H84" s="9">
        <v>0</v>
      </c>
      <c r="I84" s="10">
        <f>H84*Тарифы!F29</f>
        <v>0</v>
      </c>
      <c r="J84" s="9">
        <v>0</v>
      </c>
      <c r="K84" s="10">
        <f>J84*Тарифы!G29</f>
        <v>0</v>
      </c>
      <c r="L84" s="9">
        <v>0</v>
      </c>
      <c r="M84" s="10">
        <v>0</v>
      </c>
      <c r="N84" s="9">
        <v>0</v>
      </c>
      <c r="O84" s="10">
        <v>0</v>
      </c>
      <c r="P84" s="9">
        <v>0</v>
      </c>
      <c r="Q84" s="10">
        <v>0</v>
      </c>
      <c r="R84" s="9">
        <v>0</v>
      </c>
      <c r="S84" s="10">
        <v>0</v>
      </c>
      <c r="T84" s="9">
        <v>0</v>
      </c>
      <c r="U84" s="10">
        <v>0</v>
      </c>
      <c r="V84" s="9">
        <v>0</v>
      </c>
      <c r="W84" s="10">
        <v>0</v>
      </c>
      <c r="X84" s="9">
        <v>0</v>
      </c>
      <c r="Y84" s="10">
        <v>0</v>
      </c>
      <c r="Z84" s="9">
        <v>0</v>
      </c>
      <c r="AA84" s="10">
        <f>Z84*Тарифы!V29</f>
        <v>0</v>
      </c>
      <c r="AB84" s="9">
        <v>0</v>
      </c>
      <c r="AC84" s="10">
        <f>AB84*Тарифы!W29</f>
        <v>0</v>
      </c>
      <c r="AD84" s="9">
        <v>0</v>
      </c>
      <c r="AE84" s="10">
        <f>AD84*Тарифы!X29</f>
        <v>0</v>
      </c>
      <c r="AF84" s="9">
        <v>0</v>
      </c>
      <c r="AG84" s="10">
        <f>AF84*Тарифы!Y29</f>
        <v>0</v>
      </c>
    </row>
    <row r="85" spans="1:33" x14ac:dyDescent="0.2">
      <c r="A85" s="4">
        <v>29</v>
      </c>
      <c r="B85" s="27" t="s">
        <v>62</v>
      </c>
      <c r="C85" s="74" t="s">
        <v>27</v>
      </c>
      <c r="D85" s="9">
        <v>0</v>
      </c>
      <c r="E85" s="10">
        <f>D85*Тарифы!D30</f>
        <v>0</v>
      </c>
      <c r="F85" s="9">
        <v>0</v>
      </c>
      <c r="G85" s="10">
        <f>F85*Тарифы!E30</f>
        <v>0</v>
      </c>
      <c r="H85" s="9">
        <v>0</v>
      </c>
      <c r="I85" s="10">
        <f>H85*Тарифы!F30</f>
        <v>0</v>
      </c>
      <c r="J85" s="9">
        <v>0</v>
      </c>
      <c r="K85" s="10">
        <f>J85*Тарифы!G30</f>
        <v>0</v>
      </c>
      <c r="L85" s="9">
        <v>0</v>
      </c>
      <c r="M85" s="10">
        <v>0</v>
      </c>
      <c r="N85" s="9">
        <v>0</v>
      </c>
      <c r="O85" s="10">
        <v>0</v>
      </c>
      <c r="P85" s="9">
        <v>0</v>
      </c>
      <c r="Q85" s="10">
        <v>0</v>
      </c>
      <c r="R85" s="9">
        <v>0</v>
      </c>
      <c r="S85" s="10">
        <v>0</v>
      </c>
      <c r="T85" s="9">
        <v>0</v>
      </c>
      <c r="U85" s="10">
        <v>0</v>
      </c>
      <c r="V85" s="9">
        <v>0</v>
      </c>
      <c r="W85" s="10">
        <v>0</v>
      </c>
      <c r="X85" s="9">
        <v>0</v>
      </c>
      <c r="Y85" s="10">
        <v>0</v>
      </c>
      <c r="Z85" s="9">
        <v>0</v>
      </c>
      <c r="AA85" s="10">
        <f>Z85*Тарифы!V30</f>
        <v>0</v>
      </c>
      <c r="AB85" s="9">
        <v>0</v>
      </c>
      <c r="AC85" s="10">
        <f>AB85*Тарифы!W30</f>
        <v>0</v>
      </c>
      <c r="AD85" s="9">
        <v>0</v>
      </c>
      <c r="AE85" s="10">
        <f>AD85*Тарифы!X30</f>
        <v>0</v>
      </c>
      <c r="AF85" s="9">
        <v>0</v>
      </c>
      <c r="AG85" s="10">
        <f>AF85*Тарифы!Y30</f>
        <v>0</v>
      </c>
    </row>
    <row r="86" spans="1:33" x14ac:dyDescent="0.2">
      <c r="A86" s="4">
        <v>30</v>
      </c>
      <c r="B86" s="27" t="s">
        <v>63</v>
      </c>
      <c r="C86" s="74" t="s">
        <v>28</v>
      </c>
      <c r="D86" s="9">
        <v>0</v>
      </c>
      <c r="E86" s="10">
        <f>D86*Тарифы!D31</f>
        <v>0</v>
      </c>
      <c r="F86" s="9">
        <v>0</v>
      </c>
      <c r="G86" s="10">
        <f>F86*Тарифы!E31</f>
        <v>0</v>
      </c>
      <c r="H86" s="9">
        <v>0</v>
      </c>
      <c r="I86" s="10">
        <f>H86*Тарифы!F31</f>
        <v>0</v>
      </c>
      <c r="J86" s="9">
        <v>0</v>
      </c>
      <c r="K86" s="10">
        <f>J86*Тарифы!G31</f>
        <v>0</v>
      </c>
      <c r="L86" s="9">
        <v>0</v>
      </c>
      <c r="M86" s="10">
        <v>0</v>
      </c>
      <c r="N86" s="9">
        <v>0</v>
      </c>
      <c r="O86" s="10">
        <v>0</v>
      </c>
      <c r="P86" s="9">
        <v>0</v>
      </c>
      <c r="Q86" s="10">
        <v>0</v>
      </c>
      <c r="R86" s="9">
        <v>0</v>
      </c>
      <c r="S86" s="10">
        <v>0</v>
      </c>
      <c r="T86" s="9">
        <v>0</v>
      </c>
      <c r="U86" s="10">
        <v>0</v>
      </c>
      <c r="V86" s="9">
        <v>0</v>
      </c>
      <c r="W86" s="10">
        <v>0</v>
      </c>
      <c r="X86" s="9">
        <v>0</v>
      </c>
      <c r="Y86" s="10">
        <v>0</v>
      </c>
      <c r="Z86" s="9">
        <v>0</v>
      </c>
      <c r="AA86" s="10">
        <f>Z86*Тарифы!V31</f>
        <v>0</v>
      </c>
      <c r="AB86" s="9">
        <v>0</v>
      </c>
      <c r="AC86" s="10">
        <f>AB86*Тарифы!W31</f>
        <v>0</v>
      </c>
      <c r="AD86" s="9">
        <v>0</v>
      </c>
      <c r="AE86" s="10">
        <f>AD86*Тарифы!X31</f>
        <v>0</v>
      </c>
      <c r="AF86" s="9">
        <v>0</v>
      </c>
      <c r="AG86" s="10">
        <f>AF86*Тарифы!Y31</f>
        <v>0</v>
      </c>
    </row>
    <row r="87" spans="1:33" x14ac:dyDescent="0.2">
      <c r="A87" s="4">
        <v>31</v>
      </c>
      <c r="B87" s="27" t="s">
        <v>64</v>
      </c>
      <c r="C87" s="74" t="s">
        <v>29</v>
      </c>
      <c r="D87" s="9">
        <v>0</v>
      </c>
      <c r="E87" s="10">
        <f>D87*Тарифы!D32</f>
        <v>0</v>
      </c>
      <c r="F87" s="9">
        <v>0</v>
      </c>
      <c r="G87" s="10">
        <f>F87*Тарифы!E32</f>
        <v>0</v>
      </c>
      <c r="H87" s="9">
        <v>0</v>
      </c>
      <c r="I87" s="10">
        <f>H87*Тарифы!F32</f>
        <v>0</v>
      </c>
      <c r="J87" s="9">
        <v>0</v>
      </c>
      <c r="K87" s="10">
        <f>J87*Тарифы!G32</f>
        <v>0</v>
      </c>
      <c r="L87" s="9">
        <v>0</v>
      </c>
      <c r="M87" s="10">
        <v>0</v>
      </c>
      <c r="N87" s="9">
        <v>0</v>
      </c>
      <c r="O87" s="10">
        <v>0</v>
      </c>
      <c r="P87" s="9">
        <v>0</v>
      </c>
      <c r="Q87" s="10">
        <v>0</v>
      </c>
      <c r="R87" s="9">
        <v>0</v>
      </c>
      <c r="S87" s="10">
        <v>0</v>
      </c>
      <c r="T87" s="9">
        <v>0</v>
      </c>
      <c r="U87" s="10">
        <v>0</v>
      </c>
      <c r="V87" s="9">
        <v>0</v>
      </c>
      <c r="W87" s="10">
        <v>0</v>
      </c>
      <c r="X87" s="9">
        <v>0</v>
      </c>
      <c r="Y87" s="10">
        <v>0</v>
      </c>
      <c r="Z87" s="9">
        <v>0</v>
      </c>
      <c r="AA87" s="10">
        <f>Z87*Тарифы!V32</f>
        <v>0</v>
      </c>
      <c r="AB87" s="9">
        <v>0</v>
      </c>
      <c r="AC87" s="10">
        <f>AB87*Тарифы!W32</f>
        <v>0</v>
      </c>
      <c r="AD87" s="9">
        <v>0</v>
      </c>
      <c r="AE87" s="10">
        <f>AD87*Тарифы!X32</f>
        <v>0</v>
      </c>
      <c r="AF87" s="9">
        <v>0</v>
      </c>
      <c r="AG87" s="10">
        <f>AF87*Тарифы!Y32</f>
        <v>0</v>
      </c>
    </row>
    <row r="88" spans="1:33" x14ac:dyDescent="0.2">
      <c r="A88" s="4">
        <v>32</v>
      </c>
      <c r="B88" s="27" t="s">
        <v>65</v>
      </c>
      <c r="C88" s="74" t="s">
        <v>30</v>
      </c>
      <c r="D88" s="9">
        <v>0</v>
      </c>
      <c r="E88" s="10">
        <f>D88*Тарифы!D33</f>
        <v>0</v>
      </c>
      <c r="F88" s="9">
        <v>0</v>
      </c>
      <c r="G88" s="10">
        <f>F88*Тарифы!E33</f>
        <v>0</v>
      </c>
      <c r="H88" s="9">
        <v>0</v>
      </c>
      <c r="I88" s="10">
        <f>H88*Тарифы!F33</f>
        <v>0</v>
      </c>
      <c r="J88" s="9">
        <v>0</v>
      </c>
      <c r="K88" s="10">
        <f>J88*Тарифы!G33</f>
        <v>0</v>
      </c>
      <c r="L88" s="9">
        <v>0</v>
      </c>
      <c r="M88" s="10">
        <v>0</v>
      </c>
      <c r="N88" s="9">
        <v>0</v>
      </c>
      <c r="O88" s="10">
        <v>0</v>
      </c>
      <c r="P88" s="9">
        <v>0</v>
      </c>
      <c r="Q88" s="10">
        <v>0</v>
      </c>
      <c r="R88" s="9">
        <v>0</v>
      </c>
      <c r="S88" s="10">
        <v>0</v>
      </c>
      <c r="T88" s="9">
        <v>0</v>
      </c>
      <c r="U88" s="10">
        <v>0</v>
      </c>
      <c r="V88" s="9">
        <v>0</v>
      </c>
      <c r="W88" s="10">
        <v>0</v>
      </c>
      <c r="X88" s="9">
        <v>0</v>
      </c>
      <c r="Y88" s="10">
        <v>0</v>
      </c>
      <c r="Z88" s="9">
        <v>0</v>
      </c>
      <c r="AA88" s="10">
        <f>Z88*Тарифы!V33</f>
        <v>0</v>
      </c>
      <c r="AB88" s="9">
        <v>0</v>
      </c>
      <c r="AC88" s="10">
        <f>AB88*Тарифы!W33</f>
        <v>0</v>
      </c>
      <c r="AD88" s="9">
        <v>0</v>
      </c>
      <c r="AE88" s="10">
        <f>AD88*Тарифы!X33</f>
        <v>0</v>
      </c>
      <c r="AF88" s="9">
        <v>0</v>
      </c>
      <c r="AG88" s="10">
        <f>AF88*Тарифы!Y33</f>
        <v>0</v>
      </c>
    </row>
    <row r="89" spans="1:33" x14ac:dyDescent="0.2">
      <c r="A89" s="4">
        <v>33</v>
      </c>
      <c r="B89" s="27" t="s">
        <v>66</v>
      </c>
      <c r="C89" s="74" t="s">
        <v>31</v>
      </c>
      <c r="D89" s="9">
        <v>0</v>
      </c>
      <c r="E89" s="10">
        <f>D89*Тарифы!D34</f>
        <v>0</v>
      </c>
      <c r="F89" s="9">
        <v>0</v>
      </c>
      <c r="G89" s="10">
        <f>F89*Тарифы!E34</f>
        <v>0</v>
      </c>
      <c r="H89" s="9">
        <v>0</v>
      </c>
      <c r="I89" s="10">
        <f>H89*Тарифы!F34</f>
        <v>0</v>
      </c>
      <c r="J89" s="9">
        <v>0</v>
      </c>
      <c r="K89" s="10">
        <f>J89*Тарифы!G34</f>
        <v>0</v>
      </c>
      <c r="L89" s="9">
        <v>0</v>
      </c>
      <c r="M89" s="10">
        <v>0</v>
      </c>
      <c r="N89" s="9">
        <v>0</v>
      </c>
      <c r="O89" s="10">
        <v>0</v>
      </c>
      <c r="P89" s="9">
        <v>0</v>
      </c>
      <c r="Q89" s="10">
        <v>0</v>
      </c>
      <c r="R89" s="9">
        <v>0</v>
      </c>
      <c r="S89" s="10">
        <v>0</v>
      </c>
      <c r="T89" s="9">
        <v>0</v>
      </c>
      <c r="U89" s="10">
        <v>0</v>
      </c>
      <c r="V89" s="9">
        <v>0</v>
      </c>
      <c r="W89" s="10">
        <v>0</v>
      </c>
      <c r="X89" s="9">
        <v>0</v>
      </c>
      <c r="Y89" s="10">
        <v>0</v>
      </c>
      <c r="Z89" s="9">
        <v>0</v>
      </c>
      <c r="AA89" s="10">
        <f>Z89*Тарифы!V34</f>
        <v>0</v>
      </c>
      <c r="AB89" s="9">
        <v>0</v>
      </c>
      <c r="AC89" s="10">
        <f>AB89*Тарифы!W34</f>
        <v>0</v>
      </c>
      <c r="AD89" s="9">
        <v>0</v>
      </c>
      <c r="AE89" s="10">
        <f>AD89*Тарифы!X34</f>
        <v>0</v>
      </c>
      <c r="AF89" s="9">
        <v>0</v>
      </c>
      <c r="AG89" s="10">
        <f>AF89*Тарифы!Y34</f>
        <v>0</v>
      </c>
    </row>
    <row r="90" spans="1:33" hidden="1" x14ac:dyDescent="0.2">
      <c r="A90" s="4">
        <v>34</v>
      </c>
      <c r="B90" s="27" t="s">
        <v>67</v>
      </c>
      <c r="C90" s="74" t="s">
        <v>32</v>
      </c>
      <c r="D90" s="9">
        <v>0</v>
      </c>
      <c r="E90" s="10">
        <f>D90*Тарифы!D35</f>
        <v>0</v>
      </c>
      <c r="F90" s="9">
        <v>0</v>
      </c>
      <c r="G90" s="10">
        <f>F90*Тарифы!E35</f>
        <v>0</v>
      </c>
      <c r="H90" s="9">
        <v>0</v>
      </c>
      <c r="I90" s="10">
        <f>H90*Тарифы!F35</f>
        <v>0</v>
      </c>
      <c r="J90" s="9">
        <v>0</v>
      </c>
      <c r="K90" s="10">
        <f>J90*Тарифы!G35</f>
        <v>0</v>
      </c>
      <c r="L90" s="9">
        <v>0</v>
      </c>
      <c r="M90" s="10">
        <v>0</v>
      </c>
      <c r="N90" s="9">
        <v>0</v>
      </c>
      <c r="O90" s="10">
        <v>0</v>
      </c>
      <c r="P90" s="9">
        <v>0</v>
      </c>
      <c r="Q90" s="10">
        <v>0</v>
      </c>
      <c r="R90" s="9">
        <v>0</v>
      </c>
      <c r="S90" s="10">
        <v>0</v>
      </c>
      <c r="T90" s="9">
        <v>0</v>
      </c>
      <c r="U90" s="10">
        <v>0</v>
      </c>
      <c r="V90" s="9">
        <v>0</v>
      </c>
      <c r="W90" s="10">
        <v>0</v>
      </c>
      <c r="X90" s="9">
        <v>0</v>
      </c>
      <c r="Y90" s="10">
        <v>0</v>
      </c>
      <c r="Z90" s="9">
        <v>0</v>
      </c>
      <c r="AA90" s="10">
        <f>Z90*Тарифы!V35</f>
        <v>0</v>
      </c>
      <c r="AB90" s="9">
        <v>0</v>
      </c>
      <c r="AC90" s="10">
        <f>AB90*Тарифы!W35</f>
        <v>0</v>
      </c>
      <c r="AD90" s="9">
        <v>0</v>
      </c>
      <c r="AE90" s="10">
        <f>AD90*Тарифы!X35</f>
        <v>0</v>
      </c>
      <c r="AF90" s="9">
        <v>0</v>
      </c>
      <c r="AG90" s="10">
        <f>AF90*Тарифы!Y35</f>
        <v>0</v>
      </c>
    </row>
    <row r="91" spans="1:33" x14ac:dyDescent="0.2">
      <c r="A91" s="4">
        <v>35</v>
      </c>
      <c r="B91" s="27" t="s">
        <v>68</v>
      </c>
      <c r="C91" s="74" t="s">
        <v>33</v>
      </c>
      <c r="D91" s="9">
        <v>0</v>
      </c>
      <c r="E91" s="10">
        <f>D91*Тарифы!D36</f>
        <v>0</v>
      </c>
      <c r="F91" s="9">
        <v>0</v>
      </c>
      <c r="G91" s="10">
        <f>F91*Тарифы!E36</f>
        <v>0</v>
      </c>
      <c r="H91" s="9">
        <v>0</v>
      </c>
      <c r="I91" s="10">
        <f>H91*Тарифы!F36</f>
        <v>0</v>
      </c>
      <c r="J91" s="9">
        <v>0</v>
      </c>
      <c r="K91" s="10">
        <f>J91*Тарифы!G36</f>
        <v>0</v>
      </c>
      <c r="L91" s="9">
        <v>0</v>
      </c>
      <c r="M91" s="10">
        <v>0</v>
      </c>
      <c r="N91" s="9">
        <v>0</v>
      </c>
      <c r="O91" s="10">
        <v>0</v>
      </c>
      <c r="P91" s="9">
        <v>0</v>
      </c>
      <c r="Q91" s="10">
        <v>0</v>
      </c>
      <c r="R91" s="9">
        <v>0</v>
      </c>
      <c r="S91" s="10">
        <v>0</v>
      </c>
      <c r="T91" s="9">
        <v>0</v>
      </c>
      <c r="U91" s="10">
        <v>0</v>
      </c>
      <c r="V91" s="9">
        <v>0</v>
      </c>
      <c r="W91" s="10">
        <v>0</v>
      </c>
      <c r="X91" s="9">
        <v>0</v>
      </c>
      <c r="Y91" s="10">
        <v>0</v>
      </c>
      <c r="Z91" s="9">
        <v>0</v>
      </c>
      <c r="AA91" s="10">
        <f>Z91*Тарифы!V36</f>
        <v>0</v>
      </c>
      <c r="AB91" s="9">
        <v>0</v>
      </c>
      <c r="AC91" s="10">
        <f>AB91*Тарифы!W36</f>
        <v>0</v>
      </c>
      <c r="AD91" s="9">
        <v>0</v>
      </c>
      <c r="AE91" s="10">
        <f>AD91*Тарифы!X36</f>
        <v>0</v>
      </c>
      <c r="AF91" s="9">
        <v>0</v>
      </c>
      <c r="AG91" s="10">
        <f>AF91*Тарифы!Y36</f>
        <v>0</v>
      </c>
    </row>
    <row r="92" spans="1:33" x14ac:dyDescent="0.2">
      <c r="A92" s="4">
        <v>36</v>
      </c>
      <c r="B92" s="27" t="s">
        <v>72</v>
      </c>
      <c r="C92" s="74" t="s">
        <v>190</v>
      </c>
      <c r="D92" s="9">
        <v>0</v>
      </c>
      <c r="E92" s="10">
        <f>D92*Тарифы!D37</f>
        <v>0</v>
      </c>
      <c r="F92" s="9">
        <v>0</v>
      </c>
      <c r="G92" s="10">
        <f>F92*Тарифы!E37</f>
        <v>0</v>
      </c>
      <c r="H92" s="9">
        <v>0</v>
      </c>
      <c r="I92" s="10">
        <f>H92*Тарифы!F37</f>
        <v>0</v>
      </c>
      <c r="J92" s="9">
        <v>0</v>
      </c>
      <c r="K92" s="10">
        <f>J92*Тарифы!G37</f>
        <v>0</v>
      </c>
      <c r="L92" s="9">
        <v>0</v>
      </c>
      <c r="M92" s="10">
        <v>0</v>
      </c>
      <c r="N92" s="9">
        <v>0</v>
      </c>
      <c r="O92" s="10">
        <v>0</v>
      </c>
      <c r="P92" s="9">
        <v>0</v>
      </c>
      <c r="Q92" s="10">
        <v>0</v>
      </c>
      <c r="R92" s="9">
        <v>0</v>
      </c>
      <c r="S92" s="10">
        <v>0</v>
      </c>
      <c r="T92" s="9">
        <v>0</v>
      </c>
      <c r="U92" s="10">
        <v>0</v>
      </c>
      <c r="V92" s="9">
        <v>0</v>
      </c>
      <c r="W92" s="10">
        <v>0</v>
      </c>
      <c r="X92" s="9">
        <v>0</v>
      </c>
      <c r="Y92" s="10">
        <v>0</v>
      </c>
      <c r="Z92" s="9">
        <v>0</v>
      </c>
      <c r="AA92" s="10">
        <f>Z92*Тарифы!V37</f>
        <v>0</v>
      </c>
      <c r="AB92" s="9">
        <v>0</v>
      </c>
      <c r="AC92" s="10">
        <f>AB92*Тарифы!W37</f>
        <v>0</v>
      </c>
      <c r="AD92" s="9">
        <v>0</v>
      </c>
      <c r="AE92" s="10">
        <f>AD92*Тарифы!X37</f>
        <v>0</v>
      </c>
      <c r="AF92" s="9">
        <v>0</v>
      </c>
      <c r="AG92" s="10">
        <f>AF92*Тарифы!Y37</f>
        <v>0</v>
      </c>
    </row>
    <row r="93" spans="1:33" x14ac:dyDescent="0.2">
      <c r="A93" s="4">
        <v>37</v>
      </c>
      <c r="B93" s="27" t="s">
        <v>69</v>
      </c>
      <c r="C93" s="74" t="s">
        <v>34</v>
      </c>
      <c r="D93" s="9">
        <v>0</v>
      </c>
      <c r="E93" s="10">
        <f>D93*Тарифы!D38</f>
        <v>0</v>
      </c>
      <c r="F93" s="9">
        <v>0</v>
      </c>
      <c r="G93" s="10">
        <f>F93*Тарифы!E38</f>
        <v>0</v>
      </c>
      <c r="H93" s="9">
        <v>0</v>
      </c>
      <c r="I93" s="10">
        <f>H93*Тарифы!F38</f>
        <v>0</v>
      </c>
      <c r="J93" s="9">
        <v>0</v>
      </c>
      <c r="K93" s="10">
        <f>J93*Тарифы!G38</f>
        <v>0</v>
      </c>
      <c r="L93" s="9">
        <v>0</v>
      </c>
      <c r="M93" s="10">
        <v>0</v>
      </c>
      <c r="N93" s="9">
        <v>0</v>
      </c>
      <c r="O93" s="10">
        <v>0</v>
      </c>
      <c r="P93" s="9">
        <v>0</v>
      </c>
      <c r="Q93" s="10">
        <v>0</v>
      </c>
      <c r="R93" s="9">
        <v>0</v>
      </c>
      <c r="S93" s="10">
        <v>0</v>
      </c>
      <c r="T93" s="9">
        <v>0</v>
      </c>
      <c r="U93" s="10">
        <v>0</v>
      </c>
      <c r="V93" s="9">
        <v>0</v>
      </c>
      <c r="W93" s="10">
        <v>0</v>
      </c>
      <c r="X93" s="9">
        <v>0</v>
      </c>
      <c r="Y93" s="10">
        <v>0</v>
      </c>
      <c r="Z93" s="9">
        <v>0</v>
      </c>
      <c r="AA93" s="10">
        <f>Z93*Тарифы!V38</f>
        <v>0</v>
      </c>
      <c r="AB93" s="9">
        <v>0</v>
      </c>
      <c r="AC93" s="10">
        <f>AB93*Тарифы!W38</f>
        <v>0</v>
      </c>
      <c r="AD93" s="9">
        <v>0</v>
      </c>
      <c r="AE93" s="10">
        <f>AD93*Тарифы!X38</f>
        <v>0</v>
      </c>
      <c r="AF93" s="9">
        <v>0</v>
      </c>
      <c r="AG93" s="10">
        <f>AF93*Тарифы!Y38</f>
        <v>0</v>
      </c>
    </row>
    <row r="94" spans="1:33" x14ac:dyDescent="0.2">
      <c r="A94" s="4">
        <v>38</v>
      </c>
      <c r="B94" s="27" t="s">
        <v>72</v>
      </c>
      <c r="C94" s="74" t="s">
        <v>70</v>
      </c>
      <c r="D94" s="9">
        <v>0</v>
      </c>
      <c r="E94" s="10">
        <f>D94*Тарифы!D39</f>
        <v>0</v>
      </c>
      <c r="F94" s="9">
        <v>0</v>
      </c>
      <c r="G94" s="10">
        <f>F94*Тарифы!E39</f>
        <v>0</v>
      </c>
      <c r="H94" s="9">
        <v>0</v>
      </c>
      <c r="I94" s="10">
        <f>H94*Тарифы!F39</f>
        <v>0</v>
      </c>
      <c r="J94" s="9">
        <v>0</v>
      </c>
      <c r="K94" s="10">
        <f>J94*Тарифы!G39</f>
        <v>0</v>
      </c>
      <c r="L94" s="9">
        <v>0</v>
      </c>
      <c r="M94" s="10">
        <v>0</v>
      </c>
      <c r="N94" s="9">
        <v>0</v>
      </c>
      <c r="O94" s="10">
        <v>0</v>
      </c>
      <c r="P94" s="9">
        <v>0</v>
      </c>
      <c r="Q94" s="10">
        <v>0</v>
      </c>
      <c r="R94" s="9">
        <v>0</v>
      </c>
      <c r="S94" s="10">
        <v>0</v>
      </c>
      <c r="T94" s="9">
        <v>0</v>
      </c>
      <c r="U94" s="10">
        <v>0</v>
      </c>
      <c r="V94" s="9">
        <v>0</v>
      </c>
      <c r="W94" s="10">
        <v>0</v>
      </c>
      <c r="X94" s="9">
        <v>0</v>
      </c>
      <c r="Y94" s="10">
        <v>0</v>
      </c>
      <c r="Z94" s="9">
        <v>0</v>
      </c>
      <c r="AA94" s="10">
        <f>Z94*Тарифы!V39</f>
        <v>0</v>
      </c>
      <c r="AB94" s="9">
        <v>0</v>
      </c>
      <c r="AC94" s="10">
        <f>AB94*Тарифы!W39</f>
        <v>0</v>
      </c>
      <c r="AD94" s="9">
        <v>0</v>
      </c>
      <c r="AE94" s="10">
        <f>AD94*Тарифы!X39</f>
        <v>0</v>
      </c>
      <c r="AF94" s="9">
        <v>0</v>
      </c>
      <c r="AG94" s="10">
        <f>AF94*Тарифы!Y39</f>
        <v>0</v>
      </c>
    </row>
    <row r="95" spans="1:33" x14ac:dyDescent="0.2">
      <c r="A95" s="4">
        <v>39</v>
      </c>
      <c r="B95" s="27" t="s">
        <v>72</v>
      </c>
      <c r="C95" s="74" t="s">
        <v>71</v>
      </c>
      <c r="D95" s="9">
        <v>0</v>
      </c>
      <c r="E95" s="10">
        <f>D95*Тарифы!D40</f>
        <v>0</v>
      </c>
      <c r="F95" s="9">
        <v>0</v>
      </c>
      <c r="G95" s="10">
        <f>F95*Тарифы!E40</f>
        <v>0</v>
      </c>
      <c r="H95" s="9">
        <v>0</v>
      </c>
      <c r="I95" s="10">
        <f>H95*Тарифы!F40</f>
        <v>0</v>
      </c>
      <c r="J95" s="9">
        <v>0</v>
      </c>
      <c r="K95" s="10">
        <f>J95*Тарифы!G40</f>
        <v>0</v>
      </c>
      <c r="L95" s="9">
        <v>0</v>
      </c>
      <c r="M95" s="10">
        <v>0</v>
      </c>
      <c r="N95" s="9">
        <v>0</v>
      </c>
      <c r="O95" s="10">
        <v>0</v>
      </c>
      <c r="P95" s="9">
        <v>0</v>
      </c>
      <c r="Q95" s="10">
        <v>0</v>
      </c>
      <c r="R95" s="9">
        <v>0</v>
      </c>
      <c r="S95" s="10">
        <v>0</v>
      </c>
      <c r="T95" s="9">
        <v>0</v>
      </c>
      <c r="U95" s="10">
        <v>0</v>
      </c>
      <c r="V95" s="9">
        <v>0</v>
      </c>
      <c r="W95" s="10">
        <v>0</v>
      </c>
      <c r="X95" s="9">
        <v>0</v>
      </c>
      <c r="Y95" s="10">
        <v>0</v>
      </c>
      <c r="Z95" s="9">
        <v>0</v>
      </c>
      <c r="AA95" s="10">
        <f>Z95*Тарифы!V40</f>
        <v>0</v>
      </c>
      <c r="AB95" s="9">
        <v>0</v>
      </c>
      <c r="AC95" s="10">
        <f>AB95*Тарифы!W40</f>
        <v>0</v>
      </c>
      <c r="AD95" s="9">
        <v>0</v>
      </c>
      <c r="AE95" s="10">
        <f>AD95*Тарифы!X40</f>
        <v>0</v>
      </c>
      <c r="AF95" s="9">
        <v>0</v>
      </c>
      <c r="AG95" s="10">
        <f>AF95*Тарифы!Y40</f>
        <v>0</v>
      </c>
    </row>
    <row r="96" spans="1:33" x14ac:dyDescent="0.2">
      <c r="A96" s="255" t="s">
        <v>82</v>
      </c>
      <c r="B96" s="256"/>
      <c r="C96" s="257"/>
      <c r="D96" s="89">
        <f>SUM(D58:D95)</f>
        <v>0</v>
      </c>
      <c r="E96" s="13">
        <f t="shared" ref="E96:AG96" si="1">SUM(E58:E95)</f>
        <v>0</v>
      </c>
      <c r="F96" s="89">
        <f t="shared" si="1"/>
        <v>0</v>
      </c>
      <c r="G96" s="13">
        <f t="shared" si="1"/>
        <v>0</v>
      </c>
      <c r="H96" s="89">
        <f t="shared" si="1"/>
        <v>0</v>
      </c>
      <c r="I96" s="13">
        <f t="shared" si="1"/>
        <v>0</v>
      </c>
      <c r="J96" s="89">
        <f t="shared" si="1"/>
        <v>0</v>
      </c>
      <c r="K96" s="13">
        <f t="shared" si="1"/>
        <v>0</v>
      </c>
      <c r="L96" s="89">
        <f t="shared" si="1"/>
        <v>0</v>
      </c>
      <c r="M96" s="13">
        <f t="shared" si="1"/>
        <v>0</v>
      </c>
      <c r="N96" s="89">
        <f t="shared" si="1"/>
        <v>0</v>
      </c>
      <c r="O96" s="13">
        <f>SUM(O58:O95)</f>
        <v>0</v>
      </c>
      <c r="P96" s="89">
        <f t="shared" si="1"/>
        <v>0</v>
      </c>
      <c r="Q96" s="13">
        <f t="shared" si="1"/>
        <v>0</v>
      </c>
      <c r="R96" s="89">
        <f t="shared" si="1"/>
        <v>0</v>
      </c>
      <c r="S96" s="13">
        <f t="shared" si="1"/>
        <v>0</v>
      </c>
      <c r="T96" s="89">
        <f t="shared" si="1"/>
        <v>0</v>
      </c>
      <c r="U96" s="13">
        <f t="shared" si="1"/>
        <v>0</v>
      </c>
      <c r="V96" s="89">
        <f t="shared" si="1"/>
        <v>0</v>
      </c>
      <c r="W96" s="13">
        <f t="shared" si="1"/>
        <v>0</v>
      </c>
      <c r="X96" s="89">
        <f t="shared" si="1"/>
        <v>0</v>
      </c>
      <c r="Y96" s="13">
        <f t="shared" si="1"/>
        <v>0</v>
      </c>
      <c r="Z96" s="89">
        <f t="shared" si="1"/>
        <v>0</v>
      </c>
      <c r="AA96" s="13">
        <f t="shared" si="1"/>
        <v>0</v>
      </c>
      <c r="AB96" s="89">
        <f t="shared" si="1"/>
        <v>0</v>
      </c>
      <c r="AC96" s="13">
        <f t="shared" si="1"/>
        <v>0</v>
      </c>
      <c r="AD96" s="89">
        <f t="shared" si="1"/>
        <v>75</v>
      </c>
      <c r="AE96" s="13">
        <f t="shared" si="1"/>
        <v>50414.250000000007</v>
      </c>
      <c r="AF96" s="89">
        <f t="shared" si="1"/>
        <v>0</v>
      </c>
      <c r="AG96" s="13">
        <f t="shared" si="1"/>
        <v>0</v>
      </c>
    </row>
    <row r="98" spans="1:35" s="8" customFormat="1" ht="29.25" hidden="1" customHeight="1" x14ac:dyDescent="0.2">
      <c r="A98" s="91"/>
      <c r="B98" s="92"/>
      <c r="C98" s="93" t="s">
        <v>85</v>
      </c>
      <c r="D98" s="25"/>
      <c r="E98" s="26"/>
      <c r="F98" s="252" t="s">
        <v>83</v>
      </c>
      <c r="G98" s="252"/>
      <c r="H98" s="25"/>
      <c r="I98" s="26"/>
      <c r="J98" s="94" t="s">
        <v>84</v>
      </c>
      <c r="K98" s="25"/>
      <c r="L98" s="26"/>
      <c r="M98" s="14"/>
      <c r="N98" s="95"/>
      <c r="O98" s="14"/>
      <c r="P98" s="95"/>
      <c r="Q98" s="14"/>
      <c r="R98" s="95"/>
      <c r="S98" s="14"/>
      <c r="T98" s="95"/>
      <c r="U98" s="14"/>
      <c r="V98" s="95"/>
      <c r="W98" s="14"/>
      <c r="X98" s="95"/>
      <c r="Y98" s="14"/>
      <c r="Z98" s="95"/>
      <c r="AA98" s="14"/>
      <c r="AB98" s="95"/>
      <c r="AC98" s="14"/>
      <c r="AD98" s="95"/>
      <c r="AE98" s="14"/>
      <c r="AF98" s="95"/>
      <c r="AG98" s="14"/>
      <c r="AH98" s="91"/>
      <c r="AI98" s="91"/>
    </row>
    <row r="102" spans="1:35" ht="22.5" x14ac:dyDescent="0.2">
      <c r="C102" s="79" t="s">
        <v>88</v>
      </c>
      <c r="D102" s="75" t="str">
        <f>D3</f>
        <v>ООО "ЛДЦ "АС-Медикал"(медицинские осмотры детей)</v>
      </c>
    </row>
    <row r="103" spans="1:35" ht="30.75" customHeight="1" x14ac:dyDescent="0.2">
      <c r="A103" s="80"/>
      <c r="B103" s="81"/>
      <c r="C103" s="82"/>
      <c r="D103" s="202" t="s">
        <v>98</v>
      </c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58" t="str">
        <f>'Типы посещений'!B$11</f>
        <v>Посещения по оказанию неотложной помощи ( норматив 0,46)</v>
      </c>
      <c r="AA103" s="259"/>
      <c r="AB103" s="259"/>
      <c r="AC103" s="260"/>
      <c r="AD103" s="258" t="str">
        <f>'Типы посещений'!B$12</f>
        <v>Обращения по заболеванию (норматив 1,780 город. насел., 1,874 сельск. нас.)</v>
      </c>
      <c r="AE103" s="259"/>
      <c r="AF103" s="259"/>
      <c r="AG103" s="260"/>
    </row>
    <row r="104" spans="1:35" ht="85.5" customHeight="1" x14ac:dyDescent="0.2">
      <c r="A104" s="84"/>
      <c r="B104" s="85"/>
      <c r="C104" s="84"/>
      <c r="D104" s="261" t="str">
        <f>'Типы посещений'!B2</f>
        <v>Посещения с профилактической целью</v>
      </c>
      <c r="E104" s="221"/>
      <c r="F104" s="221"/>
      <c r="G104" s="262"/>
      <c r="H104" s="253" t="str">
        <f>'Типы посещений'!B$3</f>
        <v>Разовые посещения по заболеванию</v>
      </c>
      <c r="I104" s="263"/>
      <c r="J104" s="263"/>
      <c r="K104" s="254"/>
      <c r="L104" s="253" t="str">
        <f>'Типы посещений'!B$4</f>
        <v>Диспансеризация взр. Населения 1 этап</v>
      </c>
      <c r="M104" s="263"/>
      <c r="N104" s="253" t="str">
        <f>'Типы посещений'!B$5</f>
        <v>Диспансеризация взр. Населения 2 этап</v>
      </c>
      <c r="O104" s="263"/>
      <c r="P104" s="253" t="str">
        <f>'Типы посещений'!B$6</f>
        <v>Диспансеризация детей сирот</v>
      </c>
      <c r="Q104" s="254"/>
      <c r="R104" s="202" t="str">
        <f>'Типы посещений'!B$7</f>
        <v>Диспансеризация усыновленных</v>
      </c>
      <c r="S104" s="202"/>
      <c r="T104" s="202" t="str">
        <f>'Типы посещений'!B$8</f>
        <v>Профосмотры несовершеннолетних</v>
      </c>
      <c r="U104" s="202"/>
      <c r="V104" s="202" t="str">
        <f>'Типы посещений'!B$9</f>
        <v>Периодические профосмотры несовершеннолетних</v>
      </c>
      <c r="W104" s="202"/>
      <c r="X104" s="202" t="str">
        <f>'Типы посещений'!B$10</f>
        <v>Предварительные профосмотры несовершеннолетних</v>
      </c>
      <c r="Y104" s="202"/>
      <c r="Z104" s="261"/>
      <c r="AA104" s="221"/>
      <c r="AB104" s="221"/>
      <c r="AC104" s="262"/>
      <c r="AD104" s="261"/>
      <c r="AE104" s="221"/>
      <c r="AF104" s="221"/>
      <c r="AG104" s="262"/>
    </row>
    <row r="105" spans="1:35" ht="42.75" x14ac:dyDescent="0.2">
      <c r="A105" s="84"/>
      <c r="B105" s="85"/>
      <c r="C105" s="84" t="s">
        <v>81</v>
      </c>
      <c r="D105" s="87" t="s">
        <v>89</v>
      </c>
      <c r="E105" s="12" t="s">
        <v>90</v>
      </c>
      <c r="F105" s="87" t="s">
        <v>93</v>
      </c>
      <c r="G105" s="12" t="s">
        <v>94</v>
      </c>
      <c r="H105" s="87" t="s">
        <v>89</v>
      </c>
      <c r="I105" s="12" t="s">
        <v>90</v>
      </c>
      <c r="J105" s="87" t="s">
        <v>93</v>
      </c>
      <c r="K105" s="12" t="s">
        <v>94</v>
      </c>
      <c r="L105" s="87" t="s">
        <v>89</v>
      </c>
      <c r="M105" s="12" t="s">
        <v>90</v>
      </c>
      <c r="N105" s="87" t="s">
        <v>89</v>
      </c>
      <c r="O105" s="12" t="s">
        <v>90</v>
      </c>
      <c r="P105" s="87" t="s">
        <v>93</v>
      </c>
      <c r="Q105" s="12" t="s">
        <v>94</v>
      </c>
      <c r="R105" s="87" t="s">
        <v>93</v>
      </c>
      <c r="S105" s="12" t="s">
        <v>94</v>
      </c>
      <c r="T105" s="87" t="s">
        <v>93</v>
      </c>
      <c r="U105" s="12" t="s">
        <v>94</v>
      </c>
      <c r="V105" s="87" t="s">
        <v>93</v>
      </c>
      <c r="W105" s="12" t="s">
        <v>94</v>
      </c>
      <c r="X105" s="87" t="s">
        <v>93</v>
      </c>
      <c r="Y105" s="12" t="s">
        <v>94</v>
      </c>
      <c r="Z105" s="87" t="s">
        <v>89</v>
      </c>
      <c r="AA105" s="12" t="s">
        <v>90</v>
      </c>
      <c r="AB105" s="87" t="s">
        <v>93</v>
      </c>
      <c r="AC105" s="12" t="s">
        <v>94</v>
      </c>
      <c r="AD105" s="87" t="s">
        <v>92</v>
      </c>
      <c r="AE105" s="12" t="s">
        <v>91</v>
      </c>
      <c r="AF105" s="87" t="s">
        <v>95</v>
      </c>
      <c r="AG105" s="12" t="s">
        <v>96</v>
      </c>
    </row>
    <row r="106" spans="1:35" x14ac:dyDescent="0.2">
      <c r="A106" s="4">
        <v>1</v>
      </c>
      <c r="B106" s="27" t="s">
        <v>55</v>
      </c>
      <c r="C106" s="74" t="s">
        <v>0</v>
      </c>
      <c r="D106" s="9">
        <f t="shared" ref="D106:AG114" si="2">D10+D58</f>
        <v>0</v>
      </c>
      <c r="E106" s="15">
        <f t="shared" si="2"/>
        <v>0</v>
      </c>
      <c r="F106" s="9">
        <f t="shared" si="2"/>
        <v>0</v>
      </c>
      <c r="G106" s="15">
        <f t="shared" si="2"/>
        <v>0</v>
      </c>
      <c r="H106" s="9">
        <f t="shared" si="2"/>
        <v>0</v>
      </c>
      <c r="I106" s="15">
        <f t="shared" si="2"/>
        <v>0</v>
      </c>
      <c r="J106" s="9">
        <f t="shared" si="2"/>
        <v>0</v>
      </c>
      <c r="K106" s="15">
        <f t="shared" si="2"/>
        <v>0</v>
      </c>
      <c r="L106" s="9">
        <f t="shared" si="2"/>
        <v>0</v>
      </c>
      <c r="M106" s="15">
        <f t="shared" si="2"/>
        <v>0</v>
      </c>
      <c r="N106" s="9">
        <f t="shared" si="2"/>
        <v>0</v>
      </c>
      <c r="O106" s="15">
        <f t="shared" si="2"/>
        <v>0</v>
      </c>
      <c r="P106" s="9">
        <f t="shared" si="2"/>
        <v>0</v>
      </c>
      <c r="Q106" s="15">
        <f t="shared" si="2"/>
        <v>0</v>
      </c>
      <c r="R106" s="9">
        <f t="shared" si="2"/>
        <v>0</v>
      </c>
      <c r="S106" s="15">
        <f t="shared" si="2"/>
        <v>0</v>
      </c>
      <c r="T106" s="9">
        <f t="shared" si="2"/>
        <v>0</v>
      </c>
      <c r="U106" s="15">
        <f t="shared" si="2"/>
        <v>0</v>
      </c>
      <c r="V106" s="9">
        <f t="shared" si="2"/>
        <v>0</v>
      </c>
      <c r="W106" s="15">
        <f t="shared" si="2"/>
        <v>0</v>
      </c>
      <c r="X106" s="9">
        <f t="shared" si="2"/>
        <v>0</v>
      </c>
      <c r="Y106" s="15">
        <f t="shared" si="2"/>
        <v>0</v>
      </c>
      <c r="Z106" s="9">
        <f t="shared" si="2"/>
        <v>0</v>
      </c>
      <c r="AA106" s="15">
        <f t="shared" si="2"/>
        <v>0</v>
      </c>
      <c r="AB106" s="9">
        <f t="shared" si="2"/>
        <v>0</v>
      </c>
      <c r="AC106" s="15">
        <f t="shared" si="2"/>
        <v>0</v>
      </c>
      <c r="AD106" s="9">
        <f t="shared" si="2"/>
        <v>0</v>
      </c>
      <c r="AE106" s="15">
        <f t="shared" si="2"/>
        <v>0</v>
      </c>
      <c r="AF106" s="9">
        <f t="shared" si="2"/>
        <v>0</v>
      </c>
      <c r="AG106" s="15">
        <f t="shared" si="2"/>
        <v>0</v>
      </c>
    </row>
    <row r="107" spans="1:35" x14ac:dyDescent="0.2">
      <c r="A107" s="4">
        <v>2</v>
      </c>
      <c r="B107" s="27" t="s">
        <v>35</v>
      </c>
      <c r="C107" s="74" t="s">
        <v>1</v>
      </c>
      <c r="D107" s="9">
        <f t="shared" si="2"/>
        <v>0</v>
      </c>
      <c r="E107" s="15">
        <f t="shared" si="2"/>
        <v>0</v>
      </c>
      <c r="F107" s="9">
        <f t="shared" si="2"/>
        <v>0</v>
      </c>
      <c r="G107" s="15">
        <f t="shared" si="2"/>
        <v>0</v>
      </c>
      <c r="H107" s="9">
        <f t="shared" si="2"/>
        <v>0</v>
      </c>
      <c r="I107" s="15">
        <f t="shared" si="2"/>
        <v>0</v>
      </c>
      <c r="J107" s="9">
        <f t="shared" si="2"/>
        <v>0</v>
      </c>
      <c r="K107" s="15">
        <f t="shared" si="2"/>
        <v>0</v>
      </c>
      <c r="L107" s="9">
        <f t="shared" si="2"/>
        <v>0</v>
      </c>
      <c r="M107" s="15">
        <f t="shared" si="2"/>
        <v>0</v>
      </c>
      <c r="N107" s="9">
        <f t="shared" si="2"/>
        <v>0</v>
      </c>
      <c r="O107" s="15">
        <f t="shared" si="2"/>
        <v>0</v>
      </c>
      <c r="P107" s="9">
        <f t="shared" si="2"/>
        <v>0</v>
      </c>
      <c r="Q107" s="15">
        <f t="shared" si="2"/>
        <v>0</v>
      </c>
      <c r="R107" s="9">
        <f t="shared" si="2"/>
        <v>0</v>
      </c>
      <c r="S107" s="15">
        <f t="shared" si="2"/>
        <v>0</v>
      </c>
      <c r="T107" s="9">
        <f t="shared" si="2"/>
        <v>0</v>
      </c>
      <c r="U107" s="15">
        <f t="shared" si="2"/>
        <v>0</v>
      </c>
      <c r="V107" s="9">
        <f t="shared" si="2"/>
        <v>0</v>
      </c>
      <c r="W107" s="15">
        <f t="shared" si="2"/>
        <v>0</v>
      </c>
      <c r="X107" s="9">
        <f t="shared" si="2"/>
        <v>0</v>
      </c>
      <c r="Y107" s="15">
        <f t="shared" si="2"/>
        <v>0</v>
      </c>
      <c r="Z107" s="9">
        <f t="shared" si="2"/>
        <v>0</v>
      </c>
      <c r="AA107" s="15">
        <f t="shared" si="2"/>
        <v>0</v>
      </c>
      <c r="AB107" s="9">
        <f t="shared" si="2"/>
        <v>0</v>
      </c>
      <c r="AC107" s="15">
        <f t="shared" si="2"/>
        <v>0</v>
      </c>
      <c r="AD107" s="9">
        <f t="shared" si="2"/>
        <v>0</v>
      </c>
      <c r="AE107" s="15">
        <f t="shared" si="2"/>
        <v>0</v>
      </c>
      <c r="AF107" s="9">
        <f t="shared" si="2"/>
        <v>0</v>
      </c>
      <c r="AG107" s="15">
        <f t="shared" si="2"/>
        <v>0</v>
      </c>
    </row>
    <row r="108" spans="1:35" x14ac:dyDescent="0.2">
      <c r="A108" s="4">
        <v>3</v>
      </c>
      <c r="B108" s="27" t="s">
        <v>36</v>
      </c>
      <c r="C108" s="74" t="s">
        <v>2</v>
      </c>
      <c r="D108" s="9">
        <f t="shared" si="2"/>
        <v>0</v>
      </c>
      <c r="E108" s="15">
        <f t="shared" si="2"/>
        <v>0</v>
      </c>
      <c r="F108" s="9">
        <f t="shared" si="2"/>
        <v>0</v>
      </c>
      <c r="G108" s="15">
        <f t="shared" si="2"/>
        <v>0</v>
      </c>
      <c r="H108" s="9">
        <f t="shared" si="2"/>
        <v>0</v>
      </c>
      <c r="I108" s="15">
        <f t="shared" si="2"/>
        <v>0</v>
      </c>
      <c r="J108" s="9">
        <f t="shared" si="2"/>
        <v>0</v>
      </c>
      <c r="K108" s="15">
        <f t="shared" si="2"/>
        <v>0</v>
      </c>
      <c r="L108" s="9">
        <f t="shared" si="2"/>
        <v>0</v>
      </c>
      <c r="M108" s="15">
        <f t="shared" si="2"/>
        <v>0</v>
      </c>
      <c r="N108" s="9">
        <f t="shared" si="2"/>
        <v>0</v>
      </c>
      <c r="O108" s="15">
        <f t="shared" si="2"/>
        <v>0</v>
      </c>
      <c r="P108" s="9">
        <f t="shared" si="2"/>
        <v>0</v>
      </c>
      <c r="Q108" s="15">
        <f t="shared" si="2"/>
        <v>0</v>
      </c>
      <c r="R108" s="9">
        <f t="shared" si="2"/>
        <v>0</v>
      </c>
      <c r="S108" s="15">
        <f t="shared" si="2"/>
        <v>0</v>
      </c>
      <c r="T108" s="9">
        <f t="shared" si="2"/>
        <v>0</v>
      </c>
      <c r="U108" s="15">
        <f t="shared" si="2"/>
        <v>0</v>
      </c>
      <c r="V108" s="9">
        <f t="shared" si="2"/>
        <v>0</v>
      </c>
      <c r="W108" s="15">
        <f t="shared" si="2"/>
        <v>0</v>
      </c>
      <c r="X108" s="9">
        <f t="shared" si="2"/>
        <v>0</v>
      </c>
      <c r="Y108" s="15">
        <f t="shared" si="2"/>
        <v>0</v>
      </c>
      <c r="Z108" s="9">
        <f t="shared" si="2"/>
        <v>0</v>
      </c>
      <c r="AA108" s="15">
        <f t="shared" si="2"/>
        <v>0</v>
      </c>
      <c r="AB108" s="9">
        <f t="shared" si="2"/>
        <v>0</v>
      </c>
      <c r="AC108" s="15">
        <f t="shared" si="2"/>
        <v>0</v>
      </c>
      <c r="AD108" s="9">
        <f t="shared" si="2"/>
        <v>0</v>
      </c>
      <c r="AE108" s="15">
        <f t="shared" si="2"/>
        <v>0</v>
      </c>
      <c r="AF108" s="9">
        <f t="shared" si="2"/>
        <v>0</v>
      </c>
      <c r="AG108" s="15">
        <f t="shared" si="2"/>
        <v>0</v>
      </c>
    </row>
    <row r="109" spans="1:35" x14ac:dyDescent="0.2">
      <c r="A109" s="4">
        <v>4</v>
      </c>
      <c r="B109" s="27" t="s">
        <v>37</v>
      </c>
      <c r="C109" s="74" t="s">
        <v>3</v>
      </c>
      <c r="D109" s="9">
        <f t="shared" si="2"/>
        <v>0</v>
      </c>
      <c r="E109" s="15">
        <f t="shared" si="2"/>
        <v>0</v>
      </c>
      <c r="F109" s="9">
        <f t="shared" si="2"/>
        <v>0</v>
      </c>
      <c r="G109" s="15">
        <f t="shared" si="2"/>
        <v>0</v>
      </c>
      <c r="H109" s="9">
        <f t="shared" si="2"/>
        <v>0</v>
      </c>
      <c r="I109" s="15">
        <f t="shared" si="2"/>
        <v>0</v>
      </c>
      <c r="J109" s="9">
        <f t="shared" si="2"/>
        <v>0</v>
      </c>
      <c r="K109" s="15">
        <f t="shared" si="2"/>
        <v>0</v>
      </c>
      <c r="L109" s="9">
        <f t="shared" si="2"/>
        <v>0</v>
      </c>
      <c r="M109" s="15">
        <f t="shared" si="2"/>
        <v>0</v>
      </c>
      <c r="N109" s="9">
        <f t="shared" si="2"/>
        <v>0</v>
      </c>
      <c r="O109" s="15">
        <f t="shared" si="2"/>
        <v>0</v>
      </c>
      <c r="P109" s="9">
        <f t="shared" si="2"/>
        <v>0</v>
      </c>
      <c r="Q109" s="15">
        <f t="shared" si="2"/>
        <v>0</v>
      </c>
      <c r="R109" s="9">
        <f t="shared" si="2"/>
        <v>0</v>
      </c>
      <c r="S109" s="15">
        <f t="shared" si="2"/>
        <v>0</v>
      </c>
      <c r="T109" s="9">
        <f t="shared" si="2"/>
        <v>0</v>
      </c>
      <c r="U109" s="15">
        <f t="shared" si="2"/>
        <v>0</v>
      </c>
      <c r="V109" s="9">
        <f t="shared" si="2"/>
        <v>0</v>
      </c>
      <c r="W109" s="15">
        <f t="shared" si="2"/>
        <v>0</v>
      </c>
      <c r="X109" s="9">
        <f t="shared" si="2"/>
        <v>0</v>
      </c>
      <c r="Y109" s="15">
        <f t="shared" si="2"/>
        <v>0</v>
      </c>
      <c r="Z109" s="9">
        <f t="shared" si="2"/>
        <v>0</v>
      </c>
      <c r="AA109" s="15">
        <f t="shared" si="2"/>
        <v>0</v>
      </c>
      <c r="AB109" s="9">
        <f t="shared" si="2"/>
        <v>0</v>
      </c>
      <c r="AC109" s="15">
        <f t="shared" si="2"/>
        <v>0</v>
      </c>
      <c r="AD109" s="9">
        <f t="shared" si="2"/>
        <v>0</v>
      </c>
      <c r="AE109" s="15">
        <f t="shared" si="2"/>
        <v>0</v>
      </c>
      <c r="AF109" s="9">
        <f t="shared" si="2"/>
        <v>0</v>
      </c>
      <c r="AG109" s="15">
        <f t="shared" si="2"/>
        <v>0</v>
      </c>
    </row>
    <row r="110" spans="1:35" x14ac:dyDescent="0.2">
      <c r="A110" s="4">
        <v>5</v>
      </c>
      <c r="B110" s="27" t="s">
        <v>38</v>
      </c>
      <c r="C110" s="74" t="s">
        <v>4</v>
      </c>
      <c r="D110" s="9">
        <f t="shared" si="2"/>
        <v>0</v>
      </c>
      <c r="E110" s="15">
        <f t="shared" si="2"/>
        <v>0</v>
      </c>
      <c r="F110" s="9">
        <f t="shared" si="2"/>
        <v>0</v>
      </c>
      <c r="G110" s="15">
        <f t="shared" si="2"/>
        <v>0</v>
      </c>
      <c r="H110" s="9">
        <f t="shared" si="2"/>
        <v>0</v>
      </c>
      <c r="I110" s="15">
        <f t="shared" si="2"/>
        <v>0</v>
      </c>
      <c r="J110" s="9">
        <f t="shared" si="2"/>
        <v>0</v>
      </c>
      <c r="K110" s="15">
        <f t="shared" si="2"/>
        <v>0</v>
      </c>
      <c r="L110" s="9">
        <f t="shared" si="2"/>
        <v>0</v>
      </c>
      <c r="M110" s="15">
        <f t="shared" si="2"/>
        <v>0</v>
      </c>
      <c r="N110" s="9">
        <f t="shared" si="2"/>
        <v>0</v>
      </c>
      <c r="O110" s="15">
        <f t="shared" si="2"/>
        <v>0</v>
      </c>
      <c r="P110" s="9">
        <f t="shared" si="2"/>
        <v>0</v>
      </c>
      <c r="Q110" s="15">
        <f t="shared" si="2"/>
        <v>0</v>
      </c>
      <c r="R110" s="9">
        <f t="shared" si="2"/>
        <v>0</v>
      </c>
      <c r="S110" s="15">
        <f t="shared" si="2"/>
        <v>0</v>
      </c>
      <c r="T110" s="9">
        <f t="shared" si="2"/>
        <v>0</v>
      </c>
      <c r="U110" s="15">
        <f t="shared" si="2"/>
        <v>0</v>
      </c>
      <c r="V110" s="9">
        <f t="shared" si="2"/>
        <v>0</v>
      </c>
      <c r="W110" s="15">
        <f t="shared" si="2"/>
        <v>0</v>
      </c>
      <c r="X110" s="9">
        <f t="shared" si="2"/>
        <v>0</v>
      </c>
      <c r="Y110" s="15">
        <f t="shared" si="2"/>
        <v>0</v>
      </c>
      <c r="Z110" s="9">
        <f t="shared" si="2"/>
        <v>0</v>
      </c>
      <c r="AA110" s="15">
        <f t="shared" si="2"/>
        <v>0</v>
      </c>
      <c r="AB110" s="9">
        <f t="shared" si="2"/>
        <v>0</v>
      </c>
      <c r="AC110" s="15">
        <f t="shared" si="2"/>
        <v>0</v>
      </c>
      <c r="AD110" s="9">
        <f t="shared" si="2"/>
        <v>0</v>
      </c>
      <c r="AE110" s="15">
        <f t="shared" si="2"/>
        <v>0</v>
      </c>
      <c r="AF110" s="9">
        <f t="shared" si="2"/>
        <v>0</v>
      </c>
      <c r="AG110" s="15">
        <f t="shared" si="2"/>
        <v>0</v>
      </c>
    </row>
    <row r="111" spans="1:35" x14ac:dyDescent="0.2">
      <c r="A111" s="4">
        <v>6</v>
      </c>
      <c r="B111" s="27" t="s">
        <v>39</v>
      </c>
      <c r="C111" s="74" t="s">
        <v>5</v>
      </c>
      <c r="D111" s="9">
        <f t="shared" si="2"/>
        <v>0</v>
      </c>
      <c r="E111" s="15">
        <f t="shared" si="2"/>
        <v>0</v>
      </c>
      <c r="F111" s="9">
        <f t="shared" si="2"/>
        <v>0</v>
      </c>
      <c r="G111" s="15">
        <f t="shared" si="2"/>
        <v>0</v>
      </c>
      <c r="H111" s="9">
        <f t="shared" si="2"/>
        <v>0</v>
      </c>
      <c r="I111" s="15">
        <f t="shared" si="2"/>
        <v>0</v>
      </c>
      <c r="J111" s="9">
        <f t="shared" si="2"/>
        <v>0</v>
      </c>
      <c r="K111" s="15">
        <f t="shared" si="2"/>
        <v>0</v>
      </c>
      <c r="L111" s="9">
        <f t="shared" si="2"/>
        <v>0</v>
      </c>
      <c r="M111" s="15">
        <f t="shared" si="2"/>
        <v>0</v>
      </c>
      <c r="N111" s="9">
        <f t="shared" si="2"/>
        <v>0</v>
      </c>
      <c r="O111" s="15">
        <f t="shared" si="2"/>
        <v>0</v>
      </c>
      <c r="P111" s="9">
        <f t="shared" si="2"/>
        <v>0</v>
      </c>
      <c r="Q111" s="15">
        <f t="shared" si="2"/>
        <v>0</v>
      </c>
      <c r="R111" s="9">
        <f t="shared" si="2"/>
        <v>0</v>
      </c>
      <c r="S111" s="15">
        <f t="shared" si="2"/>
        <v>0</v>
      </c>
      <c r="T111" s="9">
        <f t="shared" si="2"/>
        <v>0</v>
      </c>
      <c r="U111" s="15">
        <f t="shared" si="2"/>
        <v>0</v>
      </c>
      <c r="V111" s="9">
        <f t="shared" si="2"/>
        <v>0</v>
      </c>
      <c r="W111" s="15">
        <f t="shared" si="2"/>
        <v>0</v>
      </c>
      <c r="X111" s="9">
        <f t="shared" si="2"/>
        <v>0</v>
      </c>
      <c r="Y111" s="15">
        <f t="shared" si="2"/>
        <v>0</v>
      </c>
      <c r="Z111" s="9">
        <f t="shared" si="2"/>
        <v>0</v>
      </c>
      <c r="AA111" s="15">
        <f t="shared" si="2"/>
        <v>0</v>
      </c>
      <c r="AB111" s="9">
        <f t="shared" si="2"/>
        <v>0</v>
      </c>
      <c r="AC111" s="15">
        <f t="shared" si="2"/>
        <v>0</v>
      </c>
      <c r="AD111" s="9">
        <f t="shared" si="2"/>
        <v>0</v>
      </c>
      <c r="AE111" s="15">
        <f t="shared" si="2"/>
        <v>0</v>
      </c>
      <c r="AF111" s="9">
        <f t="shared" si="2"/>
        <v>0</v>
      </c>
      <c r="AG111" s="15">
        <f t="shared" si="2"/>
        <v>0</v>
      </c>
    </row>
    <row r="112" spans="1:35" x14ac:dyDescent="0.2">
      <c r="A112" s="4">
        <v>7</v>
      </c>
      <c r="B112" s="27" t="s">
        <v>56</v>
      </c>
      <c r="C112" s="74" t="s">
        <v>6</v>
      </c>
      <c r="D112" s="9">
        <f t="shared" si="2"/>
        <v>0</v>
      </c>
      <c r="E112" s="15">
        <f t="shared" si="2"/>
        <v>0</v>
      </c>
      <c r="F112" s="9">
        <f t="shared" si="2"/>
        <v>0</v>
      </c>
      <c r="G112" s="15">
        <f t="shared" si="2"/>
        <v>0</v>
      </c>
      <c r="H112" s="9">
        <f t="shared" si="2"/>
        <v>0</v>
      </c>
      <c r="I112" s="15">
        <f t="shared" si="2"/>
        <v>0</v>
      </c>
      <c r="J112" s="9">
        <f t="shared" si="2"/>
        <v>0</v>
      </c>
      <c r="K112" s="15">
        <f t="shared" si="2"/>
        <v>0</v>
      </c>
      <c r="L112" s="9">
        <f t="shared" si="2"/>
        <v>0</v>
      </c>
      <c r="M112" s="15">
        <f t="shared" si="2"/>
        <v>0</v>
      </c>
      <c r="N112" s="9">
        <f t="shared" si="2"/>
        <v>0</v>
      </c>
      <c r="O112" s="15">
        <f t="shared" si="2"/>
        <v>0</v>
      </c>
      <c r="P112" s="9">
        <f t="shared" si="2"/>
        <v>0</v>
      </c>
      <c r="Q112" s="15">
        <f t="shared" si="2"/>
        <v>0</v>
      </c>
      <c r="R112" s="9">
        <f t="shared" si="2"/>
        <v>0</v>
      </c>
      <c r="S112" s="15">
        <f t="shared" si="2"/>
        <v>0</v>
      </c>
      <c r="T112" s="9">
        <f t="shared" si="2"/>
        <v>0</v>
      </c>
      <c r="U112" s="15">
        <f t="shared" si="2"/>
        <v>0</v>
      </c>
      <c r="V112" s="9">
        <f t="shared" si="2"/>
        <v>0</v>
      </c>
      <c r="W112" s="15">
        <f t="shared" si="2"/>
        <v>0</v>
      </c>
      <c r="X112" s="9">
        <f t="shared" si="2"/>
        <v>0</v>
      </c>
      <c r="Y112" s="15">
        <f t="shared" si="2"/>
        <v>0</v>
      </c>
      <c r="Z112" s="9">
        <f t="shared" si="2"/>
        <v>0</v>
      </c>
      <c r="AA112" s="15">
        <f t="shared" si="2"/>
        <v>0</v>
      </c>
      <c r="AB112" s="9">
        <f t="shared" si="2"/>
        <v>0</v>
      </c>
      <c r="AC112" s="15">
        <f t="shared" si="2"/>
        <v>0</v>
      </c>
      <c r="AD112" s="9">
        <f t="shared" si="2"/>
        <v>0</v>
      </c>
      <c r="AE112" s="15">
        <f t="shared" si="2"/>
        <v>0</v>
      </c>
      <c r="AF112" s="9">
        <f t="shared" si="2"/>
        <v>0</v>
      </c>
      <c r="AG112" s="15">
        <f t="shared" si="2"/>
        <v>0</v>
      </c>
    </row>
    <row r="113" spans="1:33" x14ac:dyDescent="0.2">
      <c r="A113" s="4">
        <v>8</v>
      </c>
      <c r="B113" s="27" t="s">
        <v>57</v>
      </c>
      <c r="C113" s="74" t="s">
        <v>7</v>
      </c>
      <c r="D113" s="9">
        <f t="shared" si="2"/>
        <v>0</v>
      </c>
      <c r="E113" s="15">
        <f t="shared" si="2"/>
        <v>0</v>
      </c>
      <c r="F113" s="9">
        <f t="shared" si="2"/>
        <v>0</v>
      </c>
      <c r="G113" s="15">
        <f t="shared" si="2"/>
        <v>0</v>
      </c>
      <c r="H113" s="9">
        <f t="shared" si="2"/>
        <v>0</v>
      </c>
      <c r="I113" s="15">
        <f t="shared" si="2"/>
        <v>0</v>
      </c>
      <c r="J113" s="9">
        <f t="shared" si="2"/>
        <v>0</v>
      </c>
      <c r="K113" s="15">
        <f t="shared" si="2"/>
        <v>0</v>
      </c>
      <c r="L113" s="9">
        <f t="shared" si="2"/>
        <v>0</v>
      </c>
      <c r="M113" s="15">
        <f t="shared" si="2"/>
        <v>0</v>
      </c>
      <c r="N113" s="9">
        <f t="shared" si="2"/>
        <v>0</v>
      </c>
      <c r="O113" s="15">
        <f t="shared" si="2"/>
        <v>0</v>
      </c>
      <c r="P113" s="9">
        <f t="shared" si="2"/>
        <v>0</v>
      </c>
      <c r="Q113" s="15">
        <f t="shared" si="2"/>
        <v>0</v>
      </c>
      <c r="R113" s="9">
        <f t="shared" si="2"/>
        <v>0</v>
      </c>
      <c r="S113" s="15">
        <f t="shared" si="2"/>
        <v>0</v>
      </c>
      <c r="T113" s="9">
        <f t="shared" si="2"/>
        <v>0</v>
      </c>
      <c r="U113" s="15">
        <f t="shared" si="2"/>
        <v>0</v>
      </c>
      <c r="V113" s="9">
        <f t="shared" si="2"/>
        <v>0</v>
      </c>
      <c r="W113" s="15">
        <f t="shared" si="2"/>
        <v>0</v>
      </c>
      <c r="X113" s="9">
        <f t="shared" si="2"/>
        <v>0</v>
      </c>
      <c r="Y113" s="15">
        <f t="shared" si="2"/>
        <v>0</v>
      </c>
      <c r="Z113" s="9">
        <f t="shared" si="2"/>
        <v>0</v>
      </c>
      <c r="AA113" s="15">
        <f t="shared" si="2"/>
        <v>0</v>
      </c>
      <c r="AB113" s="9">
        <f t="shared" si="2"/>
        <v>0</v>
      </c>
      <c r="AC113" s="15">
        <f t="shared" si="2"/>
        <v>0</v>
      </c>
      <c r="AD113" s="9">
        <f t="shared" si="2"/>
        <v>0</v>
      </c>
      <c r="AE113" s="15">
        <f t="shared" si="2"/>
        <v>0</v>
      </c>
      <c r="AF113" s="9">
        <f t="shared" si="2"/>
        <v>0</v>
      </c>
      <c r="AG113" s="15">
        <f t="shared" si="2"/>
        <v>0</v>
      </c>
    </row>
    <row r="114" spans="1:33" x14ac:dyDescent="0.2">
      <c r="A114" s="4">
        <v>9</v>
      </c>
      <c r="B114" s="27" t="s">
        <v>58</v>
      </c>
      <c r="C114" s="74" t="s">
        <v>8</v>
      </c>
      <c r="D114" s="9">
        <f t="shared" si="2"/>
        <v>0</v>
      </c>
      <c r="E114" s="15">
        <f t="shared" si="2"/>
        <v>0</v>
      </c>
      <c r="F114" s="9">
        <f t="shared" si="2"/>
        <v>0</v>
      </c>
      <c r="G114" s="15">
        <f t="shared" si="2"/>
        <v>0</v>
      </c>
      <c r="H114" s="9">
        <f t="shared" si="2"/>
        <v>0</v>
      </c>
      <c r="I114" s="15">
        <f t="shared" si="2"/>
        <v>0</v>
      </c>
      <c r="J114" s="9">
        <f t="shared" si="2"/>
        <v>0</v>
      </c>
      <c r="K114" s="15">
        <f t="shared" si="2"/>
        <v>0</v>
      </c>
      <c r="L114" s="9">
        <f t="shared" si="2"/>
        <v>0</v>
      </c>
      <c r="M114" s="15">
        <f t="shared" si="2"/>
        <v>0</v>
      </c>
      <c r="N114" s="9">
        <f t="shared" si="2"/>
        <v>0</v>
      </c>
      <c r="O114" s="15">
        <f t="shared" si="2"/>
        <v>0</v>
      </c>
      <c r="P114" s="9">
        <f t="shared" si="2"/>
        <v>0</v>
      </c>
      <c r="Q114" s="15">
        <f t="shared" si="2"/>
        <v>0</v>
      </c>
      <c r="R114" s="9">
        <f t="shared" si="2"/>
        <v>0</v>
      </c>
      <c r="S114" s="15">
        <f t="shared" ref="S114:AG114" si="3">S18+S66</f>
        <v>0</v>
      </c>
      <c r="T114" s="9">
        <f t="shared" si="3"/>
        <v>0</v>
      </c>
      <c r="U114" s="15">
        <f t="shared" si="3"/>
        <v>0</v>
      </c>
      <c r="V114" s="9">
        <f t="shared" si="3"/>
        <v>0</v>
      </c>
      <c r="W114" s="15">
        <f t="shared" si="3"/>
        <v>0</v>
      </c>
      <c r="X114" s="9">
        <f t="shared" si="3"/>
        <v>0</v>
      </c>
      <c r="Y114" s="15">
        <f t="shared" si="3"/>
        <v>0</v>
      </c>
      <c r="Z114" s="9">
        <f t="shared" si="3"/>
        <v>0</v>
      </c>
      <c r="AA114" s="15">
        <f t="shared" si="3"/>
        <v>0</v>
      </c>
      <c r="AB114" s="9">
        <f t="shared" si="3"/>
        <v>0</v>
      </c>
      <c r="AC114" s="15">
        <f t="shared" si="3"/>
        <v>0</v>
      </c>
      <c r="AD114" s="9">
        <f t="shared" si="3"/>
        <v>0</v>
      </c>
      <c r="AE114" s="15">
        <f t="shared" si="3"/>
        <v>0</v>
      </c>
      <c r="AF114" s="9">
        <f t="shared" si="3"/>
        <v>0</v>
      </c>
      <c r="AG114" s="15">
        <f t="shared" si="3"/>
        <v>0</v>
      </c>
    </row>
    <row r="115" spans="1:33" x14ac:dyDescent="0.2">
      <c r="A115" s="4">
        <v>10</v>
      </c>
      <c r="B115" s="27" t="s">
        <v>59</v>
      </c>
      <c r="C115" s="74" t="s">
        <v>9</v>
      </c>
      <c r="D115" s="9">
        <f t="shared" ref="D115:AG123" si="4">D19+D67</f>
        <v>0</v>
      </c>
      <c r="E115" s="15">
        <f t="shared" si="4"/>
        <v>0</v>
      </c>
      <c r="F115" s="9">
        <f t="shared" si="4"/>
        <v>0</v>
      </c>
      <c r="G115" s="15">
        <f t="shared" si="4"/>
        <v>0</v>
      </c>
      <c r="H115" s="9">
        <f t="shared" si="4"/>
        <v>0</v>
      </c>
      <c r="I115" s="15">
        <f t="shared" si="4"/>
        <v>0</v>
      </c>
      <c r="J115" s="9">
        <f t="shared" si="4"/>
        <v>0</v>
      </c>
      <c r="K115" s="15">
        <f t="shared" si="4"/>
        <v>0</v>
      </c>
      <c r="L115" s="9">
        <f t="shared" si="4"/>
        <v>0</v>
      </c>
      <c r="M115" s="15">
        <f t="shared" si="4"/>
        <v>0</v>
      </c>
      <c r="N115" s="9">
        <f t="shared" si="4"/>
        <v>0</v>
      </c>
      <c r="O115" s="15">
        <f t="shared" si="4"/>
        <v>0</v>
      </c>
      <c r="P115" s="9">
        <f t="shared" si="4"/>
        <v>0</v>
      </c>
      <c r="Q115" s="15">
        <f t="shared" si="4"/>
        <v>0</v>
      </c>
      <c r="R115" s="9">
        <f t="shared" si="4"/>
        <v>0</v>
      </c>
      <c r="S115" s="15">
        <f t="shared" si="4"/>
        <v>0</v>
      </c>
      <c r="T115" s="9">
        <f t="shared" si="4"/>
        <v>0</v>
      </c>
      <c r="U115" s="15">
        <f t="shared" si="4"/>
        <v>0</v>
      </c>
      <c r="V115" s="9">
        <f t="shared" si="4"/>
        <v>0</v>
      </c>
      <c r="W115" s="15">
        <f t="shared" si="4"/>
        <v>0</v>
      </c>
      <c r="X115" s="9">
        <f t="shared" si="4"/>
        <v>0</v>
      </c>
      <c r="Y115" s="15">
        <f t="shared" si="4"/>
        <v>0</v>
      </c>
      <c r="Z115" s="9">
        <f t="shared" si="4"/>
        <v>0</v>
      </c>
      <c r="AA115" s="15">
        <f t="shared" si="4"/>
        <v>0</v>
      </c>
      <c r="AB115" s="9">
        <f t="shared" si="4"/>
        <v>0</v>
      </c>
      <c r="AC115" s="15">
        <f t="shared" si="4"/>
        <v>0</v>
      </c>
      <c r="AD115" s="9">
        <f t="shared" si="4"/>
        <v>0</v>
      </c>
      <c r="AE115" s="15">
        <f t="shared" si="4"/>
        <v>0</v>
      </c>
      <c r="AF115" s="9">
        <f t="shared" si="4"/>
        <v>0</v>
      </c>
      <c r="AG115" s="15">
        <f t="shared" si="4"/>
        <v>0</v>
      </c>
    </row>
    <row r="116" spans="1:33" x14ac:dyDescent="0.2">
      <c r="A116" s="4">
        <v>11</v>
      </c>
      <c r="B116" s="27" t="s">
        <v>60</v>
      </c>
      <c r="C116" s="74" t="s">
        <v>10</v>
      </c>
      <c r="D116" s="9">
        <f t="shared" si="4"/>
        <v>0</v>
      </c>
      <c r="E116" s="15">
        <f t="shared" si="4"/>
        <v>0</v>
      </c>
      <c r="F116" s="9">
        <f t="shared" si="4"/>
        <v>0</v>
      </c>
      <c r="G116" s="15">
        <f t="shared" si="4"/>
        <v>0</v>
      </c>
      <c r="H116" s="9">
        <f t="shared" si="4"/>
        <v>0</v>
      </c>
      <c r="I116" s="15">
        <f t="shared" si="4"/>
        <v>0</v>
      </c>
      <c r="J116" s="9">
        <f t="shared" si="4"/>
        <v>0</v>
      </c>
      <c r="K116" s="15">
        <f t="shared" si="4"/>
        <v>0</v>
      </c>
      <c r="L116" s="9">
        <f t="shared" si="4"/>
        <v>0</v>
      </c>
      <c r="M116" s="15">
        <f t="shared" si="4"/>
        <v>0</v>
      </c>
      <c r="N116" s="9">
        <f t="shared" si="4"/>
        <v>0</v>
      </c>
      <c r="O116" s="15">
        <f t="shared" si="4"/>
        <v>0</v>
      </c>
      <c r="P116" s="9">
        <f t="shared" si="4"/>
        <v>0</v>
      </c>
      <c r="Q116" s="15">
        <f t="shared" si="4"/>
        <v>0</v>
      </c>
      <c r="R116" s="9">
        <f t="shared" si="4"/>
        <v>0</v>
      </c>
      <c r="S116" s="15">
        <f t="shared" si="4"/>
        <v>0</v>
      </c>
      <c r="T116" s="9">
        <f t="shared" si="4"/>
        <v>0</v>
      </c>
      <c r="U116" s="15">
        <f t="shared" si="4"/>
        <v>0</v>
      </c>
      <c r="V116" s="9">
        <f t="shared" si="4"/>
        <v>0</v>
      </c>
      <c r="W116" s="15">
        <f t="shared" si="4"/>
        <v>0</v>
      </c>
      <c r="X116" s="9">
        <f t="shared" si="4"/>
        <v>0</v>
      </c>
      <c r="Y116" s="15">
        <f t="shared" si="4"/>
        <v>0</v>
      </c>
      <c r="Z116" s="9">
        <f t="shared" si="4"/>
        <v>0</v>
      </c>
      <c r="AA116" s="15">
        <f t="shared" si="4"/>
        <v>0</v>
      </c>
      <c r="AB116" s="9">
        <f t="shared" si="4"/>
        <v>0</v>
      </c>
      <c r="AC116" s="15">
        <f t="shared" si="4"/>
        <v>0</v>
      </c>
      <c r="AD116" s="9">
        <f t="shared" si="4"/>
        <v>0</v>
      </c>
      <c r="AE116" s="15">
        <f t="shared" si="4"/>
        <v>0</v>
      </c>
      <c r="AF116" s="9">
        <f t="shared" si="4"/>
        <v>0</v>
      </c>
      <c r="AG116" s="15">
        <f t="shared" si="4"/>
        <v>0</v>
      </c>
    </row>
    <row r="117" spans="1:33" x14ac:dyDescent="0.2">
      <c r="A117" s="4">
        <v>12</v>
      </c>
      <c r="B117" s="27" t="s">
        <v>40</v>
      </c>
      <c r="C117" s="74" t="s">
        <v>11</v>
      </c>
      <c r="D117" s="9">
        <f t="shared" si="4"/>
        <v>0</v>
      </c>
      <c r="E117" s="15">
        <f t="shared" si="4"/>
        <v>0</v>
      </c>
      <c r="F117" s="9">
        <f t="shared" si="4"/>
        <v>0</v>
      </c>
      <c r="G117" s="15">
        <f t="shared" si="4"/>
        <v>0</v>
      </c>
      <c r="H117" s="9">
        <f t="shared" si="4"/>
        <v>0</v>
      </c>
      <c r="I117" s="15">
        <f t="shared" si="4"/>
        <v>0</v>
      </c>
      <c r="J117" s="9">
        <f t="shared" si="4"/>
        <v>0</v>
      </c>
      <c r="K117" s="15">
        <f t="shared" si="4"/>
        <v>0</v>
      </c>
      <c r="L117" s="9">
        <f t="shared" si="4"/>
        <v>0</v>
      </c>
      <c r="M117" s="15">
        <f t="shared" si="4"/>
        <v>0</v>
      </c>
      <c r="N117" s="9">
        <f t="shared" si="4"/>
        <v>0</v>
      </c>
      <c r="O117" s="15">
        <f t="shared" si="4"/>
        <v>0</v>
      </c>
      <c r="P117" s="9">
        <f t="shared" si="4"/>
        <v>0</v>
      </c>
      <c r="Q117" s="15">
        <f t="shared" si="4"/>
        <v>0</v>
      </c>
      <c r="R117" s="9">
        <f t="shared" si="4"/>
        <v>0</v>
      </c>
      <c r="S117" s="15">
        <f t="shared" si="4"/>
        <v>0</v>
      </c>
      <c r="T117" s="9">
        <f t="shared" si="4"/>
        <v>0</v>
      </c>
      <c r="U117" s="15">
        <f t="shared" si="4"/>
        <v>0</v>
      </c>
      <c r="V117" s="9">
        <f t="shared" si="4"/>
        <v>0</v>
      </c>
      <c r="W117" s="15">
        <f t="shared" si="4"/>
        <v>0</v>
      </c>
      <c r="X117" s="9">
        <f t="shared" si="4"/>
        <v>0</v>
      </c>
      <c r="Y117" s="15">
        <f t="shared" si="4"/>
        <v>0</v>
      </c>
      <c r="Z117" s="9">
        <f t="shared" si="4"/>
        <v>0</v>
      </c>
      <c r="AA117" s="15">
        <f t="shared" si="4"/>
        <v>0</v>
      </c>
      <c r="AB117" s="9">
        <f t="shared" si="4"/>
        <v>0</v>
      </c>
      <c r="AC117" s="15">
        <f t="shared" si="4"/>
        <v>0</v>
      </c>
      <c r="AD117" s="9">
        <f t="shared" si="4"/>
        <v>0</v>
      </c>
      <c r="AE117" s="15">
        <f t="shared" si="4"/>
        <v>0</v>
      </c>
      <c r="AF117" s="9">
        <f t="shared" si="4"/>
        <v>0</v>
      </c>
      <c r="AG117" s="15">
        <f t="shared" si="4"/>
        <v>0</v>
      </c>
    </row>
    <row r="118" spans="1:33" x14ac:dyDescent="0.2">
      <c r="A118" s="4">
        <v>13</v>
      </c>
      <c r="B118" s="27" t="s">
        <v>41</v>
      </c>
      <c r="C118" s="74" t="s">
        <v>12</v>
      </c>
      <c r="D118" s="9">
        <f t="shared" si="4"/>
        <v>0</v>
      </c>
      <c r="E118" s="15">
        <f t="shared" si="4"/>
        <v>0</v>
      </c>
      <c r="F118" s="9">
        <f t="shared" si="4"/>
        <v>0</v>
      </c>
      <c r="G118" s="15">
        <f t="shared" si="4"/>
        <v>0</v>
      </c>
      <c r="H118" s="9">
        <f t="shared" si="4"/>
        <v>0</v>
      </c>
      <c r="I118" s="15">
        <f t="shared" si="4"/>
        <v>0</v>
      </c>
      <c r="J118" s="9">
        <f t="shared" si="4"/>
        <v>0</v>
      </c>
      <c r="K118" s="15">
        <f t="shared" si="4"/>
        <v>0</v>
      </c>
      <c r="L118" s="9">
        <f t="shared" si="4"/>
        <v>0</v>
      </c>
      <c r="M118" s="15">
        <f t="shared" si="4"/>
        <v>0</v>
      </c>
      <c r="N118" s="9">
        <f t="shared" si="4"/>
        <v>0</v>
      </c>
      <c r="O118" s="15">
        <f t="shared" si="4"/>
        <v>0</v>
      </c>
      <c r="P118" s="9">
        <f t="shared" si="4"/>
        <v>0</v>
      </c>
      <c r="Q118" s="15">
        <f t="shared" si="4"/>
        <v>0</v>
      </c>
      <c r="R118" s="9">
        <f t="shared" si="4"/>
        <v>0</v>
      </c>
      <c r="S118" s="15">
        <f t="shared" si="4"/>
        <v>0</v>
      </c>
      <c r="T118" s="9">
        <f t="shared" si="4"/>
        <v>0</v>
      </c>
      <c r="U118" s="15">
        <f t="shared" si="4"/>
        <v>0</v>
      </c>
      <c r="V118" s="9">
        <f t="shared" si="4"/>
        <v>0</v>
      </c>
      <c r="W118" s="15">
        <f t="shared" si="4"/>
        <v>0</v>
      </c>
      <c r="X118" s="9">
        <f t="shared" si="4"/>
        <v>0</v>
      </c>
      <c r="Y118" s="15">
        <f t="shared" si="4"/>
        <v>0</v>
      </c>
      <c r="Z118" s="9">
        <f t="shared" si="4"/>
        <v>0</v>
      </c>
      <c r="AA118" s="15">
        <f t="shared" si="4"/>
        <v>0</v>
      </c>
      <c r="AB118" s="9">
        <f t="shared" si="4"/>
        <v>0</v>
      </c>
      <c r="AC118" s="15">
        <f t="shared" si="4"/>
        <v>0</v>
      </c>
      <c r="AD118" s="9">
        <f t="shared" si="4"/>
        <v>0</v>
      </c>
      <c r="AE118" s="15">
        <f t="shared" si="4"/>
        <v>0</v>
      </c>
      <c r="AF118" s="9">
        <f t="shared" si="4"/>
        <v>0</v>
      </c>
      <c r="AG118" s="15">
        <f t="shared" si="4"/>
        <v>0</v>
      </c>
    </row>
    <row r="119" spans="1:33" x14ac:dyDescent="0.2">
      <c r="A119" s="4">
        <v>14</v>
      </c>
      <c r="B119" s="27" t="s">
        <v>42</v>
      </c>
      <c r="C119" s="74" t="s">
        <v>13</v>
      </c>
      <c r="D119" s="9">
        <f t="shared" si="4"/>
        <v>0</v>
      </c>
      <c r="E119" s="15">
        <f t="shared" si="4"/>
        <v>0</v>
      </c>
      <c r="F119" s="9">
        <f t="shared" si="4"/>
        <v>0</v>
      </c>
      <c r="G119" s="15">
        <f t="shared" si="4"/>
        <v>0</v>
      </c>
      <c r="H119" s="9">
        <f t="shared" si="4"/>
        <v>0</v>
      </c>
      <c r="I119" s="15">
        <f t="shared" si="4"/>
        <v>0</v>
      </c>
      <c r="J119" s="9">
        <f t="shared" si="4"/>
        <v>0</v>
      </c>
      <c r="K119" s="15">
        <f t="shared" si="4"/>
        <v>0</v>
      </c>
      <c r="L119" s="9">
        <f t="shared" si="4"/>
        <v>0</v>
      </c>
      <c r="M119" s="15">
        <f t="shared" si="4"/>
        <v>0</v>
      </c>
      <c r="N119" s="9">
        <f t="shared" si="4"/>
        <v>0</v>
      </c>
      <c r="O119" s="15">
        <f t="shared" si="4"/>
        <v>0</v>
      </c>
      <c r="P119" s="9">
        <f t="shared" si="4"/>
        <v>0</v>
      </c>
      <c r="Q119" s="15">
        <f t="shared" si="4"/>
        <v>0</v>
      </c>
      <c r="R119" s="9">
        <f t="shared" si="4"/>
        <v>0</v>
      </c>
      <c r="S119" s="15">
        <f t="shared" si="4"/>
        <v>0</v>
      </c>
      <c r="T119" s="9">
        <f t="shared" si="4"/>
        <v>0</v>
      </c>
      <c r="U119" s="15">
        <f t="shared" si="4"/>
        <v>0</v>
      </c>
      <c r="V119" s="9">
        <f t="shared" si="4"/>
        <v>0</v>
      </c>
      <c r="W119" s="15">
        <f t="shared" si="4"/>
        <v>0</v>
      </c>
      <c r="X119" s="9">
        <f t="shared" si="4"/>
        <v>0</v>
      </c>
      <c r="Y119" s="15">
        <f t="shared" si="4"/>
        <v>0</v>
      </c>
      <c r="Z119" s="9">
        <f t="shared" si="4"/>
        <v>0</v>
      </c>
      <c r="AA119" s="15">
        <f t="shared" si="4"/>
        <v>0</v>
      </c>
      <c r="AB119" s="9">
        <f t="shared" si="4"/>
        <v>0</v>
      </c>
      <c r="AC119" s="15">
        <f t="shared" si="4"/>
        <v>0</v>
      </c>
      <c r="AD119" s="9">
        <f t="shared" si="4"/>
        <v>0</v>
      </c>
      <c r="AE119" s="15">
        <f t="shared" si="4"/>
        <v>0</v>
      </c>
      <c r="AF119" s="9">
        <f t="shared" si="4"/>
        <v>0</v>
      </c>
      <c r="AG119" s="15">
        <f t="shared" si="4"/>
        <v>0</v>
      </c>
    </row>
    <row r="120" spans="1:33" x14ac:dyDescent="0.2">
      <c r="A120" s="4">
        <v>15</v>
      </c>
      <c r="B120" s="27" t="s">
        <v>43</v>
      </c>
      <c r="C120" s="74" t="s">
        <v>14</v>
      </c>
      <c r="D120" s="9">
        <f t="shared" si="4"/>
        <v>0</v>
      </c>
      <c r="E120" s="15">
        <f t="shared" si="4"/>
        <v>0</v>
      </c>
      <c r="F120" s="9">
        <f t="shared" si="4"/>
        <v>0</v>
      </c>
      <c r="G120" s="15">
        <f t="shared" si="4"/>
        <v>0</v>
      </c>
      <c r="H120" s="9">
        <f t="shared" si="4"/>
        <v>0</v>
      </c>
      <c r="I120" s="15">
        <f t="shared" si="4"/>
        <v>0</v>
      </c>
      <c r="J120" s="9">
        <f t="shared" si="4"/>
        <v>0</v>
      </c>
      <c r="K120" s="15">
        <f t="shared" si="4"/>
        <v>0</v>
      </c>
      <c r="L120" s="9">
        <f t="shared" si="4"/>
        <v>0</v>
      </c>
      <c r="M120" s="15">
        <f t="shared" si="4"/>
        <v>0</v>
      </c>
      <c r="N120" s="9">
        <f t="shared" si="4"/>
        <v>0</v>
      </c>
      <c r="O120" s="15">
        <f t="shared" si="4"/>
        <v>0</v>
      </c>
      <c r="P120" s="9">
        <f t="shared" si="4"/>
        <v>0</v>
      </c>
      <c r="Q120" s="15">
        <f t="shared" si="4"/>
        <v>0</v>
      </c>
      <c r="R120" s="9">
        <f t="shared" si="4"/>
        <v>0</v>
      </c>
      <c r="S120" s="15">
        <f t="shared" si="4"/>
        <v>0</v>
      </c>
      <c r="T120" s="9">
        <f t="shared" si="4"/>
        <v>0</v>
      </c>
      <c r="U120" s="15">
        <f t="shared" si="4"/>
        <v>0</v>
      </c>
      <c r="V120" s="9">
        <f t="shared" si="4"/>
        <v>0</v>
      </c>
      <c r="W120" s="15">
        <f t="shared" si="4"/>
        <v>0</v>
      </c>
      <c r="X120" s="9">
        <f t="shared" si="4"/>
        <v>0</v>
      </c>
      <c r="Y120" s="15">
        <f t="shared" si="4"/>
        <v>0</v>
      </c>
      <c r="Z120" s="9">
        <f t="shared" si="4"/>
        <v>0</v>
      </c>
      <c r="AA120" s="15">
        <f t="shared" si="4"/>
        <v>0</v>
      </c>
      <c r="AB120" s="9">
        <f t="shared" si="4"/>
        <v>0</v>
      </c>
      <c r="AC120" s="15">
        <f t="shared" si="4"/>
        <v>0</v>
      </c>
      <c r="AD120" s="9">
        <f t="shared" si="4"/>
        <v>0</v>
      </c>
      <c r="AE120" s="15">
        <f t="shared" si="4"/>
        <v>0</v>
      </c>
      <c r="AF120" s="9">
        <f t="shared" si="4"/>
        <v>0</v>
      </c>
      <c r="AG120" s="15">
        <f t="shared" si="4"/>
        <v>0</v>
      </c>
    </row>
    <row r="121" spans="1:33" x14ac:dyDescent="0.2">
      <c r="A121" s="4">
        <v>16</v>
      </c>
      <c r="B121" s="27" t="s">
        <v>44</v>
      </c>
      <c r="C121" s="74" t="s">
        <v>15</v>
      </c>
      <c r="D121" s="9">
        <f t="shared" si="4"/>
        <v>0</v>
      </c>
      <c r="E121" s="15">
        <f t="shared" si="4"/>
        <v>0</v>
      </c>
      <c r="F121" s="9">
        <f t="shared" si="4"/>
        <v>0</v>
      </c>
      <c r="G121" s="15">
        <f t="shared" si="4"/>
        <v>0</v>
      </c>
      <c r="H121" s="9">
        <f t="shared" si="4"/>
        <v>0</v>
      </c>
      <c r="I121" s="15">
        <f t="shared" si="4"/>
        <v>0</v>
      </c>
      <c r="J121" s="9">
        <f t="shared" si="4"/>
        <v>0</v>
      </c>
      <c r="K121" s="15">
        <f t="shared" si="4"/>
        <v>0</v>
      </c>
      <c r="L121" s="9">
        <f t="shared" si="4"/>
        <v>0</v>
      </c>
      <c r="M121" s="15">
        <f t="shared" si="4"/>
        <v>0</v>
      </c>
      <c r="N121" s="9">
        <f t="shared" si="4"/>
        <v>0</v>
      </c>
      <c r="O121" s="15">
        <f t="shared" si="4"/>
        <v>0</v>
      </c>
      <c r="P121" s="9">
        <f t="shared" si="4"/>
        <v>0</v>
      </c>
      <c r="Q121" s="15">
        <f t="shared" si="4"/>
        <v>0</v>
      </c>
      <c r="R121" s="9">
        <f t="shared" si="4"/>
        <v>0</v>
      </c>
      <c r="S121" s="15">
        <f t="shared" si="4"/>
        <v>0</v>
      </c>
      <c r="T121" s="9">
        <f t="shared" si="4"/>
        <v>0</v>
      </c>
      <c r="U121" s="15">
        <f t="shared" si="4"/>
        <v>0</v>
      </c>
      <c r="V121" s="9">
        <f t="shared" si="4"/>
        <v>0</v>
      </c>
      <c r="W121" s="15">
        <f t="shared" si="4"/>
        <v>0</v>
      </c>
      <c r="X121" s="9">
        <f t="shared" si="4"/>
        <v>0</v>
      </c>
      <c r="Y121" s="15">
        <f t="shared" si="4"/>
        <v>0</v>
      </c>
      <c r="Z121" s="9">
        <f t="shared" si="4"/>
        <v>0</v>
      </c>
      <c r="AA121" s="15">
        <f t="shared" si="4"/>
        <v>0</v>
      </c>
      <c r="AB121" s="9">
        <f t="shared" si="4"/>
        <v>0</v>
      </c>
      <c r="AC121" s="15">
        <f t="shared" si="4"/>
        <v>0</v>
      </c>
      <c r="AD121" s="9">
        <f t="shared" si="4"/>
        <v>0</v>
      </c>
      <c r="AE121" s="15">
        <f t="shared" si="4"/>
        <v>0</v>
      </c>
      <c r="AF121" s="9">
        <f t="shared" si="4"/>
        <v>0</v>
      </c>
      <c r="AG121" s="15">
        <f t="shared" si="4"/>
        <v>0</v>
      </c>
    </row>
    <row r="122" spans="1:33" x14ac:dyDescent="0.2">
      <c r="A122" s="4">
        <v>17</v>
      </c>
      <c r="B122" s="27" t="s">
        <v>45</v>
      </c>
      <c r="C122" s="74" t="s">
        <v>16</v>
      </c>
      <c r="D122" s="9">
        <f t="shared" si="4"/>
        <v>0</v>
      </c>
      <c r="E122" s="15">
        <f t="shared" si="4"/>
        <v>0</v>
      </c>
      <c r="F122" s="9">
        <f t="shared" si="4"/>
        <v>0</v>
      </c>
      <c r="G122" s="15">
        <f t="shared" si="4"/>
        <v>0</v>
      </c>
      <c r="H122" s="9">
        <f t="shared" si="4"/>
        <v>0</v>
      </c>
      <c r="I122" s="15">
        <f t="shared" si="4"/>
        <v>0</v>
      </c>
      <c r="J122" s="9">
        <f t="shared" si="4"/>
        <v>0</v>
      </c>
      <c r="K122" s="15">
        <f t="shared" si="4"/>
        <v>0</v>
      </c>
      <c r="L122" s="9">
        <f t="shared" si="4"/>
        <v>0</v>
      </c>
      <c r="M122" s="15">
        <f t="shared" si="4"/>
        <v>0</v>
      </c>
      <c r="N122" s="9">
        <f t="shared" si="4"/>
        <v>0</v>
      </c>
      <c r="O122" s="15">
        <f t="shared" si="4"/>
        <v>0</v>
      </c>
      <c r="P122" s="9">
        <f t="shared" si="4"/>
        <v>0</v>
      </c>
      <c r="Q122" s="15">
        <f t="shared" si="4"/>
        <v>0</v>
      </c>
      <c r="R122" s="9">
        <f t="shared" si="4"/>
        <v>0</v>
      </c>
      <c r="S122" s="15">
        <f t="shared" si="4"/>
        <v>0</v>
      </c>
      <c r="T122" s="9">
        <f t="shared" si="4"/>
        <v>0</v>
      </c>
      <c r="U122" s="15">
        <f t="shared" si="4"/>
        <v>0</v>
      </c>
      <c r="V122" s="9">
        <f t="shared" si="4"/>
        <v>0</v>
      </c>
      <c r="W122" s="15">
        <f t="shared" si="4"/>
        <v>0</v>
      </c>
      <c r="X122" s="9">
        <f t="shared" si="4"/>
        <v>0</v>
      </c>
      <c r="Y122" s="15">
        <f t="shared" si="4"/>
        <v>0</v>
      </c>
      <c r="Z122" s="9">
        <f t="shared" si="4"/>
        <v>0</v>
      </c>
      <c r="AA122" s="15">
        <f t="shared" si="4"/>
        <v>0</v>
      </c>
      <c r="AB122" s="9">
        <f t="shared" si="4"/>
        <v>0</v>
      </c>
      <c r="AC122" s="15">
        <f t="shared" si="4"/>
        <v>0</v>
      </c>
      <c r="AD122" s="9">
        <f t="shared" si="4"/>
        <v>0</v>
      </c>
      <c r="AE122" s="15">
        <f t="shared" si="4"/>
        <v>0</v>
      </c>
      <c r="AF122" s="9">
        <f t="shared" si="4"/>
        <v>0</v>
      </c>
      <c r="AG122" s="15">
        <f t="shared" si="4"/>
        <v>0</v>
      </c>
    </row>
    <row r="123" spans="1:33" x14ac:dyDescent="0.2">
      <c r="A123" s="4">
        <v>18</v>
      </c>
      <c r="B123" s="27" t="s">
        <v>46</v>
      </c>
      <c r="C123" s="74" t="s">
        <v>17</v>
      </c>
      <c r="D123" s="9">
        <f t="shared" si="4"/>
        <v>0</v>
      </c>
      <c r="E123" s="15">
        <f t="shared" si="4"/>
        <v>0</v>
      </c>
      <c r="F123" s="9">
        <f t="shared" si="4"/>
        <v>0</v>
      </c>
      <c r="G123" s="15">
        <f t="shared" si="4"/>
        <v>0</v>
      </c>
      <c r="H123" s="9">
        <f t="shared" si="4"/>
        <v>0</v>
      </c>
      <c r="I123" s="15">
        <f t="shared" si="4"/>
        <v>0</v>
      </c>
      <c r="J123" s="9">
        <f t="shared" si="4"/>
        <v>0</v>
      </c>
      <c r="K123" s="15">
        <f t="shared" si="4"/>
        <v>0</v>
      </c>
      <c r="L123" s="9">
        <f t="shared" si="4"/>
        <v>0</v>
      </c>
      <c r="M123" s="15">
        <f t="shared" si="4"/>
        <v>0</v>
      </c>
      <c r="N123" s="9">
        <f t="shared" si="4"/>
        <v>0</v>
      </c>
      <c r="O123" s="15">
        <f t="shared" si="4"/>
        <v>0</v>
      </c>
      <c r="P123" s="9">
        <f t="shared" si="4"/>
        <v>0</v>
      </c>
      <c r="Q123" s="15">
        <f t="shared" si="4"/>
        <v>0</v>
      </c>
      <c r="R123" s="9">
        <f t="shared" si="4"/>
        <v>0</v>
      </c>
      <c r="S123" s="15">
        <f t="shared" ref="S123:AG123" si="5">S27+S75</f>
        <v>0</v>
      </c>
      <c r="T123" s="9">
        <f t="shared" si="5"/>
        <v>0</v>
      </c>
      <c r="U123" s="15">
        <f t="shared" si="5"/>
        <v>0</v>
      </c>
      <c r="V123" s="9">
        <f t="shared" si="5"/>
        <v>0</v>
      </c>
      <c r="W123" s="15">
        <f t="shared" si="5"/>
        <v>0</v>
      </c>
      <c r="X123" s="9">
        <f t="shared" si="5"/>
        <v>0</v>
      </c>
      <c r="Y123" s="15">
        <f t="shared" si="5"/>
        <v>0</v>
      </c>
      <c r="Z123" s="9">
        <f t="shared" si="5"/>
        <v>0</v>
      </c>
      <c r="AA123" s="15">
        <f t="shared" si="5"/>
        <v>0</v>
      </c>
      <c r="AB123" s="9">
        <f t="shared" si="5"/>
        <v>0</v>
      </c>
      <c r="AC123" s="15">
        <f t="shared" si="5"/>
        <v>0</v>
      </c>
      <c r="AD123" s="9">
        <f t="shared" si="5"/>
        <v>0</v>
      </c>
      <c r="AE123" s="15">
        <f t="shared" si="5"/>
        <v>0</v>
      </c>
      <c r="AF123" s="9">
        <f t="shared" si="5"/>
        <v>0</v>
      </c>
      <c r="AG123" s="15">
        <f t="shared" si="5"/>
        <v>0</v>
      </c>
    </row>
    <row r="124" spans="1:33" x14ac:dyDescent="0.2">
      <c r="A124" s="4">
        <v>19</v>
      </c>
      <c r="B124" s="27" t="s">
        <v>47</v>
      </c>
      <c r="C124" s="74" t="s">
        <v>18</v>
      </c>
      <c r="D124" s="9">
        <f t="shared" ref="D124:AG132" si="6">D28+D76</f>
        <v>0</v>
      </c>
      <c r="E124" s="15">
        <f t="shared" si="6"/>
        <v>0</v>
      </c>
      <c r="F124" s="9">
        <f t="shared" si="6"/>
        <v>0</v>
      </c>
      <c r="G124" s="15">
        <f t="shared" si="6"/>
        <v>0</v>
      </c>
      <c r="H124" s="9">
        <f t="shared" si="6"/>
        <v>0</v>
      </c>
      <c r="I124" s="15">
        <f t="shared" si="6"/>
        <v>0</v>
      </c>
      <c r="J124" s="9">
        <f t="shared" si="6"/>
        <v>0</v>
      </c>
      <c r="K124" s="15">
        <f t="shared" si="6"/>
        <v>0</v>
      </c>
      <c r="L124" s="9">
        <f t="shared" si="6"/>
        <v>0</v>
      </c>
      <c r="M124" s="15">
        <f t="shared" si="6"/>
        <v>0</v>
      </c>
      <c r="N124" s="9">
        <f t="shared" si="6"/>
        <v>0</v>
      </c>
      <c r="O124" s="15">
        <f t="shared" si="6"/>
        <v>0</v>
      </c>
      <c r="P124" s="9">
        <f t="shared" si="6"/>
        <v>0</v>
      </c>
      <c r="Q124" s="15">
        <f t="shared" si="6"/>
        <v>0</v>
      </c>
      <c r="R124" s="9">
        <f t="shared" si="6"/>
        <v>0</v>
      </c>
      <c r="S124" s="15">
        <f t="shared" si="6"/>
        <v>0</v>
      </c>
      <c r="T124" s="9">
        <f t="shared" si="6"/>
        <v>0</v>
      </c>
      <c r="U124" s="15">
        <f t="shared" si="6"/>
        <v>0</v>
      </c>
      <c r="V124" s="9">
        <f t="shared" si="6"/>
        <v>0</v>
      </c>
      <c r="W124" s="15">
        <f t="shared" si="6"/>
        <v>0</v>
      </c>
      <c r="X124" s="9">
        <f t="shared" si="6"/>
        <v>0</v>
      </c>
      <c r="Y124" s="15">
        <f t="shared" si="6"/>
        <v>0</v>
      </c>
      <c r="Z124" s="9">
        <f t="shared" si="6"/>
        <v>0</v>
      </c>
      <c r="AA124" s="15">
        <f t="shared" si="6"/>
        <v>0</v>
      </c>
      <c r="AB124" s="9">
        <f t="shared" si="6"/>
        <v>0</v>
      </c>
      <c r="AC124" s="15">
        <f t="shared" si="6"/>
        <v>0</v>
      </c>
      <c r="AD124" s="9">
        <f t="shared" si="6"/>
        <v>0</v>
      </c>
      <c r="AE124" s="15">
        <f t="shared" si="6"/>
        <v>0</v>
      </c>
      <c r="AF124" s="9">
        <f t="shared" si="6"/>
        <v>0</v>
      </c>
      <c r="AG124" s="15">
        <f t="shared" si="6"/>
        <v>0</v>
      </c>
    </row>
    <row r="125" spans="1:33" x14ac:dyDescent="0.2">
      <c r="A125" s="4">
        <v>20</v>
      </c>
      <c r="B125" s="27" t="s">
        <v>48</v>
      </c>
      <c r="C125" s="74" t="s">
        <v>19</v>
      </c>
      <c r="D125" s="9">
        <f t="shared" si="6"/>
        <v>0</v>
      </c>
      <c r="E125" s="15">
        <f t="shared" si="6"/>
        <v>0</v>
      </c>
      <c r="F125" s="9">
        <f t="shared" si="6"/>
        <v>0</v>
      </c>
      <c r="G125" s="15">
        <f t="shared" si="6"/>
        <v>0</v>
      </c>
      <c r="H125" s="9">
        <f t="shared" si="6"/>
        <v>0</v>
      </c>
      <c r="I125" s="15">
        <f t="shared" si="6"/>
        <v>0</v>
      </c>
      <c r="J125" s="9">
        <f t="shared" si="6"/>
        <v>0</v>
      </c>
      <c r="K125" s="15">
        <f t="shared" si="6"/>
        <v>0</v>
      </c>
      <c r="L125" s="9">
        <f t="shared" si="6"/>
        <v>0</v>
      </c>
      <c r="M125" s="15">
        <f t="shared" si="6"/>
        <v>0</v>
      </c>
      <c r="N125" s="9">
        <f t="shared" si="6"/>
        <v>0</v>
      </c>
      <c r="O125" s="15">
        <f t="shared" si="6"/>
        <v>0</v>
      </c>
      <c r="P125" s="9">
        <f t="shared" si="6"/>
        <v>0</v>
      </c>
      <c r="Q125" s="15">
        <f t="shared" si="6"/>
        <v>0</v>
      </c>
      <c r="R125" s="9">
        <f t="shared" si="6"/>
        <v>0</v>
      </c>
      <c r="S125" s="15">
        <f t="shared" si="6"/>
        <v>0</v>
      </c>
      <c r="T125" s="9">
        <f t="shared" si="6"/>
        <v>0</v>
      </c>
      <c r="U125" s="15">
        <f t="shared" si="6"/>
        <v>0</v>
      </c>
      <c r="V125" s="9">
        <f t="shared" si="6"/>
        <v>0</v>
      </c>
      <c r="W125" s="15">
        <f t="shared" si="6"/>
        <v>0</v>
      </c>
      <c r="X125" s="9">
        <f t="shared" si="6"/>
        <v>0</v>
      </c>
      <c r="Y125" s="15">
        <f t="shared" si="6"/>
        <v>0</v>
      </c>
      <c r="Z125" s="9">
        <f t="shared" si="6"/>
        <v>0</v>
      </c>
      <c r="AA125" s="15">
        <f t="shared" si="6"/>
        <v>0</v>
      </c>
      <c r="AB125" s="9">
        <f t="shared" si="6"/>
        <v>0</v>
      </c>
      <c r="AC125" s="15">
        <f t="shared" si="6"/>
        <v>0</v>
      </c>
      <c r="AD125" s="9">
        <f t="shared" si="6"/>
        <v>0</v>
      </c>
      <c r="AE125" s="15">
        <f t="shared" si="6"/>
        <v>0</v>
      </c>
      <c r="AF125" s="9">
        <f t="shared" si="6"/>
        <v>0</v>
      </c>
      <c r="AG125" s="15">
        <f t="shared" si="6"/>
        <v>0</v>
      </c>
    </row>
    <row r="126" spans="1:33" x14ac:dyDescent="0.2">
      <c r="A126" s="4">
        <v>21</v>
      </c>
      <c r="B126" s="27" t="s">
        <v>49</v>
      </c>
      <c r="C126" s="74" t="s">
        <v>20</v>
      </c>
      <c r="D126" s="9">
        <f t="shared" si="6"/>
        <v>0</v>
      </c>
      <c r="E126" s="15">
        <f t="shared" si="6"/>
        <v>0</v>
      </c>
      <c r="F126" s="9">
        <f t="shared" si="6"/>
        <v>0</v>
      </c>
      <c r="G126" s="15">
        <f t="shared" si="6"/>
        <v>0</v>
      </c>
      <c r="H126" s="9">
        <f t="shared" si="6"/>
        <v>0</v>
      </c>
      <c r="I126" s="15">
        <f t="shared" si="6"/>
        <v>0</v>
      </c>
      <c r="J126" s="9">
        <f t="shared" si="6"/>
        <v>0</v>
      </c>
      <c r="K126" s="15">
        <f t="shared" si="6"/>
        <v>0</v>
      </c>
      <c r="L126" s="9">
        <f t="shared" si="6"/>
        <v>0</v>
      </c>
      <c r="M126" s="15">
        <f t="shared" si="6"/>
        <v>0</v>
      </c>
      <c r="N126" s="9">
        <f t="shared" si="6"/>
        <v>0</v>
      </c>
      <c r="O126" s="15">
        <f t="shared" si="6"/>
        <v>0</v>
      </c>
      <c r="P126" s="9">
        <f t="shared" si="6"/>
        <v>0</v>
      </c>
      <c r="Q126" s="15">
        <f t="shared" si="6"/>
        <v>0</v>
      </c>
      <c r="R126" s="9">
        <f t="shared" si="6"/>
        <v>0</v>
      </c>
      <c r="S126" s="15">
        <f t="shared" si="6"/>
        <v>0</v>
      </c>
      <c r="T126" s="9">
        <f t="shared" si="6"/>
        <v>0</v>
      </c>
      <c r="U126" s="15">
        <f t="shared" si="6"/>
        <v>0</v>
      </c>
      <c r="V126" s="9">
        <f t="shared" si="6"/>
        <v>0</v>
      </c>
      <c r="W126" s="15">
        <f t="shared" si="6"/>
        <v>0</v>
      </c>
      <c r="X126" s="9">
        <f t="shared" si="6"/>
        <v>0</v>
      </c>
      <c r="Y126" s="15">
        <f t="shared" si="6"/>
        <v>0</v>
      </c>
      <c r="Z126" s="9">
        <f t="shared" si="6"/>
        <v>0</v>
      </c>
      <c r="AA126" s="15">
        <f t="shared" si="6"/>
        <v>0</v>
      </c>
      <c r="AB126" s="9">
        <f t="shared" si="6"/>
        <v>0</v>
      </c>
      <c r="AC126" s="15">
        <f t="shared" si="6"/>
        <v>0</v>
      </c>
      <c r="AD126" s="9">
        <f t="shared" si="6"/>
        <v>300</v>
      </c>
      <c r="AE126" s="15">
        <f t="shared" si="6"/>
        <v>201657</v>
      </c>
      <c r="AF126" s="9">
        <f t="shared" si="6"/>
        <v>0</v>
      </c>
      <c r="AG126" s="15">
        <f t="shared" si="6"/>
        <v>0</v>
      </c>
    </row>
    <row r="127" spans="1:33" x14ac:dyDescent="0.2">
      <c r="A127" s="4">
        <v>22</v>
      </c>
      <c r="B127" s="27" t="s">
        <v>50</v>
      </c>
      <c r="C127" s="74" t="s">
        <v>21</v>
      </c>
      <c r="D127" s="9">
        <f t="shared" si="6"/>
        <v>0</v>
      </c>
      <c r="E127" s="15">
        <f t="shared" si="6"/>
        <v>0</v>
      </c>
      <c r="F127" s="9">
        <f t="shared" si="6"/>
        <v>0</v>
      </c>
      <c r="G127" s="15">
        <f t="shared" si="6"/>
        <v>0</v>
      </c>
      <c r="H127" s="9">
        <f t="shared" si="6"/>
        <v>0</v>
      </c>
      <c r="I127" s="15">
        <f t="shared" si="6"/>
        <v>0</v>
      </c>
      <c r="J127" s="9">
        <f t="shared" si="6"/>
        <v>0</v>
      </c>
      <c r="K127" s="15">
        <f t="shared" si="6"/>
        <v>0</v>
      </c>
      <c r="L127" s="9">
        <f t="shared" si="6"/>
        <v>0</v>
      </c>
      <c r="M127" s="15">
        <f t="shared" si="6"/>
        <v>0</v>
      </c>
      <c r="N127" s="9">
        <f t="shared" si="6"/>
        <v>0</v>
      </c>
      <c r="O127" s="15">
        <f t="shared" si="6"/>
        <v>0</v>
      </c>
      <c r="P127" s="9">
        <f t="shared" si="6"/>
        <v>0</v>
      </c>
      <c r="Q127" s="15">
        <f t="shared" si="6"/>
        <v>0</v>
      </c>
      <c r="R127" s="9">
        <f t="shared" si="6"/>
        <v>0</v>
      </c>
      <c r="S127" s="15">
        <f t="shared" si="6"/>
        <v>0</v>
      </c>
      <c r="T127" s="9">
        <f t="shared" si="6"/>
        <v>0</v>
      </c>
      <c r="U127" s="15">
        <f t="shared" si="6"/>
        <v>0</v>
      </c>
      <c r="V127" s="9">
        <f t="shared" si="6"/>
        <v>0</v>
      </c>
      <c r="W127" s="15">
        <f t="shared" si="6"/>
        <v>0</v>
      </c>
      <c r="X127" s="9">
        <f t="shared" si="6"/>
        <v>0</v>
      </c>
      <c r="Y127" s="15">
        <f t="shared" si="6"/>
        <v>0</v>
      </c>
      <c r="Z127" s="9">
        <f t="shared" si="6"/>
        <v>0</v>
      </c>
      <c r="AA127" s="15">
        <f t="shared" si="6"/>
        <v>0</v>
      </c>
      <c r="AB127" s="9">
        <f t="shared" si="6"/>
        <v>0</v>
      </c>
      <c r="AC127" s="15">
        <f t="shared" si="6"/>
        <v>0</v>
      </c>
      <c r="AD127" s="9">
        <f t="shared" si="6"/>
        <v>0</v>
      </c>
      <c r="AE127" s="15">
        <f t="shared" si="6"/>
        <v>0</v>
      </c>
      <c r="AF127" s="9">
        <f t="shared" si="6"/>
        <v>0</v>
      </c>
      <c r="AG127" s="15">
        <f t="shared" si="6"/>
        <v>0</v>
      </c>
    </row>
    <row r="128" spans="1:33" x14ac:dyDescent="0.2">
      <c r="A128" s="4">
        <v>23</v>
      </c>
      <c r="B128" s="27" t="s">
        <v>51</v>
      </c>
      <c r="C128" s="74" t="s">
        <v>22</v>
      </c>
      <c r="D128" s="9">
        <f t="shared" si="6"/>
        <v>0</v>
      </c>
      <c r="E128" s="15">
        <f t="shared" si="6"/>
        <v>0</v>
      </c>
      <c r="F128" s="9">
        <f t="shared" si="6"/>
        <v>0</v>
      </c>
      <c r="G128" s="15">
        <f t="shared" si="6"/>
        <v>0</v>
      </c>
      <c r="H128" s="9">
        <f t="shared" si="6"/>
        <v>0</v>
      </c>
      <c r="I128" s="15">
        <f t="shared" si="6"/>
        <v>0</v>
      </c>
      <c r="J128" s="9">
        <f t="shared" si="6"/>
        <v>0</v>
      </c>
      <c r="K128" s="15">
        <f t="shared" si="6"/>
        <v>0</v>
      </c>
      <c r="L128" s="9">
        <f t="shared" si="6"/>
        <v>0</v>
      </c>
      <c r="M128" s="15">
        <f t="shared" si="6"/>
        <v>0</v>
      </c>
      <c r="N128" s="9">
        <f t="shared" si="6"/>
        <v>0</v>
      </c>
      <c r="O128" s="15">
        <f t="shared" si="6"/>
        <v>0</v>
      </c>
      <c r="P128" s="9">
        <f t="shared" si="6"/>
        <v>0</v>
      </c>
      <c r="Q128" s="15">
        <f t="shared" si="6"/>
        <v>0</v>
      </c>
      <c r="R128" s="9">
        <f t="shared" si="6"/>
        <v>0</v>
      </c>
      <c r="S128" s="15">
        <f t="shared" si="6"/>
        <v>0</v>
      </c>
      <c r="T128" s="9">
        <f t="shared" si="6"/>
        <v>0</v>
      </c>
      <c r="U128" s="15">
        <f t="shared" si="6"/>
        <v>0</v>
      </c>
      <c r="V128" s="9">
        <f t="shared" si="6"/>
        <v>0</v>
      </c>
      <c r="W128" s="15">
        <f t="shared" si="6"/>
        <v>0</v>
      </c>
      <c r="X128" s="9">
        <f t="shared" si="6"/>
        <v>0</v>
      </c>
      <c r="Y128" s="15">
        <f t="shared" si="6"/>
        <v>0</v>
      </c>
      <c r="Z128" s="9">
        <f t="shared" si="6"/>
        <v>0</v>
      </c>
      <c r="AA128" s="15">
        <f t="shared" si="6"/>
        <v>0</v>
      </c>
      <c r="AB128" s="9">
        <f t="shared" si="6"/>
        <v>0</v>
      </c>
      <c r="AC128" s="15">
        <f t="shared" si="6"/>
        <v>0</v>
      </c>
      <c r="AD128" s="9">
        <f t="shared" si="6"/>
        <v>0</v>
      </c>
      <c r="AE128" s="15">
        <f t="shared" si="6"/>
        <v>0</v>
      </c>
      <c r="AF128" s="9">
        <f t="shared" si="6"/>
        <v>0</v>
      </c>
      <c r="AG128" s="15">
        <f t="shared" si="6"/>
        <v>0</v>
      </c>
    </row>
    <row r="129" spans="1:33" x14ac:dyDescent="0.2">
      <c r="A129" s="4">
        <v>24</v>
      </c>
      <c r="B129" s="27" t="s">
        <v>52</v>
      </c>
      <c r="C129" s="74" t="s">
        <v>23</v>
      </c>
      <c r="D129" s="9">
        <f t="shared" si="6"/>
        <v>0</v>
      </c>
      <c r="E129" s="15">
        <f t="shared" si="6"/>
        <v>0</v>
      </c>
      <c r="F129" s="9">
        <f t="shared" si="6"/>
        <v>0</v>
      </c>
      <c r="G129" s="15">
        <f t="shared" si="6"/>
        <v>0</v>
      </c>
      <c r="H129" s="9">
        <f t="shared" si="6"/>
        <v>0</v>
      </c>
      <c r="I129" s="15">
        <f t="shared" si="6"/>
        <v>0</v>
      </c>
      <c r="J129" s="9">
        <f t="shared" si="6"/>
        <v>0</v>
      </c>
      <c r="K129" s="15">
        <f t="shared" si="6"/>
        <v>0</v>
      </c>
      <c r="L129" s="9">
        <f t="shared" si="6"/>
        <v>0</v>
      </c>
      <c r="M129" s="15">
        <f t="shared" si="6"/>
        <v>0</v>
      </c>
      <c r="N129" s="9">
        <f t="shared" si="6"/>
        <v>0</v>
      </c>
      <c r="O129" s="15">
        <f t="shared" si="6"/>
        <v>0</v>
      </c>
      <c r="P129" s="9">
        <f t="shared" si="6"/>
        <v>0</v>
      </c>
      <c r="Q129" s="15">
        <f t="shared" si="6"/>
        <v>0</v>
      </c>
      <c r="R129" s="9">
        <f t="shared" si="6"/>
        <v>0</v>
      </c>
      <c r="S129" s="15">
        <f t="shared" si="6"/>
        <v>0</v>
      </c>
      <c r="T129" s="9">
        <f t="shared" si="6"/>
        <v>0</v>
      </c>
      <c r="U129" s="15">
        <f t="shared" si="6"/>
        <v>0</v>
      </c>
      <c r="V129" s="9">
        <f t="shared" si="6"/>
        <v>0</v>
      </c>
      <c r="W129" s="15">
        <f t="shared" si="6"/>
        <v>0</v>
      </c>
      <c r="X129" s="9">
        <f t="shared" si="6"/>
        <v>0</v>
      </c>
      <c r="Y129" s="15">
        <f t="shared" si="6"/>
        <v>0</v>
      </c>
      <c r="Z129" s="9">
        <f t="shared" si="6"/>
        <v>0</v>
      </c>
      <c r="AA129" s="15">
        <f t="shared" si="6"/>
        <v>0</v>
      </c>
      <c r="AB129" s="9">
        <f t="shared" si="6"/>
        <v>0</v>
      </c>
      <c r="AC129" s="15">
        <f t="shared" si="6"/>
        <v>0</v>
      </c>
      <c r="AD129" s="9">
        <f t="shared" si="6"/>
        <v>0</v>
      </c>
      <c r="AE129" s="15">
        <f t="shared" si="6"/>
        <v>0</v>
      </c>
      <c r="AF129" s="9">
        <f t="shared" si="6"/>
        <v>0</v>
      </c>
      <c r="AG129" s="15">
        <f t="shared" si="6"/>
        <v>0</v>
      </c>
    </row>
    <row r="130" spans="1:33" x14ac:dyDescent="0.2">
      <c r="A130" s="4">
        <v>25</v>
      </c>
      <c r="B130" s="27" t="s">
        <v>53</v>
      </c>
      <c r="C130" s="74" t="s">
        <v>24</v>
      </c>
      <c r="D130" s="9">
        <f t="shared" si="6"/>
        <v>0</v>
      </c>
      <c r="E130" s="15">
        <f t="shared" si="6"/>
        <v>0</v>
      </c>
      <c r="F130" s="9">
        <f t="shared" si="6"/>
        <v>0</v>
      </c>
      <c r="G130" s="15">
        <f t="shared" si="6"/>
        <v>0</v>
      </c>
      <c r="H130" s="9">
        <f t="shared" si="6"/>
        <v>0</v>
      </c>
      <c r="I130" s="15">
        <f t="shared" si="6"/>
        <v>0</v>
      </c>
      <c r="J130" s="9">
        <f t="shared" si="6"/>
        <v>0</v>
      </c>
      <c r="K130" s="15">
        <f t="shared" si="6"/>
        <v>0</v>
      </c>
      <c r="L130" s="9">
        <f t="shared" si="6"/>
        <v>0</v>
      </c>
      <c r="M130" s="15">
        <f t="shared" si="6"/>
        <v>0</v>
      </c>
      <c r="N130" s="9">
        <f t="shared" si="6"/>
        <v>0</v>
      </c>
      <c r="O130" s="15">
        <f t="shared" si="6"/>
        <v>0</v>
      </c>
      <c r="P130" s="9">
        <f t="shared" si="6"/>
        <v>0</v>
      </c>
      <c r="Q130" s="15">
        <f t="shared" si="6"/>
        <v>0</v>
      </c>
      <c r="R130" s="9">
        <f t="shared" si="6"/>
        <v>0</v>
      </c>
      <c r="S130" s="15">
        <f t="shared" si="6"/>
        <v>0</v>
      </c>
      <c r="T130" s="9">
        <f t="shared" si="6"/>
        <v>0</v>
      </c>
      <c r="U130" s="15">
        <f t="shared" si="6"/>
        <v>0</v>
      </c>
      <c r="V130" s="9">
        <f t="shared" si="6"/>
        <v>0</v>
      </c>
      <c r="W130" s="15">
        <f t="shared" si="6"/>
        <v>0</v>
      </c>
      <c r="X130" s="9">
        <f t="shared" si="6"/>
        <v>0</v>
      </c>
      <c r="Y130" s="15">
        <f t="shared" si="6"/>
        <v>0</v>
      </c>
      <c r="Z130" s="9">
        <f t="shared" si="6"/>
        <v>0</v>
      </c>
      <c r="AA130" s="15">
        <f t="shared" si="6"/>
        <v>0</v>
      </c>
      <c r="AB130" s="9">
        <f t="shared" si="6"/>
        <v>0</v>
      </c>
      <c r="AC130" s="15">
        <f t="shared" si="6"/>
        <v>0</v>
      </c>
      <c r="AD130" s="9">
        <f t="shared" si="6"/>
        <v>0</v>
      </c>
      <c r="AE130" s="15">
        <f t="shared" si="6"/>
        <v>0</v>
      </c>
      <c r="AF130" s="9">
        <f t="shared" si="6"/>
        <v>0</v>
      </c>
      <c r="AG130" s="15">
        <f t="shared" si="6"/>
        <v>0</v>
      </c>
    </row>
    <row r="131" spans="1:33" x14ac:dyDescent="0.2">
      <c r="A131" s="4">
        <v>27</v>
      </c>
      <c r="B131" s="27" t="s">
        <v>54</v>
      </c>
      <c r="C131" s="74" t="s">
        <v>25</v>
      </c>
      <c r="D131" s="9">
        <f t="shared" si="6"/>
        <v>0</v>
      </c>
      <c r="E131" s="15">
        <f t="shared" si="6"/>
        <v>0</v>
      </c>
      <c r="F131" s="9">
        <f t="shared" si="6"/>
        <v>0</v>
      </c>
      <c r="G131" s="15">
        <f t="shared" si="6"/>
        <v>0</v>
      </c>
      <c r="H131" s="9">
        <f t="shared" si="6"/>
        <v>0</v>
      </c>
      <c r="I131" s="15">
        <f t="shared" si="6"/>
        <v>0</v>
      </c>
      <c r="J131" s="9">
        <f t="shared" si="6"/>
        <v>0</v>
      </c>
      <c r="K131" s="15">
        <f t="shared" si="6"/>
        <v>0</v>
      </c>
      <c r="L131" s="9">
        <f t="shared" si="6"/>
        <v>0</v>
      </c>
      <c r="M131" s="15">
        <f t="shared" si="6"/>
        <v>0</v>
      </c>
      <c r="N131" s="9">
        <f t="shared" si="6"/>
        <v>0</v>
      </c>
      <c r="O131" s="15">
        <f t="shared" si="6"/>
        <v>0</v>
      </c>
      <c r="P131" s="9">
        <f t="shared" si="6"/>
        <v>0</v>
      </c>
      <c r="Q131" s="15">
        <f t="shared" si="6"/>
        <v>0</v>
      </c>
      <c r="R131" s="9">
        <f t="shared" si="6"/>
        <v>0</v>
      </c>
      <c r="S131" s="15">
        <f t="shared" si="6"/>
        <v>0</v>
      </c>
      <c r="T131" s="9">
        <f t="shared" si="6"/>
        <v>0</v>
      </c>
      <c r="U131" s="15">
        <f t="shared" si="6"/>
        <v>0</v>
      </c>
      <c r="V131" s="9">
        <f t="shared" si="6"/>
        <v>0</v>
      </c>
      <c r="W131" s="15">
        <f t="shared" si="6"/>
        <v>0</v>
      </c>
      <c r="X131" s="9">
        <f t="shared" si="6"/>
        <v>0</v>
      </c>
      <c r="Y131" s="15">
        <f t="shared" si="6"/>
        <v>0</v>
      </c>
      <c r="Z131" s="9">
        <f t="shared" si="6"/>
        <v>0</v>
      </c>
      <c r="AA131" s="15">
        <f t="shared" si="6"/>
        <v>0</v>
      </c>
      <c r="AB131" s="9">
        <f t="shared" si="6"/>
        <v>0</v>
      </c>
      <c r="AC131" s="15">
        <f t="shared" si="6"/>
        <v>0</v>
      </c>
      <c r="AD131" s="9">
        <f t="shared" si="6"/>
        <v>0</v>
      </c>
      <c r="AE131" s="15">
        <f t="shared" si="6"/>
        <v>0</v>
      </c>
      <c r="AF131" s="9">
        <f t="shared" si="6"/>
        <v>0</v>
      </c>
      <c r="AG131" s="15">
        <f t="shared" si="6"/>
        <v>0</v>
      </c>
    </row>
    <row r="132" spans="1:33" x14ac:dyDescent="0.2">
      <c r="A132" s="4">
        <v>28</v>
      </c>
      <c r="B132" s="27" t="s">
        <v>61</v>
      </c>
      <c r="C132" s="74" t="s">
        <v>26</v>
      </c>
      <c r="D132" s="9">
        <f t="shared" si="6"/>
        <v>0</v>
      </c>
      <c r="E132" s="15">
        <f t="shared" si="6"/>
        <v>0</v>
      </c>
      <c r="F132" s="9">
        <f t="shared" si="6"/>
        <v>0</v>
      </c>
      <c r="G132" s="15">
        <f t="shared" si="6"/>
        <v>0</v>
      </c>
      <c r="H132" s="9">
        <f t="shared" si="6"/>
        <v>0</v>
      </c>
      <c r="I132" s="15">
        <f t="shared" si="6"/>
        <v>0</v>
      </c>
      <c r="J132" s="9">
        <f t="shared" si="6"/>
        <v>0</v>
      </c>
      <c r="K132" s="15">
        <f t="shared" si="6"/>
        <v>0</v>
      </c>
      <c r="L132" s="9">
        <f t="shared" si="6"/>
        <v>0</v>
      </c>
      <c r="M132" s="15">
        <f t="shared" si="6"/>
        <v>0</v>
      </c>
      <c r="N132" s="9">
        <f t="shared" si="6"/>
        <v>0</v>
      </c>
      <c r="O132" s="15">
        <f t="shared" si="6"/>
        <v>0</v>
      </c>
      <c r="P132" s="9">
        <f t="shared" si="6"/>
        <v>0</v>
      </c>
      <c r="Q132" s="15">
        <f t="shared" si="6"/>
        <v>0</v>
      </c>
      <c r="R132" s="9">
        <f t="shared" si="6"/>
        <v>0</v>
      </c>
      <c r="S132" s="15">
        <f t="shared" ref="S132:AG132" si="7">S36+S84</f>
        <v>0</v>
      </c>
      <c r="T132" s="9">
        <f t="shared" si="7"/>
        <v>0</v>
      </c>
      <c r="U132" s="15">
        <f t="shared" si="7"/>
        <v>0</v>
      </c>
      <c r="V132" s="9">
        <f t="shared" si="7"/>
        <v>0</v>
      </c>
      <c r="W132" s="15">
        <f t="shared" si="7"/>
        <v>0</v>
      </c>
      <c r="X132" s="9">
        <f t="shared" si="7"/>
        <v>0</v>
      </c>
      <c r="Y132" s="15">
        <f t="shared" si="7"/>
        <v>0</v>
      </c>
      <c r="Z132" s="9">
        <f t="shared" si="7"/>
        <v>0</v>
      </c>
      <c r="AA132" s="15">
        <f t="shared" si="7"/>
        <v>0</v>
      </c>
      <c r="AB132" s="9">
        <f t="shared" si="7"/>
        <v>0</v>
      </c>
      <c r="AC132" s="15">
        <f t="shared" si="7"/>
        <v>0</v>
      </c>
      <c r="AD132" s="9">
        <f t="shared" si="7"/>
        <v>0</v>
      </c>
      <c r="AE132" s="15">
        <f t="shared" si="7"/>
        <v>0</v>
      </c>
      <c r="AF132" s="9">
        <f t="shared" si="7"/>
        <v>0</v>
      </c>
      <c r="AG132" s="15">
        <f t="shared" si="7"/>
        <v>0</v>
      </c>
    </row>
    <row r="133" spans="1:33" x14ac:dyDescent="0.2">
      <c r="A133" s="4">
        <v>29</v>
      </c>
      <c r="B133" s="27" t="s">
        <v>62</v>
      </c>
      <c r="C133" s="74" t="s">
        <v>27</v>
      </c>
      <c r="D133" s="9">
        <f t="shared" ref="D133:AG141" si="8">D37+D85</f>
        <v>0</v>
      </c>
      <c r="E133" s="15">
        <f t="shared" si="8"/>
        <v>0</v>
      </c>
      <c r="F133" s="9">
        <f t="shared" si="8"/>
        <v>0</v>
      </c>
      <c r="G133" s="15">
        <f t="shared" si="8"/>
        <v>0</v>
      </c>
      <c r="H133" s="9">
        <f t="shared" si="8"/>
        <v>0</v>
      </c>
      <c r="I133" s="15">
        <f t="shared" si="8"/>
        <v>0</v>
      </c>
      <c r="J133" s="9">
        <f t="shared" si="8"/>
        <v>0</v>
      </c>
      <c r="K133" s="15">
        <f t="shared" si="8"/>
        <v>0</v>
      </c>
      <c r="L133" s="9">
        <f t="shared" si="8"/>
        <v>0</v>
      </c>
      <c r="M133" s="15">
        <f t="shared" si="8"/>
        <v>0</v>
      </c>
      <c r="N133" s="9">
        <f t="shared" si="8"/>
        <v>0</v>
      </c>
      <c r="O133" s="15">
        <f t="shared" si="8"/>
        <v>0</v>
      </c>
      <c r="P133" s="9">
        <f t="shared" si="8"/>
        <v>0</v>
      </c>
      <c r="Q133" s="15">
        <f t="shared" si="8"/>
        <v>0</v>
      </c>
      <c r="R133" s="9">
        <f t="shared" si="8"/>
        <v>0</v>
      </c>
      <c r="S133" s="15">
        <f t="shared" si="8"/>
        <v>0</v>
      </c>
      <c r="T133" s="9">
        <f t="shared" si="8"/>
        <v>0</v>
      </c>
      <c r="U133" s="15">
        <f t="shared" si="8"/>
        <v>0</v>
      </c>
      <c r="V133" s="9">
        <f t="shared" si="8"/>
        <v>0</v>
      </c>
      <c r="W133" s="15">
        <f t="shared" si="8"/>
        <v>0</v>
      </c>
      <c r="X133" s="9">
        <f t="shared" si="8"/>
        <v>0</v>
      </c>
      <c r="Y133" s="15">
        <f t="shared" si="8"/>
        <v>0</v>
      </c>
      <c r="Z133" s="9">
        <f t="shared" si="8"/>
        <v>0</v>
      </c>
      <c r="AA133" s="15">
        <f t="shared" si="8"/>
        <v>0</v>
      </c>
      <c r="AB133" s="9">
        <f t="shared" si="8"/>
        <v>0</v>
      </c>
      <c r="AC133" s="15">
        <f t="shared" si="8"/>
        <v>0</v>
      </c>
      <c r="AD133" s="9">
        <f t="shared" si="8"/>
        <v>0</v>
      </c>
      <c r="AE133" s="15">
        <f t="shared" si="8"/>
        <v>0</v>
      </c>
      <c r="AF133" s="9">
        <f t="shared" si="8"/>
        <v>0</v>
      </c>
      <c r="AG133" s="15">
        <f t="shared" si="8"/>
        <v>0</v>
      </c>
    </row>
    <row r="134" spans="1:33" x14ac:dyDescent="0.2">
      <c r="A134" s="4">
        <v>30</v>
      </c>
      <c r="B134" s="27" t="s">
        <v>63</v>
      </c>
      <c r="C134" s="74" t="s">
        <v>28</v>
      </c>
      <c r="D134" s="9">
        <f t="shared" si="8"/>
        <v>0</v>
      </c>
      <c r="E134" s="15">
        <f t="shared" si="8"/>
        <v>0</v>
      </c>
      <c r="F134" s="9">
        <f t="shared" si="8"/>
        <v>0</v>
      </c>
      <c r="G134" s="15">
        <f t="shared" si="8"/>
        <v>0</v>
      </c>
      <c r="H134" s="9">
        <f t="shared" si="8"/>
        <v>0</v>
      </c>
      <c r="I134" s="15">
        <f t="shared" si="8"/>
        <v>0</v>
      </c>
      <c r="J134" s="9">
        <f t="shared" si="8"/>
        <v>0</v>
      </c>
      <c r="K134" s="15">
        <f t="shared" si="8"/>
        <v>0</v>
      </c>
      <c r="L134" s="9">
        <f t="shared" si="8"/>
        <v>0</v>
      </c>
      <c r="M134" s="15">
        <f t="shared" si="8"/>
        <v>0</v>
      </c>
      <c r="N134" s="9">
        <f t="shared" si="8"/>
        <v>0</v>
      </c>
      <c r="O134" s="15">
        <f t="shared" si="8"/>
        <v>0</v>
      </c>
      <c r="P134" s="9">
        <f t="shared" si="8"/>
        <v>0</v>
      </c>
      <c r="Q134" s="15">
        <f t="shared" si="8"/>
        <v>0</v>
      </c>
      <c r="R134" s="9">
        <f t="shared" si="8"/>
        <v>0</v>
      </c>
      <c r="S134" s="15">
        <f t="shared" si="8"/>
        <v>0</v>
      </c>
      <c r="T134" s="9">
        <f t="shared" si="8"/>
        <v>0</v>
      </c>
      <c r="U134" s="15">
        <f t="shared" si="8"/>
        <v>0</v>
      </c>
      <c r="V134" s="9">
        <f t="shared" si="8"/>
        <v>0</v>
      </c>
      <c r="W134" s="15">
        <f t="shared" si="8"/>
        <v>0</v>
      </c>
      <c r="X134" s="9">
        <f t="shared" si="8"/>
        <v>0</v>
      </c>
      <c r="Y134" s="15">
        <f t="shared" si="8"/>
        <v>0</v>
      </c>
      <c r="Z134" s="9">
        <f t="shared" si="8"/>
        <v>0</v>
      </c>
      <c r="AA134" s="15">
        <f t="shared" si="8"/>
        <v>0</v>
      </c>
      <c r="AB134" s="9">
        <f t="shared" si="8"/>
        <v>0</v>
      </c>
      <c r="AC134" s="15">
        <f t="shared" si="8"/>
        <v>0</v>
      </c>
      <c r="AD134" s="9">
        <f t="shared" si="8"/>
        <v>0</v>
      </c>
      <c r="AE134" s="15">
        <f t="shared" si="8"/>
        <v>0</v>
      </c>
      <c r="AF134" s="9">
        <f t="shared" si="8"/>
        <v>0</v>
      </c>
      <c r="AG134" s="15">
        <f t="shared" si="8"/>
        <v>0</v>
      </c>
    </row>
    <row r="135" spans="1:33" x14ac:dyDescent="0.2">
      <c r="A135" s="4">
        <v>31</v>
      </c>
      <c r="B135" s="27" t="s">
        <v>64</v>
      </c>
      <c r="C135" s="74" t="s">
        <v>29</v>
      </c>
      <c r="D135" s="9">
        <f t="shared" si="8"/>
        <v>0</v>
      </c>
      <c r="E135" s="15">
        <f t="shared" si="8"/>
        <v>0</v>
      </c>
      <c r="F135" s="9">
        <f t="shared" si="8"/>
        <v>0</v>
      </c>
      <c r="G135" s="15">
        <f t="shared" si="8"/>
        <v>0</v>
      </c>
      <c r="H135" s="9">
        <f t="shared" si="8"/>
        <v>0</v>
      </c>
      <c r="I135" s="15">
        <f t="shared" si="8"/>
        <v>0</v>
      </c>
      <c r="J135" s="9">
        <f t="shared" si="8"/>
        <v>0</v>
      </c>
      <c r="K135" s="15">
        <f t="shared" si="8"/>
        <v>0</v>
      </c>
      <c r="L135" s="9">
        <f t="shared" si="8"/>
        <v>0</v>
      </c>
      <c r="M135" s="15">
        <f t="shared" si="8"/>
        <v>0</v>
      </c>
      <c r="N135" s="9">
        <f t="shared" si="8"/>
        <v>0</v>
      </c>
      <c r="O135" s="15">
        <f t="shared" si="8"/>
        <v>0</v>
      </c>
      <c r="P135" s="9">
        <f t="shared" si="8"/>
        <v>0</v>
      </c>
      <c r="Q135" s="15">
        <f t="shared" si="8"/>
        <v>0</v>
      </c>
      <c r="R135" s="9">
        <f t="shared" si="8"/>
        <v>0</v>
      </c>
      <c r="S135" s="15">
        <f t="shared" si="8"/>
        <v>0</v>
      </c>
      <c r="T135" s="9">
        <f t="shared" si="8"/>
        <v>0</v>
      </c>
      <c r="U135" s="15">
        <f t="shared" si="8"/>
        <v>0</v>
      </c>
      <c r="V135" s="9">
        <f t="shared" si="8"/>
        <v>0</v>
      </c>
      <c r="W135" s="15">
        <f t="shared" si="8"/>
        <v>0</v>
      </c>
      <c r="X135" s="9">
        <f t="shared" si="8"/>
        <v>0</v>
      </c>
      <c r="Y135" s="15">
        <f t="shared" si="8"/>
        <v>0</v>
      </c>
      <c r="Z135" s="9">
        <f t="shared" si="8"/>
        <v>0</v>
      </c>
      <c r="AA135" s="15">
        <f t="shared" si="8"/>
        <v>0</v>
      </c>
      <c r="AB135" s="9">
        <f t="shared" si="8"/>
        <v>0</v>
      </c>
      <c r="AC135" s="15">
        <f t="shared" si="8"/>
        <v>0</v>
      </c>
      <c r="AD135" s="9">
        <f t="shared" si="8"/>
        <v>0</v>
      </c>
      <c r="AE135" s="15">
        <f t="shared" si="8"/>
        <v>0</v>
      </c>
      <c r="AF135" s="9">
        <f t="shared" si="8"/>
        <v>0</v>
      </c>
      <c r="AG135" s="15">
        <f t="shared" si="8"/>
        <v>0</v>
      </c>
    </row>
    <row r="136" spans="1:33" x14ac:dyDescent="0.2">
      <c r="A136" s="4">
        <v>32</v>
      </c>
      <c r="B136" s="27" t="s">
        <v>65</v>
      </c>
      <c r="C136" s="74" t="s">
        <v>30</v>
      </c>
      <c r="D136" s="9">
        <f t="shared" si="8"/>
        <v>0</v>
      </c>
      <c r="E136" s="15">
        <f t="shared" si="8"/>
        <v>0</v>
      </c>
      <c r="F136" s="9">
        <f t="shared" si="8"/>
        <v>0</v>
      </c>
      <c r="G136" s="15">
        <f t="shared" si="8"/>
        <v>0</v>
      </c>
      <c r="H136" s="9">
        <f t="shared" si="8"/>
        <v>0</v>
      </c>
      <c r="I136" s="15">
        <f t="shared" si="8"/>
        <v>0</v>
      </c>
      <c r="J136" s="9">
        <f t="shared" si="8"/>
        <v>0</v>
      </c>
      <c r="K136" s="15">
        <f t="shared" si="8"/>
        <v>0</v>
      </c>
      <c r="L136" s="9">
        <f t="shared" si="8"/>
        <v>0</v>
      </c>
      <c r="M136" s="15">
        <f t="shared" si="8"/>
        <v>0</v>
      </c>
      <c r="N136" s="9">
        <f t="shared" si="8"/>
        <v>0</v>
      </c>
      <c r="O136" s="15">
        <f t="shared" si="8"/>
        <v>0</v>
      </c>
      <c r="P136" s="9">
        <f t="shared" si="8"/>
        <v>0</v>
      </c>
      <c r="Q136" s="15">
        <f t="shared" si="8"/>
        <v>0</v>
      </c>
      <c r="R136" s="9">
        <f t="shared" si="8"/>
        <v>0</v>
      </c>
      <c r="S136" s="15">
        <f t="shared" si="8"/>
        <v>0</v>
      </c>
      <c r="T136" s="9">
        <f t="shared" si="8"/>
        <v>0</v>
      </c>
      <c r="U136" s="15">
        <f t="shared" si="8"/>
        <v>0</v>
      </c>
      <c r="V136" s="9">
        <f t="shared" si="8"/>
        <v>0</v>
      </c>
      <c r="W136" s="15">
        <f t="shared" si="8"/>
        <v>0</v>
      </c>
      <c r="X136" s="9">
        <f t="shared" si="8"/>
        <v>0</v>
      </c>
      <c r="Y136" s="15">
        <f t="shared" si="8"/>
        <v>0</v>
      </c>
      <c r="Z136" s="9">
        <f t="shared" si="8"/>
        <v>0</v>
      </c>
      <c r="AA136" s="15">
        <f t="shared" si="8"/>
        <v>0</v>
      </c>
      <c r="AB136" s="9">
        <f t="shared" si="8"/>
        <v>0</v>
      </c>
      <c r="AC136" s="15">
        <f t="shared" si="8"/>
        <v>0</v>
      </c>
      <c r="AD136" s="9">
        <f t="shared" si="8"/>
        <v>0</v>
      </c>
      <c r="AE136" s="15">
        <f t="shared" si="8"/>
        <v>0</v>
      </c>
      <c r="AF136" s="9">
        <f t="shared" si="8"/>
        <v>0</v>
      </c>
      <c r="AG136" s="15">
        <f t="shared" si="8"/>
        <v>0</v>
      </c>
    </row>
    <row r="137" spans="1:33" x14ac:dyDescent="0.2">
      <c r="A137" s="4">
        <v>33</v>
      </c>
      <c r="B137" s="27" t="s">
        <v>66</v>
      </c>
      <c r="C137" s="74" t="s">
        <v>31</v>
      </c>
      <c r="D137" s="9">
        <f t="shared" si="8"/>
        <v>0</v>
      </c>
      <c r="E137" s="15">
        <f t="shared" si="8"/>
        <v>0</v>
      </c>
      <c r="F137" s="9">
        <f t="shared" si="8"/>
        <v>0</v>
      </c>
      <c r="G137" s="15">
        <f t="shared" si="8"/>
        <v>0</v>
      </c>
      <c r="H137" s="9">
        <f t="shared" si="8"/>
        <v>0</v>
      </c>
      <c r="I137" s="15">
        <f t="shared" si="8"/>
        <v>0</v>
      </c>
      <c r="J137" s="9">
        <f t="shared" si="8"/>
        <v>0</v>
      </c>
      <c r="K137" s="15">
        <f t="shared" si="8"/>
        <v>0</v>
      </c>
      <c r="L137" s="9">
        <f t="shared" si="8"/>
        <v>0</v>
      </c>
      <c r="M137" s="15">
        <f t="shared" si="8"/>
        <v>0</v>
      </c>
      <c r="N137" s="9">
        <f t="shared" si="8"/>
        <v>0</v>
      </c>
      <c r="O137" s="15">
        <f t="shared" si="8"/>
        <v>0</v>
      </c>
      <c r="P137" s="9">
        <f t="shared" si="8"/>
        <v>0</v>
      </c>
      <c r="Q137" s="15">
        <f t="shared" si="8"/>
        <v>0</v>
      </c>
      <c r="R137" s="9">
        <f t="shared" si="8"/>
        <v>0</v>
      </c>
      <c r="S137" s="15">
        <f t="shared" si="8"/>
        <v>0</v>
      </c>
      <c r="T137" s="9">
        <f t="shared" si="8"/>
        <v>0</v>
      </c>
      <c r="U137" s="15">
        <f t="shared" si="8"/>
        <v>0</v>
      </c>
      <c r="V137" s="9">
        <f t="shared" si="8"/>
        <v>0</v>
      </c>
      <c r="W137" s="15">
        <f t="shared" si="8"/>
        <v>0</v>
      </c>
      <c r="X137" s="9">
        <f t="shared" si="8"/>
        <v>0</v>
      </c>
      <c r="Y137" s="15">
        <f t="shared" si="8"/>
        <v>0</v>
      </c>
      <c r="Z137" s="9">
        <f t="shared" si="8"/>
        <v>0</v>
      </c>
      <c r="AA137" s="15">
        <f t="shared" si="8"/>
        <v>0</v>
      </c>
      <c r="AB137" s="9">
        <f t="shared" si="8"/>
        <v>0</v>
      </c>
      <c r="AC137" s="15">
        <f t="shared" si="8"/>
        <v>0</v>
      </c>
      <c r="AD137" s="9">
        <f t="shared" si="8"/>
        <v>0</v>
      </c>
      <c r="AE137" s="15">
        <f t="shared" si="8"/>
        <v>0</v>
      </c>
      <c r="AF137" s="9">
        <f t="shared" si="8"/>
        <v>0</v>
      </c>
      <c r="AG137" s="15">
        <f t="shared" si="8"/>
        <v>0</v>
      </c>
    </row>
    <row r="138" spans="1:33" x14ac:dyDescent="0.2">
      <c r="A138" s="4">
        <v>34</v>
      </c>
      <c r="B138" s="27" t="s">
        <v>67</v>
      </c>
      <c r="C138" s="74" t="s">
        <v>32</v>
      </c>
      <c r="D138" s="9">
        <f t="shared" si="8"/>
        <v>0</v>
      </c>
      <c r="E138" s="15">
        <f t="shared" si="8"/>
        <v>0</v>
      </c>
      <c r="F138" s="9">
        <f t="shared" si="8"/>
        <v>0</v>
      </c>
      <c r="G138" s="15">
        <f t="shared" si="8"/>
        <v>0</v>
      </c>
      <c r="H138" s="9">
        <f t="shared" si="8"/>
        <v>0</v>
      </c>
      <c r="I138" s="15">
        <f t="shared" si="8"/>
        <v>0</v>
      </c>
      <c r="J138" s="9">
        <f t="shared" si="8"/>
        <v>0</v>
      </c>
      <c r="K138" s="15">
        <f t="shared" si="8"/>
        <v>0</v>
      </c>
      <c r="L138" s="9">
        <f t="shared" si="8"/>
        <v>0</v>
      </c>
      <c r="M138" s="15">
        <f t="shared" si="8"/>
        <v>0</v>
      </c>
      <c r="N138" s="9">
        <f t="shared" si="8"/>
        <v>0</v>
      </c>
      <c r="O138" s="15">
        <f t="shared" si="8"/>
        <v>0</v>
      </c>
      <c r="P138" s="9">
        <f t="shared" si="8"/>
        <v>0</v>
      </c>
      <c r="Q138" s="15">
        <f t="shared" si="8"/>
        <v>0</v>
      </c>
      <c r="R138" s="9">
        <f t="shared" si="8"/>
        <v>0</v>
      </c>
      <c r="S138" s="15">
        <f t="shared" si="8"/>
        <v>0</v>
      </c>
      <c r="T138" s="9">
        <f t="shared" si="8"/>
        <v>0</v>
      </c>
      <c r="U138" s="15">
        <f t="shared" si="8"/>
        <v>0</v>
      </c>
      <c r="V138" s="9">
        <f t="shared" si="8"/>
        <v>0</v>
      </c>
      <c r="W138" s="15">
        <f t="shared" si="8"/>
        <v>0</v>
      </c>
      <c r="X138" s="9">
        <f t="shared" si="8"/>
        <v>0</v>
      </c>
      <c r="Y138" s="15">
        <f t="shared" si="8"/>
        <v>0</v>
      </c>
      <c r="Z138" s="9">
        <f t="shared" si="8"/>
        <v>0</v>
      </c>
      <c r="AA138" s="15">
        <f t="shared" si="8"/>
        <v>0</v>
      </c>
      <c r="AB138" s="9">
        <f t="shared" si="8"/>
        <v>0</v>
      </c>
      <c r="AC138" s="15">
        <f t="shared" si="8"/>
        <v>0</v>
      </c>
      <c r="AD138" s="9">
        <f t="shared" si="8"/>
        <v>0</v>
      </c>
      <c r="AE138" s="15">
        <f t="shared" si="8"/>
        <v>0</v>
      </c>
      <c r="AF138" s="9">
        <f t="shared" si="8"/>
        <v>0</v>
      </c>
      <c r="AG138" s="15">
        <f t="shared" si="8"/>
        <v>0</v>
      </c>
    </row>
    <row r="139" spans="1:33" x14ac:dyDescent="0.2">
      <c r="A139" s="4">
        <v>35</v>
      </c>
      <c r="B139" s="27" t="s">
        <v>68</v>
      </c>
      <c r="C139" s="74" t="s">
        <v>33</v>
      </c>
      <c r="D139" s="9">
        <f t="shared" si="8"/>
        <v>0</v>
      </c>
      <c r="E139" s="15">
        <f t="shared" si="8"/>
        <v>0</v>
      </c>
      <c r="F139" s="9">
        <f t="shared" si="8"/>
        <v>0</v>
      </c>
      <c r="G139" s="15">
        <f t="shared" si="8"/>
        <v>0</v>
      </c>
      <c r="H139" s="9">
        <f t="shared" si="8"/>
        <v>0</v>
      </c>
      <c r="I139" s="15">
        <f t="shared" si="8"/>
        <v>0</v>
      </c>
      <c r="J139" s="9">
        <f t="shared" si="8"/>
        <v>0</v>
      </c>
      <c r="K139" s="15">
        <f t="shared" si="8"/>
        <v>0</v>
      </c>
      <c r="L139" s="9">
        <f t="shared" si="8"/>
        <v>0</v>
      </c>
      <c r="M139" s="15">
        <f t="shared" si="8"/>
        <v>0</v>
      </c>
      <c r="N139" s="9">
        <f t="shared" si="8"/>
        <v>0</v>
      </c>
      <c r="O139" s="15">
        <f t="shared" si="8"/>
        <v>0</v>
      </c>
      <c r="P139" s="9">
        <f t="shared" si="8"/>
        <v>0</v>
      </c>
      <c r="Q139" s="15">
        <f t="shared" si="8"/>
        <v>0</v>
      </c>
      <c r="R139" s="9">
        <f t="shared" si="8"/>
        <v>0</v>
      </c>
      <c r="S139" s="15">
        <f t="shared" si="8"/>
        <v>0</v>
      </c>
      <c r="T139" s="9">
        <f t="shared" si="8"/>
        <v>0</v>
      </c>
      <c r="U139" s="15">
        <f t="shared" si="8"/>
        <v>0</v>
      </c>
      <c r="V139" s="9">
        <f t="shared" si="8"/>
        <v>0</v>
      </c>
      <c r="W139" s="15">
        <f t="shared" si="8"/>
        <v>0</v>
      </c>
      <c r="X139" s="9">
        <f t="shared" si="8"/>
        <v>0</v>
      </c>
      <c r="Y139" s="15">
        <f t="shared" si="8"/>
        <v>0</v>
      </c>
      <c r="Z139" s="9">
        <f t="shared" si="8"/>
        <v>0</v>
      </c>
      <c r="AA139" s="15">
        <f t="shared" si="8"/>
        <v>0</v>
      </c>
      <c r="AB139" s="9">
        <f t="shared" si="8"/>
        <v>0</v>
      </c>
      <c r="AC139" s="15">
        <f t="shared" si="8"/>
        <v>0</v>
      </c>
      <c r="AD139" s="9">
        <f t="shared" si="8"/>
        <v>0</v>
      </c>
      <c r="AE139" s="15">
        <f t="shared" si="8"/>
        <v>0</v>
      </c>
      <c r="AF139" s="9">
        <f t="shared" si="8"/>
        <v>0</v>
      </c>
      <c r="AG139" s="15">
        <f t="shared" si="8"/>
        <v>0</v>
      </c>
    </row>
    <row r="140" spans="1:33" x14ac:dyDescent="0.2">
      <c r="A140" s="4">
        <v>36</v>
      </c>
      <c r="B140" s="27" t="s">
        <v>72</v>
      </c>
      <c r="C140" s="74" t="s">
        <v>190</v>
      </c>
      <c r="D140" s="9">
        <f t="shared" si="8"/>
        <v>0</v>
      </c>
      <c r="E140" s="15">
        <f t="shared" si="8"/>
        <v>0</v>
      </c>
      <c r="F140" s="9">
        <f t="shared" si="8"/>
        <v>0</v>
      </c>
      <c r="G140" s="15">
        <f t="shared" si="8"/>
        <v>0</v>
      </c>
      <c r="H140" s="9">
        <f t="shared" si="8"/>
        <v>0</v>
      </c>
      <c r="I140" s="15">
        <f t="shared" si="8"/>
        <v>0</v>
      </c>
      <c r="J140" s="9">
        <f t="shared" si="8"/>
        <v>0</v>
      </c>
      <c r="K140" s="15">
        <f t="shared" si="8"/>
        <v>0</v>
      </c>
      <c r="L140" s="9">
        <f t="shared" si="8"/>
        <v>0</v>
      </c>
      <c r="M140" s="15">
        <f t="shared" si="8"/>
        <v>0</v>
      </c>
      <c r="N140" s="9">
        <f t="shared" si="8"/>
        <v>0</v>
      </c>
      <c r="O140" s="15">
        <f t="shared" si="8"/>
        <v>0</v>
      </c>
      <c r="P140" s="9">
        <f t="shared" si="8"/>
        <v>0</v>
      </c>
      <c r="Q140" s="15">
        <f t="shared" si="8"/>
        <v>0</v>
      </c>
      <c r="R140" s="9">
        <f t="shared" si="8"/>
        <v>0</v>
      </c>
      <c r="S140" s="15">
        <f t="shared" si="8"/>
        <v>0</v>
      </c>
      <c r="T140" s="9">
        <f t="shared" si="8"/>
        <v>0</v>
      </c>
      <c r="U140" s="15">
        <f t="shared" si="8"/>
        <v>0</v>
      </c>
      <c r="V140" s="9">
        <f t="shared" si="8"/>
        <v>0</v>
      </c>
      <c r="W140" s="15">
        <f t="shared" si="8"/>
        <v>0</v>
      </c>
      <c r="X140" s="9">
        <f t="shared" si="8"/>
        <v>0</v>
      </c>
      <c r="Y140" s="15">
        <f t="shared" si="8"/>
        <v>0</v>
      </c>
      <c r="Z140" s="9">
        <f t="shared" si="8"/>
        <v>0</v>
      </c>
      <c r="AA140" s="15">
        <f t="shared" si="8"/>
        <v>0</v>
      </c>
      <c r="AB140" s="9">
        <f t="shared" si="8"/>
        <v>0</v>
      </c>
      <c r="AC140" s="15">
        <f t="shared" si="8"/>
        <v>0</v>
      </c>
      <c r="AD140" s="9">
        <f t="shared" si="8"/>
        <v>0</v>
      </c>
      <c r="AE140" s="15">
        <f t="shared" si="8"/>
        <v>0</v>
      </c>
      <c r="AF140" s="9">
        <f t="shared" si="8"/>
        <v>0</v>
      </c>
      <c r="AG140" s="15">
        <f t="shared" si="8"/>
        <v>0</v>
      </c>
    </row>
    <row r="141" spans="1:33" x14ac:dyDescent="0.2">
      <c r="A141" s="4">
        <v>37</v>
      </c>
      <c r="B141" s="27" t="s">
        <v>69</v>
      </c>
      <c r="C141" s="74" t="s">
        <v>34</v>
      </c>
      <c r="D141" s="9">
        <f t="shared" si="8"/>
        <v>0</v>
      </c>
      <c r="E141" s="15">
        <f t="shared" si="8"/>
        <v>0</v>
      </c>
      <c r="F141" s="9">
        <f t="shared" si="8"/>
        <v>0</v>
      </c>
      <c r="G141" s="15">
        <f t="shared" si="8"/>
        <v>0</v>
      </c>
      <c r="H141" s="9">
        <f t="shared" si="8"/>
        <v>0</v>
      </c>
      <c r="I141" s="15">
        <f t="shared" si="8"/>
        <v>0</v>
      </c>
      <c r="J141" s="9">
        <f t="shared" si="8"/>
        <v>0</v>
      </c>
      <c r="K141" s="15">
        <f t="shared" si="8"/>
        <v>0</v>
      </c>
      <c r="L141" s="9">
        <f t="shared" si="8"/>
        <v>0</v>
      </c>
      <c r="M141" s="15">
        <f t="shared" si="8"/>
        <v>0</v>
      </c>
      <c r="N141" s="9">
        <f t="shared" si="8"/>
        <v>0</v>
      </c>
      <c r="O141" s="15">
        <f t="shared" si="8"/>
        <v>0</v>
      </c>
      <c r="P141" s="9">
        <f t="shared" si="8"/>
        <v>0</v>
      </c>
      <c r="Q141" s="15">
        <f t="shared" si="8"/>
        <v>0</v>
      </c>
      <c r="R141" s="9">
        <f t="shared" si="8"/>
        <v>0</v>
      </c>
      <c r="S141" s="15">
        <f t="shared" ref="S141:AG141" si="9">S45+S93</f>
        <v>0</v>
      </c>
      <c r="T141" s="9">
        <f t="shared" si="9"/>
        <v>0</v>
      </c>
      <c r="U141" s="15">
        <f t="shared" si="9"/>
        <v>0</v>
      </c>
      <c r="V141" s="9">
        <f t="shared" si="9"/>
        <v>0</v>
      </c>
      <c r="W141" s="15">
        <f t="shared" si="9"/>
        <v>0</v>
      </c>
      <c r="X141" s="9">
        <f t="shared" si="9"/>
        <v>0</v>
      </c>
      <c r="Y141" s="15">
        <f t="shared" si="9"/>
        <v>0</v>
      </c>
      <c r="Z141" s="9">
        <f t="shared" si="9"/>
        <v>0</v>
      </c>
      <c r="AA141" s="15">
        <f t="shared" si="9"/>
        <v>0</v>
      </c>
      <c r="AB141" s="9">
        <f t="shared" si="9"/>
        <v>0</v>
      </c>
      <c r="AC141" s="15">
        <f t="shared" si="9"/>
        <v>0</v>
      </c>
      <c r="AD141" s="9">
        <f t="shared" si="9"/>
        <v>0</v>
      </c>
      <c r="AE141" s="15">
        <f t="shared" si="9"/>
        <v>0</v>
      </c>
      <c r="AF141" s="9">
        <f t="shared" si="9"/>
        <v>0</v>
      </c>
      <c r="AG141" s="15">
        <f t="shared" si="9"/>
        <v>0</v>
      </c>
    </row>
    <row r="142" spans="1:33" x14ac:dyDescent="0.2">
      <c r="A142" s="4">
        <v>38</v>
      </c>
      <c r="B142" s="27" t="s">
        <v>72</v>
      </c>
      <c r="C142" s="74" t="s">
        <v>70</v>
      </c>
      <c r="D142" s="9">
        <f t="shared" ref="D142:AG143" si="10">D46+D94</f>
        <v>0</v>
      </c>
      <c r="E142" s="15">
        <f t="shared" si="10"/>
        <v>0</v>
      </c>
      <c r="F142" s="9">
        <f t="shared" si="10"/>
        <v>0</v>
      </c>
      <c r="G142" s="15">
        <f t="shared" si="10"/>
        <v>0</v>
      </c>
      <c r="H142" s="9">
        <f t="shared" si="10"/>
        <v>0</v>
      </c>
      <c r="I142" s="15">
        <f t="shared" si="10"/>
        <v>0</v>
      </c>
      <c r="J142" s="9">
        <f t="shared" si="10"/>
        <v>0</v>
      </c>
      <c r="K142" s="15">
        <f t="shared" si="10"/>
        <v>0</v>
      </c>
      <c r="L142" s="9">
        <f t="shared" si="10"/>
        <v>0</v>
      </c>
      <c r="M142" s="15">
        <f t="shared" si="10"/>
        <v>0</v>
      </c>
      <c r="N142" s="9">
        <f t="shared" si="10"/>
        <v>0</v>
      </c>
      <c r="O142" s="15">
        <f t="shared" si="10"/>
        <v>0</v>
      </c>
      <c r="P142" s="9">
        <f t="shared" si="10"/>
        <v>0</v>
      </c>
      <c r="Q142" s="15">
        <f t="shared" si="10"/>
        <v>0</v>
      </c>
      <c r="R142" s="9">
        <f t="shared" si="10"/>
        <v>0</v>
      </c>
      <c r="S142" s="15">
        <f t="shared" si="10"/>
        <v>0</v>
      </c>
      <c r="T142" s="9">
        <f t="shared" si="10"/>
        <v>0</v>
      </c>
      <c r="U142" s="15">
        <f t="shared" si="10"/>
        <v>0</v>
      </c>
      <c r="V142" s="9">
        <f t="shared" si="10"/>
        <v>0</v>
      </c>
      <c r="W142" s="15">
        <f t="shared" si="10"/>
        <v>0</v>
      </c>
      <c r="X142" s="9">
        <f t="shared" si="10"/>
        <v>0</v>
      </c>
      <c r="Y142" s="15">
        <f t="shared" si="10"/>
        <v>0</v>
      </c>
      <c r="Z142" s="9">
        <f t="shared" si="10"/>
        <v>0</v>
      </c>
      <c r="AA142" s="15">
        <f t="shared" si="10"/>
        <v>0</v>
      </c>
      <c r="AB142" s="9">
        <f t="shared" si="10"/>
        <v>0</v>
      </c>
      <c r="AC142" s="15">
        <f t="shared" si="10"/>
        <v>0</v>
      </c>
      <c r="AD142" s="9">
        <f t="shared" si="10"/>
        <v>0</v>
      </c>
      <c r="AE142" s="15">
        <f t="shared" si="10"/>
        <v>0</v>
      </c>
      <c r="AF142" s="9">
        <f t="shared" si="10"/>
        <v>0</v>
      </c>
      <c r="AG142" s="15">
        <f t="shared" si="10"/>
        <v>0</v>
      </c>
    </row>
    <row r="143" spans="1:33" x14ac:dyDescent="0.2">
      <c r="A143" s="4">
        <v>39</v>
      </c>
      <c r="B143" s="27" t="s">
        <v>72</v>
      </c>
      <c r="C143" s="74" t="s">
        <v>71</v>
      </c>
      <c r="D143" s="9">
        <f t="shared" si="10"/>
        <v>0</v>
      </c>
      <c r="E143" s="15">
        <f t="shared" si="10"/>
        <v>0</v>
      </c>
      <c r="F143" s="9">
        <f t="shared" si="10"/>
        <v>0</v>
      </c>
      <c r="G143" s="15">
        <f t="shared" si="10"/>
        <v>0</v>
      </c>
      <c r="H143" s="9">
        <f t="shared" si="10"/>
        <v>0</v>
      </c>
      <c r="I143" s="15">
        <f t="shared" si="10"/>
        <v>0</v>
      </c>
      <c r="J143" s="9">
        <f t="shared" si="10"/>
        <v>0</v>
      </c>
      <c r="K143" s="15">
        <f t="shared" si="10"/>
        <v>0</v>
      </c>
      <c r="L143" s="9">
        <f t="shared" si="10"/>
        <v>0</v>
      </c>
      <c r="M143" s="15">
        <f t="shared" si="10"/>
        <v>0</v>
      </c>
      <c r="N143" s="9">
        <f t="shared" si="10"/>
        <v>0</v>
      </c>
      <c r="O143" s="15">
        <f t="shared" si="10"/>
        <v>0</v>
      </c>
      <c r="P143" s="9">
        <f t="shared" si="10"/>
        <v>0</v>
      </c>
      <c r="Q143" s="15">
        <f t="shared" si="10"/>
        <v>0</v>
      </c>
      <c r="R143" s="9">
        <f t="shared" si="10"/>
        <v>0</v>
      </c>
      <c r="S143" s="15">
        <f t="shared" si="10"/>
        <v>0</v>
      </c>
      <c r="T143" s="9">
        <f t="shared" si="10"/>
        <v>0</v>
      </c>
      <c r="U143" s="15">
        <f t="shared" si="10"/>
        <v>0</v>
      </c>
      <c r="V143" s="9">
        <f t="shared" si="10"/>
        <v>0</v>
      </c>
      <c r="W143" s="15">
        <f t="shared" si="10"/>
        <v>0</v>
      </c>
      <c r="X143" s="9">
        <f t="shared" si="10"/>
        <v>0</v>
      </c>
      <c r="Y143" s="15">
        <f t="shared" si="10"/>
        <v>0</v>
      </c>
      <c r="Z143" s="9">
        <f t="shared" si="10"/>
        <v>0</v>
      </c>
      <c r="AA143" s="15">
        <f t="shared" si="10"/>
        <v>0</v>
      </c>
      <c r="AB143" s="9">
        <f t="shared" si="10"/>
        <v>0</v>
      </c>
      <c r="AC143" s="15">
        <f t="shared" si="10"/>
        <v>0</v>
      </c>
      <c r="AD143" s="9">
        <f t="shared" si="10"/>
        <v>0</v>
      </c>
      <c r="AE143" s="15">
        <f t="shared" si="10"/>
        <v>0</v>
      </c>
      <c r="AF143" s="9">
        <f t="shared" si="10"/>
        <v>0</v>
      </c>
      <c r="AG143" s="15">
        <f t="shared" si="10"/>
        <v>0</v>
      </c>
    </row>
    <row r="144" spans="1:33" x14ac:dyDescent="0.2">
      <c r="A144" s="255" t="s">
        <v>82</v>
      </c>
      <c r="B144" s="256"/>
      <c r="C144" s="257"/>
      <c r="D144" s="89">
        <f>SUM(D106:D143)</f>
        <v>0</v>
      </c>
      <c r="E144" s="13">
        <f t="shared" ref="E144:AG144" si="11">SUM(E106:E143)</f>
        <v>0</v>
      </c>
      <c r="F144" s="89">
        <f t="shared" si="11"/>
        <v>0</v>
      </c>
      <c r="G144" s="13">
        <f t="shared" si="11"/>
        <v>0</v>
      </c>
      <c r="H144" s="89">
        <f t="shared" si="11"/>
        <v>0</v>
      </c>
      <c r="I144" s="13">
        <f t="shared" si="11"/>
        <v>0</v>
      </c>
      <c r="J144" s="89">
        <f t="shared" si="11"/>
        <v>0</v>
      </c>
      <c r="K144" s="13">
        <f t="shared" si="11"/>
        <v>0</v>
      </c>
      <c r="L144" s="89">
        <f t="shared" si="11"/>
        <v>0</v>
      </c>
      <c r="M144" s="13">
        <f t="shared" si="11"/>
        <v>0</v>
      </c>
      <c r="N144" s="89">
        <f t="shared" si="11"/>
        <v>0</v>
      </c>
      <c r="O144" s="13">
        <f t="shared" si="11"/>
        <v>0</v>
      </c>
      <c r="P144" s="89">
        <f t="shared" si="11"/>
        <v>0</v>
      </c>
      <c r="Q144" s="13">
        <f t="shared" si="11"/>
        <v>0</v>
      </c>
      <c r="R144" s="89">
        <f t="shared" si="11"/>
        <v>0</v>
      </c>
      <c r="S144" s="13">
        <f t="shared" si="11"/>
        <v>0</v>
      </c>
      <c r="T144" s="89">
        <f t="shared" si="11"/>
        <v>0</v>
      </c>
      <c r="U144" s="13">
        <f t="shared" si="11"/>
        <v>0</v>
      </c>
      <c r="V144" s="89">
        <f t="shared" si="11"/>
        <v>0</v>
      </c>
      <c r="W144" s="13">
        <f t="shared" si="11"/>
        <v>0</v>
      </c>
      <c r="X144" s="89">
        <f t="shared" si="11"/>
        <v>0</v>
      </c>
      <c r="Y144" s="13">
        <f t="shared" si="11"/>
        <v>0</v>
      </c>
      <c r="Z144" s="89">
        <f t="shared" si="11"/>
        <v>0</v>
      </c>
      <c r="AA144" s="13">
        <f t="shared" si="11"/>
        <v>0</v>
      </c>
      <c r="AB144" s="89">
        <f t="shared" si="11"/>
        <v>0</v>
      </c>
      <c r="AC144" s="13">
        <f t="shared" si="11"/>
        <v>0</v>
      </c>
      <c r="AD144" s="89">
        <f t="shared" si="11"/>
        <v>300</v>
      </c>
      <c r="AE144" s="13">
        <f t="shared" si="11"/>
        <v>201657</v>
      </c>
      <c r="AF144" s="89">
        <f t="shared" si="11"/>
        <v>0</v>
      </c>
      <c r="AG144" s="13">
        <f t="shared" si="11"/>
        <v>0</v>
      </c>
    </row>
    <row r="146" spans="1:33" ht="27.75" hidden="1" customHeight="1" x14ac:dyDescent="0.2">
      <c r="A146" s="91"/>
      <c r="B146" s="92"/>
      <c r="C146" s="93" t="s">
        <v>85</v>
      </c>
      <c r="D146" s="25">
        <f>D50+D98</f>
        <v>0</v>
      </c>
      <c r="E146" s="26"/>
      <c r="F146" s="252" t="s">
        <v>83</v>
      </c>
      <c r="G146" s="252"/>
      <c r="H146" s="25">
        <f>H50+H98</f>
        <v>0</v>
      </c>
      <c r="I146" s="26"/>
      <c r="J146" s="94" t="s">
        <v>84</v>
      </c>
      <c r="K146" s="25">
        <f>K50+K98</f>
        <v>0</v>
      </c>
      <c r="L146" s="26"/>
      <c r="Q146" s="14"/>
      <c r="R146" s="95"/>
      <c r="S146" s="14"/>
      <c r="T146" s="95"/>
      <c r="U146" s="14"/>
      <c r="V146" s="95"/>
      <c r="W146" s="14"/>
      <c r="X146" s="95"/>
      <c r="Y146" s="14"/>
      <c r="Z146" s="95"/>
      <c r="AA146" s="14"/>
      <c r="AB146" s="95"/>
      <c r="AC146" s="14"/>
      <c r="AD146" s="95"/>
      <c r="AE146" s="14"/>
      <c r="AF146" s="95"/>
      <c r="AG146" s="14"/>
    </row>
  </sheetData>
  <sheetProtection algorithmName="SHA-512" hashValue="rvyyUKX/EKp/4IHRIBZwIGQt/G+vxEX2CGr/K5X2QwvQ8LgGxTJ2kxqlgx0J05Meo2SYEVlYCmCIZpUpQ5ejhg==" saltValue="4nZam7fKcfD6EVxBEI0u9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F10:AF47 D10:D47 F10:F47 H10:H47 J10:J47 L10:L47 N10:N47 P10:P47 R10:R47 T10:T47" name="Диапазон3"/>
    <protectedRange sqref="L58:L95 P58:P95 R58:R95 T58:T95 V58:V95 X58:X95 Z58:Z95 AB58:AB95 AF58:AF95 D58:D95 F58:F95 H58:H95 J58:J95 N58:N95" name="Диапазон4"/>
    <protectedRange sqref="AD10:AD47" name="Диапазон3_1"/>
    <protectedRange sqref="AD58:AD95" name="Диапазон4_1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70C0"/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A144" sqref="A144:C144"/>
      <selection pane="topRight" activeCell="A144" sqref="A144:C144"/>
      <selection pane="bottomLeft" activeCell="A144" sqref="A144:C144"/>
      <selection pane="bottomRight" activeCell="A144" sqref="A144:C144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/>
    </row>
    <row r="3" spans="1:35" ht="72" x14ac:dyDescent="0.25">
      <c r="C3" s="54">
        <v>150061</v>
      </c>
      <c r="D3" s="51" t="str">
        <f>VLOOKUP(C3,'Список МО'!B2:C80,2,0)</f>
        <v>ООО"МедФарн"(пол-ка, дневной стационар)</v>
      </c>
      <c r="E3" s="52"/>
    </row>
    <row r="6" spans="1:35" x14ac:dyDescent="0.25">
      <c r="C6" s="55" t="s">
        <v>86</v>
      </c>
      <c r="D6" s="56" t="str">
        <f>D3</f>
        <v>ООО"МедФарн"(пол-ка, дневной стационар)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114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0</v>
      </c>
      <c r="E11" s="37">
        <f>D11*Тарифы!D4</f>
        <v>0</v>
      </c>
      <c r="F11" s="36">
        <v>0</v>
      </c>
      <c r="G11" s="37">
        <f>F11*Тарифы!E4</f>
        <v>0</v>
      </c>
      <c r="H11" s="66">
        <v>0</v>
      </c>
      <c r="I11" s="37">
        <f>H11*Тарифы!F4</f>
        <v>0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700</v>
      </c>
      <c r="AE11" s="37">
        <f>AD11*Тарифы!X4</f>
        <v>1005522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350</v>
      </c>
      <c r="AE12" s="37">
        <f>AD12*Тарифы!X5</f>
        <v>444752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0</v>
      </c>
      <c r="E15" s="37">
        <f>D15*Тарифы!D8</f>
        <v>0</v>
      </c>
      <c r="F15" s="36">
        <v>0</v>
      </c>
      <c r="G15" s="37">
        <f>F15*Тарифы!E8</f>
        <v>0</v>
      </c>
      <c r="H15" s="66">
        <v>0</v>
      </c>
      <c r="I15" s="37">
        <f>H15*Тарифы!F8</f>
        <v>0</v>
      </c>
      <c r="J15" s="36">
        <v>0</v>
      </c>
      <c r="K15" s="37">
        <f>J15*Тарифы!G8</f>
        <v>0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0</v>
      </c>
      <c r="AE15" s="37">
        <f>AD15*Тарифы!X8</f>
        <v>0</v>
      </c>
      <c r="AF15" s="36">
        <v>0</v>
      </c>
      <c r="AG15" s="37">
        <f>AF15*Тарифы!Y8</f>
        <v>0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0</v>
      </c>
      <c r="G19" s="37">
        <f>F19*Тарифы!E12</f>
        <v>0</v>
      </c>
      <c r="H19" s="36">
        <v>0</v>
      </c>
      <c r="I19" s="37">
        <f>H19*Тарифы!F12</f>
        <v>0</v>
      </c>
      <c r="J19" s="36">
        <v>0</v>
      </c>
      <c r="K19" s="37">
        <f>J19*Тарифы!G12</f>
        <v>0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0</v>
      </c>
      <c r="AC19" s="37">
        <f>AB19*Тарифы!W12</f>
        <v>0</v>
      </c>
      <c r="AD19" s="36">
        <v>0</v>
      </c>
      <c r="AE19" s="37">
        <f>AD19*Тарифы!X12</f>
        <v>0</v>
      </c>
      <c r="AF19" s="36">
        <v>0</v>
      </c>
      <c r="AG19" s="37">
        <f>AF19*Тарифы!Y12</f>
        <v>0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0</v>
      </c>
      <c r="E21" s="37">
        <f>D21*Тарифы!D14</f>
        <v>0</v>
      </c>
      <c r="F21" s="36">
        <v>0</v>
      </c>
      <c r="G21" s="37">
        <f>F21*Тарифы!E14</f>
        <v>0</v>
      </c>
      <c r="H21" s="66">
        <v>0</v>
      </c>
      <c r="I21" s="37">
        <f>H21*Тарифы!F14</f>
        <v>0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0</v>
      </c>
      <c r="AE21" s="37">
        <f>AD21*Тарифы!X14</f>
        <v>0</v>
      </c>
      <c r="AF21" s="36">
        <v>0</v>
      </c>
      <c r="AG21" s="37">
        <f>AF21*Тарифы!Y14</f>
        <v>0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0</v>
      </c>
      <c r="I22" s="37">
        <f>H22*Тарифы!F15</f>
        <v>0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0</v>
      </c>
      <c r="AE22" s="37">
        <f>AD22*Тарифы!X15</f>
        <v>0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0</v>
      </c>
      <c r="E24" s="37">
        <f>D24*Тарифы!D17</f>
        <v>0</v>
      </c>
      <c r="F24" s="36">
        <v>0</v>
      </c>
      <c r="G24" s="37">
        <f>F24*Тарифы!E17</f>
        <v>0</v>
      </c>
      <c r="H24" s="66">
        <v>0</v>
      </c>
      <c r="I24" s="37">
        <f>H24*Тарифы!F17</f>
        <v>0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0</v>
      </c>
      <c r="AA24" s="37">
        <f>Z24*Тарифы!V17</f>
        <v>0</v>
      </c>
      <c r="AB24" s="36">
        <v>0</v>
      </c>
      <c r="AC24" s="37">
        <f>AB24*Тарифы!W17</f>
        <v>0</v>
      </c>
      <c r="AD24" s="36">
        <v>0</v>
      </c>
      <c r="AE24" s="37">
        <f>AD24*Тарифы!X17</f>
        <v>0</v>
      </c>
      <c r="AF24" s="36">
        <v>0</v>
      </c>
      <c r="AG24" s="37">
        <f>AF24*Тарифы!Y17</f>
        <v>0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0</v>
      </c>
      <c r="I28" s="37">
        <f>H28*Тарифы!F21</f>
        <v>0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0</v>
      </c>
      <c r="AE28" s="37">
        <f>AD28*Тарифы!X21</f>
        <v>0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0</v>
      </c>
      <c r="E29" s="37">
        <f>D29*Тарифы!D22</f>
        <v>0</v>
      </c>
      <c r="F29" s="36">
        <v>0</v>
      </c>
      <c r="G29" s="37">
        <f>F29*Тарифы!E22</f>
        <v>0</v>
      </c>
      <c r="H29" s="66">
        <v>0</v>
      </c>
      <c r="I29" s="37">
        <f>H29*Тарифы!F22</f>
        <v>0</v>
      </c>
      <c r="J29" s="36">
        <v>0</v>
      </c>
      <c r="K29" s="37">
        <f>J29*Тарифы!G22</f>
        <v>0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0</v>
      </c>
      <c r="AA29" s="37">
        <f>Z29*Тарифы!V22</f>
        <v>0</v>
      </c>
      <c r="AB29" s="36">
        <v>0</v>
      </c>
      <c r="AC29" s="37">
        <f>AB29*Тарифы!W22</f>
        <v>0</v>
      </c>
      <c r="AD29" s="36">
        <v>0</v>
      </c>
      <c r="AE29" s="37">
        <f>AD29*Тарифы!X22</f>
        <v>0</v>
      </c>
      <c r="AF29" s="36">
        <v>0</v>
      </c>
      <c r="AG29" s="37">
        <f>AF29*Тарифы!Y22</f>
        <v>0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0</v>
      </c>
      <c r="E30" s="37">
        <f>D30*Тарифы!D23</f>
        <v>0</v>
      </c>
      <c r="F30" s="36">
        <v>0</v>
      </c>
      <c r="G30" s="37">
        <f>F30*Тарифы!E23</f>
        <v>0</v>
      </c>
      <c r="H30" s="66">
        <v>0</v>
      </c>
      <c r="I30" s="37">
        <f>H30*Тарифы!F23</f>
        <v>0</v>
      </c>
      <c r="J30" s="36">
        <v>0</v>
      </c>
      <c r="K30" s="37">
        <f>J30*Тарифы!G23</f>
        <v>0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0</v>
      </c>
      <c r="AA30" s="37">
        <f>Z30*Тарифы!V23</f>
        <v>0</v>
      </c>
      <c r="AB30" s="36">
        <v>0</v>
      </c>
      <c r="AC30" s="37">
        <f>AB30*Тарифы!W23</f>
        <v>0</v>
      </c>
      <c r="AD30" s="36">
        <v>0</v>
      </c>
      <c r="AE30" s="37">
        <f>AD30*Тарифы!X23</f>
        <v>0</v>
      </c>
      <c r="AF30" s="36">
        <v>0</v>
      </c>
      <c r="AG30" s="37">
        <f>AF30*Тарифы!Y23</f>
        <v>0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0</v>
      </c>
      <c r="G31" s="37">
        <f>F31*Тарифы!E24</f>
        <v>0</v>
      </c>
      <c r="H31" s="36">
        <v>0</v>
      </c>
      <c r="I31" s="37">
        <f>H31*Тарифы!F24</f>
        <v>0</v>
      </c>
      <c r="J31" s="36">
        <v>0</v>
      </c>
      <c r="K31" s="37">
        <f>J31*Тарифы!G24</f>
        <v>0</v>
      </c>
      <c r="L31" s="36">
        <v>0</v>
      </c>
      <c r="M31" s="37">
        <v>0</v>
      </c>
      <c r="N31" s="36">
        <v>0</v>
      </c>
      <c r="O31" s="37">
        <v>0</v>
      </c>
      <c r="P31" s="36">
        <v>0</v>
      </c>
      <c r="Q31" s="37">
        <v>0</v>
      </c>
      <c r="R31" s="36">
        <v>0</v>
      </c>
      <c r="S31" s="37">
        <v>0</v>
      </c>
      <c r="T31" s="36">
        <v>0</v>
      </c>
      <c r="U31" s="37">
        <v>0</v>
      </c>
      <c r="V31" s="36">
        <v>0</v>
      </c>
      <c r="W31" s="37">
        <v>0</v>
      </c>
      <c r="X31" s="36">
        <v>0</v>
      </c>
      <c r="Y31" s="37">
        <v>0</v>
      </c>
      <c r="Z31" s="36">
        <v>0</v>
      </c>
      <c r="AA31" s="37">
        <f>Z31*Тарифы!V24</f>
        <v>0</v>
      </c>
      <c r="AB31" s="36">
        <v>0</v>
      </c>
      <c r="AC31" s="37">
        <f>AB31*Тарифы!W24</f>
        <v>0</v>
      </c>
      <c r="AD31" s="36">
        <v>0</v>
      </c>
      <c r="AE31" s="37">
        <f>AD31*Тарифы!X24</f>
        <v>0</v>
      </c>
      <c r="AF31" s="36">
        <v>0</v>
      </c>
      <c r="AG31" s="37">
        <f>AF31*Тарифы!Y24</f>
        <v>0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210</v>
      </c>
      <c r="AE32" s="37">
        <f>AD32*Тарифы!X25</f>
        <v>156630.6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0</v>
      </c>
      <c r="E35" s="37">
        <f>D35*Тарифы!D28</f>
        <v>0</v>
      </c>
      <c r="F35" s="36">
        <v>0</v>
      </c>
      <c r="G35" s="37">
        <f>F35*Тарифы!E28</f>
        <v>0</v>
      </c>
      <c r="H35" s="66">
        <v>0</v>
      </c>
      <c r="I35" s="37">
        <f>H35*Тарифы!F28</f>
        <v>0</v>
      </c>
      <c r="J35" s="36">
        <v>0</v>
      </c>
      <c r="K35" s="37">
        <f>J35*Тарифы!G28</f>
        <v>0</v>
      </c>
      <c r="L35" s="36">
        <v>0</v>
      </c>
      <c r="M35" s="37">
        <v>0</v>
      </c>
      <c r="N35" s="36">
        <v>0</v>
      </c>
      <c r="O35" s="37">
        <v>0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0</v>
      </c>
      <c r="AA35" s="37">
        <f>Z35*Тарифы!V28</f>
        <v>0</v>
      </c>
      <c r="AB35" s="36">
        <v>0</v>
      </c>
      <c r="AC35" s="37">
        <f>AB35*Тарифы!W28</f>
        <v>0</v>
      </c>
      <c r="AD35" s="36">
        <v>329</v>
      </c>
      <c r="AE35" s="37">
        <f>AD35*Тарифы!X28</f>
        <v>245387.94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0</v>
      </c>
      <c r="I37" s="37">
        <f>H37*Тарифы!F30</f>
        <v>0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0</v>
      </c>
      <c r="AE37" s="37">
        <f>AD37*Тарифы!X30</f>
        <v>0</v>
      </c>
      <c r="AF37" s="36">
        <v>0</v>
      </c>
      <c r="AG37" s="37">
        <f>AF37*Тарифы!Y30</f>
        <v>0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0</v>
      </c>
      <c r="I38" s="37">
        <f>H38*Тарифы!F31</f>
        <v>0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0</v>
      </c>
      <c r="AE38" s="37">
        <f>AD38*Тарифы!X31</f>
        <v>0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0</v>
      </c>
      <c r="E39" s="37">
        <f>D39*Тарифы!D32</f>
        <v>0</v>
      </c>
      <c r="F39" s="36">
        <v>0</v>
      </c>
      <c r="G39" s="37">
        <f>F39*Тарифы!E32</f>
        <v>0</v>
      </c>
      <c r="H39" s="66">
        <v>0</v>
      </c>
      <c r="I39" s="37">
        <f>H39*Тарифы!F32</f>
        <v>0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0</v>
      </c>
      <c r="AA39" s="37">
        <f>Z39*Тарифы!V32</f>
        <v>0</v>
      </c>
      <c r="AB39" s="36">
        <v>0</v>
      </c>
      <c r="AC39" s="37">
        <f>AB39*Тарифы!W32</f>
        <v>0</v>
      </c>
      <c r="AD39" s="36">
        <v>210</v>
      </c>
      <c r="AE39" s="37">
        <f>AD39*Тарифы!X32</f>
        <v>183701.69999999998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0</v>
      </c>
      <c r="E43" s="37">
        <f>D43*Тарифы!D36</f>
        <v>0</v>
      </c>
      <c r="F43" s="36">
        <v>0</v>
      </c>
      <c r="G43" s="37">
        <f>F43*Тарифы!E36</f>
        <v>0</v>
      </c>
      <c r="H43" s="36">
        <v>0</v>
      </c>
      <c r="I43" s="37">
        <f>H43*Тарифы!F36</f>
        <v>0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560</v>
      </c>
      <c r="AE43" s="37">
        <f>AD43*Тарифы!X36</f>
        <v>727070.39999999991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0</v>
      </c>
      <c r="E44" s="37">
        <f>D44*Тарифы!D37</f>
        <v>0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0</v>
      </c>
      <c r="AE44" s="37">
        <f>AD44*Тарифы!X37</f>
        <v>0</v>
      </c>
      <c r="AF44" s="36">
        <v>0</v>
      </c>
      <c r="AG44" s="37">
        <f>AF44*Тарифы!Y37</f>
        <v>0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0</v>
      </c>
      <c r="E47" s="37">
        <f>D47*Тарифы!D40</f>
        <v>0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0</v>
      </c>
      <c r="AA47" s="37">
        <f>Z47*Тарифы!V40</f>
        <v>0</v>
      </c>
      <c r="AB47" s="36">
        <v>0</v>
      </c>
      <c r="AC47" s="37">
        <f>AB47*Тарифы!W40</f>
        <v>0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2359</v>
      </c>
      <c r="AE48" s="39">
        <f t="shared" si="0"/>
        <v>2763064.6399999997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ООО"МедФарн"(пол-ка, дневной стационар)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0</v>
      </c>
      <c r="E59" s="37">
        <f>D59*Тарифы!D4</f>
        <v>0</v>
      </c>
      <c r="F59" s="36">
        <v>0</v>
      </c>
      <c r="G59" s="37">
        <f>F59*Тарифы!E4</f>
        <v>0</v>
      </c>
      <c r="H59" s="36">
        <v>0</v>
      </c>
      <c r="I59" s="37">
        <f>H59*Тарифы!F4</f>
        <v>0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300</v>
      </c>
      <c r="AE59" s="37">
        <f>AD59*Тарифы!X4</f>
        <v>430938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150</v>
      </c>
      <c r="AE60" s="37">
        <f>AD60*Тарифы!X5</f>
        <v>190608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0</v>
      </c>
      <c r="E63" s="37">
        <f>D63*Тарифы!D8</f>
        <v>0</v>
      </c>
      <c r="F63" s="36">
        <v>0</v>
      </c>
      <c r="G63" s="37">
        <f>F63*Тарифы!E8</f>
        <v>0</v>
      </c>
      <c r="H63" s="36">
        <v>0</v>
      </c>
      <c r="I63" s="37">
        <f>H63*Тарифы!F8</f>
        <v>0</v>
      </c>
      <c r="J63" s="36">
        <v>0</v>
      </c>
      <c r="K63" s="37">
        <f>J63*Тарифы!G8</f>
        <v>0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0</v>
      </c>
      <c r="AE63" s="37">
        <f>AD63*Тарифы!X8</f>
        <v>0</v>
      </c>
      <c r="AF63" s="36">
        <v>0</v>
      </c>
      <c r="AG63" s="37">
        <f>AF63*Тарифы!Y8</f>
        <v>0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0</v>
      </c>
      <c r="G67" s="37">
        <f>F67*Тарифы!E12</f>
        <v>0</v>
      </c>
      <c r="H67" s="36">
        <v>0</v>
      </c>
      <c r="I67" s="37">
        <f>H67*Тарифы!F12</f>
        <v>0</v>
      </c>
      <c r="J67" s="36">
        <v>0</v>
      </c>
      <c r="K67" s="37">
        <f>J67*Тарифы!G12</f>
        <v>0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0</v>
      </c>
      <c r="AC67" s="37">
        <f>AB67*Тарифы!W12</f>
        <v>0</v>
      </c>
      <c r="AD67" s="36">
        <v>0</v>
      </c>
      <c r="AE67" s="37">
        <f>AD67*Тарифы!X12</f>
        <v>0</v>
      </c>
      <c r="AF67" s="36">
        <v>0</v>
      </c>
      <c r="AG67" s="37">
        <f>AF67*Тарифы!Y12</f>
        <v>0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0</v>
      </c>
      <c r="E69" s="37">
        <f>D69*Тарифы!D14</f>
        <v>0</v>
      </c>
      <c r="F69" s="36">
        <v>0</v>
      </c>
      <c r="G69" s="37">
        <f>F69*Тарифы!E14</f>
        <v>0</v>
      </c>
      <c r="H69" s="36">
        <v>0</v>
      </c>
      <c r="I69" s="37">
        <f>H69*Тарифы!F14</f>
        <v>0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0</v>
      </c>
      <c r="AE69" s="37">
        <f>AD69*Тарифы!X14</f>
        <v>0</v>
      </c>
      <c r="AF69" s="36">
        <v>0</v>
      </c>
      <c r="AG69" s="37">
        <f>AF69*Тарифы!Y14</f>
        <v>0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0</v>
      </c>
      <c r="I70" s="37">
        <f>H70*Тарифы!F15</f>
        <v>0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0</v>
      </c>
      <c r="AE70" s="37">
        <f>AD70*Тарифы!X15</f>
        <v>0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0</v>
      </c>
      <c r="E72" s="37">
        <f>D72*Тарифы!D17</f>
        <v>0</v>
      </c>
      <c r="F72" s="36">
        <v>0</v>
      </c>
      <c r="G72" s="37">
        <f>F72*Тарифы!E17</f>
        <v>0</v>
      </c>
      <c r="H72" s="36">
        <v>0</v>
      </c>
      <c r="I72" s="37">
        <f>H72*Тарифы!F17</f>
        <v>0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0</v>
      </c>
      <c r="AA72" s="37">
        <f>Z72*Тарифы!V17</f>
        <v>0</v>
      </c>
      <c r="AB72" s="36">
        <v>0</v>
      </c>
      <c r="AC72" s="37">
        <f>AB72*Тарифы!W17</f>
        <v>0</v>
      </c>
      <c r="AD72" s="36">
        <v>0</v>
      </c>
      <c r="AE72" s="37">
        <f>AD72*Тарифы!X17</f>
        <v>0</v>
      </c>
      <c r="AF72" s="36">
        <v>0</v>
      </c>
      <c r="AG72" s="37">
        <f>AF72*Тарифы!Y17</f>
        <v>0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0</v>
      </c>
      <c r="I76" s="37">
        <f>H76*Тарифы!F21</f>
        <v>0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0</v>
      </c>
      <c r="AE76" s="37">
        <f>AD76*Тарифы!X21</f>
        <v>0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0</v>
      </c>
      <c r="E77" s="37">
        <f>D77*Тарифы!D22</f>
        <v>0</v>
      </c>
      <c r="F77" s="36">
        <v>0</v>
      </c>
      <c r="G77" s="37">
        <f>F77*Тарифы!E22</f>
        <v>0</v>
      </c>
      <c r="H77" s="36">
        <v>0</v>
      </c>
      <c r="I77" s="37">
        <f>H77*Тарифы!F22</f>
        <v>0</v>
      </c>
      <c r="J77" s="36">
        <v>0</v>
      </c>
      <c r="K77" s="37">
        <f>J77*Тарифы!G22</f>
        <v>0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0</v>
      </c>
      <c r="AA77" s="37">
        <f>Z77*Тарифы!V22</f>
        <v>0</v>
      </c>
      <c r="AB77" s="36">
        <v>0</v>
      </c>
      <c r="AC77" s="37">
        <f>AB77*Тарифы!W22</f>
        <v>0</v>
      </c>
      <c r="AD77" s="36">
        <v>0</v>
      </c>
      <c r="AE77" s="37">
        <f>AD77*Тарифы!X22</f>
        <v>0</v>
      </c>
      <c r="AF77" s="36">
        <v>0</v>
      </c>
      <c r="AG77" s="37">
        <f>AF77*Тарифы!Y22</f>
        <v>0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0</v>
      </c>
      <c r="E78" s="37">
        <f>D78*Тарифы!D23</f>
        <v>0</v>
      </c>
      <c r="F78" s="36">
        <v>0</v>
      </c>
      <c r="G78" s="37">
        <f>F78*Тарифы!E23</f>
        <v>0</v>
      </c>
      <c r="H78" s="36">
        <v>0</v>
      </c>
      <c r="I78" s="37">
        <f>H78*Тарифы!F23</f>
        <v>0</v>
      </c>
      <c r="J78" s="36">
        <v>0</v>
      </c>
      <c r="K78" s="37">
        <f>J78*Тарифы!G23</f>
        <v>0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0</v>
      </c>
      <c r="AA78" s="37">
        <f>Z78*Тарифы!V23</f>
        <v>0</v>
      </c>
      <c r="AB78" s="36">
        <v>0</v>
      </c>
      <c r="AC78" s="37">
        <f>AB78*Тарифы!W23</f>
        <v>0</v>
      </c>
      <c r="AD78" s="36">
        <v>0</v>
      </c>
      <c r="AE78" s="37">
        <f>AD78*Тарифы!X23</f>
        <v>0</v>
      </c>
      <c r="AF78" s="36">
        <v>0</v>
      </c>
      <c r="AG78" s="37">
        <f>AF78*Тарифы!Y23</f>
        <v>0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0</v>
      </c>
      <c r="K79" s="37">
        <f>J79*Тарифы!G24</f>
        <v>0</v>
      </c>
      <c r="L79" s="36">
        <v>0</v>
      </c>
      <c r="M79" s="37">
        <v>0</v>
      </c>
      <c r="N79" s="36">
        <v>0</v>
      </c>
      <c r="O79" s="37">
        <v>0</v>
      </c>
      <c r="P79" s="36">
        <v>0</v>
      </c>
      <c r="Q79" s="37">
        <v>0</v>
      </c>
      <c r="R79" s="36">
        <v>0</v>
      </c>
      <c r="S79" s="37">
        <v>0</v>
      </c>
      <c r="T79" s="36">
        <v>0</v>
      </c>
      <c r="U79" s="37">
        <v>0</v>
      </c>
      <c r="V79" s="36">
        <v>0</v>
      </c>
      <c r="W79" s="37">
        <v>0</v>
      </c>
      <c r="X79" s="36">
        <v>0</v>
      </c>
      <c r="Y79" s="37">
        <v>0</v>
      </c>
      <c r="Z79" s="36">
        <v>0</v>
      </c>
      <c r="AA79" s="37">
        <f>Z79*Тарифы!V24</f>
        <v>0</v>
      </c>
      <c r="AB79" s="36">
        <v>0</v>
      </c>
      <c r="AC79" s="37">
        <f>AB79*Тарифы!W24</f>
        <v>0</v>
      </c>
      <c r="AD79" s="36">
        <v>0</v>
      </c>
      <c r="AE79" s="37">
        <f>AD79*Тарифы!X24</f>
        <v>0</v>
      </c>
      <c r="AF79" s="36">
        <v>0</v>
      </c>
      <c r="AG79" s="37">
        <f>AF79*Тарифы!Y24</f>
        <v>0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90</v>
      </c>
      <c r="AE80" s="37">
        <f>AD80*Тарифы!X25</f>
        <v>67127.399999999994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0</v>
      </c>
      <c r="E83" s="37">
        <f>D83*Тарифы!D28</f>
        <v>0</v>
      </c>
      <c r="F83" s="36">
        <v>0</v>
      </c>
      <c r="G83" s="37">
        <f>F83*Тарифы!E28</f>
        <v>0</v>
      </c>
      <c r="H83" s="36">
        <v>0</v>
      </c>
      <c r="I83" s="37">
        <f>H83*Тарифы!F28</f>
        <v>0</v>
      </c>
      <c r="J83" s="36">
        <v>0</v>
      </c>
      <c r="K83" s="37">
        <f>J83*Тарифы!G28</f>
        <v>0</v>
      </c>
      <c r="L83" s="36">
        <v>0</v>
      </c>
      <c r="M83" s="37">
        <v>0</v>
      </c>
      <c r="N83" s="36">
        <v>0</v>
      </c>
      <c r="O83" s="37">
        <v>0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0</v>
      </c>
      <c r="AA83" s="37">
        <f>Z83*Тарифы!V28</f>
        <v>0</v>
      </c>
      <c r="AB83" s="36">
        <v>0</v>
      </c>
      <c r="AC83" s="37">
        <f>AB83*Тарифы!W28</f>
        <v>0</v>
      </c>
      <c r="AD83" s="36">
        <v>141</v>
      </c>
      <c r="AE83" s="37">
        <f>AD83*Тарифы!X28</f>
        <v>105166.26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0</v>
      </c>
      <c r="I85" s="37">
        <f>H85*Тарифы!F30</f>
        <v>0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0</v>
      </c>
      <c r="AE85" s="37">
        <f>AD85*Тарифы!X30</f>
        <v>0</v>
      </c>
      <c r="AF85" s="36">
        <v>0</v>
      </c>
      <c r="AG85" s="37">
        <f>AF85*Тарифы!Y30</f>
        <v>0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0</v>
      </c>
      <c r="I86" s="37">
        <f>H86*Тарифы!F31</f>
        <v>0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0</v>
      </c>
      <c r="AE86" s="37">
        <f>AD86*Тарифы!X31</f>
        <v>0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0</v>
      </c>
      <c r="E87" s="37">
        <f>D87*Тарифы!D32</f>
        <v>0</v>
      </c>
      <c r="F87" s="36">
        <v>0</v>
      </c>
      <c r="G87" s="37">
        <f>F87*Тарифы!E32</f>
        <v>0</v>
      </c>
      <c r="H87" s="36">
        <v>0</v>
      </c>
      <c r="I87" s="37">
        <f>H87*Тарифы!F32</f>
        <v>0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0</v>
      </c>
      <c r="AA87" s="37">
        <f>Z87*Тарифы!V32</f>
        <v>0</v>
      </c>
      <c r="AB87" s="36">
        <v>0</v>
      </c>
      <c r="AC87" s="37">
        <f>AB87*Тарифы!W32</f>
        <v>0</v>
      </c>
      <c r="AD87" s="36">
        <v>90</v>
      </c>
      <c r="AE87" s="37">
        <f>AD87*Тарифы!X32</f>
        <v>78729.3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0</v>
      </c>
      <c r="E91" s="37">
        <f>D91*Тарифы!D36</f>
        <v>0</v>
      </c>
      <c r="F91" s="36">
        <v>0</v>
      </c>
      <c r="G91" s="37">
        <f>F91*Тарифы!E36</f>
        <v>0</v>
      </c>
      <c r="H91" s="36">
        <v>0</v>
      </c>
      <c r="I91" s="37">
        <f>H91*Тарифы!F36</f>
        <v>0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240</v>
      </c>
      <c r="AE91" s="37">
        <f>AD91*Тарифы!X36</f>
        <v>311601.59999999998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0</v>
      </c>
      <c r="E92" s="37">
        <f>D92*Тарифы!D37</f>
        <v>0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0</v>
      </c>
      <c r="AE92" s="37">
        <f>AD92*Тарифы!X37</f>
        <v>0</v>
      </c>
      <c r="AF92" s="36">
        <v>0</v>
      </c>
      <c r="AG92" s="37">
        <f>AF92*Тарифы!Y37</f>
        <v>0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0</v>
      </c>
      <c r="E95" s="37">
        <f>D95*Тарифы!D40</f>
        <v>0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0</v>
      </c>
      <c r="AA95" s="37">
        <f>Z95*Тарифы!V40</f>
        <v>0</v>
      </c>
      <c r="AB95" s="36">
        <v>0</v>
      </c>
      <c r="AC95" s="37">
        <f>AB95*Тарифы!W40</f>
        <v>0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1011</v>
      </c>
      <c r="AE96" s="39">
        <f t="shared" si="1"/>
        <v>1184170.56</v>
      </c>
      <c r="AF96" s="67">
        <f t="shared" si="1"/>
        <v>0</v>
      </c>
      <c r="AG96" s="39">
        <f t="shared" si="1"/>
        <v>0</v>
      </c>
    </row>
    <row r="98" spans="1:35" s="41" customFormat="1" ht="29.25" hidden="1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ООО"МедФарн"(пол-ка, дневной стационар)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0</v>
      </c>
      <c r="E107" s="43">
        <f t="shared" si="2"/>
        <v>0</v>
      </c>
      <c r="F107" s="36">
        <f t="shared" si="2"/>
        <v>0</v>
      </c>
      <c r="G107" s="43">
        <f t="shared" si="2"/>
        <v>0</v>
      </c>
      <c r="H107" s="36">
        <f t="shared" si="2"/>
        <v>0</v>
      </c>
      <c r="I107" s="43">
        <f t="shared" si="2"/>
        <v>0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1000</v>
      </c>
      <c r="AE107" s="43">
        <f t="shared" si="2"/>
        <v>1436460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500</v>
      </c>
      <c r="AE108" s="43">
        <f t="shared" si="2"/>
        <v>635360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0</v>
      </c>
      <c r="E111" s="43">
        <f t="shared" si="2"/>
        <v>0</v>
      </c>
      <c r="F111" s="36">
        <f t="shared" si="2"/>
        <v>0</v>
      </c>
      <c r="G111" s="43">
        <f t="shared" si="2"/>
        <v>0</v>
      </c>
      <c r="H111" s="36">
        <f t="shared" si="2"/>
        <v>0</v>
      </c>
      <c r="I111" s="43">
        <f t="shared" si="2"/>
        <v>0</v>
      </c>
      <c r="J111" s="36">
        <f t="shared" si="2"/>
        <v>0</v>
      </c>
      <c r="K111" s="43">
        <f t="shared" si="2"/>
        <v>0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0</v>
      </c>
      <c r="AE111" s="43">
        <f t="shared" si="2"/>
        <v>0</v>
      </c>
      <c r="AF111" s="36">
        <f t="shared" si="2"/>
        <v>0</v>
      </c>
      <c r="AG111" s="43">
        <f t="shared" si="2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0</v>
      </c>
      <c r="G115" s="43">
        <f t="shared" si="4"/>
        <v>0</v>
      </c>
      <c r="H115" s="36">
        <f t="shared" si="4"/>
        <v>0</v>
      </c>
      <c r="I115" s="43">
        <f t="shared" si="4"/>
        <v>0</v>
      </c>
      <c r="J115" s="36">
        <f t="shared" si="4"/>
        <v>0</v>
      </c>
      <c r="K115" s="43">
        <f t="shared" si="4"/>
        <v>0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0</v>
      </c>
      <c r="AC115" s="43">
        <f t="shared" si="4"/>
        <v>0</v>
      </c>
      <c r="AD115" s="36">
        <f t="shared" si="4"/>
        <v>0</v>
      </c>
      <c r="AE115" s="43">
        <f t="shared" si="4"/>
        <v>0</v>
      </c>
      <c r="AF115" s="36">
        <f t="shared" si="4"/>
        <v>0</v>
      </c>
      <c r="AG115" s="43">
        <f t="shared" si="4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0</v>
      </c>
      <c r="E117" s="43">
        <f t="shared" si="4"/>
        <v>0</v>
      </c>
      <c r="F117" s="36">
        <f t="shared" si="4"/>
        <v>0</v>
      </c>
      <c r="G117" s="43">
        <f t="shared" si="4"/>
        <v>0</v>
      </c>
      <c r="H117" s="36">
        <f t="shared" si="4"/>
        <v>0</v>
      </c>
      <c r="I117" s="43">
        <f t="shared" si="4"/>
        <v>0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0</v>
      </c>
      <c r="AE117" s="43">
        <f t="shared" si="4"/>
        <v>0</v>
      </c>
      <c r="AF117" s="36">
        <f t="shared" si="4"/>
        <v>0</v>
      </c>
      <c r="AG117" s="43">
        <f t="shared" si="4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0</v>
      </c>
      <c r="I118" s="43">
        <f t="shared" si="4"/>
        <v>0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0</v>
      </c>
      <c r="AE118" s="43">
        <f t="shared" si="4"/>
        <v>0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0</v>
      </c>
      <c r="E120" s="43">
        <f t="shared" si="4"/>
        <v>0</v>
      </c>
      <c r="F120" s="36">
        <f t="shared" si="4"/>
        <v>0</v>
      </c>
      <c r="G120" s="43">
        <f t="shared" si="4"/>
        <v>0</v>
      </c>
      <c r="H120" s="36">
        <f t="shared" si="4"/>
        <v>0</v>
      </c>
      <c r="I120" s="43">
        <f t="shared" si="4"/>
        <v>0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0</v>
      </c>
      <c r="AA120" s="43">
        <f t="shared" si="4"/>
        <v>0</v>
      </c>
      <c r="AB120" s="36">
        <f t="shared" si="4"/>
        <v>0</v>
      </c>
      <c r="AC120" s="43">
        <f t="shared" si="4"/>
        <v>0</v>
      </c>
      <c r="AD120" s="36">
        <f t="shared" si="4"/>
        <v>0</v>
      </c>
      <c r="AE120" s="43">
        <f t="shared" si="4"/>
        <v>0</v>
      </c>
      <c r="AF120" s="36">
        <f t="shared" si="4"/>
        <v>0</v>
      </c>
      <c r="AG120" s="43">
        <f t="shared" si="4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0</v>
      </c>
      <c r="I124" s="43">
        <f t="shared" si="6"/>
        <v>0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0</v>
      </c>
      <c r="AE124" s="43">
        <f t="shared" si="6"/>
        <v>0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0</v>
      </c>
      <c r="E125" s="43">
        <f t="shared" si="6"/>
        <v>0</v>
      </c>
      <c r="F125" s="36">
        <f t="shared" si="6"/>
        <v>0</v>
      </c>
      <c r="G125" s="43">
        <f t="shared" si="6"/>
        <v>0</v>
      </c>
      <c r="H125" s="36">
        <f t="shared" si="6"/>
        <v>0</v>
      </c>
      <c r="I125" s="43">
        <f t="shared" si="6"/>
        <v>0</v>
      </c>
      <c r="J125" s="36">
        <f t="shared" si="6"/>
        <v>0</v>
      </c>
      <c r="K125" s="43">
        <f t="shared" si="6"/>
        <v>0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0</v>
      </c>
      <c r="AA125" s="43">
        <f t="shared" si="6"/>
        <v>0</v>
      </c>
      <c r="AB125" s="36">
        <f t="shared" si="6"/>
        <v>0</v>
      </c>
      <c r="AC125" s="43">
        <f t="shared" si="6"/>
        <v>0</v>
      </c>
      <c r="AD125" s="36">
        <f t="shared" si="6"/>
        <v>0</v>
      </c>
      <c r="AE125" s="43">
        <f t="shared" si="6"/>
        <v>0</v>
      </c>
      <c r="AF125" s="36">
        <f t="shared" si="6"/>
        <v>0</v>
      </c>
      <c r="AG125" s="43">
        <f t="shared" si="6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0</v>
      </c>
      <c r="E126" s="43">
        <f t="shared" si="6"/>
        <v>0</v>
      </c>
      <c r="F126" s="36">
        <f t="shared" si="6"/>
        <v>0</v>
      </c>
      <c r="G126" s="43">
        <f t="shared" si="6"/>
        <v>0</v>
      </c>
      <c r="H126" s="36">
        <f t="shared" si="6"/>
        <v>0</v>
      </c>
      <c r="I126" s="43">
        <f t="shared" si="6"/>
        <v>0</v>
      </c>
      <c r="J126" s="36">
        <f t="shared" si="6"/>
        <v>0</v>
      </c>
      <c r="K126" s="43">
        <f t="shared" si="6"/>
        <v>0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0</v>
      </c>
      <c r="AA126" s="43">
        <f t="shared" si="6"/>
        <v>0</v>
      </c>
      <c r="AB126" s="36">
        <f t="shared" si="6"/>
        <v>0</v>
      </c>
      <c r="AC126" s="43">
        <f t="shared" si="6"/>
        <v>0</v>
      </c>
      <c r="AD126" s="36">
        <f t="shared" si="6"/>
        <v>0</v>
      </c>
      <c r="AE126" s="43">
        <f t="shared" si="6"/>
        <v>0</v>
      </c>
      <c r="AF126" s="36">
        <f t="shared" si="6"/>
        <v>0</v>
      </c>
      <c r="AG126" s="43">
        <f t="shared" si="6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0</v>
      </c>
      <c r="G127" s="43">
        <f t="shared" si="6"/>
        <v>0</v>
      </c>
      <c r="H127" s="36">
        <f t="shared" si="6"/>
        <v>0</v>
      </c>
      <c r="I127" s="43">
        <f t="shared" si="6"/>
        <v>0</v>
      </c>
      <c r="J127" s="36">
        <f t="shared" si="6"/>
        <v>0</v>
      </c>
      <c r="K127" s="43">
        <f t="shared" si="6"/>
        <v>0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0</v>
      </c>
      <c r="Q127" s="43">
        <f t="shared" si="6"/>
        <v>0</v>
      </c>
      <c r="R127" s="36">
        <f t="shared" si="6"/>
        <v>0</v>
      </c>
      <c r="S127" s="43">
        <f t="shared" si="6"/>
        <v>0</v>
      </c>
      <c r="T127" s="36">
        <f t="shared" si="6"/>
        <v>0</v>
      </c>
      <c r="U127" s="43">
        <f t="shared" si="6"/>
        <v>0</v>
      </c>
      <c r="V127" s="36">
        <f t="shared" si="6"/>
        <v>0</v>
      </c>
      <c r="W127" s="43">
        <f t="shared" si="6"/>
        <v>0</v>
      </c>
      <c r="X127" s="36">
        <f t="shared" si="6"/>
        <v>0</v>
      </c>
      <c r="Y127" s="43">
        <f t="shared" si="6"/>
        <v>0</v>
      </c>
      <c r="Z127" s="36">
        <f t="shared" si="6"/>
        <v>0</v>
      </c>
      <c r="AA127" s="43">
        <f t="shared" si="6"/>
        <v>0</v>
      </c>
      <c r="AB127" s="36">
        <f t="shared" si="6"/>
        <v>0</v>
      </c>
      <c r="AC127" s="43">
        <f t="shared" si="6"/>
        <v>0</v>
      </c>
      <c r="AD127" s="36">
        <f t="shared" si="6"/>
        <v>0</v>
      </c>
      <c r="AE127" s="43">
        <f t="shared" si="6"/>
        <v>0</v>
      </c>
      <c r="AF127" s="36">
        <f t="shared" si="6"/>
        <v>0</v>
      </c>
      <c r="AG127" s="43">
        <f t="shared" si="6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300</v>
      </c>
      <c r="AE128" s="43">
        <f t="shared" si="6"/>
        <v>223758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0</v>
      </c>
      <c r="E131" s="43">
        <f t="shared" si="6"/>
        <v>0</v>
      </c>
      <c r="F131" s="36">
        <f t="shared" si="6"/>
        <v>0</v>
      </c>
      <c r="G131" s="43">
        <f t="shared" si="6"/>
        <v>0</v>
      </c>
      <c r="H131" s="36">
        <f t="shared" si="6"/>
        <v>0</v>
      </c>
      <c r="I131" s="43">
        <f t="shared" si="6"/>
        <v>0</v>
      </c>
      <c r="J131" s="36">
        <f t="shared" si="6"/>
        <v>0</v>
      </c>
      <c r="K131" s="43">
        <f t="shared" si="6"/>
        <v>0</v>
      </c>
      <c r="L131" s="36">
        <f t="shared" si="6"/>
        <v>0</v>
      </c>
      <c r="M131" s="43">
        <f t="shared" si="6"/>
        <v>0</v>
      </c>
      <c r="N131" s="36">
        <f t="shared" si="6"/>
        <v>0</v>
      </c>
      <c r="O131" s="43">
        <f t="shared" si="6"/>
        <v>0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0</v>
      </c>
      <c r="AA131" s="43">
        <f t="shared" si="6"/>
        <v>0</v>
      </c>
      <c r="AB131" s="36">
        <f t="shared" si="6"/>
        <v>0</v>
      </c>
      <c r="AC131" s="43">
        <f t="shared" si="6"/>
        <v>0</v>
      </c>
      <c r="AD131" s="36">
        <f t="shared" si="6"/>
        <v>470</v>
      </c>
      <c r="AE131" s="43">
        <f t="shared" si="6"/>
        <v>350554.2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0</v>
      </c>
      <c r="I133" s="43">
        <f t="shared" si="8"/>
        <v>0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0</v>
      </c>
      <c r="AE133" s="43">
        <f t="shared" si="8"/>
        <v>0</v>
      </c>
      <c r="AF133" s="36">
        <f t="shared" si="8"/>
        <v>0</v>
      </c>
      <c r="AG133" s="43">
        <f t="shared" si="8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0</v>
      </c>
      <c r="I134" s="43">
        <f t="shared" si="8"/>
        <v>0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0</v>
      </c>
      <c r="AE134" s="43">
        <f t="shared" si="8"/>
        <v>0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0</v>
      </c>
      <c r="E135" s="43">
        <f t="shared" si="8"/>
        <v>0</v>
      </c>
      <c r="F135" s="36">
        <f t="shared" si="8"/>
        <v>0</v>
      </c>
      <c r="G135" s="43">
        <f t="shared" si="8"/>
        <v>0</v>
      </c>
      <c r="H135" s="36">
        <f t="shared" si="8"/>
        <v>0</v>
      </c>
      <c r="I135" s="43">
        <f t="shared" si="8"/>
        <v>0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0</v>
      </c>
      <c r="AA135" s="43">
        <f t="shared" si="8"/>
        <v>0</v>
      </c>
      <c r="AB135" s="36">
        <f t="shared" si="8"/>
        <v>0</v>
      </c>
      <c r="AC135" s="43">
        <f t="shared" si="8"/>
        <v>0</v>
      </c>
      <c r="AD135" s="36">
        <f t="shared" si="8"/>
        <v>300</v>
      </c>
      <c r="AE135" s="43">
        <f t="shared" si="8"/>
        <v>262431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0</v>
      </c>
      <c r="E139" s="43">
        <f t="shared" si="8"/>
        <v>0</v>
      </c>
      <c r="F139" s="36">
        <f t="shared" si="8"/>
        <v>0</v>
      </c>
      <c r="G139" s="43">
        <f t="shared" si="8"/>
        <v>0</v>
      </c>
      <c r="H139" s="36">
        <f t="shared" si="8"/>
        <v>0</v>
      </c>
      <c r="I139" s="43">
        <f t="shared" si="8"/>
        <v>0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800</v>
      </c>
      <c r="AE139" s="43">
        <f t="shared" si="8"/>
        <v>1038671.9999999999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0</v>
      </c>
      <c r="E140" s="43">
        <f t="shared" si="8"/>
        <v>0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0</v>
      </c>
      <c r="AE140" s="43">
        <f t="shared" si="8"/>
        <v>0</v>
      </c>
      <c r="AF140" s="36">
        <f t="shared" si="8"/>
        <v>0</v>
      </c>
      <c r="AG140" s="43">
        <f t="shared" si="8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0</v>
      </c>
      <c r="E143" s="43">
        <f t="shared" si="10"/>
        <v>0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0</v>
      </c>
      <c r="AA143" s="43">
        <f t="shared" si="10"/>
        <v>0</v>
      </c>
      <c r="AB143" s="36">
        <f t="shared" si="10"/>
        <v>0</v>
      </c>
      <c r="AC143" s="43">
        <f t="shared" si="10"/>
        <v>0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11">SUM(E106:E143)</f>
        <v>0</v>
      </c>
      <c r="F144" s="67">
        <f t="shared" si="11"/>
        <v>0</v>
      </c>
      <c r="G144" s="39">
        <f t="shared" si="11"/>
        <v>0</v>
      </c>
      <c r="H144" s="67">
        <f t="shared" si="11"/>
        <v>0</v>
      </c>
      <c r="I144" s="39">
        <f t="shared" si="11"/>
        <v>0</v>
      </c>
      <c r="J144" s="67">
        <f t="shared" si="11"/>
        <v>0</v>
      </c>
      <c r="K144" s="39">
        <f t="shared" si="11"/>
        <v>0</v>
      </c>
      <c r="L144" s="67">
        <f t="shared" si="11"/>
        <v>0</v>
      </c>
      <c r="M144" s="39">
        <f t="shared" si="11"/>
        <v>0</v>
      </c>
      <c r="N144" s="67">
        <f t="shared" si="11"/>
        <v>0</v>
      </c>
      <c r="O144" s="39">
        <f t="shared" si="11"/>
        <v>0</v>
      </c>
      <c r="P144" s="67">
        <f t="shared" si="11"/>
        <v>0</v>
      </c>
      <c r="Q144" s="39">
        <f t="shared" si="11"/>
        <v>0</v>
      </c>
      <c r="R144" s="67">
        <f t="shared" si="11"/>
        <v>0</v>
      </c>
      <c r="S144" s="39">
        <f t="shared" si="11"/>
        <v>0</v>
      </c>
      <c r="T144" s="67">
        <f t="shared" si="11"/>
        <v>0</v>
      </c>
      <c r="U144" s="39">
        <f t="shared" si="11"/>
        <v>0</v>
      </c>
      <c r="V144" s="67">
        <f t="shared" si="11"/>
        <v>0</v>
      </c>
      <c r="W144" s="39">
        <f t="shared" si="11"/>
        <v>0</v>
      </c>
      <c r="X144" s="67">
        <f t="shared" si="11"/>
        <v>0</v>
      </c>
      <c r="Y144" s="39">
        <f t="shared" si="11"/>
        <v>0</v>
      </c>
      <c r="Z144" s="67">
        <f t="shared" si="11"/>
        <v>0</v>
      </c>
      <c r="AA144" s="39">
        <f t="shared" si="11"/>
        <v>0</v>
      </c>
      <c r="AB144" s="67">
        <f t="shared" si="11"/>
        <v>0</v>
      </c>
      <c r="AC144" s="39">
        <f t="shared" si="11"/>
        <v>0</v>
      </c>
      <c r="AD144" s="67">
        <f t="shared" si="11"/>
        <v>3370</v>
      </c>
      <c r="AE144" s="39">
        <f t="shared" si="11"/>
        <v>3947235.2</v>
      </c>
      <c r="AF144" s="67">
        <f t="shared" si="11"/>
        <v>0</v>
      </c>
      <c r="AG144" s="39">
        <f t="shared" si="11"/>
        <v>0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NVCNluqoJUuU6nQx5qC7+b7187D0MEK0/I2m4o4/2GI+HT2B1LKIiyby9IfkeI3pabs6cxpwDQWU3N4narjGkA==" saltValue="jv/MvR77HnAscWgvXWtDYQ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B12"/>
  <sheetViews>
    <sheetView workbookViewId="0">
      <selection activeCell="L148" sqref="L148"/>
    </sheetView>
  </sheetViews>
  <sheetFormatPr defaultRowHeight="14.25" x14ac:dyDescent="0.2"/>
  <cols>
    <col min="1" max="1" width="9.140625" style="1"/>
    <col min="2" max="2" width="86" style="1" bestFit="1" customWidth="1"/>
    <col min="3" max="4" width="9.140625" style="1"/>
    <col min="5" max="5" width="9.140625" style="1" customWidth="1"/>
    <col min="6" max="6" width="9.140625" style="1"/>
    <col min="7" max="7" width="9.140625" style="1" customWidth="1"/>
    <col min="8" max="8" width="9.140625" style="1"/>
    <col min="9" max="9" width="9.140625" style="1" customWidth="1"/>
    <col min="10" max="10" width="9.140625" style="1"/>
    <col min="11" max="11" width="9.140625" style="1" customWidth="1"/>
    <col min="12" max="12" width="9.140625" style="1"/>
    <col min="13" max="13" width="9.140625" style="1" customWidth="1"/>
    <col min="14" max="14" width="9.140625" style="1"/>
    <col min="15" max="15" width="9.140625" style="1" customWidth="1"/>
    <col min="16" max="16" width="9.140625" style="1"/>
    <col min="17" max="17" width="9.140625" style="1" customWidth="1"/>
    <col min="18" max="18" width="9.140625" style="1"/>
    <col min="19" max="19" width="9.140625" style="1" customWidth="1"/>
    <col min="20" max="20" width="9.140625" style="1"/>
    <col min="21" max="21" width="9.140625" style="1" customWidth="1"/>
    <col min="22" max="22" width="9.140625" style="1"/>
    <col min="23" max="23" width="9.140625" style="1" customWidth="1"/>
    <col min="24" max="24" width="9.140625" style="1"/>
    <col min="25" max="25" width="9.140625" style="1" customWidth="1"/>
    <col min="26" max="26" width="9.140625" style="1"/>
    <col min="27" max="27" width="9.140625" style="1" customWidth="1"/>
    <col min="28" max="28" width="9.140625" style="1"/>
    <col min="29" max="29" width="9.140625" style="1" customWidth="1"/>
    <col min="30" max="30" width="9.140625" style="1"/>
    <col min="31" max="31" width="9.140625" style="1" customWidth="1"/>
    <col min="32" max="32" width="9.140625" style="1"/>
    <col min="33" max="33" width="9.140625" style="1" customWidth="1"/>
    <col min="34" max="16384" width="9.140625" style="1"/>
  </cols>
  <sheetData>
    <row r="1" spans="1:2" x14ac:dyDescent="0.2">
      <c r="A1" s="1">
        <v>0</v>
      </c>
      <c r="B1" s="1" t="s">
        <v>102</v>
      </c>
    </row>
    <row r="2" spans="1:2" x14ac:dyDescent="0.2">
      <c r="A2" s="16">
        <v>1</v>
      </c>
      <c r="B2" s="16" t="s">
        <v>189</v>
      </c>
    </row>
    <row r="3" spans="1:2" x14ac:dyDescent="0.2">
      <c r="A3" s="16">
        <v>2</v>
      </c>
      <c r="B3" s="16" t="s">
        <v>73</v>
      </c>
    </row>
    <row r="4" spans="1:2" x14ac:dyDescent="0.2">
      <c r="A4" s="16">
        <v>3</v>
      </c>
      <c r="B4" s="16" t="s">
        <v>74</v>
      </c>
    </row>
    <row r="5" spans="1:2" x14ac:dyDescent="0.2">
      <c r="A5" s="16">
        <v>4</v>
      </c>
      <c r="B5" s="16" t="s">
        <v>75</v>
      </c>
    </row>
    <row r="6" spans="1:2" x14ac:dyDescent="0.2">
      <c r="A6" s="16">
        <v>5</v>
      </c>
      <c r="B6" s="16" t="s">
        <v>76</v>
      </c>
    </row>
    <row r="7" spans="1:2" x14ac:dyDescent="0.2">
      <c r="A7" s="16">
        <v>6</v>
      </c>
      <c r="B7" s="16" t="s">
        <v>77</v>
      </c>
    </row>
    <row r="8" spans="1:2" x14ac:dyDescent="0.2">
      <c r="A8" s="16">
        <v>7</v>
      </c>
      <c r="B8" s="16" t="s">
        <v>78</v>
      </c>
    </row>
    <row r="9" spans="1:2" x14ac:dyDescent="0.2">
      <c r="A9" s="16">
        <v>8</v>
      </c>
      <c r="B9" s="16" t="s">
        <v>79</v>
      </c>
    </row>
    <row r="10" spans="1:2" x14ac:dyDescent="0.2">
      <c r="A10" s="16">
        <v>9</v>
      </c>
      <c r="B10" s="16" t="s">
        <v>80</v>
      </c>
    </row>
    <row r="11" spans="1:2" x14ac:dyDescent="0.2">
      <c r="A11" s="16">
        <v>10</v>
      </c>
      <c r="B11" s="16" t="s">
        <v>100</v>
      </c>
    </row>
    <row r="12" spans="1:2" x14ac:dyDescent="0.2">
      <c r="A12" s="16">
        <v>11</v>
      </c>
      <c r="B12" s="16" t="s">
        <v>101</v>
      </c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C40"/>
  <sheetViews>
    <sheetView workbookViewId="0">
      <pane ySplit="1" topLeftCell="A2" activePane="bottomLeft" state="frozen"/>
      <selection activeCell="D8" sqref="D8"/>
      <selection pane="bottomLeft" activeCell="C38" sqref="C38"/>
    </sheetView>
  </sheetViews>
  <sheetFormatPr defaultRowHeight="15" x14ac:dyDescent="0.25"/>
  <cols>
    <col min="3" max="3" width="32" style="18" bestFit="1" customWidth="1"/>
  </cols>
  <sheetData>
    <row r="1" spans="1:3" ht="28.5" customHeight="1" x14ac:dyDescent="0.25">
      <c r="A1" s="240" t="s">
        <v>103</v>
      </c>
      <c r="B1" s="242" t="s">
        <v>104</v>
      </c>
      <c r="C1" s="244" t="s">
        <v>81</v>
      </c>
    </row>
    <row r="2" spans="1:3" x14ac:dyDescent="0.25">
      <c r="A2" s="241"/>
      <c r="B2" s="243"/>
      <c r="C2" s="245"/>
    </row>
    <row r="3" spans="1:3" x14ac:dyDescent="0.25">
      <c r="A3" s="2">
        <v>1</v>
      </c>
      <c r="B3" s="3" t="s">
        <v>55</v>
      </c>
      <c r="C3" s="17" t="s">
        <v>0</v>
      </c>
    </row>
    <row r="4" spans="1:3" x14ac:dyDescent="0.25">
      <c r="A4" s="2">
        <v>2</v>
      </c>
      <c r="B4" s="3" t="s">
        <v>35</v>
      </c>
      <c r="C4" s="17" t="s">
        <v>1</v>
      </c>
    </row>
    <row r="5" spans="1:3" x14ac:dyDescent="0.25">
      <c r="A5" s="2">
        <v>3</v>
      </c>
      <c r="B5" s="3" t="s">
        <v>36</v>
      </c>
      <c r="C5" s="17" t="s">
        <v>2</v>
      </c>
    </row>
    <row r="6" spans="1:3" x14ac:dyDescent="0.25">
      <c r="A6" s="2">
        <v>4</v>
      </c>
      <c r="B6" s="3" t="s">
        <v>37</v>
      </c>
      <c r="C6" s="17" t="s">
        <v>3</v>
      </c>
    </row>
    <row r="7" spans="1:3" x14ac:dyDescent="0.25">
      <c r="A7" s="2">
        <v>5</v>
      </c>
      <c r="B7" s="3" t="s">
        <v>38</v>
      </c>
      <c r="C7" s="17" t="s">
        <v>4</v>
      </c>
    </row>
    <row r="8" spans="1:3" x14ac:dyDescent="0.25">
      <c r="A8" s="2">
        <v>6</v>
      </c>
      <c r="B8" s="3" t="s">
        <v>39</v>
      </c>
      <c r="C8" s="17" t="s">
        <v>5</v>
      </c>
    </row>
    <row r="9" spans="1:3" x14ac:dyDescent="0.25">
      <c r="A9" s="2">
        <v>7</v>
      </c>
      <c r="B9" s="3" t="s">
        <v>56</v>
      </c>
      <c r="C9" s="17" t="s">
        <v>6</v>
      </c>
    </row>
    <row r="10" spans="1:3" x14ac:dyDescent="0.25">
      <c r="A10" s="2">
        <v>8</v>
      </c>
      <c r="B10" s="3" t="s">
        <v>57</v>
      </c>
      <c r="C10" s="17" t="s">
        <v>7</v>
      </c>
    </row>
    <row r="11" spans="1:3" x14ac:dyDescent="0.25">
      <c r="A11" s="2">
        <v>9</v>
      </c>
      <c r="B11" s="3" t="s">
        <v>58</v>
      </c>
      <c r="C11" s="17" t="s">
        <v>8</v>
      </c>
    </row>
    <row r="12" spans="1:3" x14ac:dyDescent="0.25">
      <c r="A12" s="2">
        <v>10</v>
      </c>
      <c r="B12" s="3" t="s">
        <v>59</v>
      </c>
      <c r="C12" s="17" t="s">
        <v>9</v>
      </c>
    </row>
    <row r="13" spans="1:3" x14ac:dyDescent="0.25">
      <c r="A13" s="2">
        <v>11</v>
      </c>
      <c r="B13" s="3" t="s">
        <v>60</v>
      </c>
      <c r="C13" s="17" t="s">
        <v>10</v>
      </c>
    </row>
    <row r="14" spans="1:3" x14ac:dyDescent="0.25">
      <c r="A14" s="2">
        <v>12</v>
      </c>
      <c r="B14" s="3" t="s">
        <v>40</v>
      </c>
      <c r="C14" s="17" t="s">
        <v>11</v>
      </c>
    </row>
    <row r="15" spans="1:3" x14ac:dyDescent="0.25">
      <c r="A15" s="2">
        <v>13</v>
      </c>
      <c r="B15" s="3" t="s">
        <v>41</v>
      </c>
      <c r="C15" s="17" t="s">
        <v>12</v>
      </c>
    </row>
    <row r="16" spans="1:3" x14ac:dyDescent="0.25">
      <c r="A16" s="2">
        <v>14</v>
      </c>
      <c r="B16" s="3" t="s">
        <v>42</v>
      </c>
      <c r="C16" s="17" t="s">
        <v>13</v>
      </c>
    </row>
    <row r="17" spans="1:3" x14ac:dyDescent="0.25">
      <c r="A17" s="2">
        <v>15</v>
      </c>
      <c r="B17" s="3" t="s">
        <v>43</v>
      </c>
      <c r="C17" s="17" t="s">
        <v>14</v>
      </c>
    </row>
    <row r="18" spans="1:3" x14ac:dyDescent="0.25">
      <c r="A18" s="2">
        <v>16</v>
      </c>
      <c r="B18" s="3" t="s">
        <v>44</v>
      </c>
      <c r="C18" s="17" t="s">
        <v>15</v>
      </c>
    </row>
    <row r="19" spans="1:3" x14ac:dyDescent="0.25">
      <c r="A19" s="2">
        <v>17</v>
      </c>
      <c r="B19" s="3" t="s">
        <v>45</v>
      </c>
      <c r="C19" s="17" t="s">
        <v>16</v>
      </c>
    </row>
    <row r="20" spans="1:3" x14ac:dyDescent="0.25">
      <c r="A20" s="2">
        <v>18</v>
      </c>
      <c r="B20" s="3" t="s">
        <v>46</v>
      </c>
      <c r="C20" s="17" t="s">
        <v>17</v>
      </c>
    </row>
    <row r="21" spans="1:3" x14ac:dyDescent="0.25">
      <c r="A21" s="2">
        <v>19</v>
      </c>
      <c r="B21" s="3" t="s">
        <v>47</v>
      </c>
      <c r="C21" s="17" t="s">
        <v>18</v>
      </c>
    </row>
    <row r="22" spans="1:3" x14ac:dyDescent="0.25">
      <c r="A22" s="2">
        <v>20</v>
      </c>
      <c r="B22" s="3" t="s">
        <v>48</v>
      </c>
      <c r="C22" s="17" t="s">
        <v>19</v>
      </c>
    </row>
    <row r="23" spans="1:3" x14ac:dyDescent="0.25">
      <c r="A23" s="2">
        <v>21</v>
      </c>
      <c r="B23" s="3" t="s">
        <v>49</v>
      </c>
      <c r="C23" s="17" t="s">
        <v>20</v>
      </c>
    </row>
    <row r="24" spans="1:3" x14ac:dyDescent="0.25">
      <c r="A24" s="2">
        <v>22</v>
      </c>
      <c r="B24" s="3" t="s">
        <v>50</v>
      </c>
      <c r="C24" s="17" t="s">
        <v>21</v>
      </c>
    </row>
    <row r="25" spans="1:3" x14ac:dyDescent="0.25">
      <c r="A25" s="2">
        <v>23</v>
      </c>
      <c r="B25" s="3" t="s">
        <v>51</v>
      </c>
      <c r="C25" s="17" t="s">
        <v>22</v>
      </c>
    </row>
    <row r="26" spans="1:3" x14ac:dyDescent="0.25">
      <c r="A26" s="2">
        <v>24</v>
      </c>
      <c r="B26" s="3" t="s">
        <v>52</v>
      </c>
      <c r="C26" s="17" t="s">
        <v>23</v>
      </c>
    </row>
    <row r="27" spans="1:3" x14ac:dyDescent="0.25">
      <c r="A27" s="2">
        <v>25</v>
      </c>
      <c r="B27" s="3" t="s">
        <v>53</v>
      </c>
      <c r="C27" s="17" t="s">
        <v>24</v>
      </c>
    </row>
    <row r="28" spans="1:3" x14ac:dyDescent="0.25">
      <c r="A28" s="2">
        <v>27</v>
      </c>
      <c r="B28" s="3" t="s">
        <v>54</v>
      </c>
      <c r="C28" s="17" t="s">
        <v>25</v>
      </c>
    </row>
    <row r="29" spans="1:3" x14ac:dyDescent="0.25">
      <c r="A29" s="2">
        <v>28</v>
      </c>
      <c r="B29" s="3" t="s">
        <v>61</v>
      </c>
      <c r="C29" s="17" t="s">
        <v>26</v>
      </c>
    </row>
    <row r="30" spans="1:3" x14ac:dyDescent="0.25">
      <c r="A30" s="2">
        <v>29</v>
      </c>
      <c r="B30" s="3" t="s">
        <v>62</v>
      </c>
      <c r="C30" s="17" t="s">
        <v>27</v>
      </c>
    </row>
    <row r="31" spans="1:3" x14ac:dyDescent="0.25">
      <c r="A31" s="2">
        <v>30</v>
      </c>
      <c r="B31" s="3" t="s">
        <v>63</v>
      </c>
      <c r="C31" s="17" t="s">
        <v>28</v>
      </c>
    </row>
    <row r="32" spans="1:3" x14ac:dyDescent="0.25">
      <c r="A32" s="2">
        <v>31</v>
      </c>
      <c r="B32" s="3" t="s">
        <v>64</v>
      </c>
      <c r="C32" s="17" t="s">
        <v>29</v>
      </c>
    </row>
    <row r="33" spans="1:3" x14ac:dyDescent="0.25">
      <c r="A33" s="2">
        <v>32</v>
      </c>
      <c r="B33" s="3" t="s">
        <v>65</v>
      </c>
      <c r="C33" s="17" t="s">
        <v>30</v>
      </c>
    </row>
    <row r="34" spans="1:3" x14ac:dyDescent="0.25">
      <c r="A34" s="2">
        <v>33</v>
      </c>
      <c r="B34" s="3" t="s">
        <v>66</v>
      </c>
      <c r="C34" s="17" t="s">
        <v>31</v>
      </c>
    </row>
    <row r="35" spans="1:3" x14ac:dyDescent="0.25">
      <c r="A35" s="2">
        <v>34</v>
      </c>
      <c r="B35" s="3" t="s">
        <v>67</v>
      </c>
      <c r="C35" s="17" t="s">
        <v>32</v>
      </c>
    </row>
    <row r="36" spans="1:3" x14ac:dyDescent="0.25">
      <c r="A36" s="2">
        <v>35</v>
      </c>
      <c r="B36" s="3" t="s">
        <v>68</v>
      </c>
      <c r="C36" s="17" t="s">
        <v>33</v>
      </c>
    </row>
    <row r="37" spans="1:3" x14ac:dyDescent="0.25">
      <c r="A37" s="2">
        <v>36</v>
      </c>
      <c r="B37" s="3" t="s">
        <v>72</v>
      </c>
      <c r="C37" s="17" t="s">
        <v>190</v>
      </c>
    </row>
    <row r="38" spans="1:3" x14ac:dyDescent="0.25">
      <c r="A38" s="2">
        <v>37</v>
      </c>
      <c r="B38" s="3" t="s">
        <v>69</v>
      </c>
      <c r="C38" s="17" t="s">
        <v>34</v>
      </c>
    </row>
    <row r="39" spans="1:3" x14ac:dyDescent="0.25">
      <c r="A39" s="4">
        <v>36</v>
      </c>
      <c r="B39" s="3" t="s">
        <v>72</v>
      </c>
      <c r="C39" s="17" t="s">
        <v>70</v>
      </c>
    </row>
    <row r="40" spans="1:3" x14ac:dyDescent="0.25">
      <c r="A40" s="4">
        <v>36</v>
      </c>
      <c r="B40" s="3" t="s">
        <v>72</v>
      </c>
      <c r="C40" s="17" t="s">
        <v>71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Y40"/>
  <sheetViews>
    <sheetView zoomScale="115" zoomScaleNormal="115" workbookViewId="0">
      <pane xSplit="3" ySplit="2" topLeftCell="D3" activePane="bottomRight" state="frozen"/>
      <selection activeCell="L148" sqref="L148"/>
      <selection pane="topRight" activeCell="L148" sqref="L148"/>
      <selection pane="bottomLeft" activeCell="L148" sqref="L148"/>
      <selection pane="bottomRight" activeCell="I10" sqref="I10"/>
    </sheetView>
  </sheetViews>
  <sheetFormatPr defaultRowHeight="15" x14ac:dyDescent="0.25"/>
  <cols>
    <col min="1" max="2" width="9.140625" style="29"/>
    <col min="3" max="3" width="32" style="30" bestFit="1" customWidth="1"/>
    <col min="4" max="5" width="9.140625" style="29" customWidth="1"/>
    <col min="6" max="6" width="12.7109375" style="29" customWidth="1"/>
    <col min="7" max="25" width="9.140625" style="29" customWidth="1"/>
    <col min="26" max="16384" width="9.140625" style="29"/>
  </cols>
  <sheetData>
    <row r="1" spans="1:25" ht="89.25" customHeight="1" x14ac:dyDescent="0.25">
      <c r="A1" s="246" t="s">
        <v>103</v>
      </c>
      <c r="B1" s="248" t="s">
        <v>104</v>
      </c>
      <c r="C1" s="250" t="s">
        <v>81</v>
      </c>
      <c r="D1" s="251" t="str">
        <f>'Типы посещений'!B2</f>
        <v>Посещения с профилактической целью</v>
      </c>
      <c r="E1" s="251"/>
      <c r="F1" s="251" t="str">
        <f>'Типы посещений'!B3</f>
        <v>Разовые посещения по заболеванию</v>
      </c>
      <c r="G1" s="251"/>
      <c r="H1" s="251" t="str">
        <f>'Типы посещений'!B4</f>
        <v>Диспансеризация взр. Населения 1 этап</v>
      </c>
      <c r="I1" s="251"/>
      <c r="J1" s="251" t="str">
        <f>'Типы посещений'!B5</f>
        <v>Диспансеризация взр. Населения 2 этап</v>
      </c>
      <c r="K1" s="251"/>
      <c r="L1" s="251" t="str">
        <f>'Типы посещений'!B6</f>
        <v>Диспансеризация детей сирот</v>
      </c>
      <c r="M1" s="251"/>
      <c r="N1" s="251" t="str">
        <f>'Типы посещений'!B7</f>
        <v>Диспансеризация усыновленных</v>
      </c>
      <c r="O1" s="251"/>
      <c r="P1" s="251" t="str">
        <f>'Типы посещений'!B8</f>
        <v>Профосмотры несовершеннолетних</v>
      </c>
      <c r="Q1" s="251"/>
      <c r="R1" s="251" t="str">
        <f>'Типы посещений'!B9</f>
        <v>Периодические профосмотры несовершеннолетних</v>
      </c>
      <c r="S1" s="251"/>
      <c r="T1" s="251" t="str">
        <f>'Типы посещений'!B10</f>
        <v>Предварительные профосмотры несовершеннолетних</v>
      </c>
      <c r="U1" s="251"/>
      <c r="V1" s="251" t="str">
        <f>'Типы посещений'!B11</f>
        <v>Посещения по оказанию неотложной помощи ( норматив 0,46)</v>
      </c>
      <c r="W1" s="251"/>
      <c r="X1" s="251" t="str">
        <f>'Типы посещений'!B12</f>
        <v>Обращения по заболеванию (норматив 1,780 город. насел., 1,874 сельск. нас.)</v>
      </c>
      <c r="Y1" s="251"/>
    </row>
    <row r="2" spans="1:25" ht="71.25" x14ac:dyDescent="0.25">
      <c r="A2" s="247"/>
      <c r="B2" s="249"/>
      <c r="C2" s="250"/>
      <c r="D2" s="12" t="s">
        <v>201</v>
      </c>
      <c r="E2" s="12" t="s">
        <v>202</v>
      </c>
      <c r="F2" s="12" t="s">
        <v>203</v>
      </c>
      <c r="G2" s="12" t="s">
        <v>202</v>
      </c>
      <c r="H2" s="12" t="s">
        <v>203</v>
      </c>
      <c r="I2" s="12" t="s">
        <v>202</v>
      </c>
      <c r="J2" s="12" t="s">
        <v>203</v>
      </c>
      <c r="K2" s="12" t="s">
        <v>202</v>
      </c>
      <c r="L2" s="12" t="s">
        <v>203</v>
      </c>
      <c r="M2" s="12" t="s">
        <v>202</v>
      </c>
      <c r="N2" s="12" t="s">
        <v>203</v>
      </c>
      <c r="O2" s="12" t="s">
        <v>202</v>
      </c>
      <c r="P2" s="12" t="s">
        <v>203</v>
      </c>
      <c r="Q2" s="12" t="s">
        <v>202</v>
      </c>
      <c r="R2" s="12" t="s">
        <v>203</v>
      </c>
      <c r="S2" s="12" t="s">
        <v>202</v>
      </c>
      <c r="T2" s="12" t="s">
        <v>203</v>
      </c>
      <c r="U2" s="12" t="s">
        <v>202</v>
      </c>
      <c r="V2" s="12" t="s">
        <v>203</v>
      </c>
      <c r="W2" s="12" t="s">
        <v>202</v>
      </c>
      <c r="X2" s="12" t="s">
        <v>204</v>
      </c>
      <c r="Y2" s="12" t="s">
        <v>205</v>
      </c>
    </row>
    <row r="3" spans="1:25" x14ac:dyDescent="0.25">
      <c r="A3" s="4">
        <v>1</v>
      </c>
      <c r="B3" s="27" t="s">
        <v>55</v>
      </c>
      <c r="C3" s="28" t="s">
        <v>0</v>
      </c>
      <c r="D3" s="196">
        <v>116.13</v>
      </c>
      <c r="E3" s="196">
        <v>116.13</v>
      </c>
      <c r="F3" s="115">
        <v>0</v>
      </c>
      <c r="G3" s="115">
        <v>0</v>
      </c>
      <c r="H3" s="115">
        <v>0</v>
      </c>
      <c r="I3" s="115">
        <v>0</v>
      </c>
      <c r="J3" s="115">
        <v>0</v>
      </c>
      <c r="K3" s="115">
        <v>0</v>
      </c>
      <c r="L3" s="115">
        <v>0</v>
      </c>
      <c r="M3" s="115">
        <v>0</v>
      </c>
      <c r="N3" s="115">
        <v>0</v>
      </c>
      <c r="O3" s="115">
        <v>0</v>
      </c>
      <c r="P3" s="115">
        <v>0</v>
      </c>
      <c r="Q3" s="115">
        <v>0</v>
      </c>
      <c r="R3" s="115">
        <v>0</v>
      </c>
      <c r="S3" s="115">
        <v>0</v>
      </c>
      <c r="T3" s="115">
        <v>0</v>
      </c>
      <c r="U3" s="115">
        <v>0</v>
      </c>
      <c r="V3" s="196">
        <v>228.57</v>
      </c>
      <c r="W3" s="196">
        <v>228.57</v>
      </c>
      <c r="X3" s="196">
        <v>561.69000000000005</v>
      </c>
      <c r="Y3" s="196">
        <v>570.9</v>
      </c>
    </row>
    <row r="4" spans="1:25" x14ac:dyDescent="0.25">
      <c r="A4" s="4">
        <v>2</v>
      </c>
      <c r="B4" s="27" t="s">
        <v>35</v>
      </c>
      <c r="C4" s="28" t="s">
        <v>1</v>
      </c>
      <c r="D4" s="196">
        <v>217.24</v>
      </c>
      <c r="E4" s="196">
        <v>173.35</v>
      </c>
      <c r="F4" s="196">
        <v>260.69</v>
      </c>
      <c r="G4" s="196">
        <v>208.02</v>
      </c>
      <c r="H4" s="115">
        <v>0</v>
      </c>
      <c r="I4" s="115">
        <v>0</v>
      </c>
      <c r="J4" s="115">
        <v>0</v>
      </c>
      <c r="K4" s="115">
        <v>0</v>
      </c>
      <c r="L4" s="115">
        <v>0</v>
      </c>
      <c r="M4" s="115">
        <v>0</v>
      </c>
      <c r="N4" s="115">
        <v>0</v>
      </c>
      <c r="O4" s="115">
        <v>0</v>
      </c>
      <c r="P4" s="115">
        <v>0</v>
      </c>
      <c r="Q4" s="115">
        <v>0</v>
      </c>
      <c r="R4" s="115">
        <v>0</v>
      </c>
      <c r="S4" s="115">
        <v>0</v>
      </c>
      <c r="T4" s="115">
        <v>0</v>
      </c>
      <c r="U4" s="115">
        <v>0</v>
      </c>
      <c r="V4" s="196">
        <v>427.57</v>
      </c>
      <c r="W4" s="196">
        <v>341.2</v>
      </c>
      <c r="X4" s="196">
        <v>1436.46</v>
      </c>
      <c r="Y4" s="196">
        <v>1141.8</v>
      </c>
    </row>
    <row r="5" spans="1:25" x14ac:dyDescent="0.25">
      <c r="A5" s="4">
        <v>3</v>
      </c>
      <c r="B5" s="27" t="s">
        <v>36</v>
      </c>
      <c r="C5" s="28" t="s">
        <v>2</v>
      </c>
      <c r="D5" s="196">
        <v>276.89999999999998</v>
      </c>
      <c r="E5" s="196">
        <v>314.79000000000002</v>
      </c>
      <c r="F5" s="196">
        <v>332.28</v>
      </c>
      <c r="G5" s="196">
        <v>377.75</v>
      </c>
      <c r="H5" s="115">
        <v>0</v>
      </c>
      <c r="I5" s="115">
        <v>0</v>
      </c>
      <c r="J5" s="115">
        <v>0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115">
        <v>0</v>
      </c>
      <c r="Q5" s="115">
        <v>0</v>
      </c>
      <c r="R5" s="115">
        <v>0</v>
      </c>
      <c r="S5" s="115">
        <v>0</v>
      </c>
      <c r="T5" s="115">
        <v>0</v>
      </c>
      <c r="U5" s="115">
        <v>0</v>
      </c>
      <c r="V5" s="196">
        <v>545.01</v>
      </c>
      <c r="W5" s="196">
        <v>619.59</v>
      </c>
      <c r="X5" s="196">
        <v>1270.72</v>
      </c>
      <c r="Y5" s="196">
        <v>1445.67</v>
      </c>
    </row>
    <row r="6" spans="1:25" x14ac:dyDescent="0.25">
      <c r="A6" s="4">
        <v>4</v>
      </c>
      <c r="B6" s="27" t="s">
        <v>37</v>
      </c>
      <c r="C6" s="28" t="s">
        <v>3</v>
      </c>
      <c r="D6" s="196">
        <v>154.85</v>
      </c>
      <c r="E6" s="196">
        <v>233.53</v>
      </c>
      <c r="F6" s="196">
        <v>185.82</v>
      </c>
      <c r="G6" s="196">
        <v>280.24</v>
      </c>
      <c r="H6" s="115">
        <v>0</v>
      </c>
      <c r="I6" s="115">
        <v>0</v>
      </c>
      <c r="J6" s="115">
        <v>0</v>
      </c>
      <c r="K6" s="115">
        <v>0</v>
      </c>
      <c r="L6" s="115">
        <v>0</v>
      </c>
      <c r="M6" s="115">
        <v>0</v>
      </c>
      <c r="N6" s="115">
        <v>0</v>
      </c>
      <c r="O6" s="115">
        <v>0</v>
      </c>
      <c r="P6" s="115">
        <v>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96">
        <v>304.79000000000002</v>
      </c>
      <c r="W6" s="196">
        <v>459.64</v>
      </c>
      <c r="X6" s="196">
        <v>745.86</v>
      </c>
      <c r="Y6" s="196">
        <v>1151.01</v>
      </c>
    </row>
    <row r="7" spans="1:25" x14ac:dyDescent="0.25">
      <c r="A7" s="4">
        <v>5</v>
      </c>
      <c r="B7" s="27" t="s">
        <v>38</v>
      </c>
      <c r="C7" s="28" t="s">
        <v>4</v>
      </c>
      <c r="D7" s="196">
        <v>154.85</v>
      </c>
      <c r="E7" s="196">
        <v>233.53</v>
      </c>
      <c r="F7" s="196">
        <v>185.82</v>
      </c>
      <c r="G7" s="196">
        <v>280.24</v>
      </c>
      <c r="H7" s="115">
        <v>0</v>
      </c>
      <c r="I7" s="115">
        <v>0</v>
      </c>
      <c r="J7" s="115">
        <v>0</v>
      </c>
      <c r="K7" s="115">
        <v>0</v>
      </c>
      <c r="L7" s="115">
        <v>0</v>
      </c>
      <c r="M7" s="115">
        <v>0</v>
      </c>
      <c r="N7" s="115">
        <v>0</v>
      </c>
      <c r="O7" s="115">
        <v>0</v>
      </c>
      <c r="P7" s="115">
        <v>0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96">
        <v>745.86</v>
      </c>
      <c r="Y7" s="196">
        <v>1151.01</v>
      </c>
    </row>
    <row r="8" spans="1:25" x14ac:dyDescent="0.25">
      <c r="A8" s="4">
        <v>6</v>
      </c>
      <c r="B8" s="27" t="s">
        <v>39</v>
      </c>
      <c r="C8" s="28" t="s">
        <v>5</v>
      </c>
      <c r="D8" s="196">
        <v>122.92</v>
      </c>
      <c r="E8" s="196">
        <v>161.41</v>
      </c>
      <c r="F8" s="196">
        <v>147.5</v>
      </c>
      <c r="G8" s="196">
        <v>193.69</v>
      </c>
      <c r="H8" s="115">
        <v>0</v>
      </c>
      <c r="I8" s="115">
        <v>0</v>
      </c>
      <c r="J8" s="115">
        <v>0</v>
      </c>
      <c r="K8" s="115">
        <v>0</v>
      </c>
      <c r="L8" s="115">
        <v>0</v>
      </c>
      <c r="M8" s="115">
        <v>0</v>
      </c>
      <c r="N8" s="115">
        <v>0</v>
      </c>
      <c r="O8" s="115">
        <v>0</v>
      </c>
      <c r="P8" s="115">
        <v>0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96">
        <v>241.93</v>
      </c>
      <c r="W8" s="196">
        <v>317.69</v>
      </c>
      <c r="X8" s="196">
        <v>902.39</v>
      </c>
      <c r="Y8" s="196">
        <v>1178.6400000000001</v>
      </c>
    </row>
    <row r="9" spans="1:25" x14ac:dyDescent="0.25">
      <c r="A9" s="4">
        <v>7</v>
      </c>
      <c r="B9" s="27" t="s">
        <v>56</v>
      </c>
      <c r="C9" s="28" t="s">
        <v>6</v>
      </c>
      <c r="D9" s="196">
        <v>0</v>
      </c>
      <c r="E9" s="196">
        <v>187</v>
      </c>
      <c r="F9" s="196">
        <v>0</v>
      </c>
      <c r="G9" s="196">
        <v>224.4</v>
      </c>
      <c r="H9" s="115">
        <v>0</v>
      </c>
      <c r="I9" s="115">
        <v>0</v>
      </c>
      <c r="J9" s="115">
        <v>0</v>
      </c>
      <c r="K9" s="115">
        <v>0</v>
      </c>
      <c r="L9" s="115">
        <v>0</v>
      </c>
      <c r="M9" s="115">
        <v>0</v>
      </c>
      <c r="N9" s="115">
        <v>0</v>
      </c>
      <c r="O9" s="115">
        <v>0</v>
      </c>
      <c r="P9" s="115">
        <v>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96">
        <v>0</v>
      </c>
      <c r="W9" s="196">
        <v>368.07</v>
      </c>
      <c r="X9" s="196">
        <v>0</v>
      </c>
      <c r="Y9" s="196">
        <v>1022.1</v>
      </c>
    </row>
    <row r="10" spans="1:25" x14ac:dyDescent="0.25">
      <c r="A10" s="4">
        <v>8</v>
      </c>
      <c r="B10" s="27" t="s">
        <v>57</v>
      </c>
      <c r="C10" s="28" t="s">
        <v>7</v>
      </c>
      <c r="D10" s="196">
        <v>0</v>
      </c>
      <c r="E10" s="196">
        <v>165.53</v>
      </c>
      <c r="F10" s="196">
        <v>0</v>
      </c>
      <c r="G10" s="196">
        <v>198.64</v>
      </c>
      <c r="H10" s="115">
        <v>0</v>
      </c>
      <c r="I10" s="115">
        <v>0</v>
      </c>
      <c r="J10" s="115">
        <v>0</v>
      </c>
      <c r="K10" s="115">
        <v>0</v>
      </c>
      <c r="L10" s="115">
        <v>0</v>
      </c>
      <c r="M10" s="115">
        <v>0</v>
      </c>
      <c r="N10" s="115">
        <v>0</v>
      </c>
      <c r="O10" s="115">
        <v>0</v>
      </c>
      <c r="P10" s="115">
        <v>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96">
        <v>0</v>
      </c>
      <c r="W10" s="196">
        <v>325.81</v>
      </c>
      <c r="X10" s="196">
        <v>0</v>
      </c>
      <c r="Y10" s="196">
        <v>874.77</v>
      </c>
    </row>
    <row r="11" spans="1:25" x14ac:dyDescent="0.25">
      <c r="A11" s="4">
        <v>9</v>
      </c>
      <c r="B11" s="27" t="s">
        <v>58</v>
      </c>
      <c r="C11" s="28" t="s">
        <v>8</v>
      </c>
      <c r="D11" s="196">
        <v>0</v>
      </c>
      <c r="E11" s="196">
        <v>166.35</v>
      </c>
      <c r="F11" s="196">
        <v>0</v>
      </c>
      <c r="G11" s="196">
        <v>199.62</v>
      </c>
      <c r="H11" s="115">
        <v>0</v>
      </c>
      <c r="I11" s="115">
        <v>0</v>
      </c>
      <c r="J11" s="115">
        <v>0</v>
      </c>
      <c r="K11" s="115">
        <v>0</v>
      </c>
      <c r="L11" s="115">
        <v>0</v>
      </c>
      <c r="M11" s="115">
        <v>0</v>
      </c>
      <c r="N11" s="115">
        <v>0</v>
      </c>
      <c r="O11" s="115">
        <v>0</v>
      </c>
      <c r="P11" s="115">
        <v>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96">
        <v>0</v>
      </c>
      <c r="W11" s="196">
        <v>327.41000000000003</v>
      </c>
      <c r="X11" s="196">
        <v>0</v>
      </c>
      <c r="Y11" s="196">
        <v>764.27</v>
      </c>
    </row>
    <row r="12" spans="1:25" x14ac:dyDescent="0.25">
      <c r="A12" s="4">
        <v>10</v>
      </c>
      <c r="B12" s="27" t="s">
        <v>59</v>
      </c>
      <c r="C12" s="28" t="s">
        <v>9</v>
      </c>
      <c r="D12" s="196">
        <v>0</v>
      </c>
      <c r="E12" s="196">
        <v>165.53</v>
      </c>
      <c r="F12" s="196">
        <v>0</v>
      </c>
      <c r="G12" s="196">
        <v>198.64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  <c r="M12" s="115">
        <v>0</v>
      </c>
      <c r="N12" s="115">
        <v>0</v>
      </c>
      <c r="O12" s="115">
        <v>0</v>
      </c>
      <c r="P12" s="115">
        <v>0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96">
        <v>0</v>
      </c>
      <c r="W12" s="196">
        <v>325.81</v>
      </c>
      <c r="X12" s="196">
        <v>0</v>
      </c>
      <c r="Y12" s="196">
        <v>874.77</v>
      </c>
    </row>
    <row r="13" spans="1:25" x14ac:dyDescent="0.25">
      <c r="A13" s="4">
        <v>11</v>
      </c>
      <c r="B13" s="27" t="s">
        <v>60</v>
      </c>
      <c r="C13" s="28" t="s">
        <v>10</v>
      </c>
      <c r="D13" s="196">
        <v>0</v>
      </c>
      <c r="E13" s="196">
        <v>406.61</v>
      </c>
      <c r="F13" s="196">
        <v>0</v>
      </c>
      <c r="G13" s="196">
        <v>487.93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115">
        <v>0</v>
      </c>
      <c r="P13" s="115">
        <v>0</v>
      </c>
      <c r="Q13" s="115">
        <v>0</v>
      </c>
      <c r="R13" s="115">
        <v>0</v>
      </c>
      <c r="S13" s="115">
        <v>0</v>
      </c>
      <c r="T13" s="115">
        <v>0</v>
      </c>
      <c r="U13" s="115">
        <v>0</v>
      </c>
      <c r="V13" s="196">
        <v>0</v>
      </c>
      <c r="W13" s="196">
        <v>800.31</v>
      </c>
      <c r="X13" s="196">
        <v>0</v>
      </c>
      <c r="Y13" s="196">
        <v>1777.16</v>
      </c>
    </row>
    <row r="14" spans="1:25" x14ac:dyDescent="0.25">
      <c r="A14" s="4">
        <v>12</v>
      </c>
      <c r="B14" s="27" t="s">
        <v>40</v>
      </c>
      <c r="C14" s="28" t="s">
        <v>11</v>
      </c>
      <c r="D14" s="196">
        <v>231.83</v>
      </c>
      <c r="E14" s="196">
        <v>235.52</v>
      </c>
      <c r="F14" s="196">
        <v>278.2</v>
      </c>
      <c r="G14" s="196">
        <v>282.62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96">
        <v>456.29</v>
      </c>
      <c r="W14" s="196">
        <v>463.56</v>
      </c>
      <c r="X14" s="196">
        <v>966.85</v>
      </c>
      <c r="Y14" s="196">
        <v>985.27</v>
      </c>
    </row>
    <row r="15" spans="1:25" x14ac:dyDescent="0.25">
      <c r="A15" s="4">
        <v>13</v>
      </c>
      <c r="B15" s="27" t="s">
        <v>41</v>
      </c>
      <c r="C15" s="28" t="s">
        <v>12</v>
      </c>
      <c r="D15" s="196">
        <v>175.15</v>
      </c>
      <c r="E15" s="196">
        <v>187</v>
      </c>
      <c r="F15" s="196">
        <v>210.18</v>
      </c>
      <c r="G15" s="196">
        <v>224.4</v>
      </c>
      <c r="H15" s="115">
        <v>0</v>
      </c>
      <c r="I15" s="115">
        <v>0</v>
      </c>
      <c r="J15" s="115">
        <v>0</v>
      </c>
      <c r="K15" s="115">
        <v>0</v>
      </c>
      <c r="L15" s="115">
        <v>0</v>
      </c>
      <c r="M15" s="115">
        <v>0</v>
      </c>
      <c r="N15" s="115">
        <v>0</v>
      </c>
      <c r="O15" s="115">
        <v>0</v>
      </c>
      <c r="P15" s="115">
        <v>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96">
        <v>344.73</v>
      </c>
      <c r="W15" s="196">
        <v>368.07</v>
      </c>
      <c r="X15" s="196">
        <v>957.64</v>
      </c>
      <c r="Y15" s="196">
        <v>1022.1</v>
      </c>
    </row>
    <row r="16" spans="1:25" x14ac:dyDescent="0.25">
      <c r="A16" s="4">
        <v>14</v>
      </c>
      <c r="B16" s="27" t="s">
        <v>42</v>
      </c>
      <c r="C16" s="28" t="s">
        <v>13</v>
      </c>
      <c r="D16" s="196">
        <v>164.86</v>
      </c>
      <c r="E16" s="196">
        <v>165.53</v>
      </c>
      <c r="F16" s="196">
        <v>197.83</v>
      </c>
      <c r="G16" s="196">
        <v>198.64</v>
      </c>
      <c r="H16" s="115">
        <v>0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0</v>
      </c>
      <c r="X16" s="196">
        <v>874.77</v>
      </c>
      <c r="Y16" s="196">
        <v>874.77</v>
      </c>
    </row>
    <row r="17" spans="1:25" x14ac:dyDescent="0.25">
      <c r="A17" s="4">
        <v>15</v>
      </c>
      <c r="B17" s="27" t="s">
        <v>43</v>
      </c>
      <c r="C17" s="28" t="s">
        <v>14</v>
      </c>
      <c r="D17" s="196">
        <v>180.76</v>
      </c>
      <c r="E17" s="196">
        <v>194.14</v>
      </c>
      <c r="F17" s="196">
        <v>216.91</v>
      </c>
      <c r="G17" s="196">
        <v>232.97</v>
      </c>
      <c r="H17" s="115">
        <v>0</v>
      </c>
      <c r="I17" s="115">
        <v>0</v>
      </c>
      <c r="J17" s="115">
        <v>0</v>
      </c>
      <c r="K17" s="115">
        <v>0</v>
      </c>
      <c r="L17" s="115">
        <v>0</v>
      </c>
      <c r="M17" s="115">
        <v>0</v>
      </c>
      <c r="N17" s="115">
        <v>0</v>
      </c>
      <c r="O17" s="115">
        <v>0</v>
      </c>
      <c r="P17" s="115">
        <v>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96">
        <v>355.78</v>
      </c>
      <c r="W17" s="196">
        <v>382.11</v>
      </c>
      <c r="X17" s="196">
        <v>930.02</v>
      </c>
      <c r="Y17" s="196">
        <v>994.47</v>
      </c>
    </row>
    <row r="18" spans="1:25" x14ac:dyDescent="0.25">
      <c r="A18" s="4">
        <v>16</v>
      </c>
      <c r="B18" s="27" t="s">
        <v>44</v>
      </c>
      <c r="C18" s="28" t="s">
        <v>15</v>
      </c>
      <c r="D18" s="196">
        <v>164.86</v>
      </c>
      <c r="E18" s="196">
        <v>165.53</v>
      </c>
      <c r="F18" s="196">
        <v>197.83</v>
      </c>
      <c r="G18" s="196">
        <v>198.64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96">
        <v>324.49</v>
      </c>
      <c r="W18" s="196">
        <v>325.81</v>
      </c>
      <c r="X18" s="196">
        <v>874.77</v>
      </c>
      <c r="Y18" s="196">
        <v>874.77</v>
      </c>
    </row>
    <row r="19" spans="1:25" x14ac:dyDescent="0.25">
      <c r="A19" s="4">
        <v>17</v>
      </c>
      <c r="B19" s="27" t="s">
        <v>45</v>
      </c>
      <c r="C19" s="28" t="s">
        <v>16</v>
      </c>
      <c r="D19" s="115">
        <v>0</v>
      </c>
      <c r="E19" s="115">
        <v>0</v>
      </c>
      <c r="F19" s="115">
        <v>0</v>
      </c>
      <c r="G19" s="115">
        <v>0</v>
      </c>
      <c r="H19" s="115">
        <v>0</v>
      </c>
      <c r="I19" s="115">
        <v>0</v>
      </c>
      <c r="J19" s="115">
        <v>0</v>
      </c>
      <c r="K19" s="115">
        <v>0</v>
      </c>
      <c r="L19" s="115">
        <v>0</v>
      </c>
      <c r="M19" s="115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5">
        <v>0</v>
      </c>
    </row>
    <row r="20" spans="1:25" x14ac:dyDescent="0.25">
      <c r="A20" s="4">
        <v>18</v>
      </c>
      <c r="B20" s="27" t="s">
        <v>46</v>
      </c>
      <c r="C20" s="28" t="s">
        <v>17</v>
      </c>
      <c r="D20" s="196">
        <v>154.85</v>
      </c>
      <c r="E20" s="196">
        <v>233.53</v>
      </c>
      <c r="F20" s="196">
        <v>185.82</v>
      </c>
      <c r="G20" s="196">
        <v>280.24</v>
      </c>
      <c r="H20" s="115">
        <v>0</v>
      </c>
      <c r="I20" s="115">
        <v>0</v>
      </c>
      <c r="J20" s="115">
        <v>0</v>
      </c>
      <c r="K20" s="115">
        <v>0</v>
      </c>
      <c r="L20" s="115">
        <v>0</v>
      </c>
      <c r="M20" s="115">
        <v>0</v>
      </c>
      <c r="N20" s="115">
        <v>0</v>
      </c>
      <c r="O20" s="115">
        <v>0</v>
      </c>
      <c r="P20" s="115">
        <v>0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96">
        <v>304.79000000000002</v>
      </c>
      <c r="W20" s="196">
        <v>459.64</v>
      </c>
      <c r="X20" s="196">
        <v>745.86</v>
      </c>
      <c r="Y20" s="196">
        <v>1151.01</v>
      </c>
    </row>
    <row r="21" spans="1:25" x14ac:dyDescent="0.25">
      <c r="A21" s="4">
        <v>19</v>
      </c>
      <c r="B21" s="27" t="s">
        <v>47</v>
      </c>
      <c r="C21" s="28" t="s">
        <v>18</v>
      </c>
      <c r="D21" s="196">
        <v>164.86</v>
      </c>
      <c r="E21" s="196">
        <v>165.53</v>
      </c>
      <c r="F21" s="196">
        <v>197.83</v>
      </c>
      <c r="G21" s="196">
        <v>198.64</v>
      </c>
      <c r="H21" s="115">
        <v>0</v>
      </c>
      <c r="I21" s="115">
        <v>0</v>
      </c>
      <c r="J21" s="115">
        <v>0</v>
      </c>
      <c r="K21" s="115">
        <v>0</v>
      </c>
      <c r="L21" s="115">
        <v>0</v>
      </c>
      <c r="M21" s="115">
        <v>0</v>
      </c>
      <c r="N21" s="115">
        <v>0</v>
      </c>
      <c r="O21" s="115">
        <v>0</v>
      </c>
      <c r="P21" s="115">
        <v>0</v>
      </c>
      <c r="Q21" s="115">
        <v>0</v>
      </c>
      <c r="R21" s="115">
        <v>0</v>
      </c>
      <c r="S21" s="115">
        <v>0</v>
      </c>
      <c r="T21" s="115">
        <v>0</v>
      </c>
      <c r="U21" s="115">
        <v>0</v>
      </c>
      <c r="V21" s="196">
        <v>324.49</v>
      </c>
      <c r="W21" s="196">
        <v>325.81</v>
      </c>
      <c r="X21" s="196">
        <v>874.77</v>
      </c>
      <c r="Y21" s="196">
        <v>874.77</v>
      </c>
    </row>
    <row r="22" spans="1:25" x14ac:dyDescent="0.25">
      <c r="A22" s="4">
        <v>20</v>
      </c>
      <c r="B22" s="27" t="s">
        <v>48</v>
      </c>
      <c r="C22" s="28" t="s">
        <v>19</v>
      </c>
      <c r="D22" s="196">
        <v>127.23</v>
      </c>
      <c r="E22" s="196">
        <v>131.55000000000001</v>
      </c>
      <c r="F22" s="196">
        <v>152.68</v>
      </c>
      <c r="G22" s="196">
        <v>157.86000000000001</v>
      </c>
      <c r="H22" s="115">
        <v>0</v>
      </c>
      <c r="I22" s="115">
        <v>0</v>
      </c>
      <c r="J22" s="115">
        <v>0</v>
      </c>
      <c r="K22" s="115">
        <v>0</v>
      </c>
      <c r="L22" s="115">
        <v>0</v>
      </c>
      <c r="M22" s="115">
        <v>0</v>
      </c>
      <c r="N22" s="115">
        <v>0</v>
      </c>
      <c r="O22" s="115">
        <v>0</v>
      </c>
      <c r="P22" s="115">
        <v>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96">
        <v>250.41</v>
      </c>
      <c r="W22" s="196">
        <v>258.93</v>
      </c>
      <c r="X22" s="196">
        <v>911.6</v>
      </c>
      <c r="Y22" s="196">
        <v>939.23</v>
      </c>
    </row>
    <row r="23" spans="1:25" x14ac:dyDescent="0.25">
      <c r="A23" s="4">
        <v>21</v>
      </c>
      <c r="B23" s="27" t="s">
        <v>49</v>
      </c>
      <c r="C23" s="28" t="s">
        <v>20</v>
      </c>
      <c r="D23" s="196">
        <v>101.5</v>
      </c>
      <c r="E23" s="196">
        <v>141.84</v>
      </c>
      <c r="F23" s="196">
        <v>121.8</v>
      </c>
      <c r="G23" s="196">
        <v>170.21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96">
        <v>199.78</v>
      </c>
      <c r="W23" s="196">
        <v>279.17</v>
      </c>
      <c r="X23" s="196">
        <v>672.19</v>
      </c>
      <c r="Y23" s="196">
        <v>939.23</v>
      </c>
    </row>
    <row r="24" spans="1:25" x14ac:dyDescent="0.25">
      <c r="A24" s="4">
        <v>22</v>
      </c>
      <c r="B24" s="27" t="s">
        <v>50</v>
      </c>
      <c r="C24" s="28" t="s">
        <v>21</v>
      </c>
      <c r="D24" s="196">
        <v>0</v>
      </c>
      <c r="E24" s="196">
        <v>233.53</v>
      </c>
      <c r="F24" s="196">
        <v>0</v>
      </c>
      <c r="G24" s="196">
        <v>280.24</v>
      </c>
      <c r="H24" s="115">
        <v>0</v>
      </c>
      <c r="I24" s="115">
        <v>0</v>
      </c>
      <c r="J24" s="115">
        <v>0</v>
      </c>
      <c r="K24" s="115">
        <v>0</v>
      </c>
      <c r="L24" s="115">
        <v>0</v>
      </c>
      <c r="M24" s="115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>
        <v>0</v>
      </c>
      <c r="T24" s="115">
        <v>0</v>
      </c>
      <c r="U24" s="115">
        <v>0</v>
      </c>
      <c r="V24" s="196">
        <v>0</v>
      </c>
      <c r="W24" s="196">
        <v>459.64</v>
      </c>
      <c r="X24" s="196">
        <v>0</v>
      </c>
      <c r="Y24" s="196">
        <v>1151.01</v>
      </c>
    </row>
    <row r="25" spans="1:25" x14ac:dyDescent="0.25">
      <c r="A25" s="4">
        <v>23</v>
      </c>
      <c r="B25" s="27" t="s">
        <v>51</v>
      </c>
      <c r="C25" s="28" t="s">
        <v>22</v>
      </c>
      <c r="D25" s="196">
        <v>154.85</v>
      </c>
      <c r="E25" s="196">
        <v>233.553</v>
      </c>
      <c r="F25" s="196">
        <v>185.82</v>
      </c>
      <c r="G25" s="196">
        <v>280.24</v>
      </c>
      <c r="H25" s="115">
        <v>0</v>
      </c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96">
        <v>304.79000000000002</v>
      </c>
      <c r="W25" s="196">
        <v>459.64</v>
      </c>
      <c r="X25" s="196">
        <v>745.86</v>
      </c>
      <c r="Y25" s="196">
        <v>1151.01</v>
      </c>
    </row>
    <row r="26" spans="1:25" x14ac:dyDescent="0.25">
      <c r="A26" s="4">
        <v>24</v>
      </c>
      <c r="B26" s="27" t="s">
        <v>52</v>
      </c>
      <c r="C26" s="28" t="s">
        <v>23</v>
      </c>
      <c r="D26" s="196">
        <v>175.15</v>
      </c>
      <c r="E26" s="196">
        <v>187</v>
      </c>
      <c r="F26" s="196">
        <v>210.18</v>
      </c>
      <c r="G26" s="196">
        <v>224.4</v>
      </c>
      <c r="H26" s="115">
        <v>0</v>
      </c>
      <c r="I26" s="115">
        <v>0</v>
      </c>
      <c r="J26" s="115">
        <v>0</v>
      </c>
      <c r="K26" s="115">
        <v>0</v>
      </c>
      <c r="L26" s="115">
        <v>0</v>
      </c>
      <c r="M26" s="115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96">
        <v>344.73</v>
      </c>
      <c r="W26" s="196">
        <v>368.07</v>
      </c>
      <c r="X26" s="196">
        <v>957.64</v>
      </c>
      <c r="Y26" s="196">
        <v>1022.1</v>
      </c>
    </row>
    <row r="27" spans="1:25" x14ac:dyDescent="0.25">
      <c r="A27" s="4">
        <v>25</v>
      </c>
      <c r="B27" s="27" t="s">
        <v>53</v>
      </c>
      <c r="C27" s="28" t="s">
        <v>24</v>
      </c>
      <c r="D27" s="196">
        <v>164.86</v>
      </c>
      <c r="E27" s="196">
        <v>165.53</v>
      </c>
      <c r="F27" s="196">
        <v>197.83</v>
      </c>
      <c r="G27" s="196">
        <v>198.64</v>
      </c>
      <c r="H27" s="115">
        <v>0</v>
      </c>
      <c r="I27" s="115">
        <v>0</v>
      </c>
      <c r="J27" s="115">
        <v>0</v>
      </c>
      <c r="K27" s="115">
        <v>0</v>
      </c>
      <c r="L27" s="115">
        <v>0</v>
      </c>
      <c r="M27" s="115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96">
        <v>324.49</v>
      </c>
      <c r="W27" s="196">
        <v>325.81</v>
      </c>
      <c r="X27" s="196">
        <v>874.77</v>
      </c>
      <c r="Y27" s="196">
        <v>874.77</v>
      </c>
    </row>
    <row r="28" spans="1:25" x14ac:dyDescent="0.25">
      <c r="A28" s="4">
        <v>27</v>
      </c>
      <c r="B28" s="27" t="s">
        <v>54</v>
      </c>
      <c r="C28" s="28" t="s">
        <v>25</v>
      </c>
      <c r="D28" s="196">
        <v>154.85</v>
      </c>
      <c r="E28" s="196">
        <v>0</v>
      </c>
      <c r="F28" s="196">
        <v>185.82</v>
      </c>
      <c r="G28" s="196">
        <v>0</v>
      </c>
      <c r="H28" s="115">
        <v>0</v>
      </c>
      <c r="I28" s="115">
        <v>0</v>
      </c>
      <c r="J28" s="115">
        <v>0</v>
      </c>
      <c r="K28" s="115">
        <v>0</v>
      </c>
      <c r="L28" s="115">
        <v>0</v>
      </c>
      <c r="M28" s="115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96">
        <v>304.79000000000002</v>
      </c>
      <c r="W28" s="196">
        <v>0</v>
      </c>
      <c r="X28" s="196">
        <v>745.86</v>
      </c>
      <c r="Y28" s="196">
        <v>0</v>
      </c>
    </row>
    <row r="29" spans="1:25" x14ac:dyDescent="0.25">
      <c r="A29" s="4">
        <v>28</v>
      </c>
      <c r="B29" s="27" t="s">
        <v>61</v>
      </c>
      <c r="C29" s="28" t="s">
        <v>26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0</v>
      </c>
    </row>
    <row r="30" spans="1:25" x14ac:dyDescent="0.25">
      <c r="A30" s="4">
        <v>29</v>
      </c>
      <c r="B30" s="27" t="s">
        <v>62</v>
      </c>
      <c r="C30" s="28" t="s">
        <v>27</v>
      </c>
      <c r="D30" s="196">
        <v>164.86</v>
      </c>
      <c r="E30" s="196">
        <v>165.53</v>
      </c>
      <c r="F30" s="196">
        <v>197.83</v>
      </c>
      <c r="G30" s="196">
        <v>198.64</v>
      </c>
      <c r="H30" s="115">
        <v>0</v>
      </c>
      <c r="I30" s="115">
        <v>0</v>
      </c>
      <c r="J30" s="115">
        <v>0</v>
      </c>
      <c r="K30" s="115">
        <v>0</v>
      </c>
      <c r="L30" s="115">
        <v>0</v>
      </c>
      <c r="M30" s="115">
        <v>0</v>
      </c>
      <c r="N30" s="115">
        <v>0</v>
      </c>
      <c r="O30" s="115">
        <v>0</v>
      </c>
      <c r="P30" s="115">
        <v>0</v>
      </c>
      <c r="Q30" s="115">
        <v>0</v>
      </c>
      <c r="R30" s="115">
        <v>0</v>
      </c>
      <c r="S30" s="115">
        <v>0</v>
      </c>
      <c r="T30" s="115">
        <v>0</v>
      </c>
      <c r="U30" s="115">
        <v>0</v>
      </c>
      <c r="V30" s="196">
        <v>324.49</v>
      </c>
      <c r="W30" s="196">
        <v>325.81</v>
      </c>
      <c r="X30" s="196">
        <v>874.77</v>
      </c>
      <c r="Y30" s="196">
        <v>874.77</v>
      </c>
    </row>
    <row r="31" spans="1:25" x14ac:dyDescent="0.25">
      <c r="A31" s="4">
        <v>30</v>
      </c>
      <c r="B31" s="27" t="s">
        <v>63</v>
      </c>
      <c r="C31" s="28" t="s">
        <v>28</v>
      </c>
      <c r="D31" s="196">
        <v>132.16999999999999</v>
      </c>
      <c r="E31" s="196">
        <v>166.35</v>
      </c>
      <c r="F31" s="196">
        <v>158.6</v>
      </c>
      <c r="G31" s="196">
        <v>199.62</v>
      </c>
      <c r="H31" s="115">
        <v>0</v>
      </c>
      <c r="I31" s="115">
        <v>0</v>
      </c>
      <c r="J31" s="115">
        <v>0</v>
      </c>
      <c r="K31" s="115">
        <v>0</v>
      </c>
      <c r="L31" s="115">
        <v>0</v>
      </c>
      <c r="M31" s="115">
        <v>0</v>
      </c>
      <c r="N31" s="115">
        <v>0</v>
      </c>
      <c r="O31" s="115">
        <v>0</v>
      </c>
      <c r="P31" s="115">
        <v>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96">
        <v>260.14</v>
      </c>
      <c r="W31" s="196">
        <v>327.41000000000003</v>
      </c>
      <c r="X31" s="196">
        <v>607.73</v>
      </c>
      <c r="Y31" s="196">
        <v>764.27</v>
      </c>
    </row>
    <row r="32" spans="1:25" x14ac:dyDescent="0.25">
      <c r="A32" s="4">
        <v>31</v>
      </c>
      <c r="B32" s="27" t="s">
        <v>64</v>
      </c>
      <c r="C32" s="28" t="s">
        <v>29</v>
      </c>
      <c r="D32" s="196">
        <v>164.86</v>
      </c>
      <c r="E32" s="196">
        <v>165.53</v>
      </c>
      <c r="F32" s="196">
        <v>197.83</v>
      </c>
      <c r="G32" s="196">
        <v>198.64</v>
      </c>
      <c r="H32" s="115">
        <v>0</v>
      </c>
      <c r="I32" s="115">
        <v>0</v>
      </c>
      <c r="J32" s="115">
        <v>0</v>
      </c>
      <c r="K32" s="115">
        <v>0</v>
      </c>
      <c r="L32" s="115">
        <v>0</v>
      </c>
      <c r="M32" s="115">
        <v>0</v>
      </c>
      <c r="N32" s="115">
        <v>0</v>
      </c>
      <c r="O32" s="115">
        <v>0</v>
      </c>
      <c r="P32" s="115">
        <v>0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96">
        <v>324.49</v>
      </c>
      <c r="W32" s="196">
        <v>325.81</v>
      </c>
      <c r="X32" s="196">
        <v>874.77</v>
      </c>
      <c r="Y32" s="196">
        <v>874.77</v>
      </c>
    </row>
    <row r="33" spans="1:25" x14ac:dyDescent="0.25">
      <c r="A33" s="4">
        <v>32</v>
      </c>
      <c r="B33" s="27" t="s">
        <v>65</v>
      </c>
      <c r="C33" s="28" t="s">
        <v>30</v>
      </c>
      <c r="D33" s="115">
        <v>0</v>
      </c>
      <c r="E33" s="115">
        <v>0</v>
      </c>
      <c r="F33" s="115">
        <v>0</v>
      </c>
      <c r="G33" s="115">
        <v>0</v>
      </c>
      <c r="H33" s="115">
        <v>0</v>
      </c>
      <c r="I33" s="115">
        <v>0</v>
      </c>
      <c r="J33" s="115">
        <v>0</v>
      </c>
      <c r="K33" s="115">
        <v>0</v>
      </c>
      <c r="L33" s="115">
        <v>0</v>
      </c>
      <c r="M33" s="115">
        <v>0</v>
      </c>
      <c r="N33" s="115">
        <v>0</v>
      </c>
      <c r="O33" s="115">
        <v>0</v>
      </c>
      <c r="P33" s="115">
        <v>0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5">
        <v>0</v>
      </c>
    </row>
    <row r="34" spans="1:25" x14ac:dyDescent="0.25">
      <c r="A34" s="4">
        <v>33</v>
      </c>
      <c r="B34" s="27" t="s">
        <v>66</v>
      </c>
      <c r="C34" s="28" t="s">
        <v>31</v>
      </c>
      <c r="D34" s="115">
        <v>0</v>
      </c>
      <c r="E34" s="115">
        <v>0</v>
      </c>
      <c r="F34" s="115">
        <v>0</v>
      </c>
      <c r="G34" s="115">
        <v>0</v>
      </c>
      <c r="H34" s="115">
        <v>0</v>
      </c>
      <c r="I34" s="115">
        <v>0</v>
      </c>
      <c r="J34" s="115">
        <v>0</v>
      </c>
      <c r="K34" s="115">
        <v>0</v>
      </c>
      <c r="L34" s="115">
        <v>0</v>
      </c>
      <c r="M34" s="115">
        <v>0</v>
      </c>
      <c r="N34" s="115">
        <v>0</v>
      </c>
      <c r="O34" s="115">
        <v>0</v>
      </c>
      <c r="P34" s="115">
        <v>0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5">
        <v>0</v>
      </c>
    </row>
    <row r="35" spans="1:25" x14ac:dyDescent="0.25">
      <c r="A35" s="4">
        <v>34</v>
      </c>
      <c r="B35" s="27" t="s">
        <v>67</v>
      </c>
      <c r="C35" s="28" t="s">
        <v>32</v>
      </c>
      <c r="D35" s="196">
        <v>164.86</v>
      </c>
      <c r="E35" s="196">
        <v>165.53</v>
      </c>
      <c r="F35" s="196">
        <v>197.83</v>
      </c>
      <c r="G35" s="196">
        <v>198.64</v>
      </c>
      <c r="H35" s="115">
        <v>0</v>
      </c>
      <c r="I35" s="115">
        <v>0</v>
      </c>
      <c r="J35" s="115">
        <v>0</v>
      </c>
      <c r="K35" s="115">
        <v>0</v>
      </c>
      <c r="L35" s="115">
        <v>0</v>
      </c>
      <c r="M35" s="115">
        <v>0</v>
      </c>
      <c r="N35" s="115">
        <v>0</v>
      </c>
      <c r="O35" s="115">
        <v>0</v>
      </c>
      <c r="P35" s="115">
        <v>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96">
        <v>874.77</v>
      </c>
      <c r="Y35" s="196">
        <v>874.77</v>
      </c>
    </row>
    <row r="36" spans="1:25" x14ac:dyDescent="0.25">
      <c r="A36" s="4">
        <v>35</v>
      </c>
      <c r="B36" s="27" t="s">
        <v>68</v>
      </c>
      <c r="C36" s="28" t="s">
        <v>33</v>
      </c>
      <c r="D36" s="196">
        <v>296.47000000000003</v>
      </c>
      <c r="E36" s="196">
        <v>406.61</v>
      </c>
      <c r="F36" s="196">
        <v>355.76</v>
      </c>
      <c r="G36" s="196">
        <v>487.93</v>
      </c>
      <c r="H36" s="115">
        <v>0</v>
      </c>
      <c r="I36" s="115">
        <v>0</v>
      </c>
      <c r="J36" s="115">
        <v>0</v>
      </c>
      <c r="K36" s="115">
        <v>0</v>
      </c>
      <c r="L36" s="115">
        <v>0</v>
      </c>
      <c r="M36" s="115">
        <v>0</v>
      </c>
      <c r="N36" s="115">
        <v>0</v>
      </c>
      <c r="O36" s="115">
        <v>0</v>
      </c>
      <c r="P36" s="115">
        <v>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96">
        <v>585.53</v>
      </c>
      <c r="W36" s="196">
        <v>800.31</v>
      </c>
      <c r="X36" s="196">
        <v>1298.3399999999999</v>
      </c>
      <c r="Y36" s="196">
        <v>1777.16</v>
      </c>
    </row>
    <row r="37" spans="1:25" x14ac:dyDescent="0.25">
      <c r="A37" s="4">
        <v>36</v>
      </c>
      <c r="B37" s="27" t="s">
        <v>72</v>
      </c>
      <c r="C37" s="28" t="s">
        <v>190</v>
      </c>
      <c r="D37" s="115">
        <v>302.83</v>
      </c>
      <c r="E37" s="115">
        <v>372.74</v>
      </c>
      <c r="F37" s="196">
        <v>426.21</v>
      </c>
      <c r="G37" s="196">
        <v>524.59</v>
      </c>
      <c r="H37" s="115">
        <v>0</v>
      </c>
      <c r="I37" s="115">
        <v>0</v>
      </c>
      <c r="J37" s="115">
        <v>0</v>
      </c>
      <c r="K37" s="115">
        <v>0</v>
      </c>
      <c r="L37" s="115">
        <v>0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448.64</v>
      </c>
      <c r="W37" s="115">
        <v>552.20000000000005</v>
      </c>
      <c r="X37" s="196">
        <v>1278.6300000000001</v>
      </c>
      <c r="Y37" s="196">
        <v>1573.77</v>
      </c>
    </row>
    <row r="38" spans="1:25" x14ac:dyDescent="0.25">
      <c r="A38" s="4">
        <v>37</v>
      </c>
      <c r="B38" s="27" t="s">
        <v>69</v>
      </c>
      <c r="C38" s="28" t="s">
        <v>34</v>
      </c>
      <c r="D38" s="115">
        <v>0</v>
      </c>
      <c r="E38" s="115">
        <v>0</v>
      </c>
      <c r="F38" s="115">
        <v>0</v>
      </c>
      <c r="G38" s="115">
        <v>0</v>
      </c>
      <c r="H38" s="115">
        <v>0</v>
      </c>
      <c r="I38" s="115">
        <v>0</v>
      </c>
      <c r="J38" s="115">
        <v>0</v>
      </c>
      <c r="K38" s="115">
        <v>0</v>
      </c>
      <c r="L38" s="115">
        <v>0</v>
      </c>
      <c r="M38" s="115">
        <v>0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5">
        <v>0</v>
      </c>
    </row>
    <row r="39" spans="1:25" x14ac:dyDescent="0.25">
      <c r="A39" s="4">
        <v>36</v>
      </c>
      <c r="B39" s="27" t="s">
        <v>72</v>
      </c>
      <c r="C39" s="28" t="s">
        <v>70</v>
      </c>
      <c r="D39" s="115">
        <v>813.35</v>
      </c>
      <c r="E39" s="115">
        <v>813.35</v>
      </c>
      <c r="F39" s="196">
        <v>813.35</v>
      </c>
      <c r="G39" s="196">
        <v>813.35</v>
      </c>
      <c r="H39" s="115">
        <v>0</v>
      </c>
      <c r="I39" s="115">
        <v>0</v>
      </c>
      <c r="J39" s="115">
        <v>0</v>
      </c>
      <c r="K39" s="115">
        <v>0</v>
      </c>
      <c r="L39" s="115">
        <v>0</v>
      </c>
      <c r="M39" s="115">
        <v>0</v>
      </c>
      <c r="N39" s="115">
        <v>0</v>
      </c>
      <c r="O39" s="115">
        <v>0</v>
      </c>
      <c r="P39" s="115">
        <v>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5">
        <v>0</v>
      </c>
    </row>
    <row r="40" spans="1:25" x14ac:dyDescent="0.25">
      <c r="A40" s="4">
        <v>36</v>
      </c>
      <c r="B40" s="27" t="s">
        <v>72</v>
      </c>
      <c r="C40" s="28" t="s">
        <v>71</v>
      </c>
      <c r="D40" s="196">
        <v>116.13</v>
      </c>
      <c r="E40" s="196">
        <v>116.13</v>
      </c>
      <c r="F40" s="115">
        <v>0</v>
      </c>
      <c r="G40" s="115">
        <v>0</v>
      </c>
      <c r="H40" s="115">
        <v>0</v>
      </c>
      <c r="I40" s="115">
        <v>0</v>
      </c>
      <c r="J40" s="115">
        <v>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5">
        <v>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96">
        <v>228.57</v>
      </c>
      <c r="W40" s="196">
        <v>228.57</v>
      </c>
      <c r="X40" s="196">
        <v>561.69000000000005</v>
      </c>
      <c r="Y40" s="196">
        <v>570.9</v>
      </c>
    </row>
  </sheetData>
  <mergeCells count="14">
    <mergeCell ref="T1:U1"/>
    <mergeCell ref="V1:W1"/>
    <mergeCell ref="X1:Y1"/>
    <mergeCell ref="H1:I1"/>
    <mergeCell ref="J1:K1"/>
    <mergeCell ref="L1:M1"/>
    <mergeCell ref="N1:O1"/>
    <mergeCell ref="P1:Q1"/>
    <mergeCell ref="R1:S1"/>
    <mergeCell ref="A1:A2"/>
    <mergeCell ref="B1:B2"/>
    <mergeCell ref="C1:C2"/>
    <mergeCell ref="D1:E1"/>
    <mergeCell ref="F1:G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0000"/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L148" sqref="L148"/>
      <selection pane="topRight" activeCell="L148" sqref="L148"/>
      <selection pane="bottomLeft" activeCell="L148" sqref="L148"/>
      <selection pane="bottomRight" activeCell="L148" sqref="L148"/>
    </sheetView>
  </sheetViews>
  <sheetFormatPr defaultRowHeight="18" x14ac:dyDescent="0.25"/>
  <cols>
    <col min="1" max="1" width="9.140625" style="46" customWidth="1"/>
    <col min="2" max="2" width="9.140625" style="47" customWidth="1"/>
    <col min="3" max="3" width="40.7109375" style="71" customWidth="1"/>
    <col min="4" max="4" width="20.28515625" style="56" customWidth="1"/>
    <col min="5" max="5" width="16.57031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5.7109375" style="32" customWidth="1"/>
    <col min="10" max="10" width="15.7109375" style="56" customWidth="1"/>
    <col min="11" max="11" width="15.7109375" style="32" customWidth="1"/>
    <col min="12" max="12" width="15.7109375" style="56" customWidth="1"/>
    <col min="13" max="13" width="15.710937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15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15.7109375" style="32" customWidth="1"/>
    <col min="22" max="22" width="15.7109375" style="56" customWidth="1"/>
    <col min="23" max="23" width="15.7109375" style="32" customWidth="1"/>
    <col min="24" max="24" width="15.7109375" style="56" customWidth="1"/>
    <col min="25" max="25" width="15.7109375" style="32" customWidth="1"/>
    <col min="26" max="26" width="15.7109375" style="56" customWidth="1"/>
    <col min="27" max="27" width="15.7109375" style="32" customWidth="1"/>
    <col min="28" max="28" width="15.7109375" style="56" customWidth="1"/>
    <col min="29" max="29" width="15.7109375" style="32" customWidth="1"/>
    <col min="30" max="30" width="15.7109375" style="56" customWidth="1"/>
    <col min="31" max="31" width="15.7109375" style="32" customWidth="1"/>
    <col min="32" max="32" width="15.7109375" style="56" customWidth="1"/>
    <col min="33" max="33" width="15.71093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x14ac:dyDescent="0.25">
      <c r="C2" s="50" t="s">
        <v>186</v>
      </c>
      <c r="D2" s="36" t="s">
        <v>97</v>
      </c>
      <c r="E2" s="37" t="s">
        <v>187</v>
      </c>
    </row>
    <row r="3" spans="1:35" x14ac:dyDescent="0.25">
      <c r="C3" s="54"/>
      <c r="D3" s="51" t="e">
        <f>VLOOKUP(C3,'Список МО'!B2:C80,2,0)</f>
        <v>#N/A</v>
      </c>
      <c r="E3" s="52" t="e">
        <f>VLOOKUP(C3,'Список МО'!B2:D80,3,0)</f>
        <v>#N/A</v>
      </c>
    </row>
    <row r="6" spans="1:35" x14ac:dyDescent="0.25">
      <c r="C6" s="55" t="s">
        <v>86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посещений'!$B$1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посещений'!$B$11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посещений'!$B$12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посещений'!$B$2</f>
        <v>Посещения с профилактической целью</v>
      </c>
      <c r="E8" s="234"/>
      <c r="F8" s="234"/>
      <c r="G8" s="235"/>
      <c r="H8" s="224" t="str">
        <f>'Типы посещений'!$B$3</f>
        <v>Разовые посещения по заболеванию</v>
      </c>
      <c r="I8" s="236"/>
      <c r="J8" s="236"/>
      <c r="K8" s="225"/>
      <c r="L8" s="224" t="str">
        <f>'Типы посещений'!$B$4</f>
        <v>Диспансеризация взр. Населения 1 этап</v>
      </c>
      <c r="M8" s="236"/>
      <c r="N8" s="224" t="str">
        <f>'Типы посещений'!$B$5</f>
        <v>Диспансеризация взр. Населения 2 этап</v>
      </c>
      <c r="O8" s="236"/>
      <c r="P8" s="224" t="str">
        <f>'Типы посещений'!$B$6</f>
        <v>Диспансеризация детей сирот</v>
      </c>
      <c r="Q8" s="225"/>
      <c r="R8" s="226" t="str">
        <f>'Типы посещений'!$B$7</f>
        <v>Диспансеризация усыновленных</v>
      </c>
      <c r="S8" s="226"/>
      <c r="T8" s="226" t="str">
        <f>'Типы посещений'!$B$8</f>
        <v>Профосмотры несовершеннолетних</v>
      </c>
      <c r="U8" s="226"/>
      <c r="V8" s="226" t="str">
        <f>'Типы посещений'!$B$9</f>
        <v>Периодические профосмотры несовершеннолетних</v>
      </c>
      <c r="W8" s="226"/>
      <c r="X8" s="226" t="str">
        <f>'Типы посещений'!$B$10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/>
      <c r="E10" s="37"/>
      <c r="F10" s="36"/>
      <c r="G10" s="37"/>
      <c r="H10" s="36"/>
      <c r="I10" s="37"/>
      <c r="J10" s="36"/>
      <c r="K10" s="37"/>
      <c r="L10" s="36"/>
      <c r="M10" s="37"/>
      <c r="N10" s="36"/>
      <c r="O10" s="37"/>
      <c r="P10" s="36"/>
      <c r="Q10" s="37"/>
      <c r="R10" s="36"/>
      <c r="S10" s="37"/>
      <c r="T10" s="36"/>
      <c r="U10" s="37"/>
      <c r="V10" s="36"/>
      <c r="W10" s="37"/>
      <c r="X10" s="36"/>
      <c r="Y10" s="37"/>
      <c r="Z10" s="36"/>
      <c r="AA10" s="37"/>
      <c r="AB10" s="36"/>
      <c r="AC10" s="37"/>
      <c r="AD10" s="36"/>
      <c r="AE10" s="37"/>
      <c r="AF10" s="36"/>
      <c r="AG10" s="37"/>
    </row>
    <row r="11" spans="1:35" x14ac:dyDescent="0.25">
      <c r="A11" s="38">
        <v>2</v>
      </c>
      <c r="B11" s="65" t="s">
        <v>35</v>
      </c>
      <c r="C11" s="50" t="s">
        <v>1</v>
      </c>
      <c r="D11" s="36"/>
      <c r="E11" s="37"/>
      <c r="F11" s="36"/>
      <c r="G11" s="37"/>
      <c r="H11" s="66"/>
      <c r="I11" s="37"/>
      <c r="J11" s="36"/>
      <c r="K11" s="37"/>
      <c r="L11" s="36"/>
      <c r="M11" s="37"/>
      <c r="N11" s="36"/>
      <c r="O11" s="37"/>
      <c r="P11" s="36"/>
      <c r="Q11" s="37"/>
      <c r="R11" s="36"/>
      <c r="S11" s="37"/>
      <c r="T11" s="36"/>
      <c r="U11" s="37"/>
      <c r="V11" s="36"/>
      <c r="W11" s="37"/>
      <c r="X11" s="36"/>
      <c r="Y11" s="37"/>
      <c r="Z11" s="36"/>
      <c r="AA11" s="37"/>
      <c r="AB11" s="36"/>
      <c r="AC11" s="37"/>
      <c r="AD11" s="36"/>
      <c r="AE11" s="37"/>
      <c r="AF11" s="36"/>
      <c r="AG11" s="37"/>
    </row>
    <row r="12" spans="1:35" x14ac:dyDescent="0.25">
      <c r="A12" s="38">
        <v>3</v>
      </c>
      <c r="B12" s="65" t="s">
        <v>36</v>
      </c>
      <c r="C12" s="50" t="s">
        <v>2</v>
      </c>
      <c r="D12" s="36"/>
      <c r="E12" s="37"/>
      <c r="F12" s="36"/>
      <c r="G12" s="37"/>
      <c r="H12" s="66"/>
      <c r="I12" s="37"/>
      <c r="J12" s="36"/>
      <c r="K12" s="37"/>
      <c r="L12" s="36"/>
      <c r="M12" s="37"/>
      <c r="N12" s="36"/>
      <c r="O12" s="37"/>
      <c r="P12" s="36"/>
      <c r="Q12" s="37"/>
      <c r="R12" s="36"/>
      <c r="S12" s="37"/>
      <c r="T12" s="36"/>
      <c r="U12" s="37"/>
      <c r="V12" s="36"/>
      <c r="W12" s="37"/>
      <c r="X12" s="36"/>
      <c r="Y12" s="37"/>
      <c r="Z12" s="36"/>
      <c r="AA12" s="37"/>
      <c r="AB12" s="36"/>
      <c r="AC12" s="37"/>
      <c r="AD12" s="36"/>
      <c r="AE12" s="37"/>
      <c r="AF12" s="36"/>
      <c r="AG12" s="37"/>
    </row>
    <row r="13" spans="1:35" x14ac:dyDescent="0.25">
      <c r="A13" s="38">
        <v>4</v>
      </c>
      <c r="B13" s="65" t="s">
        <v>37</v>
      </c>
      <c r="C13" s="50" t="s">
        <v>3</v>
      </c>
      <c r="D13" s="36"/>
      <c r="E13" s="37"/>
      <c r="F13" s="36"/>
      <c r="G13" s="37"/>
      <c r="H13" s="36"/>
      <c r="I13" s="37"/>
      <c r="J13" s="36"/>
      <c r="K13" s="37"/>
      <c r="L13" s="36"/>
      <c r="M13" s="37"/>
      <c r="N13" s="36"/>
      <c r="O13" s="37"/>
      <c r="P13" s="36"/>
      <c r="Q13" s="37"/>
      <c r="R13" s="36"/>
      <c r="S13" s="37"/>
      <c r="T13" s="36"/>
      <c r="U13" s="37"/>
      <c r="V13" s="36"/>
      <c r="W13" s="37"/>
      <c r="X13" s="36"/>
      <c r="Y13" s="37"/>
      <c r="Z13" s="36"/>
      <c r="AA13" s="37"/>
      <c r="AB13" s="36"/>
      <c r="AC13" s="37"/>
      <c r="AD13" s="36"/>
      <c r="AE13" s="37"/>
      <c r="AF13" s="36"/>
      <c r="AG13" s="37"/>
    </row>
    <row r="14" spans="1:35" x14ac:dyDescent="0.25">
      <c r="A14" s="38">
        <v>5</v>
      </c>
      <c r="B14" s="65" t="s">
        <v>38</v>
      </c>
      <c r="C14" s="50" t="s">
        <v>4</v>
      </c>
      <c r="D14" s="36"/>
      <c r="E14" s="37"/>
      <c r="F14" s="36"/>
      <c r="G14" s="37"/>
      <c r="H14" s="66"/>
      <c r="I14" s="37"/>
      <c r="J14" s="36"/>
      <c r="K14" s="37"/>
      <c r="L14" s="36"/>
      <c r="M14" s="37"/>
      <c r="N14" s="36"/>
      <c r="O14" s="37"/>
      <c r="P14" s="36"/>
      <c r="Q14" s="37"/>
      <c r="R14" s="36"/>
      <c r="S14" s="37"/>
      <c r="T14" s="36"/>
      <c r="U14" s="37"/>
      <c r="V14" s="36"/>
      <c r="W14" s="37"/>
      <c r="X14" s="36"/>
      <c r="Y14" s="37"/>
      <c r="Z14" s="36"/>
      <c r="AA14" s="37"/>
      <c r="AB14" s="36"/>
      <c r="AC14" s="37"/>
      <c r="AD14" s="36"/>
      <c r="AE14" s="37"/>
      <c r="AF14" s="36"/>
      <c r="AG14" s="37"/>
    </row>
    <row r="15" spans="1:35" x14ac:dyDescent="0.25">
      <c r="A15" s="38">
        <v>6</v>
      </c>
      <c r="B15" s="65" t="s">
        <v>39</v>
      </c>
      <c r="C15" s="50" t="s">
        <v>5</v>
      </c>
      <c r="D15" s="36"/>
      <c r="E15" s="37"/>
      <c r="F15" s="36"/>
      <c r="G15" s="37"/>
      <c r="H15" s="66"/>
      <c r="I15" s="37"/>
      <c r="J15" s="36"/>
      <c r="K15" s="37"/>
      <c r="L15" s="36"/>
      <c r="M15" s="37"/>
      <c r="N15" s="36"/>
      <c r="O15" s="37"/>
      <c r="P15" s="36"/>
      <c r="Q15" s="37"/>
      <c r="R15" s="36"/>
      <c r="S15" s="37"/>
      <c r="T15" s="36"/>
      <c r="U15" s="37"/>
      <c r="V15" s="36"/>
      <c r="W15" s="37"/>
      <c r="X15" s="36"/>
      <c r="Y15" s="37"/>
      <c r="Z15" s="36"/>
      <c r="AA15" s="37"/>
      <c r="AB15" s="36"/>
      <c r="AC15" s="37"/>
      <c r="AD15" s="36"/>
      <c r="AE15" s="37"/>
      <c r="AF15" s="36"/>
      <c r="AG15" s="37"/>
    </row>
    <row r="16" spans="1:35" x14ac:dyDescent="0.25">
      <c r="A16" s="38">
        <v>7</v>
      </c>
      <c r="B16" s="65" t="s">
        <v>56</v>
      </c>
      <c r="C16" s="50" t="s">
        <v>6</v>
      </c>
      <c r="D16" s="36"/>
      <c r="E16" s="37"/>
      <c r="F16" s="36"/>
      <c r="G16" s="37"/>
      <c r="H16" s="36"/>
      <c r="I16" s="37"/>
      <c r="J16" s="36"/>
      <c r="K16" s="37"/>
      <c r="L16" s="36"/>
      <c r="M16" s="37"/>
      <c r="N16" s="36"/>
      <c r="O16" s="37"/>
      <c r="P16" s="36"/>
      <c r="Q16" s="37"/>
      <c r="R16" s="36"/>
      <c r="S16" s="37"/>
      <c r="T16" s="36"/>
      <c r="U16" s="37"/>
      <c r="V16" s="36"/>
      <c r="W16" s="37"/>
      <c r="X16" s="36"/>
      <c r="Y16" s="37"/>
      <c r="Z16" s="36"/>
      <c r="AA16" s="37"/>
      <c r="AB16" s="36"/>
      <c r="AC16" s="37"/>
      <c r="AD16" s="36"/>
      <c r="AE16" s="37"/>
      <c r="AF16" s="36"/>
      <c r="AG16" s="37"/>
    </row>
    <row r="17" spans="1:33" x14ac:dyDescent="0.25">
      <c r="A17" s="38">
        <v>8</v>
      </c>
      <c r="B17" s="65" t="s">
        <v>57</v>
      </c>
      <c r="C17" s="50" t="s">
        <v>7</v>
      </c>
      <c r="D17" s="36"/>
      <c r="E17" s="37"/>
      <c r="F17" s="36"/>
      <c r="G17" s="37"/>
      <c r="H17" s="66"/>
      <c r="I17" s="37"/>
      <c r="J17" s="36"/>
      <c r="K17" s="37"/>
      <c r="L17" s="36"/>
      <c r="M17" s="37"/>
      <c r="N17" s="36"/>
      <c r="O17" s="37"/>
      <c r="P17" s="36"/>
      <c r="Q17" s="37"/>
      <c r="R17" s="36"/>
      <c r="S17" s="37"/>
      <c r="T17" s="36"/>
      <c r="U17" s="37"/>
      <c r="V17" s="36"/>
      <c r="W17" s="37"/>
      <c r="X17" s="36"/>
      <c r="Y17" s="37"/>
      <c r="Z17" s="36"/>
      <c r="AA17" s="37"/>
      <c r="AB17" s="36"/>
      <c r="AC17" s="37"/>
      <c r="AD17" s="36"/>
      <c r="AE17" s="37"/>
      <c r="AF17" s="36"/>
      <c r="AG17" s="37"/>
    </row>
    <row r="18" spans="1:33" x14ac:dyDescent="0.25">
      <c r="A18" s="38">
        <v>9</v>
      </c>
      <c r="B18" s="65" t="s">
        <v>58</v>
      </c>
      <c r="C18" s="50" t="s">
        <v>8</v>
      </c>
      <c r="D18" s="36"/>
      <c r="E18" s="37"/>
      <c r="F18" s="36"/>
      <c r="G18" s="37"/>
      <c r="H18" s="66"/>
      <c r="I18" s="37"/>
      <c r="J18" s="36"/>
      <c r="K18" s="37"/>
      <c r="L18" s="36"/>
      <c r="M18" s="37"/>
      <c r="N18" s="36"/>
      <c r="O18" s="37"/>
      <c r="P18" s="36"/>
      <c r="Q18" s="37"/>
      <c r="R18" s="36"/>
      <c r="S18" s="37"/>
      <c r="T18" s="36"/>
      <c r="U18" s="37"/>
      <c r="V18" s="36"/>
      <c r="W18" s="37"/>
      <c r="X18" s="36"/>
      <c r="Y18" s="37"/>
      <c r="Z18" s="36"/>
      <c r="AA18" s="37"/>
      <c r="AB18" s="36"/>
      <c r="AC18" s="37"/>
      <c r="AD18" s="36"/>
      <c r="AE18" s="37"/>
      <c r="AF18" s="36"/>
      <c r="AG18" s="37"/>
    </row>
    <row r="19" spans="1:33" x14ac:dyDescent="0.25">
      <c r="A19" s="38">
        <v>10</v>
      </c>
      <c r="B19" s="65" t="s">
        <v>59</v>
      </c>
      <c r="C19" s="50" t="s">
        <v>9</v>
      </c>
      <c r="D19" s="36"/>
      <c r="E19" s="37"/>
      <c r="F19" s="36"/>
      <c r="G19" s="37"/>
      <c r="H19" s="36"/>
      <c r="I19" s="37"/>
      <c r="J19" s="36"/>
      <c r="K19" s="37"/>
      <c r="L19" s="36"/>
      <c r="M19" s="37"/>
      <c r="N19" s="36"/>
      <c r="O19" s="37"/>
      <c r="P19" s="36"/>
      <c r="Q19" s="37"/>
      <c r="R19" s="36"/>
      <c r="S19" s="37"/>
      <c r="T19" s="36"/>
      <c r="U19" s="37"/>
      <c r="V19" s="36"/>
      <c r="W19" s="37"/>
      <c r="X19" s="36"/>
      <c r="Y19" s="37"/>
      <c r="Z19" s="36"/>
      <c r="AA19" s="37"/>
      <c r="AB19" s="36"/>
      <c r="AC19" s="37"/>
      <c r="AD19" s="36"/>
      <c r="AE19" s="37"/>
      <c r="AF19" s="36"/>
      <c r="AG19" s="37"/>
    </row>
    <row r="20" spans="1:33" x14ac:dyDescent="0.25">
      <c r="A20" s="38">
        <v>11</v>
      </c>
      <c r="B20" s="65" t="s">
        <v>60</v>
      </c>
      <c r="C20" s="50" t="s">
        <v>10</v>
      </c>
      <c r="D20" s="36"/>
      <c r="E20" s="37"/>
      <c r="F20" s="36"/>
      <c r="G20" s="37"/>
      <c r="H20" s="66"/>
      <c r="I20" s="37"/>
      <c r="J20" s="36"/>
      <c r="K20" s="37"/>
      <c r="L20" s="36"/>
      <c r="M20" s="37"/>
      <c r="N20" s="36"/>
      <c r="O20" s="37"/>
      <c r="P20" s="36"/>
      <c r="Q20" s="37"/>
      <c r="R20" s="36"/>
      <c r="S20" s="37"/>
      <c r="T20" s="36"/>
      <c r="U20" s="37"/>
      <c r="V20" s="36"/>
      <c r="W20" s="37"/>
      <c r="X20" s="36"/>
      <c r="Y20" s="37"/>
      <c r="Z20" s="36"/>
      <c r="AA20" s="37"/>
      <c r="AB20" s="36"/>
      <c r="AC20" s="37"/>
      <c r="AD20" s="36"/>
      <c r="AE20" s="37"/>
      <c r="AF20" s="36"/>
      <c r="AG20" s="37"/>
    </row>
    <row r="21" spans="1:33" x14ac:dyDescent="0.25">
      <c r="A21" s="38">
        <v>12</v>
      </c>
      <c r="B21" s="65" t="s">
        <v>40</v>
      </c>
      <c r="C21" s="50" t="s">
        <v>11</v>
      </c>
      <c r="D21" s="36"/>
      <c r="E21" s="37"/>
      <c r="F21" s="36"/>
      <c r="G21" s="37"/>
      <c r="H21" s="66"/>
      <c r="I21" s="37"/>
      <c r="J21" s="36"/>
      <c r="K21" s="37"/>
      <c r="L21" s="36"/>
      <c r="M21" s="37"/>
      <c r="N21" s="36"/>
      <c r="O21" s="37"/>
      <c r="P21" s="36"/>
      <c r="Q21" s="37"/>
      <c r="R21" s="36"/>
      <c r="S21" s="37"/>
      <c r="T21" s="36"/>
      <c r="U21" s="37"/>
      <c r="V21" s="36"/>
      <c r="W21" s="37"/>
      <c r="X21" s="36"/>
      <c r="Y21" s="37"/>
      <c r="Z21" s="36"/>
      <c r="AA21" s="37"/>
      <c r="AB21" s="36"/>
      <c r="AC21" s="37"/>
      <c r="AD21" s="36"/>
      <c r="AE21" s="37"/>
      <c r="AF21" s="36"/>
      <c r="AG21" s="37"/>
    </row>
    <row r="22" spans="1:33" x14ac:dyDescent="0.25">
      <c r="A22" s="38">
        <v>13</v>
      </c>
      <c r="B22" s="65" t="s">
        <v>41</v>
      </c>
      <c r="C22" s="50" t="s">
        <v>12</v>
      </c>
      <c r="D22" s="36"/>
      <c r="E22" s="37"/>
      <c r="F22" s="36"/>
      <c r="G22" s="37"/>
      <c r="H22" s="36"/>
      <c r="I22" s="37"/>
      <c r="J22" s="36"/>
      <c r="K22" s="37"/>
      <c r="L22" s="36"/>
      <c r="M22" s="37"/>
      <c r="N22" s="36"/>
      <c r="O22" s="37"/>
      <c r="P22" s="36"/>
      <c r="Q22" s="37"/>
      <c r="R22" s="36"/>
      <c r="S22" s="37"/>
      <c r="T22" s="36"/>
      <c r="U22" s="37"/>
      <c r="V22" s="36"/>
      <c r="W22" s="37"/>
      <c r="X22" s="36"/>
      <c r="Y22" s="37"/>
      <c r="Z22" s="36"/>
      <c r="AA22" s="37"/>
      <c r="AB22" s="36"/>
      <c r="AC22" s="37"/>
      <c r="AD22" s="36"/>
      <c r="AE22" s="37"/>
      <c r="AF22" s="36"/>
      <c r="AG22" s="37"/>
    </row>
    <row r="23" spans="1:33" x14ac:dyDescent="0.25">
      <c r="A23" s="38">
        <v>14</v>
      </c>
      <c r="B23" s="65" t="s">
        <v>42</v>
      </c>
      <c r="C23" s="50" t="s">
        <v>13</v>
      </c>
      <c r="D23" s="36"/>
      <c r="E23" s="37"/>
      <c r="F23" s="36"/>
      <c r="G23" s="37"/>
      <c r="H23" s="66"/>
      <c r="I23" s="37"/>
      <c r="J23" s="36"/>
      <c r="K23" s="37"/>
      <c r="L23" s="36"/>
      <c r="M23" s="37"/>
      <c r="N23" s="36"/>
      <c r="O23" s="37"/>
      <c r="P23" s="36"/>
      <c r="Q23" s="37"/>
      <c r="R23" s="36"/>
      <c r="S23" s="37"/>
      <c r="T23" s="36"/>
      <c r="U23" s="37"/>
      <c r="V23" s="36"/>
      <c r="W23" s="37"/>
      <c r="X23" s="36"/>
      <c r="Y23" s="37"/>
      <c r="Z23" s="36"/>
      <c r="AA23" s="37"/>
      <c r="AB23" s="36"/>
      <c r="AC23" s="37"/>
      <c r="AD23" s="36"/>
      <c r="AE23" s="37"/>
      <c r="AF23" s="36"/>
      <c r="AG23" s="37"/>
    </row>
    <row r="24" spans="1:33" x14ac:dyDescent="0.25">
      <c r="A24" s="38">
        <v>15</v>
      </c>
      <c r="B24" s="65" t="s">
        <v>43</v>
      </c>
      <c r="C24" s="50" t="s">
        <v>14</v>
      </c>
      <c r="D24" s="36"/>
      <c r="E24" s="37"/>
      <c r="F24" s="36"/>
      <c r="G24" s="37"/>
      <c r="H24" s="66"/>
      <c r="I24" s="37"/>
      <c r="J24" s="36"/>
      <c r="K24" s="37"/>
      <c r="L24" s="36"/>
      <c r="M24" s="37"/>
      <c r="N24" s="36"/>
      <c r="O24" s="37"/>
      <c r="P24" s="36"/>
      <c r="Q24" s="37"/>
      <c r="R24" s="36"/>
      <c r="S24" s="37"/>
      <c r="T24" s="36"/>
      <c r="U24" s="37"/>
      <c r="V24" s="36"/>
      <c r="W24" s="37"/>
      <c r="X24" s="36"/>
      <c r="Y24" s="37"/>
      <c r="Z24" s="36"/>
      <c r="AA24" s="37"/>
      <c r="AB24" s="36"/>
      <c r="AC24" s="37"/>
      <c r="AD24" s="36"/>
      <c r="AE24" s="37"/>
      <c r="AF24" s="36"/>
      <c r="AG24" s="37"/>
    </row>
    <row r="25" spans="1:33" x14ac:dyDescent="0.25">
      <c r="A25" s="38">
        <v>16</v>
      </c>
      <c r="B25" s="65" t="s">
        <v>44</v>
      </c>
      <c r="C25" s="50" t="s">
        <v>15</v>
      </c>
      <c r="D25" s="36"/>
      <c r="E25" s="37"/>
      <c r="F25" s="36"/>
      <c r="G25" s="37"/>
      <c r="H25" s="36"/>
      <c r="I25" s="37"/>
      <c r="J25" s="36"/>
      <c r="K25" s="37"/>
      <c r="L25" s="36"/>
      <c r="M25" s="37"/>
      <c r="N25" s="36"/>
      <c r="O25" s="37"/>
      <c r="P25" s="36"/>
      <c r="Q25" s="37"/>
      <c r="R25" s="36"/>
      <c r="S25" s="37"/>
      <c r="T25" s="36"/>
      <c r="U25" s="37"/>
      <c r="V25" s="36"/>
      <c r="W25" s="37"/>
      <c r="X25" s="36"/>
      <c r="Y25" s="37"/>
      <c r="Z25" s="36"/>
      <c r="AA25" s="37"/>
      <c r="AB25" s="36"/>
      <c r="AC25" s="37"/>
      <c r="AD25" s="36"/>
      <c r="AE25" s="37"/>
      <c r="AF25" s="36"/>
      <c r="AG25" s="37"/>
    </row>
    <row r="26" spans="1:33" x14ac:dyDescent="0.25">
      <c r="A26" s="38">
        <v>17</v>
      </c>
      <c r="B26" s="65" t="s">
        <v>45</v>
      </c>
      <c r="C26" s="50" t="s">
        <v>16</v>
      </c>
      <c r="D26" s="36"/>
      <c r="E26" s="37"/>
      <c r="F26" s="36"/>
      <c r="G26" s="37"/>
      <c r="H26" s="66"/>
      <c r="I26" s="37"/>
      <c r="J26" s="36"/>
      <c r="K26" s="37"/>
      <c r="L26" s="36"/>
      <c r="M26" s="37"/>
      <c r="N26" s="36"/>
      <c r="O26" s="37"/>
      <c r="P26" s="36"/>
      <c r="Q26" s="37"/>
      <c r="R26" s="36"/>
      <c r="S26" s="37"/>
      <c r="T26" s="36"/>
      <c r="U26" s="37"/>
      <c r="V26" s="36"/>
      <c r="W26" s="37"/>
      <c r="X26" s="36"/>
      <c r="Y26" s="37"/>
      <c r="Z26" s="36"/>
      <c r="AA26" s="37"/>
      <c r="AB26" s="36"/>
      <c r="AC26" s="37"/>
      <c r="AD26" s="36"/>
      <c r="AE26" s="37"/>
      <c r="AF26" s="36"/>
      <c r="AG26" s="37"/>
    </row>
    <row r="27" spans="1:33" x14ac:dyDescent="0.25">
      <c r="A27" s="38">
        <v>18</v>
      </c>
      <c r="B27" s="65" t="s">
        <v>46</v>
      </c>
      <c r="C27" s="50" t="s">
        <v>17</v>
      </c>
      <c r="D27" s="36"/>
      <c r="E27" s="37"/>
      <c r="F27" s="36"/>
      <c r="G27" s="37"/>
      <c r="H27" s="66"/>
      <c r="I27" s="37"/>
      <c r="J27" s="36"/>
      <c r="K27" s="37"/>
      <c r="L27" s="36"/>
      <c r="M27" s="37"/>
      <c r="N27" s="36"/>
      <c r="O27" s="37"/>
      <c r="P27" s="36"/>
      <c r="Q27" s="37"/>
      <c r="R27" s="36"/>
      <c r="S27" s="37"/>
      <c r="T27" s="36"/>
      <c r="U27" s="37"/>
      <c r="V27" s="36"/>
      <c r="W27" s="37"/>
      <c r="X27" s="36"/>
      <c r="Y27" s="37"/>
      <c r="Z27" s="36"/>
      <c r="AA27" s="37"/>
      <c r="AB27" s="36"/>
      <c r="AC27" s="37"/>
      <c r="AD27" s="36"/>
      <c r="AE27" s="37"/>
      <c r="AF27" s="36"/>
      <c r="AG27" s="37"/>
    </row>
    <row r="28" spans="1:33" x14ac:dyDescent="0.25">
      <c r="A28" s="38">
        <v>19</v>
      </c>
      <c r="B28" s="65" t="s">
        <v>47</v>
      </c>
      <c r="C28" s="50" t="s">
        <v>18</v>
      </c>
      <c r="D28" s="36"/>
      <c r="E28" s="37"/>
      <c r="F28" s="36"/>
      <c r="G28" s="37"/>
      <c r="H28" s="36"/>
      <c r="I28" s="37"/>
      <c r="J28" s="36"/>
      <c r="K28" s="37"/>
      <c r="L28" s="36"/>
      <c r="M28" s="37"/>
      <c r="N28" s="36"/>
      <c r="O28" s="37"/>
      <c r="P28" s="36"/>
      <c r="Q28" s="37"/>
      <c r="R28" s="36"/>
      <c r="S28" s="37"/>
      <c r="T28" s="36"/>
      <c r="U28" s="37"/>
      <c r="V28" s="36"/>
      <c r="W28" s="37"/>
      <c r="X28" s="36"/>
      <c r="Y28" s="37"/>
      <c r="Z28" s="36"/>
      <c r="AA28" s="37"/>
      <c r="AB28" s="36"/>
      <c r="AC28" s="37"/>
      <c r="AD28" s="36"/>
      <c r="AE28" s="37"/>
      <c r="AF28" s="36"/>
      <c r="AG28" s="37"/>
    </row>
    <row r="29" spans="1:33" x14ac:dyDescent="0.25">
      <c r="A29" s="38">
        <v>20</v>
      </c>
      <c r="B29" s="65" t="s">
        <v>48</v>
      </c>
      <c r="C29" s="50" t="s">
        <v>19</v>
      </c>
      <c r="D29" s="36"/>
      <c r="E29" s="37"/>
      <c r="F29" s="36"/>
      <c r="G29" s="37"/>
      <c r="H29" s="66"/>
      <c r="I29" s="37"/>
      <c r="J29" s="36"/>
      <c r="K29" s="37"/>
      <c r="L29" s="36"/>
      <c r="M29" s="37"/>
      <c r="N29" s="36"/>
      <c r="O29" s="37"/>
      <c r="P29" s="36"/>
      <c r="Q29" s="37"/>
      <c r="R29" s="36"/>
      <c r="S29" s="37"/>
      <c r="T29" s="36"/>
      <c r="U29" s="37"/>
      <c r="V29" s="36"/>
      <c r="W29" s="37"/>
      <c r="X29" s="36"/>
      <c r="Y29" s="37"/>
      <c r="Z29" s="36"/>
      <c r="AA29" s="37"/>
      <c r="AB29" s="36"/>
      <c r="AC29" s="37"/>
      <c r="AD29" s="36"/>
      <c r="AE29" s="37"/>
      <c r="AF29" s="36"/>
      <c r="AG29" s="37"/>
    </row>
    <row r="30" spans="1:33" x14ac:dyDescent="0.25">
      <c r="A30" s="38">
        <v>21</v>
      </c>
      <c r="B30" s="65" t="s">
        <v>49</v>
      </c>
      <c r="C30" s="50" t="s">
        <v>20</v>
      </c>
      <c r="D30" s="36"/>
      <c r="E30" s="37"/>
      <c r="F30" s="36"/>
      <c r="G30" s="37"/>
      <c r="H30" s="66"/>
      <c r="I30" s="37"/>
      <c r="J30" s="36"/>
      <c r="K30" s="37"/>
      <c r="L30" s="36"/>
      <c r="M30" s="37"/>
      <c r="N30" s="36"/>
      <c r="O30" s="37"/>
      <c r="P30" s="36"/>
      <c r="Q30" s="37"/>
      <c r="R30" s="36"/>
      <c r="S30" s="37"/>
      <c r="T30" s="36"/>
      <c r="U30" s="37"/>
      <c r="V30" s="36"/>
      <c r="W30" s="37"/>
      <c r="X30" s="36"/>
      <c r="Y30" s="37"/>
      <c r="Z30" s="36"/>
      <c r="AA30" s="37"/>
      <c r="AB30" s="36"/>
      <c r="AC30" s="37"/>
      <c r="AD30" s="36"/>
      <c r="AE30" s="37"/>
      <c r="AF30" s="36"/>
      <c r="AG30" s="37"/>
    </row>
    <row r="31" spans="1:33" x14ac:dyDescent="0.25">
      <c r="A31" s="38">
        <v>22</v>
      </c>
      <c r="B31" s="65" t="s">
        <v>50</v>
      </c>
      <c r="C31" s="50" t="s">
        <v>21</v>
      </c>
      <c r="D31" s="36"/>
      <c r="E31" s="37"/>
      <c r="F31" s="36"/>
      <c r="G31" s="37"/>
      <c r="H31" s="36"/>
      <c r="I31" s="37"/>
      <c r="J31" s="36"/>
      <c r="K31" s="37"/>
      <c r="L31" s="36"/>
      <c r="M31" s="37"/>
      <c r="N31" s="36"/>
      <c r="O31" s="37"/>
      <c r="P31" s="36"/>
      <c r="Q31" s="37"/>
      <c r="R31" s="36"/>
      <c r="S31" s="37"/>
      <c r="T31" s="36"/>
      <c r="U31" s="37"/>
      <c r="V31" s="36"/>
      <c r="W31" s="37"/>
      <c r="X31" s="36"/>
      <c r="Y31" s="37"/>
      <c r="Z31" s="36"/>
      <c r="AA31" s="37"/>
      <c r="AB31" s="36"/>
      <c r="AC31" s="37"/>
      <c r="AD31" s="36"/>
      <c r="AE31" s="37"/>
      <c r="AF31" s="36"/>
      <c r="AG31" s="37"/>
    </row>
    <row r="32" spans="1:33" x14ac:dyDescent="0.25">
      <c r="A32" s="38">
        <v>23</v>
      </c>
      <c r="B32" s="65" t="s">
        <v>51</v>
      </c>
      <c r="C32" s="50" t="s">
        <v>22</v>
      </c>
      <c r="D32" s="36"/>
      <c r="E32" s="37"/>
      <c r="F32" s="36"/>
      <c r="G32" s="37"/>
      <c r="H32" s="66"/>
      <c r="I32" s="37"/>
      <c r="J32" s="36"/>
      <c r="K32" s="37"/>
      <c r="L32" s="36"/>
      <c r="M32" s="37"/>
      <c r="N32" s="36"/>
      <c r="O32" s="37"/>
      <c r="P32" s="36"/>
      <c r="Q32" s="37"/>
      <c r="R32" s="36"/>
      <c r="S32" s="37"/>
      <c r="T32" s="36"/>
      <c r="U32" s="37"/>
      <c r="V32" s="36"/>
      <c r="W32" s="37"/>
      <c r="X32" s="36"/>
      <c r="Y32" s="37"/>
      <c r="Z32" s="36"/>
      <c r="AA32" s="37"/>
      <c r="AB32" s="36"/>
      <c r="AC32" s="37"/>
      <c r="AD32" s="36"/>
      <c r="AE32" s="37"/>
      <c r="AF32" s="36"/>
      <c r="AG32" s="37"/>
    </row>
    <row r="33" spans="1:35" x14ac:dyDescent="0.25">
      <c r="A33" s="38">
        <v>24</v>
      </c>
      <c r="B33" s="65" t="s">
        <v>52</v>
      </c>
      <c r="C33" s="50" t="s">
        <v>23</v>
      </c>
      <c r="D33" s="36"/>
      <c r="E33" s="37"/>
      <c r="F33" s="36"/>
      <c r="G33" s="37"/>
      <c r="H33" s="66"/>
      <c r="I33" s="37"/>
      <c r="J33" s="36"/>
      <c r="K33" s="37"/>
      <c r="L33" s="36"/>
      <c r="M33" s="37"/>
      <c r="N33" s="36"/>
      <c r="O33" s="37"/>
      <c r="P33" s="36"/>
      <c r="Q33" s="37"/>
      <c r="R33" s="36"/>
      <c r="S33" s="37"/>
      <c r="T33" s="36"/>
      <c r="U33" s="37"/>
      <c r="V33" s="36"/>
      <c r="W33" s="37"/>
      <c r="X33" s="36"/>
      <c r="Y33" s="37"/>
      <c r="Z33" s="36"/>
      <c r="AA33" s="37"/>
      <c r="AB33" s="36"/>
      <c r="AC33" s="37"/>
      <c r="AD33" s="36"/>
      <c r="AE33" s="37"/>
      <c r="AF33" s="36"/>
      <c r="AG33" s="37"/>
    </row>
    <row r="34" spans="1:35" ht="36" x14ac:dyDescent="0.25">
      <c r="A34" s="38">
        <v>25</v>
      </c>
      <c r="B34" s="65" t="s">
        <v>53</v>
      </c>
      <c r="C34" s="50" t="s">
        <v>24</v>
      </c>
      <c r="D34" s="36"/>
      <c r="E34" s="37"/>
      <c r="F34" s="36"/>
      <c r="G34" s="37"/>
      <c r="H34" s="36"/>
      <c r="I34" s="37"/>
      <c r="J34" s="36"/>
      <c r="K34" s="37"/>
      <c r="L34" s="36"/>
      <c r="M34" s="37"/>
      <c r="N34" s="36"/>
      <c r="O34" s="37"/>
      <c r="P34" s="36"/>
      <c r="Q34" s="37"/>
      <c r="R34" s="36"/>
      <c r="S34" s="37"/>
      <c r="T34" s="36"/>
      <c r="U34" s="37"/>
      <c r="V34" s="36"/>
      <c r="W34" s="37"/>
      <c r="X34" s="36"/>
      <c r="Y34" s="37"/>
      <c r="Z34" s="36"/>
      <c r="AA34" s="37"/>
      <c r="AB34" s="36"/>
      <c r="AC34" s="37"/>
      <c r="AD34" s="36"/>
      <c r="AE34" s="37"/>
      <c r="AF34" s="36"/>
      <c r="AG34" s="37"/>
    </row>
    <row r="35" spans="1:35" x14ac:dyDescent="0.25">
      <c r="A35" s="38">
        <v>27</v>
      </c>
      <c r="B35" s="65" t="s">
        <v>54</v>
      </c>
      <c r="C35" s="50" t="s">
        <v>25</v>
      </c>
      <c r="D35" s="36"/>
      <c r="E35" s="37"/>
      <c r="F35" s="36"/>
      <c r="G35" s="37"/>
      <c r="H35" s="66"/>
      <c r="I35" s="37"/>
      <c r="J35" s="36"/>
      <c r="K35" s="37"/>
      <c r="L35" s="36"/>
      <c r="M35" s="37"/>
      <c r="N35" s="36"/>
      <c r="O35" s="37"/>
      <c r="P35" s="36"/>
      <c r="Q35" s="37"/>
      <c r="R35" s="36"/>
      <c r="S35" s="37"/>
      <c r="T35" s="36"/>
      <c r="U35" s="37"/>
      <c r="V35" s="36"/>
      <c r="W35" s="37"/>
      <c r="X35" s="36"/>
      <c r="Y35" s="37"/>
      <c r="Z35" s="36"/>
      <c r="AA35" s="37"/>
      <c r="AB35" s="36"/>
      <c r="AC35" s="37"/>
      <c r="AD35" s="36"/>
      <c r="AE35" s="37"/>
      <c r="AF35" s="36"/>
      <c r="AG35" s="37"/>
    </row>
    <row r="36" spans="1:35" x14ac:dyDescent="0.25">
      <c r="A36" s="38">
        <v>28</v>
      </c>
      <c r="B36" s="65" t="s">
        <v>61</v>
      </c>
      <c r="C36" s="50" t="s">
        <v>26</v>
      </c>
      <c r="D36" s="36"/>
      <c r="E36" s="37"/>
      <c r="F36" s="36"/>
      <c r="G36" s="37"/>
      <c r="H36" s="66"/>
      <c r="I36" s="37"/>
      <c r="J36" s="36"/>
      <c r="K36" s="37"/>
      <c r="L36" s="36"/>
      <c r="M36" s="37"/>
      <c r="N36" s="36"/>
      <c r="O36" s="37"/>
      <c r="P36" s="36"/>
      <c r="Q36" s="37"/>
      <c r="R36" s="36"/>
      <c r="S36" s="37"/>
      <c r="T36" s="36"/>
      <c r="U36" s="37"/>
      <c r="V36" s="36"/>
      <c r="W36" s="37"/>
      <c r="X36" s="36"/>
      <c r="Y36" s="37"/>
      <c r="Z36" s="36"/>
      <c r="AA36" s="37"/>
      <c r="AB36" s="36"/>
      <c r="AC36" s="37"/>
      <c r="AD36" s="36"/>
      <c r="AE36" s="37"/>
      <c r="AF36" s="36"/>
      <c r="AG36" s="37"/>
    </row>
    <row r="37" spans="1:35" x14ac:dyDescent="0.25">
      <c r="A37" s="38">
        <v>29</v>
      </c>
      <c r="B37" s="65" t="s">
        <v>62</v>
      </c>
      <c r="C37" s="50" t="s">
        <v>27</v>
      </c>
      <c r="D37" s="36"/>
      <c r="E37" s="37"/>
      <c r="F37" s="36"/>
      <c r="G37" s="37"/>
      <c r="H37" s="36"/>
      <c r="I37" s="37"/>
      <c r="J37" s="36"/>
      <c r="K37" s="37"/>
      <c r="L37" s="36"/>
      <c r="M37" s="37"/>
      <c r="N37" s="36"/>
      <c r="O37" s="37"/>
      <c r="P37" s="36"/>
      <c r="Q37" s="37"/>
      <c r="R37" s="36"/>
      <c r="S37" s="37"/>
      <c r="T37" s="36"/>
      <c r="U37" s="37"/>
      <c r="V37" s="36"/>
      <c r="W37" s="37"/>
      <c r="X37" s="36"/>
      <c r="Y37" s="37"/>
      <c r="Z37" s="36"/>
      <c r="AA37" s="37"/>
      <c r="AB37" s="36"/>
      <c r="AC37" s="37"/>
      <c r="AD37" s="36"/>
      <c r="AE37" s="37"/>
      <c r="AF37" s="36"/>
      <c r="AG37" s="37"/>
    </row>
    <row r="38" spans="1:35" x14ac:dyDescent="0.25">
      <c r="A38" s="38">
        <v>30</v>
      </c>
      <c r="B38" s="65" t="s">
        <v>63</v>
      </c>
      <c r="C38" s="50" t="s">
        <v>28</v>
      </c>
      <c r="D38" s="36"/>
      <c r="E38" s="37"/>
      <c r="F38" s="36"/>
      <c r="G38" s="37"/>
      <c r="H38" s="66"/>
      <c r="I38" s="37"/>
      <c r="J38" s="36"/>
      <c r="K38" s="37"/>
      <c r="L38" s="36"/>
      <c r="M38" s="37"/>
      <c r="N38" s="36"/>
      <c r="O38" s="37"/>
      <c r="P38" s="36"/>
      <c r="Q38" s="37"/>
      <c r="R38" s="36"/>
      <c r="S38" s="37"/>
      <c r="T38" s="36"/>
      <c r="U38" s="37"/>
      <c r="V38" s="36"/>
      <c r="W38" s="37"/>
      <c r="X38" s="36"/>
      <c r="Y38" s="37"/>
      <c r="Z38" s="36"/>
      <c r="AA38" s="37"/>
      <c r="AB38" s="36"/>
      <c r="AC38" s="37"/>
      <c r="AD38" s="36"/>
      <c r="AE38" s="37"/>
      <c r="AF38" s="36"/>
      <c r="AG38" s="37"/>
    </row>
    <row r="39" spans="1:35" x14ac:dyDescent="0.25">
      <c r="A39" s="38">
        <v>31</v>
      </c>
      <c r="B39" s="65" t="s">
        <v>64</v>
      </c>
      <c r="C39" s="50" t="s">
        <v>29</v>
      </c>
      <c r="D39" s="36"/>
      <c r="E39" s="37"/>
      <c r="F39" s="36"/>
      <c r="G39" s="37"/>
      <c r="H39" s="66"/>
      <c r="I39" s="37"/>
      <c r="J39" s="36"/>
      <c r="K39" s="37"/>
      <c r="L39" s="36"/>
      <c r="M39" s="37"/>
      <c r="N39" s="36"/>
      <c r="O39" s="37"/>
      <c r="P39" s="36"/>
      <c r="Q39" s="37"/>
      <c r="R39" s="36"/>
      <c r="S39" s="37"/>
      <c r="T39" s="36"/>
      <c r="U39" s="37"/>
      <c r="V39" s="36"/>
      <c r="W39" s="37"/>
      <c r="X39" s="36"/>
      <c r="Y39" s="37"/>
      <c r="Z39" s="36"/>
      <c r="AA39" s="37"/>
      <c r="AB39" s="36"/>
      <c r="AC39" s="37"/>
      <c r="AD39" s="36"/>
      <c r="AE39" s="37"/>
      <c r="AF39" s="36"/>
      <c r="AG39" s="37"/>
    </row>
    <row r="40" spans="1:35" x14ac:dyDescent="0.25">
      <c r="A40" s="38">
        <v>32</v>
      </c>
      <c r="B40" s="65" t="s">
        <v>65</v>
      </c>
      <c r="C40" s="50" t="s">
        <v>30</v>
      </c>
      <c r="D40" s="36"/>
      <c r="E40" s="37"/>
      <c r="F40" s="36"/>
      <c r="G40" s="37"/>
      <c r="H40" s="36"/>
      <c r="I40" s="37"/>
      <c r="J40" s="36"/>
      <c r="K40" s="37"/>
      <c r="L40" s="36"/>
      <c r="M40" s="37"/>
      <c r="N40" s="36"/>
      <c r="O40" s="37"/>
      <c r="P40" s="36"/>
      <c r="Q40" s="37"/>
      <c r="R40" s="36"/>
      <c r="S40" s="37"/>
      <c r="T40" s="36"/>
      <c r="U40" s="37"/>
      <c r="V40" s="36"/>
      <c r="W40" s="37"/>
      <c r="X40" s="36"/>
      <c r="Y40" s="37"/>
      <c r="Z40" s="36"/>
      <c r="AA40" s="37"/>
      <c r="AB40" s="36"/>
      <c r="AC40" s="37"/>
      <c r="AD40" s="36"/>
      <c r="AE40" s="37"/>
      <c r="AF40" s="36"/>
      <c r="AG40" s="37"/>
    </row>
    <row r="41" spans="1:35" x14ac:dyDescent="0.25">
      <c r="A41" s="38">
        <v>33</v>
      </c>
      <c r="B41" s="65" t="s">
        <v>66</v>
      </c>
      <c r="C41" s="50" t="s">
        <v>31</v>
      </c>
      <c r="D41" s="36"/>
      <c r="E41" s="37"/>
      <c r="F41" s="36"/>
      <c r="G41" s="37"/>
      <c r="H41" s="66"/>
      <c r="I41" s="37"/>
      <c r="J41" s="36"/>
      <c r="K41" s="37"/>
      <c r="L41" s="36"/>
      <c r="M41" s="37"/>
      <c r="N41" s="36"/>
      <c r="O41" s="37"/>
      <c r="P41" s="36"/>
      <c r="Q41" s="37"/>
      <c r="R41" s="36"/>
      <c r="S41" s="37"/>
      <c r="T41" s="36"/>
      <c r="U41" s="37"/>
      <c r="V41" s="36"/>
      <c r="W41" s="37"/>
      <c r="X41" s="36"/>
      <c r="Y41" s="37"/>
      <c r="Z41" s="36"/>
      <c r="AA41" s="37"/>
      <c r="AB41" s="36"/>
      <c r="AC41" s="37"/>
      <c r="AD41" s="36"/>
      <c r="AE41" s="37"/>
      <c r="AF41" s="36"/>
      <c r="AG41" s="37"/>
    </row>
    <row r="42" spans="1:35" x14ac:dyDescent="0.25">
      <c r="A42" s="38">
        <v>34</v>
      </c>
      <c r="B42" s="65" t="s">
        <v>67</v>
      </c>
      <c r="C42" s="50" t="s">
        <v>32</v>
      </c>
      <c r="D42" s="36"/>
      <c r="E42" s="37"/>
      <c r="F42" s="36"/>
      <c r="G42" s="37"/>
      <c r="H42" s="66"/>
      <c r="I42" s="37"/>
      <c r="J42" s="36"/>
      <c r="K42" s="37"/>
      <c r="L42" s="36"/>
      <c r="M42" s="37"/>
      <c r="N42" s="36"/>
      <c r="O42" s="37"/>
      <c r="P42" s="36"/>
      <c r="Q42" s="37"/>
      <c r="R42" s="36"/>
      <c r="S42" s="37"/>
      <c r="T42" s="36"/>
      <c r="U42" s="37"/>
      <c r="V42" s="36"/>
      <c r="W42" s="37"/>
      <c r="X42" s="36"/>
      <c r="Y42" s="37"/>
      <c r="Z42" s="36"/>
      <c r="AA42" s="37"/>
      <c r="AB42" s="36"/>
      <c r="AC42" s="37"/>
      <c r="AD42" s="36"/>
      <c r="AE42" s="37"/>
      <c r="AF42" s="36"/>
      <c r="AG42" s="37"/>
    </row>
    <row r="43" spans="1:35" x14ac:dyDescent="0.25">
      <c r="A43" s="38">
        <v>35</v>
      </c>
      <c r="B43" s="65" t="s">
        <v>68</v>
      </c>
      <c r="C43" s="50" t="s">
        <v>33</v>
      </c>
      <c r="D43" s="36"/>
      <c r="E43" s="37"/>
      <c r="F43" s="36"/>
      <c r="G43" s="37"/>
      <c r="H43" s="36"/>
      <c r="I43" s="37"/>
      <c r="J43" s="36"/>
      <c r="K43" s="37"/>
      <c r="L43" s="36"/>
      <c r="M43" s="37"/>
      <c r="N43" s="36"/>
      <c r="O43" s="37"/>
      <c r="P43" s="36"/>
      <c r="Q43" s="37"/>
      <c r="R43" s="36"/>
      <c r="S43" s="37"/>
      <c r="T43" s="36"/>
      <c r="U43" s="37"/>
      <c r="V43" s="36"/>
      <c r="W43" s="37"/>
      <c r="X43" s="36"/>
      <c r="Y43" s="37"/>
      <c r="Z43" s="36"/>
      <c r="AA43" s="37"/>
      <c r="AB43" s="36"/>
      <c r="AC43" s="37"/>
      <c r="AD43" s="36"/>
      <c r="AE43" s="37"/>
      <c r="AF43" s="36"/>
      <c r="AG43" s="37"/>
    </row>
    <row r="44" spans="1:35" x14ac:dyDescent="0.25">
      <c r="A44" s="38">
        <v>36</v>
      </c>
      <c r="B44" s="65" t="s">
        <v>72</v>
      </c>
      <c r="C44" s="50" t="s">
        <v>190</v>
      </c>
      <c r="D44" s="36"/>
      <c r="E44" s="37"/>
      <c r="F44" s="36"/>
      <c r="G44" s="37"/>
      <c r="H44" s="66"/>
      <c r="I44" s="37"/>
      <c r="J44" s="36"/>
      <c r="K44" s="37"/>
      <c r="L44" s="36"/>
      <c r="M44" s="37"/>
      <c r="N44" s="36"/>
      <c r="O44" s="37"/>
      <c r="P44" s="36"/>
      <c r="Q44" s="37"/>
      <c r="R44" s="36"/>
      <c r="S44" s="37"/>
      <c r="T44" s="36"/>
      <c r="U44" s="37"/>
      <c r="V44" s="36"/>
      <c r="W44" s="37"/>
      <c r="X44" s="36"/>
      <c r="Y44" s="37"/>
      <c r="Z44" s="36"/>
      <c r="AA44" s="37"/>
      <c r="AB44" s="36"/>
      <c r="AC44" s="37"/>
      <c r="AD44" s="36"/>
      <c r="AE44" s="37"/>
      <c r="AF44" s="36"/>
      <c r="AG44" s="37"/>
    </row>
    <row r="45" spans="1:35" x14ac:dyDescent="0.25">
      <c r="A45" s="38">
        <v>37</v>
      </c>
      <c r="B45" s="65" t="s">
        <v>69</v>
      </c>
      <c r="C45" s="50" t="s">
        <v>34</v>
      </c>
      <c r="D45" s="36"/>
      <c r="E45" s="37"/>
      <c r="F45" s="36"/>
      <c r="G45" s="37"/>
      <c r="H45" s="66"/>
      <c r="I45" s="37"/>
      <c r="J45" s="36"/>
      <c r="K45" s="37"/>
      <c r="L45" s="36"/>
      <c r="M45" s="37"/>
      <c r="N45" s="36"/>
      <c r="O45" s="37"/>
      <c r="P45" s="36"/>
      <c r="Q45" s="37"/>
      <c r="R45" s="36"/>
      <c r="S45" s="37"/>
      <c r="T45" s="36"/>
      <c r="U45" s="37"/>
      <c r="V45" s="36"/>
      <c r="W45" s="37"/>
      <c r="X45" s="36"/>
      <c r="Y45" s="37"/>
      <c r="Z45" s="36"/>
      <c r="AA45" s="37"/>
      <c r="AB45" s="36"/>
      <c r="AC45" s="37"/>
      <c r="AD45" s="36"/>
      <c r="AE45" s="37"/>
      <c r="AF45" s="36"/>
      <c r="AG45" s="37"/>
    </row>
    <row r="46" spans="1:35" x14ac:dyDescent="0.25">
      <c r="A46" s="38">
        <v>36</v>
      </c>
      <c r="B46" s="65" t="s">
        <v>72</v>
      </c>
      <c r="C46" s="50" t="s">
        <v>70</v>
      </c>
      <c r="D46" s="36"/>
      <c r="E46" s="37"/>
      <c r="F46" s="36"/>
      <c r="G46" s="37"/>
      <c r="H46" s="36"/>
      <c r="I46" s="37"/>
      <c r="J46" s="36"/>
      <c r="K46" s="37"/>
      <c r="L46" s="36"/>
      <c r="M46" s="37"/>
      <c r="N46" s="36"/>
      <c r="O46" s="37"/>
      <c r="P46" s="36"/>
      <c r="Q46" s="37"/>
      <c r="R46" s="36"/>
      <c r="S46" s="37"/>
      <c r="T46" s="36"/>
      <c r="U46" s="37"/>
      <c r="V46" s="36"/>
      <c r="W46" s="37"/>
      <c r="X46" s="36"/>
      <c r="Y46" s="37"/>
      <c r="Z46" s="36"/>
      <c r="AA46" s="37"/>
      <c r="AB46" s="36"/>
      <c r="AC46" s="37"/>
      <c r="AD46" s="36"/>
      <c r="AE46" s="37"/>
      <c r="AF46" s="36"/>
      <c r="AG46" s="37"/>
    </row>
    <row r="47" spans="1:35" x14ac:dyDescent="0.25">
      <c r="A47" s="38">
        <v>36</v>
      </c>
      <c r="B47" s="65" t="s">
        <v>72</v>
      </c>
      <c r="C47" s="50" t="s">
        <v>71</v>
      </c>
      <c r="D47" s="36"/>
      <c r="E47" s="37"/>
      <c r="F47" s="36"/>
      <c r="G47" s="37"/>
      <c r="H47" s="66"/>
      <c r="I47" s="37"/>
      <c r="J47" s="36"/>
      <c r="K47" s="37"/>
      <c r="L47" s="36"/>
      <c r="M47" s="37"/>
      <c r="N47" s="36"/>
      <c r="O47" s="37"/>
      <c r="P47" s="36"/>
      <c r="Q47" s="37"/>
      <c r="R47" s="36"/>
      <c r="S47" s="37"/>
      <c r="T47" s="36"/>
      <c r="U47" s="37"/>
      <c r="V47" s="36"/>
      <c r="W47" s="37"/>
      <c r="X47" s="36"/>
      <c r="Y47" s="37"/>
      <c r="Z47" s="36"/>
      <c r="AA47" s="37"/>
      <c r="AB47" s="36"/>
      <c r="AC47" s="37"/>
      <c r="AD47" s="36"/>
      <c r="AE47" s="37"/>
      <c r="AF47" s="36"/>
      <c r="AG47" s="37"/>
    </row>
    <row r="48" spans="1:35" s="40" customFormat="1" x14ac:dyDescent="0.25">
      <c r="A48" s="227" t="s">
        <v>82</v>
      </c>
      <c r="B48" s="228"/>
      <c r="C48" s="229"/>
      <c r="D48" s="67">
        <f>SUM(D10:D47)</f>
        <v>0</v>
      </c>
      <c r="E48" s="39">
        <f t="shared" ref="E48:AG48" si="0">SUM(E10:E47)</f>
        <v>0</v>
      </c>
      <c r="F48" s="67">
        <f t="shared" si="0"/>
        <v>0</v>
      </c>
      <c r="G48" s="39">
        <f t="shared" si="0"/>
        <v>0</v>
      </c>
      <c r="H48" s="67">
        <f t="shared" si="0"/>
        <v>0</v>
      </c>
      <c r="I48" s="39">
        <f t="shared" si="0"/>
        <v>0</v>
      </c>
      <c r="J48" s="67">
        <f t="shared" si="0"/>
        <v>0</v>
      </c>
      <c r="K48" s="39">
        <f t="shared" si="0"/>
        <v>0</v>
      </c>
      <c r="L48" s="67">
        <f t="shared" si="0"/>
        <v>0</v>
      </c>
      <c r="M48" s="39">
        <f t="shared" si="0"/>
        <v>0</v>
      </c>
      <c r="N48" s="67">
        <f t="shared" si="0"/>
        <v>0</v>
      </c>
      <c r="O48" s="39">
        <f t="shared" si="0"/>
        <v>0</v>
      </c>
      <c r="P48" s="67">
        <f t="shared" si="0"/>
        <v>0</v>
      </c>
      <c r="Q48" s="39">
        <f t="shared" si="0"/>
        <v>0</v>
      </c>
      <c r="R48" s="67">
        <f t="shared" si="0"/>
        <v>0</v>
      </c>
      <c r="S48" s="39">
        <f t="shared" si="0"/>
        <v>0</v>
      </c>
      <c r="T48" s="67">
        <f t="shared" si="0"/>
        <v>0</v>
      </c>
      <c r="U48" s="39">
        <f t="shared" si="0"/>
        <v>0</v>
      </c>
      <c r="V48" s="67">
        <f t="shared" si="0"/>
        <v>0</v>
      </c>
      <c r="W48" s="39">
        <f t="shared" si="0"/>
        <v>0</v>
      </c>
      <c r="X48" s="67">
        <f t="shared" si="0"/>
        <v>0</v>
      </c>
      <c r="Y48" s="39">
        <f t="shared" si="0"/>
        <v>0</v>
      </c>
      <c r="Z48" s="67">
        <f t="shared" si="0"/>
        <v>0</v>
      </c>
      <c r="AA48" s="39">
        <f t="shared" si="0"/>
        <v>0</v>
      </c>
      <c r="AB48" s="67">
        <f t="shared" si="0"/>
        <v>0</v>
      </c>
      <c r="AC48" s="39">
        <f t="shared" si="0"/>
        <v>0</v>
      </c>
      <c r="AD48" s="67">
        <f t="shared" si="0"/>
        <v>0</v>
      </c>
      <c r="AE48" s="39">
        <f t="shared" si="0"/>
        <v>0</v>
      </c>
      <c r="AF48" s="67">
        <f t="shared" si="0"/>
        <v>0</v>
      </c>
      <c r="AG48" s="39">
        <f t="shared" si="0"/>
        <v>0</v>
      </c>
      <c r="AH48" s="68"/>
      <c r="AI48" s="68"/>
    </row>
    <row r="50" spans="1:35" s="41" customFormat="1" ht="30.75" customHeight="1" x14ac:dyDescent="0.25">
      <c r="A50" s="48"/>
      <c r="B50" s="49"/>
      <c r="C50" s="69" t="s">
        <v>85</v>
      </c>
      <c r="D50" s="44"/>
      <c r="E50" s="45"/>
      <c r="F50" s="223" t="s">
        <v>83</v>
      </c>
      <c r="G50" s="223"/>
      <c r="H50" s="44"/>
      <c r="I50" s="45"/>
      <c r="J50" s="70" t="s">
        <v>84</v>
      </c>
      <c r="K50" s="44"/>
      <c r="L50" s="45"/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/>
      <c r="E58" s="37"/>
      <c r="F58" s="36"/>
      <c r="G58" s="37"/>
      <c r="H58" s="36"/>
      <c r="I58" s="37"/>
      <c r="J58" s="36"/>
      <c r="K58" s="37"/>
      <c r="L58" s="36"/>
      <c r="M58" s="37"/>
      <c r="N58" s="36"/>
      <c r="O58" s="37"/>
      <c r="P58" s="36"/>
      <c r="Q58" s="37"/>
      <c r="R58" s="36"/>
      <c r="S58" s="37"/>
      <c r="T58" s="36"/>
      <c r="U58" s="37"/>
      <c r="V58" s="36"/>
      <c r="W58" s="37"/>
      <c r="X58" s="36"/>
      <c r="Y58" s="37"/>
      <c r="Z58" s="36"/>
      <c r="AA58" s="37"/>
      <c r="AB58" s="36"/>
      <c r="AC58" s="37"/>
      <c r="AD58" s="36"/>
      <c r="AE58" s="37"/>
      <c r="AF58" s="36"/>
      <c r="AG58" s="37"/>
    </row>
    <row r="59" spans="1:35" x14ac:dyDescent="0.25">
      <c r="A59" s="38">
        <v>2</v>
      </c>
      <c r="B59" s="65" t="s">
        <v>35</v>
      </c>
      <c r="C59" s="50" t="s">
        <v>1</v>
      </c>
      <c r="D59" s="36"/>
      <c r="E59" s="37"/>
      <c r="F59" s="36"/>
      <c r="G59" s="37"/>
      <c r="H59" s="36"/>
      <c r="I59" s="37"/>
      <c r="J59" s="36"/>
      <c r="K59" s="37"/>
      <c r="L59" s="36"/>
      <c r="M59" s="37"/>
      <c r="N59" s="36"/>
      <c r="O59" s="37"/>
      <c r="P59" s="36"/>
      <c r="Q59" s="37"/>
      <c r="R59" s="36"/>
      <c r="S59" s="37"/>
      <c r="T59" s="36"/>
      <c r="U59" s="37"/>
      <c r="V59" s="36"/>
      <c r="W59" s="37"/>
      <c r="X59" s="36"/>
      <c r="Y59" s="37"/>
      <c r="Z59" s="36"/>
      <c r="AA59" s="37"/>
      <c r="AB59" s="36"/>
      <c r="AC59" s="37"/>
      <c r="AD59" s="36"/>
      <c r="AE59" s="37"/>
      <c r="AF59" s="36"/>
      <c r="AG59" s="37"/>
    </row>
    <row r="60" spans="1:35" x14ac:dyDescent="0.25">
      <c r="A60" s="38">
        <v>3</v>
      </c>
      <c r="B60" s="65" t="s">
        <v>36</v>
      </c>
      <c r="C60" s="50" t="s">
        <v>2</v>
      </c>
      <c r="D60" s="36"/>
      <c r="E60" s="37"/>
      <c r="F60" s="36"/>
      <c r="G60" s="37"/>
      <c r="H60" s="36"/>
      <c r="I60" s="37"/>
      <c r="J60" s="36"/>
      <c r="K60" s="37"/>
      <c r="L60" s="36"/>
      <c r="M60" s="37"/>
      <c r="N60" s="36"/>
      <c r="O60" s="37"/>
      <c r="P60" s="36"/>
      <c r="Q60" s="37"/>
      <c r="R60" s="36"/>
      <c r="S60" s="37"/>
      <c r="T60" s="36"/>
      <c r="U60" s="37"/>
      <c r="V60" s="36"/>
      <c r="W60" s="37"/>
      <c r="X60" s="36"/>
      <c r="Y60" s="37"/>
      <c r="Z60" s="36"/>
      <c r="AA60" s="37"/>
      <c r="AB60" s="36"/>
      <c r="AC60" s="37"/>
      <c r="AD60" s="36"/>
      <c r="AE60" s="37"/>
      <c r="AF60" s="36"/>
      <c r="AG60" s="37"/>
    </row>
    <row r="61" spans="1:35" x14ac:dyDescent="0.25">
      <c r="A61" s="38">
        <v>4</v>
      </c>
      <c r="B61" s="65" t="s">
        <v>37</v>
      </c>
      <c r="C61" s="50" t="s">
        <v>3</v>
      </c>
      <c r="D61" s="36"/>
      <c r="E61" s="37"/>
      <c r="F61" s="36"/>
      <c r="G61" s="37"/>
      <c r="H61" s="36"/>
      <c r="I61" s="37"/>
      <c r="J61" s="36"/>
      <c r="K61" s="37"/>
      <c r="L61" s="36"/>
      <c r="M61" s="37"/>
      <c r="N61" s="36"/>
      <c r="O61" s="37"/>
      <c r="P61" s="36"/>
      <c r="Q61" s="37"/>
      <c r="R61" s="36"/>
      <c r="S61" s="37"/>
      <c r="T61" s="36"/>
      <c r="U61" s="37"/>
      <c r="V61" s="36"/>
      <c r="W61" s="37"/>
      <c r="X61" s="36"/>
      <c r="Y61" s="37"/>
      <c r="Z61" s="36"/>
      <c r="AA61" s="37"/>
      <c r="AB61" s="36"/>
      <c r="AC61" s="37"/>
      <c r="AD61" s="36"/>
      <c r="AE61" s="37"/>
      <c r="AF61" s="36"/>
      <c r="AG61" s="37"/>
    </row>
    <row r="62" spans="1:35" x14ac:dyDescent="0.25">
      <c r="A62" s="38">
        <v>5</v>
      </c>
      <c r="B62" s="65" t="s">
        <v>38</v>
      </c>
      <c r="C62" s="50" t="s">
        <v>4</v>
      </c>
      <c r="D62" s="36"/>
      <c r="E62" s="37"/>
      <c r="F62" s="36"/>
      <c r="G62" s="37"/>
      <c r="H62" s="36"/>
      <c r="I62" s="37"/>
      <c r="J62" s="36"/>
      <c r="K62" s="37"/>
      <c r="L62" s="36"/>
      <c r="M62" s="37"/>
      <c r="N62" s="36"/>
      <c r="O62" s="37"/>
      <c r="P62" s="36"/>
      <c r="Q62" s="37"/>
      <c r="R62" s="36"/>
      <c r="S62" s="37"/>
      <c r="T62" s="36"/>
      <c r="U62" s="37"/>
      <c r="V62" s="36"/>
      <c r="W62" s="37"/>
      <c r="X62" s="36"/>
      <c r="Y62" s="37"/>
      <c r="Z62" s="36"/>
      <c r="AA62" s="37"/>
      <c r="AB62" s="36"/>
      <c r="AC62" s="37"/>
      <c r="AD62" s="36"/>
      <c r="AE62" s="37"/>
      <c r="AF62" s="36"/>
      <c r="AG62" s="37"/>
    </row>
    <row r="63" spans="1:35" x14ac:dyDescent="0.25">
      <c r="A63" s="38">
        <v>6</v>
      </c>
      <c r="B63" s="65" t="s">
        <v>39</v>
      </c>
      <c r="C63" s="50" t="s">
        <v>5</v>
      </c>
      <c r="D63" s="36"/>
      <c r="E63" s="37"/>
      <c r="F63" s="36"/>
      <c r="G63" s="37"/>
      <c r="H63" s="36"/>
      <c r="I63" s="37"/>
      <c r="J63" s="36"/>
      <c r="K63" s="37"/>
      <c r="L63" s="36"/>
      <c r="M63" s="37"/>
      <c r="N63" s="36"/>
      <c r="O63" s="37"/>
      <c r="P63" s="36"/>
      <c r="Q63" s="37"/>
      <c r="R63" s="36"/>
      <c r="S63" s="37"/>
      <c r="T63" s="36"/>
      <c r="U63" s="37"/>
      <c r="V63" s="36"/>
      <c r="W63" s="37"/>
      <c r="X63" s="36"/>
      <c r="Y63" s="37"/>
      <c r="Z63" s="36"/>
      <c r="AA63" s="37"/>
      <c r="AB63" s="36"/>
      <c r="AC63" s="37"/>
      <c r="AD63" s="36"/>
      <c r="AE63" s="37"/>
      <c r="AF63" s="36"/>
      <c r="AG63" s="37"/>
    </row>
    <row r="64" spans="1:35" x14ac:dyDescent="0.25">
      <c r="A64" s="38">
        <v>7</v>
      </c>
      <c r="B64" s="65" t="s">
        <v>56</v>
      </c>
      <c r="C64" s="50" t="s">
        <v>6</v>
      </c>
      <c r="D64" s="36"/>
      <c r="E64" s="37"/>
      <c r="F64" s="36"/>
      <c r="G64" s="37"/>
      <c r="H64" s="36"/>
      <c r="I64" s="37"/>
      <c r="J64" s="36"/>
      <c r="K64" s="37"/>
      <c r="L64" s="36"/>
      <c r="M64" s="37"/>
      <c r="N64" s="36"/>
      <c r="O64" s="37"/>
      <c r="P64" s="36"/>
      <c r="Q64" s="37"/>
      <c r="R64" s="36"/>
      <c r="S64" s="37"/>
      <c r="T64" s="36"/>
      <c r="U64" s="37"/>
      <c r="V64" s="36"/>
      <c r="W64" s="37"/>
      <c r="X64" s="36"/>
      <c r="Y64" s="37"/>
      <c r="Z64" s="36"/>
      <c r="AA64" s="37"/>
      <c r="AB64" s="36"/>
      <c r="AC64" s="37"/>
      <c r="AD64" s="36"/>
      <c r="AE64" s="37"/>
      <c r="AF64" s="36"/>
      <c r="AG64" s="37"/>
    </row>
    <row r="65" spans="1:33" x14ac:dyDescent="0.25">
      <c r="A65" s="38">
        <v>8</v>
      </c>
      <c r="B65" s="65" t="s">
        <v>57</v>
      </c>
      <c r="C65" s="50" t="s">
        <v>7</v>
      </c>
      <c r="D65" s="36"/>
      <c r="E65" s="37"/>
      <c r="F65" s="36"/>
      <c r="G65" s="37"/>
      <c r="H65" s="36"/>
      <c r="I65" s="37"/>
      <c r="J65" s="36"/>
      <c r="K65" s="37"/>
      <c r="L65" s="36"/>
      <c r="M65" s="37"/>
      <c r="N65" s="36"/>
      <c r="O65" s="37"/>
      <c r="P65" s="36"/>
      <c r="Q65" s="37"/>
      <c r="R65" s="36"/>
      <c r="S65" s="37"/>
      <c r="T65" s="36"/>
      <c r="U65" s="37"/>
      <c r="V65" s="36"/>
      <c r="W65" s="37"/>
      <c r="X65" s="36"/>
      <c r="Y65" s="37"/>
      <c r="Z65" s="36"/>
      <c r="AA65" s="37"/>
      <c r="AB65" s="36"/>
      <c r="AC65" s="37"/>
      <c r="AD65" s="36"/>
      <c r="AE65" s="37"/>
      <c r="AF65" s="36"/>
      <c r="AG65" s="37"/>
    </row>
    <row r="66" spans="1:33" x14ac:dyDescent="0.25">
      <c r="A66" s="38">
        <v>9</v>
      </c>
      <c r="B66" s="65" t="s">
        <v>58</v>
      </c>
      <c r="C66" s="50" t="s">
        <v>8</v>
      </c>
      <c r="D66" s="36"/>
      <c r="E66" s="37"/>
      <c r="F66" s="36"/>
      <c r="G66" s="37"/>
      <c r="H66" s="36"/>
      <c r="I66" s="37"/>
      <c r="J66" s="36"/>
      <c r="K66" s="37"/>
      <c r="L66" s="36"/>
      <c r="M66" s="37"/>
      <c r="N66" s="36"/>
      <c r="O66" s="37"/>
      <c r="P66" s="36"/>
      <c r="Q66" s="37"/>
      <c r="R66" s="36"/>
      <c r="S66" s="37"/>
      <c r="T66" s="36"/>
      <c r="U66" s="37"/>
      <c r="V66" s="36"/>
      <c r="W66" s="37"/>
      <c r="X66" s="36"/>
      <c r="Y66" s="37"/>
      <c r="Z66" s="36"/>
      <c r="AA66" s="37"/>
      <c r="AB66" s="36"/>
      <c r="AC66" s="37"/>
      <c r="AD66" s="36"/>
      <c r="AE66" s="37"/>
      <c r="AF66" s="36"/>
      <c r="AG66" s="37"/>
    </row>
    <row r="67" spans="1:33" x14ac:dyDescent="0.25">
      <c r="A67" s="38">
        <v>10</v>
      </c>
      <c r="B67" s="65" t="s">
        <v>59</v>
      </c>
      <c r="C67" s="50" t="s">
        <v>9</v>
      </c>
      <c r="D67" s="36"/>
      <c r="E67" s="37"/>
      <c r="F67" s="36"/>
      <c r="G67" s="37"/>
      <c r="H67" s="36"/>
      <c r="I67" s="37"/>
      <c r="J67" s="36"/>
      <c r="K67" s="37"/>
      <c r="L67" s="36"/>
      <c r="M67" s="37"/>
      <c r="N67" s="36"/>
      <c r="O67" s="37"/>
      <c r="P67" s="36"/>
      <c r="Q67" s="37"/>
      <c r="R67" s="36"/>
      <c r="S67" s="37"/>
      <c r="T67" s="36"/>
      <c r="U67" s="37"/>
      <c r="V67" s="36"/>
      <c r="W67" s="37"/>
      <c r="X67" s="36"/>
      <c r="Y67" s="37"/>
      <c r="Z67" s="36"/>
      <c r="AA67" s="37"/>
      <c r="AB67" s="36"/>
      <c r="AC67" s="37"/>
      <c r="AD67" s="36"/>
      <c r="AE67" s="37"/>
      <c r="AF67" s="36"/>
      <c r="AG67" s="37"/>
    </row>
    <row r="68" spans="1:33" x14ac:dyDescent="0.25">
      <c r="A68" s="38">
        <v>11</v>
      </c>
      <c r="B68" s="65" t="s">
        <v>60</v>
      </c>
      <c r="C68" s="50" t="s">
        <v>10</v>
      </c>
      <c r="D68" s="36"/>
      <c r="E68" s="37"/>
      <c r="F68" s="36"/>
      <c r="G68" s="37"/>
      <c r="H68" s="36"/>
      <c r="I68" s="37"/>
      <c r="J68" s="36"/>
      <c r="K68" s="37"/>
      <c r="L68" s="36"/>
      <c r="M68" s="37"/>
      <c r="N68" s="36"/>
      <c r="O68" s="37"/>
      <c r="P68" s="36"/>
      <c r="Q68" s="37"/>
      <c r="R68" s="36"/>
      <c r="S68" s="37"/>
      <c r="T68" s="36"/>
      <c r="U68" s="37"/>
      <c r="V68" s="36"/>
      <c r="W68" s="37"/>
      <c r="X68" s="36"/>
      <c r="Y68" s="37"/>
      <c r="Z68" s="36"/>
      <c r="AA68" s="37"/>
      <c r="AB68" s="36"/>
      <c r="AC68" s="37"/>
      <c r="AD68" s="36"/>
      <c r="AE68" s="37"/>
      <c r="AF68" s="36"/>
      <c r="AG68" s="37"/>
    </row>
    <row r="69" spans="1:33" x14ac:dyDescent="0.25">
      <c r="A69" s="38">
        <v>12</v>
      </c>
      <c r="B69" s="65" t="s">
        <v>40</v>
      </c>
      <c r="C69" s="50" t="s">
        <v>11</v>
      </c>
      <c r="D69" s="36"/>
      <c r="E69" s="37"/>
      <c r="F69" s="36"/>
      <c r="G69" s="37"/>
      <c r="H69" s="36"/>
      <c r="I69" s="37"/>
      <c r="J69" s="36"/>
      <c r="K69" s="37"/>
      <c r="L69" s="36"/>
      <c r="M69" s="37"/>
      <c r="N69" s="36"/>
      <c r="O69" s="37"/>
      <c r="P69" s="36"/>
      <c r="Q69" s="37"/>
      <c r="R69" s="36"/>
      <c r="S69" s="37"/>
      <c r="T69" s="36"/>
      <c r="U69" s="37"/>
      <c r="V69" s="36"/>
      <c r="W69" s="37"/>
      <c r="X69" s="36"/>
      <c r="Y69" s="37"/>
      <c r="Z69" s="36"/>
      <c r="AA69" s="37"/>
      <c r="AB69" s="36"/>
      <c r="AC69" s="37"/>
      <c r="AD69" s="36"/>
      <c r="AE69" s="37"/>
      <c r="AF69" s="36"/>
      <c r="AG69" s="37"/>
    </row>
    <row r="70" spans="1:33" x14ac:dyDescent="0.25">
      <c r="A70" s="38">
        <v>13</v>
      </c>
      <c r="B70" s="65" t="s">
        <v>41</v>
      </c>
      <c r="C70" s="50" t="s">
        <v>12</v>
      </c>
      <c r="D70" s="36"/>
      <c r="E70" s="37"/>
      <c r="F70" s="36"/>
      <c r="G70" s="37"/>
      <c r="H70" s="36"/>
      <c r="I70" s="37"/>
      <c r="J70" s="36"/>
      <c r="K70" s="37"/>
      <c r="L70" s="36"/>
      <c r="M70" s="37"/>
      <c r="N70" s="36"/>
      <c r="O70" s="37"/>
      <c r="P70" s="36"/>
      <c r="Q70" s="37"/>
      <c r="R70" s="36"/>
      <c r="S70" s="37"/>
      <c r="T70" s="36"/>
      <c r="U70" s="37"/>
      <c r="V70" s="36"/>
      <c r="W70" s="37"/>
      <c r="X70" s="36"/>
      <c r="Y70" s="37"/>
      <c r="Z70" s="36"/>
      <c r="AA70" s="37"/>
      <c r="AB70" s="36"/>
      <c r="AC70" s="37"/>
      <c r="AD70" s="36"/>
      <c r="AE70" s="37"/>
      <c r="AF70" s="36"/>
      <c r="AG70" s="37"/>
    </row>
    <row r="71" spans="1:33" x14ac:dyDescent="0.25">
      <c r="A71" s="38">
        <v>14</v>
      </c>
      <c r="B71" s="65" t="s">
        <v>42</v>
      </c>
      <c r="C71" s="50" t="s">
        <v>13</v>
      </c>
      <c r="D71" s="36"/>
      <c r="E71" s="37"/>
      <c r="F71" s="36"/>
      <c r="G71" s="37"/>
      <c r="H71" s="36"/>
      <c r="I71" s="37"/>
      <c r="J71" s="36"/>
      <c r="K71" s="37"/>
      <c r="L71" s="36"/>
      <c r="M71" s="37"/>
      <c r="N71" s="36"/>
      <c r="O71" s="37"/>
      <c r="P71" s="36"/>
      <c r="Q71" s="37"/>
      <c r="R71" s="36"/>
      <c r="S71" s="37"/>
      <c r="T71" s="36"/>
      <c r="U71" s="37"/>
      <c r="V71" s="36"/>
      <c r="W71" s="37"/>
      <c r="X71" s="36"/>
      <c r="Y71" s="37"/>
      <c r="Z71" s="36"/>
      <c r="AA71" s="37"/>
      <c r="AB71" s="36"/>
      <c r="AC71" s="37"/>
      <c r="AD71" s="36"/>
      <c r="AE71" s="37"/>
      <c r="AF71" s="36"/>
      <c r="AG71" s="37"/>
    </row>
    <row r="72" spans="1:33" x14ac:dyDescent="0.25">
      <c r="A72" s="38">
        <v>15</v>
      </c>
      <c r="B72" s="65" t="s">
        <v>43</v>
      </c>
      <c r="C72" s="50" t="s">
        <v>14</v>
      </c>
      <c r="D72" s="36"/>
      <c r="E72" s="37"/>
      <c r="F72" s="36"/>
      <c r="G72" s="37"/>
      <c r="H72" s="36"/>
      <c r="I72" s="37"/>
      <c r="J72" s="36"/>
      <c r="K72" s="37"/>
      <c r="L72" s="36"/>
      <c r="M72" s="37"/>
      <c r="N72" s="36"/>
      <c r="O72" s="37"/>
      <c r="P72" s="36"/>
      <c r="Q72" s="37"/>
      <c r="R72" s="36"/>
      <c r="S72" s="37"/>
      <c r="T72" s="36"/>
      <c r="U72" s="37"/>
      <c r="V72" s="36"/>
      <c r="W72" s="37"/>
      <c r="X72" s="36"/>
      <c r="Y72" s="37"/>
      <c r="Z72" s="36"/>
      <c r="AA72" s="37"/>
      <c r="AB72" s="36"/>
      <c r="AC72" s="37"/>
      <c r="AD72" s="36"/>
      <c r="AE72" s="37"/>
      <c r="AF72" s="36"/>
      <c r="AG72" s="37"/>
    </row>
    <row r="73" spans="1:33" x14ac:dyDescent="0.25">
      <c r="A73" s="38">
        <v>16</v>
      </c>
      <c r="B73" s="65" t="s">
        <v>44</v>
      </c>
      <c r="C73" s="50" t="s">
        <v>15</v>
      </c>
      <c r="D73" s="36"/>
      <c r="E73" s="37"/>
      <c r="F73" s="36"/>
      <c r="G73" s="37"/>
      <c r="H73" s="36"/>
      <c r="I73" s="37"/>
      <c r="J73" s="36"/>
      <c r="K73" s="37"/>
      <c r="L73" s="36"/>
      <c r="M73" s="37"/>
      <c r="N73" s="36"/>
      <c r="O73" s="37"/>
      <c r="P73" s="36"/>
      <c r="Q73" s="37"/>
      <c r="R73" s="36"/>
      <c r="S73" s="37"/>
      <c r="T73" s="36"/>
      <c r="U73" s="37"/>
      <c r="V73" s="36"/>
      <c r="W73" s="37"/>
      <c r="X73" s="36"/>
      <c r="Y73" s="37"/>
      <c r="Z73" s="36"/>
      <c r="AA73" s="37"/>
      <c r="AB73" s="36"/>
      <c r="AC73" s="37"/>
      <c r="AD73" s="36"/>
      <c r="AE73" s="37"/>
      <c r="AF73" s="36"/>
      <c r="AG73" s="37"/>
    </row>
    <row r="74" spans="1:33" x14ac:dyDescent="0.25">
      <c r="A74" s="38">
        <v>17</v>
      </c>
      <c r="B74" s="65" t="s">
        <v>45</v>
      </c>
      <c r="C74" s="50" t="s">
        <v>16</v>
      </c>
      <c r="D74" s="36"/>
      <c r="E74" s="37"/>
      <c r="F74" s="36"/>
      <c r="G74" s="37"/>
      <c r="H74" s="36"/>
      <c r="I74" s="37"/>
      <c r="J74" s="36"/>
      <c r="K74" s="37"/>
      <c r="L74" s="36"/>
      <c r="M74" s="37"/>
      <c r="N74" s="36"/>
      <c r="O74" s="37"/>
      <c r="P74" s="36"/>
      <c r="Q74" s="37"/>
      <c r="R74" s="36"/>
      <c r="S74" s="37"/>
      <c r="T74" s="36"/>
      <c r="U74" s="37"/>
      <c r="V74" s="36"/>
      <c r="W74" s="37"/>
      <c r="X74" s="36"/>
      <c r="Y74" s="37"/>
      <c r="Z74" s="36"/>
      <c r="AA74" s="37"/>
      <c r="AB74" s="36"/>
      <c r="AC74" s="37"/>
      <c r="AD74" s="36"/>
      <c r="AE74" s="37"/>
      <c r="AF74" s="36"/>
      <c r="AG74" s="37"/>
    </row>
    <row r="75" spans="1:33" x14ac:dyDescent="0.25">
      <c r="A75" s="38">
        <v>18</v>
      </c>
      <c r="B75" s="65" t="s">
        <v>46</v>
      </c>
      <c r="C75" s="50" t="s">
        <v>17</v>
      </c>
      <c r="D75" s="36"/>
      <c r="E75" s="37"/>
      <c r="F75" s="36"/>
      <c r="G75" s="37"/>
      <c r="H75" s="36"/>
      <c r="I75" s="37"/>
      <c r="J75" s="36"/>
      <c r="K75" s="37"/>
      <c r="L75" s="36"/>
      <c r="M75" s="37"/>
      <c r="N75" s="36"/>
      <c r="O75" s="37"/>
      <c r="P75" s="36"/>
      <c r="Q75" s="37"/>
      <c r="R75" s="36"/>
      <c r="S75" s="37"/>
      <c r="T75" s="36"/>
      <c r="U75" s="37"/>
      <c r="V75" s="36"/>
      <c r="W75" s="37"/>
      <c r="X75" s="36"/>
      <c r="Y75" s="37"/>
      <c r="Z75" s="36"/>
      <c r="AA75" s="37"/>
      <c r="AB75" s="36"/>
      <c r="AC75" s="37"/>
      <c r="AD75" s="36"/>
      <c r="AE75" s="37"/>
      <c r="AF75" s="36"/>
      <c r="AG75" s="37"/>
    </row>
    <row r="76" spans="1:33" x14ac:dyDescent="0.25">
      <c r="A76" s="38">
        <v>19</v>
      </c>
      <c r="B76" s="65" t="s">
        <v>47</v>
      </c>
      <c r="C76" s="50" t="s">
        <v>18</v>
      </c>
      <c r="D76" s="36"/>
      <c r="E76" s="37"/>
      <c r="F76" s="36"/>
      <c r="G76" s="37"/>
      <c r="H76" s="36"/>
      <c r="I76" s="37"/>
      <c r="J76" s="36"/>
      <c r="K76" s="37"/>
      <c r="L76" s="36"/>
      <c r="M76" s="37"/>
      <c r="N76" s="36"/>
      <c r="O76" s="37"/>
      <c r="P76" s="36"/>
      <c r="Q76" s="37"/>
      <c r="R76" s="36"/>
      <c r="S76" s="37"/>
      <c r="T76" s="36"/>
      <c r="U76" s="37"/>
      <c r="V76" s="36"/>
      <c r="W76" s="37"/>
      <c r="X76" s="36"/>
      <c r="Y76" s="37"/>
      <c r="Z76" s="36"/>
      <c r="AA76" s="37"/>
      <c r="AB76" s="36"/>
      <c r="AC76" s="37"/>
      <c r="AD76" s="36"/>
      <c r="AE76" s="37"/>
      <c r="AF76" s="36"/>
      <c r="AG76" s="37"/>
    </row>
    <row r="77" spans="1:33" x14ac:dyDescent="0.25">
      <c r="A77" s="38">
        <v>20</v>
      </c>
      <c r="B77" s="65" t="s">
        <v>48</v>
      </c>
      <c r="C77" s="50" t="s">
        <v>19</v>
      </c>
      <c r="D77" s="36"/>
      <c r="E77" s="37"/>
      <c r="F77" s="36"/>
      <c r="G77" s="37"/>
      <c r="H77" s="36"/>
      <c r="I77" s="37"/>
      <c r="J77" s="36"/>
      <c r="K77" s="37"/>
      <c r="L77" s="36"/>
      <c r="M77" s="37"/>
      <c r="N77" s="36"/>
      <c r="O77" s="37"/>
      <c r="P77" s="36"/>
      <c r="Q77" s="37"/>
      <c r="R77" s="36"/>
      <c r="S77" s="37"/>
      <c r="T77" s="36"/>
      <c r="U77" s="37"/>
      <c r="V77" s="36"/>
      <c r="W77" s="37"/>
      <c r="X77" s="36"/>
      <c r="Y77" s="37"/>
      <c r="Z77" s="36"/>
      <c r="AA77" s="37"/>
      <c r="AB77" s="36"/>
      <c r="AC77" s="37"/>
      <c r="AD77" s="36"/>
      <c r="AE77" s="37"/>
      <c r="AF77" s="36"/>
      <c r="AG77" s="37"/>
    </row>
    <row r="78" spans="1:33" x14ac:dyDescent="0.25">
      <c r="A78" s="38">
        <v>21</v>
      </c>
      <c r="B78" s="65" t="s">
        <v>49</v>
      </c>
      <c r="C78" s="50" t="s">
        <v>20</v>
      </c>
      <c r="D78" s="36"/>
      <c r="E78" s="37"/>
      <c r="F78" s="36"/>
      <c r="G78" s="37"/>
      <c r="H78" s="36"/>
      <c r="I78" s="37"/>
      <c r="J78" s="36"/>
      <c r="K78" s="37"/>
      <c r="L78" s="36"/>
      <c r="M78" s="37"/>
      <c r="N78" s="36"/>
      <c r="O78" s="37"/>
      <c r="P78" s="36"/>
      <c r="Q78" s="37"/>
      <c r="R78" s="36"/>
      <c r="S78" s="37"/>
      <c r="T78" s="36"/>
      <c r="U78" s="37"/>
      <c r="V78" s="36"/>
      <c r="W78" s="37"/>
      <c r="X78" s="36"/>
      <c r="Y78" s="37"/>
      <c r="Z78" s="36"/>
      <c r="AA78" s="37"/>
      <c r="AB78" s="36"/>
      <c r="AC78" s="37"/>
      <c r="AD78" s="36"/>
      <c r="AE78" s="37"/>
      <c r="AF78" s="36"/>
      <c r="AG78" s="37"/>
    </row>
    <row r="79" spans="1:33" x14ac:dyDescent="0.25">
      <c r="A79" s="38">
        <v>22</v>
      </c>
      <c r="B79" s="65" t="s">
        <v>50</v>
      </c>
      <c r="C79" s="50" t="s">
        <v>21</v>
      </c>
      <c r="D79" s="36"/>
      <c r="E79" s="37"/>
      <c r="F79" s="36"/>
      <c r="G79" s="37"/>
      <c r="H79" s="36"/>
      <c r="I79" s="37"/>
      <c r="J79" s="36"/>
      <c r="K79" s="37"/>
      <c r="L79" s="36"/>
      <c r="M79" s="37"/>
      <c r="N79" s="36"/>
      <c r="O79" s="37"/>
      <c r="P79" s="36"/>
      <c r="Q79" s="37"/>
      <c r="R79" s="36"/>
      <c r="S79" s="37"/>
      <c r="T79" s="36"/>
      <c r="U79" s="37"/>
      <c r="V79" s="36"/>
      <c r="W79" s="37"/>
      <c r="X79" s="36"/>
      <c r="Y79" s="37"/>
      <c r="Z79" s="36"/>
      <c r="AA79" s="37"/>
      <c r="AB79" s="36"/>
      <c r="AC79" s="37"/>
      <c r="AD79" s="36"/>
      <c r="AE79" s="37"/>
      <c r="AF79" s="36"/>
      <c r="AG79" s="37"/>
    </row>
    <row r="80" spans="1:33" x14ac:dyDescent="0.25">
      <c r="A80" s="38">
        <v>23</v>
      </c>
      <c r="B80" s="65" t="s">
        <v>51</v>
      </c>
      <c r="C80" s="50" t="s">
        <v>22</v>
      </c>
      <c r="D80" s="36"/>
      <c r="E80" s="37"/>
      <c r="F80" s="36"/>
      <c r="G80" s="37"/>
      <c r="H80" s="36"/>
      <c r="I80" s="37"/>
      <c r="J80" s="36"/>
      <c r="K80" s="37"/>
      <c r="L80" s="36"/>
      <c r="M80" s="37"/>
      <c r="N80" s="36"/>
      <c r="O80" s="37"/>
      <c r="P80" s="36"/>
      <c r="Q80" s="37"/>
      <c r="R80" s="36"/>
      <c r="S80" s="37"/>
      <c r="T80" s="36"/>
      <c r="U80" s="37"/>
      <c r="V80" s="36"/>
      <c r="W80" s="37"/>
      <c r="X80" s="36"/>
      <c r="Y80" s="37"/>
      <c r="Z80" s="36"/>
      <c r="AA80" s="37"/>
      <c r="AB80" s="36"/>
      <c r="AC80" s="37"/>
      <c r="AD80" s="36"/>
      <c r="AE80" s="37"/>
      <c r="AF80" s="36"/>
      <c r="AG80" s="37"/>
    </row>
    <row r="81" spans="1:33" x14ac:dyDescent="0.25">
      <c r="A81" s="38">
        <v>24</v>
      </c>
      <c r="B81" s="65" t="s">
        <v>52</v>
      </c>
      <c r="C81" s="50" t="s">
        <v>23</v>
      </c>
      <c r="D81" s="36"/>
      <c r="E81" s="37"/>
      <c r="F81" s="36"/>
      <c r="G81" s="37"/>
      <c r="H81" s="36"/>
      <c r="I81" s="37"/>
      <c r="J81" s="36"/>
      <c r="K81" s="37"/>
      <c r="L81" s="36"/>
      <c r="M81" s="37"/>
      <c r="N81" s="36"/>
      <c r="O81" s="37"/>
      <c r="P81" s="36"/>
      <c r="Q81" s="37"/>
      <c r="R81" s="36"/>
      <c r="S81" s="37"/>
      <c r="T81" s="36"/>
      <c r="U81" s="37"/>
      <c r="V81" s="36"/>
      <c r="W81" s="37"/>
      <c r="X81" s="36"/>
      <c r="Y81" s="37"/>
      <c r="Z81" s="36"/>
      <c r="AA81" s="37"/>
      <c r="AB81" s="36"/>
      <c r="AC81" s="37"/>
      <c r="AD81" s="36"/>
      <c r="AE81" s="37"/>
      <c r="AF81" s="36"/>
      <c r="AG81" s="37"/>
    </row>
    <row r="82" spans="1:33" ht="36" x14ac:dyDescent="0.25">
      <c r="A82" s="38">
        <v>25</v>
      </c>
      <c r="B82" s="65" t="s">
        <v>53</v>
      </c>
      <c r="C82" s="50" t="s">
        <v>24</v>
      </c>
      <c r="D82" s="36"/>
      <c r="E82" s="37"/>
      <c r="F82" s="36"/>
      <c r="G82" s="37"/>
      <c r="H82" s="36"/>
      <c r="I82" s="37"/>
      <c r="J82" s="36"/>
      <c r="K82" s="37"/>
      <c r="L82" s="36"/>
      <c r="M82" s="37"/>
      <c r="N82" s="36"/>
      <c r="O82" s="37"/>
      <c r="P82" s="36"/>
      <c r="Q82" s="37"/>
      <c r="R82" s="36"/>
      <c r="S82" s="37"/>
      <c r="T82" s="36"/>
      <c r="U82" s="37"/>
      <c r="V82" s="36"/>
      <c r="W82" s="37"/>
      <c r="X82" s="36"/>
      <c r="Y82" s="37"/>
      <c r="Z82" s="36"/>
      <c r="AA82" s="37"/>
      <c r="AB82" s="36"/>
      <c r="AC82" s="37"/>
      <c r="AD82" s="36"/>
      <c r="AE82" s="37"/>
      <c r="AF82" s="36"/>
      <c r="AG82" s="37"/>
    </row>
    <row r="83" spans="1:33" x14ac:dyDescent="0.25">
      <c r="A83" s="38">
        <v>27</v>
      </c>
      <c r="B83" s="65" t="s">
        <v>54</v>
      </c>
      <c r="C83" s="50" t="s">
        <v>25</v>
      </c>
      <c r="D83" s="36"/>
      <c r="E83" s="37"/>
      <c r="F83" s="36"/>
      <c r="G83" s="37"/>
      <c r="H83" s="36"/>
      <c r="I83" s="37"/>
      <c r="J83" s="36"/>
      <c r="K83" s="37"/>
      <c r="L83" s="36"/>
      <c r="M83" s="37"/>
      <c r="N83" s="36"/>
      <c r="O83" s="37"/>
      <c r="P83" s="36"/>
      <c r="Q83" s="37"/>
      <c r="R83" s="36"/>
      <c r="S83" s="37"/>
      <c r="T83" s="36"/>
      <c r="U83" s="37"/>
      <c r="V83" s="36"/>
      <c r="W83" s="37"/>
      <c r="X83" s="36"/>
      <c r="Y83" s="37"/>
      <c r="Z83" s="36"/>
      <c r="AA83" s="37"/>
      <c r="AB83" s="36"/>
      <c r="AC83" s="37"/>
      <c r="AD83" s="36"/>
      <c r="AE83" s="37"/>
      <c r="AF83" s="36"/>
      <c r="AG83" s="37"/>
    </row>
    <row r="84" spans="1:33" x14ac:dyDescent="0.25">
      <c r="A84" s="38">
        <v>28</v>
      </c>
      <c r="B84" s="65" t="s">
        <v>61</v>
      </c>
      <c r="C84" s="50" t="s">
        <v>26</v>
      </c>
      <c r="D84" s="36"/>
      <c r="E84" s="37"/>
      <c r="F84" s="36"/>
      <c r="G84" s="37"/>
      <c r="H84" s="36"/>
      <c r="I84" s="37"/>
      <c r="J84" s="36"/>
      <c r="K84" s="37"/>
      <c r="L84" s="36"/>
      <c r="M84" s="37"/>
      <c r="N84" s="36"/>
      <c r="O84" s="37"/>
      <c r="P84" s="36"/>
      <c r="Q84" s="37"/>
      <c r="R84" s="36"/>
      <c r="S84" s="37"/>
      <c r="T84" s="36"/>
      <c r="U84" s="37"/>
      <c r="V84" s="36"/>
      <c r="W84" s="37"/>
      <c r="X84" s="36"/>
      <c r="Y84" s="37"/>
      <c r="Z84" s="36"/>
      <c r="AA84" s="37"/>
      <c r="AB84" s="36"/>
      <c r="AC84" s="37"/>
      <c r="AD84" s="36"/>
      <c r="AE84" s="37"/>
      <c r="AF84" s="36"/>
      <c r="AG84" s="37"/>
    </row>
    <row r="85" spans="1:33" x14ac:dyDescent="0.25">
      <c r="A85" s="38">
        <v>29</v>
      </c>
      <c r="B85" s="65" t="s">
        <v>62</v>
      </c>
      <c r="C85" s="50" t="s">
        <v>27</v>
      </c>
      <c r="D85" s="36"/>
      <c r="E85" s="37"/>
      <c r="F85" s="36"/>
      <c r="G85" s="37"/>
      <c r="H85" s="36"/>
      <c r="I85" s="37"/>
      <c r="J85" s="36"/>
      <c r="K85" s="37"/>
      <c r="L85" s="36"/>
      <c r="M85" s="37"/>
      <c r="N85" s="36"/>
      <c r="O85" s="37"/>
      <c r="P85" s="36"/>
      <c r="Q85" s="37"/>
      <c r="R85" s="36"/>
      <c r="S85" s="37"/>
      <c r="T85" s="36"/>
      <c r="U85" s="37"/>
      <c r="V85" s="36"/>
      <c r="W85" s="37"/>
      <c r="X85" s="36"/>
      <c r="Y85" s="37"/>
      <c r="Z85" s="36"/>
      <c r="AA85" s="37"/>
      <c r="AB85" s="36"/>
      <c r="AC85" s="37"/>
      <c r="AD85" s="36"/>
      <c r="AE85" s="37"/>
      <c r="AF85" s="36"/>
      <c r="AG85" s="37"/>
    </row>
    <row r="86" spans="1:33" x14ac:dyDescent="0.25">
      <c r="A86" s="38">
        <v>30</v>
      </c>
      <c r="B86" s="65" t="s">
        <v>63</v>
      </c>
      <c r="C86" s="50" t="s">
        <v>28</v>
      </c>
      <c r="D86" s="36"/>
      <c r="E86" s="37"/>
      <c r="F86" s="36"/>
      <c r="G86" s="37"/>
      <c r="H86" s="36"/>
      <c r="I86" s="37"/>
      <c r="J86" s="36"/>
      <c r="K86" s="37"/>
      <c r="L86" s="36"/>
      <c r="M86" s="37"/>
      <c r="N86" s="36"/>
      <c r="O86" s="37"/>
      <c r="P86" s="36"/>
      <c r="Q86" s="37"/>
      <c r="R86" s="36"/>
      <c r="S86" s="37"/>
      <c r="T86" s="36"/>
      <c r="U86" s="37"/>
      <c r="V86" s="36"/>
      <c r="W86" s="37"/>
      <c r="X86" s="36"/>
      <c r="Y86" s="37"/>
      <c r="Z86" s="36"/>
      <c r="AA86" s="37"/>
      <c r="AB86" s="36"/>
      <c r="AC86" s="37"/>
      <c r="AD86" s="36"/>
      <c r="AE86" s="37"/>
      <c r="AF86" s="36"/>
      <c r="AG86" s="37"/>
    </row>
    <row r="87" spans="1:33" x14ac:dyDescent="0.25">
      <c r="A87" s="38">
        <v>31</v>
      </c>
      <c r="B87" s="65" t="s">
        <v>64</v>
      </c>
      <c r="C87" s="50" t="s">
        <v>29</v>
      </c>
      <c r="D87" s="36"/>
      <c r="E87" s="37"/>
      <c r="F87" s="36"/>
      <c r="G87" s="37"/>
      <c r="H87" s="36"/>
      <c r="I87" s="37"/>
      <c r="J87" s="36"/>
      <c r="K87" s="37"/>
      <c r="L87" s="36"/>
      <c r="M87" s="37"/>
      <c r="N87" s="36"/>
      <c r="O87" s="37"/>
      <c r="P87" s="36"/>
      <c r="Q87" s="37"/>
      <c r="R87" s="36"/>
      <c r="S87" s="37"/>
      <c r="T87" s="36"/>
      <c r="U87" s="37"/>
      <c r="V87" s="36"/>
      <c r="W87" s="37"/>
      <c r="X87" s="36"/>
      <c r="Y87" s="37"/>
      <c r="Z87" s="36"/>
      <c r="AA87" s="37"/>
      <c r="AB87" s="36"/>
      <c r="AC87" s="37"/>
      <c r="AD87" s="36"/>
      <c r="AE87" s="37"/>
      <c r="AF87" s="36"/>
      <c r="AG87" s="37"/>
    </row>
    <row r="88" spans="1:33" x14ac:dyDescent="0.25">
      <c r="A88" s="38">
        <v>32</v>
      </c>
      <c r="B88" s="65" t="s">
        <v>65</v>
      </c>
      <c r="C88" s="50" t="s">
        <v>30</v>
      </c>
      <c r="D88" s="36"/>
      <c r="E88" s="37"/>
      <c r="F88" s="36"/>
      <c r="G88" s="37"/>
      <c r="H88" s="36"/>
      <c r="I88" s="37"/>
      <c r="J88" s="36"/>
      <c r="K88" s="37"/>
      <c r="L88" s="36"/>
      <c r="M88" s="37"/>
      <c r="N88" s="36"/>
      <c r="O88" s="37"/>
      <c r="P88" s="36"/>
      <c r="Q88" s="37"/>
      <c r="R88" s="36"/>
      <c r="S88" s="37"/>
      <c r="T88" s="36"/>
      <c r="U88" s="37"/>
      <c r="V88" s="36"/>
      <c r="W88" s="37"/>
      <c r="X88" s="36"/>
      <c r="Y88" s="37"/>
      <c r="Z88" s="36"/>
      <c r="AA88" s="37"/>
      <c r="AB88" s="36"/>
      <c r="AC88" s="37"/>
      <c r="AD88" s="36"/>
      <c r="AE88" s="37"/>
      <c r="AF88" s="36"/>
      <c r="AG88" s="37"/>
    </row>
    <row r="89" spans="1:33" x14ac:dyDescent="0.25">
      <c r="A89" s="38">
        <v>33</v>
      </c>
      <c r="B89" s="65" t="s">
        <v>66</v>
      </c>
      <c r="C89" s="50" t="s">
        <v>31</v>
      </c>
      <c r="D89" s="36"/>
      <c r="E89" s="37"/>
      <c r="F89" s="36"/>
      <c r="G89" s="37"/>
      <c r="H89" s="36"/>
      <c r="I89" s="37"/>
      <c r="J89" s="36"/>
      <c r="K89" s="37"/>
      <c r="L89" s="36"/>
      <c r="M89" s="37"/>
      <c r="N89" s="36"/>
      <c r="O89" s="37"/>
      <c r="P89" s="36"/>
      <c r="Q89" s="37"/>
      <c r="R89" s="36"/>
      <c r="S89" s="37"/>
      <c r="T89" s="36"/>
      <c r="U89" s="37"/>
      <c r="V89" s="36"/>
      <c r="W89" s="37"/>
      <c r="X89" s="36"/>
      <c r="Y89" s="37"/>
      <c r="Z89" s="36"/>
      <c r="AA89" s="37"/>
      <c r="AB89" s="36"/>
      <c r="AC89" s="37"/>
      <c r="AD89" s="36"/>
      <c r="AE89" s="37"/>
      <c r="AF89" s="36"/>
      <c r="AG89" s="37"/>
    </row>
    <row r="90" spans="1:33" x14ac:dyDescent="0.25">
      <c r="A90" s="38">
        <v>34</v>
      </c>
      <c r="B90" s="65" t="s">
        <v>67</v>
      </c>
      <c r="C90" s="50" t="s">
        <v>32</v>
      </c>
      <c r="D90" s="36"/>
      <c r="E90" s="37"/>
      <c r="F90" s="36"/>
      <c r="G90" s="37"/>
      <c r="H90" s="36"/>
      <c r="I90" s="37"/>
      <c r="J90" s="36"/>
      <c r="K90" s="37"/>
      <c r="L90" s="36"/>
      <c r="M90" s="37"/>
      <c r="N90" s="36"/>
      <c r="O90" s="37"/>
      <c r="P90" s="36"/>
      <c r="Q90" s="37"/>
      <c r="R90" s="36"/>
      <c r="S90" s="37"/>
      <c r="T90" s="36"/>
      <c r="U90" s="37"/>
      <c r="V90" s="36"/>
      <c r="W90" s="37"/>
      <c r="X90" s="36"/>
      <c r="Y90" s="37"/>
      <c r="Z90" s="36"/>
      <c r="AA90" s="37"/>
      <c r="AB90" s="36"/>
      <c r="AC90" s="37"/>
      <c r="AD90" s="36"/>
      <c r="AE90" s="37"/>
      <c r="AF90" s="36"/>
      <c r="AG90" s="37"/>
    </row>
    <row r="91" spans="1:33" x14ac:dyDescent="0.25">
      <c r="A91" s="38">
        <v>35</v>
      </c>
      <c r="B91" s="65" t="s">
        <v>68</v>
      </c>
      <c r="C91" s="50" t="s">
        <v>33</v>
      </c>
      <c r="D91" s="36"/>
      <c r="E91" s="37"/>
      <c r="F91" s="36"/>
      <c r="G91" s="37"/>
      <c r="H91" s="36"/>
      <c r="I91" s="37"/>
      <c r="J91" s="36"/>
      <c r="K91" s="37"/>
      <c r="L91" s="36"/>
      <c r="M91" s="37"/>
      <c r="N91" s="36"/>
      <c r="O91" s="37"/>
      <c r="P91" s="36"/>
      <c r="Q91" s="37"/>
      <c r="R91" s="36"/>
      <c r="S91" s="37"/>
      <c r="T91" s="36"/>
      <c r="U91" s="37"/>
      <c r="V91" s="36"/>
      <c r="W91" s="37"/>
      <c r="X91" s="36"/>
      <c r="Y91" s="37"/>
      <c r="Z91" s="36"/>
      <c r="AA91" s="37"/>
      <c r="AB91" s="36"/>
      <c r="AC91" s="37"/>
      <c r="AD91" s="36"/>
      <c r="AE91" s="37"/>
      <c r="AF91" s="36"/>
      <c r="AG91" s="37"/>
    </row>
    <row r="92" spans="1:33" x14ac:dyDescent="0.25">
      <c r="A92" s="38">
        <v>36</v>
      </c>
      <c r="B92" s="65" t="s">
        <v>72</v>
      </c>
      <c r="C92" s="50" t="s">
        <v>190</v>
      </c>
      <c r="D92" s="36"/>
      <c r="E92" s="37"/>
      <c r="F92" s="36"/>
      <c r="G92" s="37"/>
      <c r="H92" s="36"/>
      <c r="I92" s="37"/>
      <c r="J92" s="36"/>
      <c r="K92" s="37"/>
      <c r="L92" s="36"/>
      <c r="M92" s="37"/>
      <c r="N92" s="36"/>
      <c r="O92" s="37"/>
      <c r="P92" s="36"/>
      <c r="Q92" s="37"/>
      <c r="R92" s="36"/>
      <c r="S92" s="37"/>
      <c r="T92" s="36"/>
      <c r="U92" s="37"/>
      <c r="V92" s="36"/>
      <c r="W92" s="37"/>
      <c r="X92" s="36"/>
      <c r="Y92" s="37"/>
      <c r="Z92" s="36"/>
      <c r="AA92" s="37"/>
      <c r="AB92" s="36"/>
      <c r="AC92" s="37"/>
      <c r="AD92" s="36"/>
      <c r="AE92" s="37"/>
      <c r="AF92" s="36"/>
      <c r="AG92" s="37"/>
    </row>
    <row r="93" spans="1:33" x14ac:dyDescent="0.25">
      <c r="A93" s="38">
        <v>37</v>
      </c>
      <c r="B93" s="65" t="s">
        <v>69</v>
      </c>
      <c r="C93" s="50" t="s">
        <v>34</v>
      </c>
      <c r="D93" s="36"/>
      <c r="E93" s="37"/>
      <c r="F93" s="36"/>
      <c r="G93" s="37"/>
      <c r="H93" s="36"/>
      <c r="I93" s="37"/>
      <c r="J93" s="36"/>
      <c r="K93" s="37"/>
      <c r="L93" s="36"/>
      <c r="M93" s="37"/>
      <c r="N93" s="36"/>
      <c r="O93" s="37"/>
      <c r="P93" s="36"/>
      <c r="Q93" s="37"/>
      <c r="R93" s="36"/>
      <c r="S93" s="37"/>
      <c r="T93" s="36"/>
      <c r="U93" s="37"/>
      <c r="V93" s="36"/>
      <c r="W93" s="37"/>
      <c r="X93" s="36"/>
      <c r="Y93" s="37"/>
      <c r="Z93" s="36"/>
      <c r="AA93" s="37"/>
      <c r="AB93" s="36"/>
      <c r="AC93" s="37"/>
      <c r="AD93" s="36"/>
      <c r="AE93" s="37"/>
      <c r="AF93" s="36"/>
      <c r="AG93" s="37"/>
    </row>
    <row r="94" spans="1:33" x14ac:dyDescent="0.25">
      <c r="A94" s="38">
        <v>36</v>
      </c>
      <c r="B94" s="65" t="s">
        <v>72</v>
      </c>
      <c r="C94" s="50" t="s">
        <v>70</v>
      </c>
      <c r="D94" s="36"/>
      <c r="E94" s="37"/>
      <c r="F94" s="36"/>
      <c r="G94" s="37"/>
      <c r="H94" s="36"/>
      <c r="I94" s="37"/>
      <c r="J94" s="36"/>
      <c r="K94" s="37"/>
      <c r="L94" s="36"/>
      <c r="M94" s="37"/>
      <c r="N94" s="36"/>
      <c r="O94" s="37"/>
      <c r="P94" s="36"/>
      <c r="Q94" s="37"/>
      <c r="R94" s="36"/>
      <c r="S94" s="37"/>
      <c r="T94" s="36"/>
      <c r="U94" s="37"/>
      <c r="V94" s="36"/>
      <c r="W94" s="37"/>
      <c r="X94" s="36"/>
      <c r="Y94" s="37"/>
      <c r="Z94" s="36"/>
      <c r="AA94" s="37"/>
      <c r="AB94" s="36"/>
      <c r="AC94" s="37"/>
      <c r="AD94" s="36"/>
      <c r="AE94" s="37"/>
      <c r="AF94" s="36"/>
      <c r="AG94" s="37"/>
    </row>
    <row r="95" spans="1:33" x14ac:dyDescent="0.25">
      <c r="A95" s="38">
        <v>36</v>
      </c>
      <c r="B95" s="65" t="s">
        <v>72</v>
      </c>
      <c r="C95" s="50" t="s">
        <v>71</v>
      </c>
      <c r="D95" s="36"/>
      <c r="E95" s="37"/>
      <c r="F95" s="36"/>
      <c r="G95" s="37"/>
      <c r="H95" s="36"/>
      <c r="I95" s="37"/>
      <c r="J95" s="36"/>
      <c r="K95" s="37"/>
      <c r="L95" s="36"/>
      <c r="M95" s="37"/>
      <c r="N95" s="36"/>
      <c r="O95" s="37"/>
      <c r="P95" s="36"/>
      <c r="Q95" s="37"/>
      <c r="R95" s="36"/>
      <c r="S95" s="37"/>
      <c r="T95" s="36"/>
      <c r="U95" s="37"/>
      <c r="V95" s="36"/>
      <c r="W95" s="37"/>
      <c r="X95" s="36"/>
      <c r="Y95" s="37"/>
      <c r="Z95" s="36"/>
      <c r="AA95" s="37"/>
      <c r="AB95" s="36"/>
      <c r="AC95" s="37"/>
      <c r="AD95" s="36"/>
      <c r="AE95" s="37"/>
      <c r="AF95" s="36"/>
      <c r="AG95" s="37"/>
    </row>
    <row r="96" spans="1:33" x14ac:dyDescent="0.25">
      <c r="A96" s="227" t="s">
        <v>82</v>
      </c>
      <c r="B96" s="228"/>
      <c r="C96" s="229"/>
      <c r="D96" s="67">
        <f>SUM(D58:D95)</f>
        <v>0</v>
      </c>
      <c r="E96" s="39">
        <f t="shared" ref="E96:AG96" si="1">SUM(E58:E95)</f>
        <v>0</v>
      </c>
      <c r="F96" s="67">
        <f t="shared" si="1"/>
        <v>0</v>
      </c>
      <c r="G96" s="39">
        <f t="shared" si="1"/>
        <v>0</v>
      </c>
      <c r="H96" s="67">
        <f t="shared" si="1"/>
        <v>0</v>
      </c>
      <c r="I96" s="39">
        <f t="shared" si="1"/>
        <v>0</v>
      </c>
      <c r="J96" s="67">
        <f t="shared" si="1"/>
        <v>0</v>
      </c>
      <c r="K96" s="39">
        <f t="shared" si="1"/>
        <v>0</v>
      </c>
      <c r="L96" s="67">
        <f t="shared" si="1"/>
        <v>0</v>
      </c>
      <c r="M96" s="39">
        <f t="shared" si="1"/>
        <v>0</v>
      </c>
      <c r="N96" s="67">
        <f t="shared" si="1"/>
        <v>0</v>
      </c>
      <c r="O96" s="39">
        <f>SUM(O58:O95)</f>
        <v>0</v>
      </c>
      <c r="P96" s="67">
        <f t="shared" si="1"/>
        <v>0</v>
      </c>
      <c r="Q96" s="39">
        <f t="shared" si="1"/>
        <v>0</v>
      </c>
      <c r="R96" s="67">
        <f t="shared" si="1"/>
        <v>0</v>
      </c>
      <c r="S96" s="39">
        <f t="shared" si="1"/>
        <v>0</v>
      </c>
      <c r="T96" s="67">
        <f t="shared" si="1"/>
        <v>0</v>
      </c>
      <c r="U96" s="39">
        <f t="shared" si="1"/>
        <v>0</v>
      </c>
      <c r="V96" s="67">
        <f t="shared" si="1"/>
        <v>0</v>
      </c>
      <c r="W96" s="39">
        <f t="shared" si="1"/>
        <v>0</v>
      </c>
      <c r="X96" s="67">
        <f t="shared" si="1"/>
        <v>0</v>
      </c>
      <c r="Y96" s="39">
        <f t="shared" si="1"/>
        <v>0</v>
      </c>
      <c r="Z96" s="67">
        <f t="shared" si="1"/>
        <v>0</v>
      </c>
      <c r="AA96" s="39">
        <f t="shared" si="1"/>
        <v>0</v>
      </c>
      <c r="AB96" s="67">
        <f t="shared" si="1"/>
        <v>0</v>
      </c>
      <c r="AC96" s="39">
        <f t="shared" si="1"/>
        <v>0</v>
      </c>
      <c r="AD96" s="67">
        <f t="shared" si="1"/>
        <v>0</v>
      </c>
      <c r="AE96" s="39">
        <f t="shared" si="1"/>
        <v>0</v>
      </c>
      <c r="AF96" s="67">
        <f t="shared" si="1"/>
        <v>0</v>
      </c>
      <c r="AG96" s="39">
        <f t="shared" si="1"/>
        <v>0</v>
      </c>
    </row>
    <row r="98" spans="1:35" s="41" customFormat="1" ht="29.25" customHeight="1" x14ac:dyDescent="0.25">
      <c r="A98" s="48"/>
      <c r="B98" s="49"/>
      <c r="C98" s="69" t="s">
        <v>85</v>
      </c>
      <c r="D98" s="44"/>
      <c r="E98" s="45"/>
      <c r="F98" s="223" t="s">
        <v>83</v>
      </c>
      <c r="G98" s="223"/>
      <c r="H98" s="44"/>
      <c r="I98" s="45"/>
      <c r="J98" s="70" t="s">
        <v>84</v>
      </c>
      <c r="K98" s="44"/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06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ref="D107:AG107" si="3">D11+D59</f>
        <v>0</v>
      </c>
      <c r="E107" s="43">
        <f t="shared" si="3"/>
        <v>0</v>
      </c>
      <c r="F107" s="36">
        <f t="shared" si="3"/>
        <v>0</v>
      </c>
      <c r="G107" s="43">
        <f t="shared" si="3"/>
        <v>0</v>
      </c>
      <c r="H107" s="36">
        <f t="shared" si="3"/>
        <v>0</v>
      </c>
      <c r="I107" s="43">
        <f t="shared" si="3"/>
        <v>0</v>
      </c>
      <c r="J107" s="36">
        <f t="shared" si="3"/>
        <v>0</v>
      </c>
      <c r="K107" s="43">
        <f t="shared" si="3"/>
        <v>0</v>
      </c>
      <c r="L107" s="36">
        <f t="shared" si="3"/>
        <v>0</v>
      </c>
      <c r="M107" s="43">
        <f t="shared" si="3"/>
        <v>0</v>
      </c>
      <c r="N107" s="36">
        <f t="shared" si="3"/>
        <v>0</v>
      </c>
      <c r="O107" s="43">
        <f t="shared" si="3"/>
        <v>0</v>
      </c>
      <c r="P107" s="36">
        <f t="shared" si="3"/>
        <v>0</v>
      </c>
      <c r="Q107" s="43">
        <f t="shared" si="3"/>
        <v>0</v>
      </c>
      <c r="R107" s="36">
        <f t="shared" si="3"/>
        <v>0</v>
      </c>
      <c r="S107" s="43">
        <f t="shared" si="3"/>
        <v>0</v>
      </c>
      <c r="T107" s="36">
        <f t="shared" si="3"/>
        <v>0</v>
      </c>
      <c r="U107" s="43">
        <f t="shared" si="3"/>
        <v>0</v>
      </c>
      <c r="V107" s="36">
        <f t="shared" si="3"/>
        <v>0</v>
      </c>
      <c r="W107" s="43">
        <f t="shared" si="3"/>
        <v>0</v>
      </c>
      <c r="X107" s="36">
        <f t="shared" si="3"/>
        <v>0</v>
      </c>
      <c r="Y107" s="43">
        <f t="shared" si="3"/>
        <v>0</v>
      </c>
      <c r="Z107" s="36">
        <f t="shared" si="3"/>
        <v>0</v>
      </c>
      <c r="AA107" s="43">
        <f t="shared" si="3"/>
        <v>0</v>
      </c>
      <c r="AB107" s="36">
        <f t="shared" si="3"/>
        <v>0</v>
      </c>
      <c r="AC107" s="43">
        <f t="shared" si="3"/>
        <v>0</v>
      </c>
      <c r="AD107" s="36">
        <f t="shared" si="3"/>
        <v>0</v>
      </c>
      <c r="AE107" s="43">
        <f t="shared" si="3"/>
        <v>0</v>
      </c>
      <c r="AF107" s="36">
        <f t="shared" si="3"/>
        <v>0</v>
      </c>
      <c r="AG107" s="43">
        <f t="shared" si="3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ref="D108:AG108" si="4">D12+D60</f>
        <v>0</v>
      </c>
      <c r="E108" s="43">
        <f t="shared" si="4"/>
        <v>0</v>
      </c>
      <c r="F108" s="36">
        <f t="shared" si="4"/>
        <v>0</v>
      </c>
      <c r="G108" s="43">
        <f t="shared" si="4"/>
        <v>0</v>
      </c>
      <c r="H108" s="36">
        <f t="shared" si="4"/>
        <v>0</v>
      </c>
      <c r="I108" s="43">
        <f t="shared" si="4"/>
        <v>0</v>
      </c>
      <c r="J108" s="36">
        <f t="shared" si="4"/>
        <v>0</v>
      </c>
      <c r="K108" s="43">
        <f t="shared" si="4"/>
        <v>0</v>
      </c>
      <c r="L108" s="36">
        <f t="shared" si="4"/>
        <v>0</v>
      </c>
      <c r="M108" s="43">
        <f t="shared" si="4"/>
        <v>0</v>
      </c>
      <c r="N108" s="36">
        <f t="shared" si="4"/>
        <v>0</v>
      </c>
      <c r="O108" s="43">
        <f t="shared" si="4"/>
        <v>0</v>
      </c>
      <c r="P108" s="36">
        <f t="shared" si="4"/>
        <v>0</v>
      </c>
      <c r="Q108" s="43">
        <f t="shared" si="4"/>
        <v>0</v>
      </c>
      <c r="R108" s="36">
        <f t="shared" si="4"/>
        <v>0</v>
      </c>
      <c r="S108" s="43">
        <f t="shared" si="4"/>
        <v>0</v>
      </c>
      <c r="T108" s="36">
        <f t="shared" si="4"/>
        <v>0</v>
      </c>
      <c r="U108" s="43">
        <f t="shared" si="4"/>
        <v>0</v>
      </c>
      <c r="V108" s="36">
        <f t="shared" si="4"/>
        <v>0</v>
      </c>
      <c r="W108" s="43">
        <f t="shared" si="4"/>
        <v>0</v>
      </c>
      <c r="X108" s="36">
        <f t="shared" si="4"/>
        <v>0</v>
      </c>
      <c r="Y108" s="43">
        <f t="shared" si="4"/>
        <v>0</v>
      </c>
      <c r="Z108" s="36">
        <f t="shared" si="4"/>
        <v>0</v>
      </c>
      <c r="AA108" s="43">
        <f t="shared" si="4"/>
        <v>0</v>
      </c>
      <c r="AB108" s="36">
        <f t="shared" si="4"/>
        <v>0</v>
      </c>
      <c r="AC108" s="43">
        <f t="shared" si="4"/>
        <v>0</v>
      </c>
      <c r="AD108" s="36">
        <f t="shared" si="4"/>
        <v>0</v>
      </c>
      <c r="AE108" s="43">
        <f t="shared" si="4"/>
        <v>0</v>
      </c>
      <c r="AF108" s="36">
        <f t="shared" si="4"/>
        <v>0</v>
      </c>
      <c r="AG108" s="43">
        <f t="shared" si="4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ref="D109:AG109" si="5">D13+D61</f>
        <v>0</v>
      </c>
      <c r="E109" s="43">
        <f t="shared" si="5"/>
        <v>0</v>
      </c>
      <c r="F109" s="36">
        <f t="shared" si="5"/>
        <v>0</v>
      </c>
      <c r="G109" s="43">
        <f t="shared" si="5"/>
        <v>0</v>
      </c>
      <c r="H109" s="36">
        <f t="shared" si="5"/>
        <v>0</v>
      </c>
      <c r="I109" s="43">
        <f t="shared" si="5"/>
        <v>0</v>
      </c>
      <c r="J109" s="36">
        <f t="shared" si="5"/>
        <v>0</v>
      </c>
      <c r="K109" s="43">
        <f t="shared" si="5"/>
        <v>0</v>
      </c>
      <c r="L109" s="36">
        <f t="shared" si="5"/>
        <v>0</v>
      </c>
      <c r="M109" s="43">
        <f t="shared" si="5"/>
        <v>0</v>
      </c>
      <c r="N109" s="36">
        <f t="shared" si="5"/>
        <v>0</v>
      </c>
      <c r="O109" s="43">
        <f t="shared" si="5"/>
        <v>0</v>
      </c>
      <c r="P109" s="36">
        <f t="shared" si="5"/>
        <v>0</v>
      </c>
      <c r="Q109" s="43">
        <f t="shared" si="5"/>
        <v>0</v>
      </c>
      <c r="R109" s="36">
        <f t="shared" si="5"/>
        <v>0</v>
      </c>
      <c r="S109" s="43">
        <f t="shared" si="5"/>
        <v>0</v>
      </c>
      <c r="T109" s="36">
        <f t="shared" si="5"/>
        <v>0</v>
      </c>
      <c r="U109" s="43">
        <f t="shared" si="5"/>
        <v>0</v>
      </c>
      <c r="V109" s="36">
        <f t="shared" si="5"/>
        <v>0</v>
      </c>
      <c r="W109" s="43">
        <f t="shared" si="5"/>
        <v>0</v>
      </c>
      <c r="X109" s="36">
        <f t="shared" si="5"/>
        <v>0</v>
      </c>
      <c r="Y109" s="43">
        <f t="shared" si="5"/>
        <v>0</v>
      </c>
      <c r="Z109" s="36">
        <f t="shared" si="5"/>
        <v>0</v>
      </c>
      <c r="AA109" s="43">
        <f t="shared" si="5"/>
        <v>0</v>
      </c>
      <c r="AB109" s="36">
        <f t="shared" si="5"/>
        <v>0</v>
      </c>
      <c r="AC109" s="43">
        <f t="shared" si="5"/>
        <v>0</v>
      </c>
      <c r="AD109" s="36">
        <f t="shared" si="5"/>
        <v>0</v>
      </c>
      <c r="AE109" s="43">
        <f t="shared" si="5"/>
        <v>0</v>
      </c>
      <c r="AF109" s="36">
        <f t="shared" si="5"/>
        <v>0</v>
      </c>
      <c r="AG109" s="43">
        <f t="shared" si="5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ref="D110:AG110" si="6">D14+D62</f>
        <v>0</v>
      </c>
      <c r="E110" s="43">
        <f t="shared" si="6"/>
        <v>0</v>
      </c>
      <c r="F110" s="36">
        <f t="shared" si="6"/>
        <v>0</v>
      </c>
      <c r="G110" s="43">
        <f t="shared" si="6"/>
        <v>0</v>
      </c>
      <c r="H110" s="36">
        <f t="shared" si="6"/>
        <v>0</v>
      </c>
      <c r="I110" s="43">
        <f t="shared" si="6"/>
        <v>0</v>
      </c>
      <c r="J110" s="36">
        <f t="shared" si="6"/>
        <v>0</v>
      </c>
      <c r="K110" s="43">
        <f t="shared" si="6"/>
        <v>0</v>
      </c>
      <c r="L110" s="36">
        <f t="shared" si="6"/>
        <v>0</v>
      </c>
      <c r="M110" s="43">
        <f t="shared" si="6"/>
        <v>0</v>
      </c>
      <c r="N110" s="36">
        <f t="shared" si="6"/>
        <v>0</v>
      </c>
      <c r="O110" s="43">
        <f t="shared" si="6"/>
        <v>0</v>
      </c>
      <c r="P110" s="36">
        <f t="shared" si="6"/>
        <v>0</v>
      </c>
      <c r="Q110" s="43">
        <f t="shared" si="6"/>
        <v>0</v>
      </c>
      <c r="R110" s="36">
        <f t="shared" si="6"/>
        <v>0</v>
      </c>
      <c r="S110" s="43">
        <f t="shared" si="6"/>
        <v>0</v>
      </c>
      <c r="T110" s="36">
        <f t="shared" si="6"/>
        <v>0</v>
      </c>
      <c r="U110" s="43">
        <f t="shared" si="6"/>
        <v>0</v>
      </c>
      <c r="V110" s="36">
        <f t="shared" si="6"/>
        <v>0</v>
      </c>
      <c r="W110" s="43">
        <f t="shared" si="6"/>
        <v>0</v>
      </c>
      <c r="X110" s="36">
        <f t="shared" si="6"/>
        <v>0</v>
      </c>
      <c r="Y110" s="43">
        <f t="shared" si="6"/>
        <v>0</v>
      </c>
      <c r="Z110" s="36">
        <f t="shared" si="6"/>
        <v>0</v>
      </c>
      <c r="AA110" s="43">
        <f t="shared" si="6"/>
        <v>0</v>
      </c>
      <c r="AB110" s="36">
        <f t="shared" si="6"/>
        <v>0</v>
      </c>
      <c r="AC110" s="43">
        <f t="shared" si="6"/>
        <v>0</v>
      </c>
      <c r="AD110" s="36">
        <f t="shared" si="6"/>
        <v>0</v>
      </c>
      <c r="AE110" s="43">
        <f t="shared" si="6"/>
        <v>0</v>
      </c>
      <c r="AF110" s="36">
        <f t="shared" si="6"/>
        <v>0</v>
      </c>
      <c r="AG110" s="43">
        <f t="shared" si="6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ref="D111:AG111" si="7">D15+D63</f>
        <v>0</v>
      </c>
      <c r="E111" s="43">
        <f t="shared" si="7"/>
        <v>0</v>
      </c>
      <c r="F111" s="36">
        <f t="shared" si="7"/>
        <v>0</v>
      </c>
      <c r="G111" s="43">
        <f t="shared" si="7"/>
        <v>0</v>
      </c>
      <c r="H111" s="36">
        <f t="shared" si="7"/>
        <v>0</v>
      </c>
      <c r="I111" s="43">
        <f t="shared" si="7"/>
        <v>0</v>
      </c>
      <c r="J111" s="36">
        <f t="shared" si="7"/>
        <v>0</v>
      </c>
      <c r="K111" s="43">
        <f t="shared" si="7"/>
        <v>0</v>
      </c>
      <c r="L111" s="36">
        <f t="shared" si="7"/>
        <v>0</v>
      </c>
      <c r="M111" s="43">
        <f t="shared" si="7"/>
        <v>0</v>
      </c>
      <c r="N111" s="36">
        <f t="shared" si="7"/>
        <v>0</v>
      </c>
      <c r="O111" s="43">
        <f t="shared" si="7"/>
        <v>0</v>
      </c>
      <c r="P111" s="36">
        <f t="shared" si="7"/>
        <v>0</v>
      </c>
      <c r="Q111" s="43">
        <f t="shared" si="7"/>
        <v>0</v>
      </c>
      <c r="R111" s="36">
        <f t="shared" si="7"/>
        <v>0</v>
      </c>
      <c r="S111" s="43">
        <f t="shared" si="7"/>
        <v>0</v>
      </c>
      <c r="T111" s="36">
        <f t="shared" si="7"/>
        <v>0</v>
      </c>
      <c r="U111" s="43">
        <f t="shared" si="7"/>
        <v>0</v>
      </c>
      <c r="V111" s="36">
        <f t="shared" si="7"/>
        <v>0</v>
      </c>
      <c r="W111" s="43">
        <f t="shared" si="7"/>
        <v>0</v>
      </c>
      <c r="X111" s="36">
        <f t="shared" si="7"/>
        <v>0</v>
      </c>
      <c r="Y111" s="43">
        <f t="shared" si="7"/>
        <v>0</v>
      </c>
      <c r="Z111" s="36">
        <f t="shared" si="7"/>
        <v>0</v>
      </c>
      <c r="AA111" s="43">
        <f t="shared" si="7"/>
        <v>0</v>
      </c>
      <c r="AB111" s="36">
        <f t="shared" si="7"/>
        <v>0</v>
      </c>
      <c r="AC111" s="43">
        <f t="shared" si="7"/>
        <v>0</v>
      </c>
      <c r="AD111" s="36">
        <f t="shared" si="7"/>
        <v>0</v>
      </c>
      <c r="AE111" s="43">
        <f t="shared" si="7"/>
        <v>0</v>
      </c>
      <c r="AF111" s="36">
        <f t="shared" si="7"/>
        <v>0</v>
      </c>
      <c r="AG111" s="43">
        <f t="shared" si="7"/>
        <v>0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ref="D112:AG112" si="8">D16+D64</f>
        <v>0</v>
      </c>
      <c r="E112" s="43">
        <f t="shared" si="8"/>
        <v>0</v>
      </c>
      <c r="F112" s="36">
        <f t="shared" si="8"/>
        <v>0</v>
      </c>
      <c r="G112" s="43">
        <f t="shared" si="8"/>
        <v>0</v>
      </c>
      <c r="H112" s="36">
        <f t="shared" si="8"/>
        <v>0</v>
      </c>
      <c r="I112" s="43">
        <f t="shared" si="8"/>
        <v>0</v>
      </c>
      <c r="J112" s="36">
        <f t="shared" si="8"/>
        <v>0</v>
      </c>
      <c r="K112" s="43">
        <f t="shared" si="8"/>
        <v>0</v>
      </c>
      <c r="L112" s="36">
        <f t="shared" si="8"/>
        <v>0</v>
      </c>
      <c r="M112" s="43">
        <f t="shared" si="8"/>
        <v>0</v>
      </c>
      <c r="N112" s="36">
        <f t="shared" si="8"/>
        <v>0</v>
      </c>
      <c r="O112" s="43">
        <f t="shared" si="8"/>
        <v>0</v>
      </c>
      <c r="P112" s="36">
        <f t="shared" si="8"/>
        <v>0</v>
      </c>
      <c r="Q112" s="43">
        <f t="shared" si="8"/>
        <v>0</v>
      </c>
      <c r="R112" s="36">
        <f t="shared" si="8"/>
        <v>0</v>
      </c>
      <c r="S112" s="43">
        <f t="shared" si="8"/>
        <v>0</v>
      </c>
      <c r="T112" s="36">
        <f t="shared" si="8"/>
        <v>0</v>
      </c>
      <c r="U112" s="43">
        <f t="shared" si="8"/>
        <v>0</v>
      </c>
      <c r="V112" s="36">
        <f t="shared" si="8"/>
        <v>0</v>
      </c>
      <c r="W112" s="43">
        <f t="shared" si="8"/>
        <v>0</v>
      </c>
      <c r="X112" s="36">
        <f t="shared" si="8"/>
        <v>0</v>
      </c>
      <c r="Y112" s="43">
        <f t="shared" si="8"/>
        <v>0</v>
      </c>
      <c r="Z112" s="36">
        <f t="shared" si="8"/>
        <v>0</v>
      </c>
      <c r="AA112" s="43">
        <f t="shared" si="8"/>
        <v>0</v>
      </c>
      <c r="AB112" s="36">
        <f t="shared" si="8"/>
        <v>0</v>
      </c>
      <c r="AC112" s="43">
        <f t="shared" si="8"/>
        <v>0</v>
      </c>
      <c r="AD112" s="36">
        <f t="shared" si="8"/>
        <v>0</v>
      </c>
      <c r="AE112" s="43">
        <f t="shared" si="8"/>
        <v>0</v>
      </c>
      <c r="AF112" s="36">
        <f t="shared" si="8"/>
        <v>0</v>
      </c>
      <c r="AG112" s="43">
        <f t="shared" si="8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ref="D113:AG113" si="9">D17+D65</f>
        <v>0</v>
      </c>
      <c r="E113" s="43">
        <f t="shared" si="9"/>
        <v>0</v>
      </c>
      <c r="F113" s="36">
        <f t="shared" si="9"/>
        <v>0</v>
      </c>
      <c r="G113" s="43">
        <f t="shared" si="9"/>
        <v>0</v>
      </c>
      <c r="H113" s="36">
        <f t="shared" si="9"/>
        <v>0</v>
      </c>
      <c r="I113" s="43">
        <f t="shared" si="9"/>
        <v>0</v>
      </c>
      <c r="J113" s="36">
        <f t="shared" si="9"/>
        <v>0</v>
      </c>
      <c r="K113" s="43">
        <f t="shared" si="9"/>
        <v>0</v>
      </c>
      <c r="L113" s="36">
        <f t="shared" si="9"/>
        <v>0</v>
      </c>
      <c r="M113" s="43">
        <f t="shared" si="9"/>
        <v>0</v>
      </c>
      <c r="N113" s="36">
        <f t="shared" si="9"/>
        <v>0</v>
      </c>
      <c r="O113" s="43">
        <f t="shared" si="9"/>
        <v>0</v>
      </c>
      <c r="P113" s="36">
        <f t="shared" si="9"/>
        <v>0</v>
      </c>
      <c r="Q113" s="43">
        <f t="shared" si="9"/>
        <v>0</v>
      </c>
      <c r="R113" s="36">
        <f t="shared" si="9"/>
        <v>0</v>
      </c>
      <c r="S113" s="43">
        <f t="shared" si="9"/>
        <v>0</v>
      </c>
      <c r="T113" s="36">
        <f t="shared" si="9"/>
        <v>0</v>
      </c>
      <c r="U113" s="43">
        <f t="shared" si="9"/>
        <v>0</v>
      </c>
      <c r="V113" s="36">
        <f t="shared" si="9"/>
        <v>0</v>
      </c>
      <c r="W113" s="43">
        <f t="shared" si="9"/>
        <v>0</v>
      </c>
      <c r="X113" s="36">
        <f t="shared" si="9"/>
        <v>0</v>
      </c>
      <c r="Y113" s="43">
        <f t="shared" si="9"/>
        <v>0</v>
      </c>
      <c r="Z113" s="36">
        <f t="shared" si="9"/>
        <v>0</v>
      </c>
      <c r="AA113" s="43">
        <f t="shared" si="9"/>
        <v>0</v>
      </c>
      <c r="AB113" s="36">
        <f t="shared" si="9"/>
        <v>0</v>
      </c>
      <c r="AC113" s="43">
        <f t="shared" si="9"/>
        <v>0</v>
      </c>
      <c r="AD113" s="36">
        <f t="shared" si="9"/>
        <v>0</v>
      </c>
      <c r="AE113" s="43">
        <f t="shared" si="9"/>
        <v>0</v>
      </c>
      <c r="AF113" s="36">
        <f t="shared" si="9"/>
        <v>0</v>
      </c>
      <c r="AG113" s="43">
        <f t="shared" si="9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ref="D114:AG114" si="10">D18+D66</f>
        <v>0</v>
      </c>
      <c r="E114" s="43">
        <f t="shared" si="10"/>
        <v>0</v>
      </c>
      <c r="F114" s="36">
        <f t="shared" si="10"/>
        <v>0</v>
      </c>
      <c r="G114" s="43">
        <f t="shared" si="10"/>
        <v>0</v>
      </c>
      <c r="H114" s="36">
        <f t="shared" si="10"/>
        <v>0</v>
      </c>
      <c r="I114" s="43">
        <f t="shared" si="10"/>
        <v>0</v>
      </c>
      <c r="J114" s="36">
        <f t="shared" si="10"/>
        <v>0</v>
      </c>
      <c r="K114" s="43">
        <f t="shared" si="10"/>
        <v>0</v>
      </c>
      <c r="L114" s="36">
        <f t="shared" si="10"/>
        <v>0</v>
      </c>
      <c r="M114" s="43">
        <f t="shared" si="10"/>
        <v>0</v>
      </c>
      <c r="N114" s="36">
        <f t="shared" si="10"/>
        <v>0</v>
      </c>
      <c r="O114" s="43">
        <f t="shared" si="10"/>
        <v>0</v>
      </c>
      <c r="P114" s="36">
        <f t="shared" si="10"/>
        <v>0</v>
      </c>
      <c r="Q114" s="43">
        <f t="shared" si="10"/>
        <v>0</v>
      </c>
      <c r="R114" s="36">
        <f t="shared" si="10"/>
        <v>0</v>
      </c>
      <c r="S114" s="43">
        <f t="shared" si="10"/>
        <v>0</v>
      </c>
      <c r="T114" s="36">
        <f t="shared" si="10"/>
        <v>0</v>
      </c>
      <c r="U114" s="43">
        <f t="shared" si="10"/>
        <v>0</v>
      </c>
      <c r="V114" s="36">
        <f t="shared" si="10"/>
        <v>0</v>
      </c>
      <c r="W114" s="43">
        <f t="shared" si="10"/>
        <v>0</v>
      </c>
      <c r="X114" s="36">
        <f t="shared" si="10"/>
        <v>0</v>
      </c>
      <c r="Y114" s="43">
        <f t="shared" si="10"/>
        <v>0</v>
      </c>
      <c r="Z114" s="36">
        <f t="shared" si="10"/>
        <v>0</v>
      </c>
      <c r="AA114" s="43">
        <f t="shared" si="10"/>
        <v>0</v>
      </c>
      <c r="AB114" s="36">
        <f t="shared" si="10"/>
        <v>0</v>
      </c>
      <c r="AC114" s="43">
        <f t="shared" si="10"/>
        <v>0</v>
      </c>
      <c r="AD114" s="36">
        <f t="shared" si="10"/>
        <v>0</v>
      </c>
      <c r="AE114" s="43">
        <f t="shared" si="10"/>
        <v>0</v>
      </c>
      <c r="AF114" s="36">
        <f t="shared" si="10"/>
        <v>0</v>
      </c>
      <c r="AG114" s="43">
        <f t="shared" si="10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15" si="11">D19+D67</f>
        <v>0</v>
      </c>
      <c r="E115" s="43">
        <f t="shared" si="11"/>
        <v>0</v>
      </c>
      <c r="F115" s="36">
        <f t="shared" si="11"/>
        <v>0</v>
      </c>
      <c r="G115" s="43">
        <f t="shared" si="11"/>
        <v>0</v>
      </c>
      <c r="H115" s="36">
        <f t="shared" si="11"/>
        <v>0</v>
      </c>
      <c r="I115" s="43">
        <f t="shared" si="11"/>
        <v>0</v>
      </c>
      <c r="J115" s="36">
        <f t="shared" si="11"/>
        <v>0</v>
      </c>
      <c r="K115" s="43">
        <f t="shared" si="11"/>
        <v>0</v>
      </c>
      <c r="L115" s="36">
        <f t="shared" si="11"/>
        <v>0</v>
      </c>
      <c r="M115" s="43">
        <f t="shared" si="11"/>
        <v>0</v>
      </c>
      <c r="N115" s="36">
        <f t="shared" si="11"/>
        <v>0</v>
      </c>
      <c r="O115" s="43">
        <f t="shared" si="11"/>
        <v>0</v>
      </c>
      <c r="P115" s="36">
        <f t="shared" si="11"/>
        <v>0</v>
      </c>
      <c r="Q115" s="43">
        <f t="shared" si="11"/>
        <v>0</v>
      </c>
      <c r="R115" s="36">
        <f t="shared" si="11"/>
        <v>0</v>
      </c>
      <c r="S115" s="43">
        <f t="shared" si="11"/>
        <v>0</v>
      </c>
      <c r="T115" s="36">
        <f t="shared" si="11"/>
        <v>0</v>
      </c>
      <c r="U115" s="43">
        <f t="shared" si="11"/>
        <v>0</v>
      </c>
      <c r="V115" s="36">
        <f t="shared" si="11"/>
        <v>0</v>
      </c>
      <c r="W115" s="43">
        <f t="shared" si="11"/>
        <v>0</v>
      </c>
      <c r="X115" s="36">
        <f t="shared" si="11"/>
        <v>0</v>
      </c>
      <c r="Y115" s="43">
        <f t="shared" si="11"/>
        <v>0</v>
      </c>
      <c r="Z115" s="36">
        <f t="shared" si="11"/>
        <v>0</v>
      </c>
      <c r="AA115" s="43">
        <f t="shared" si="11"/>
        <v>0</v>
      </c>
      <c r="AB115" s="36">
        <f t="shared" si="11"/>
        <v>0</v>
      </c>
      <c r="AC115" s="43">
        <f t="shared" si="11"/>
        <v>0</v>
      </c>
      <c r="AD115" s="36">
        <f t="shared" si="11"/>
        <v>0</v>
      </c>
      <c r="AE115" s="43">
        <f t="shared" si="11"/>
        <v>0</v>
      </c>
      <c r="AF115" s="36">
        <f t="shared" si="11"/>
        <v>0</v>
      </c>
      <c r="AG115" s="43">
        <f t="shared" si="11"/>
        <v>0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ref="D116:AG116" si="12">D20+D68</f>
        <v>0</v>
      </c>
      <c r="E116" s="43">
        <f t="shared" si="12"/>
        <v>0</v>
      </c>
      <c r="F116" s="36">
        <f t="shared" si="12"/>
        <v>0</v>
      </c>
      <c r="G116" s="43">
        <f t="shared" si="12"/>
        <v>0</v>
      </c>
      <c r="H116" s="36">
        <f t="shared" si="12"/>
        <v>0</v>
      </c>
      <c r="I116" s="43">
        <f t="shared" si="12"/>
        <v>0</v>
      </c>
      <c r="J116" s="36">
        <f t="shared" si="12"/>
        <v>0</v>
      </c>
      <c r="K116" s="43">
        <f t="shared" si="12"/>
        <v>0</v>
      </c>
      <c r="L116" s="36">
        <f t="shared" si="12"/>
        <v>0</v>
      </c>
      <c r="M116" s="43">
        <f t="shared" si="12"/>
        <v>0</v>
      </c>
      <c r="N116" s="36">
        <f t="shared" si="12"/>
        <v>0</v>
      </c>
      <c r="O116" s="43">
        <f t="shared" si="12"/>
        <v>0</v>
      </c>
      <c r="P116" s="36">
        <f t="shared" si="12"/>
        <v>0</v>
      </c>
      <c r="Q116" s="43">
        <f t="shared" si="12"/>
        <v>0</v>
      </c>
      <c r="R116" s="36">
        <f t="shared" si="12"/>
        <v>0</v>
      </c>
      <c r="S116" s="43">
        <f t="shared" si="12"/>
        <v>0</v>
      </c>
      <c r="T116" s="36">
        <f t="shared" si="12"/>
        <v>0</v>
      </c>
      <c r="U116" s="43">
        <f t="shared" si="12"/>
        <v>0</v>
      </c>
      <c r="V116" s="36">
        <f t="shared" si="12"/>
        <v>0</v>
      </c>
      <c r="W116" s="43">
        <f t="shared" si="12"/>
        <v>0</v>
      </c>
      <c r="X116" s="36">
        <f t="shared" si="12"/>
        <v>0</v>
      </c>
      <c r="Y116" s="43">
        <f t="shared" si="12"/>
        <v>0</v>
      </c>
      <c r="Z116" s="36">
        <f t="shared" si="12"/>
        <v>0</v>
      </c>
      <c r="AA116" s="43">
        <f t="shared" si="12"/>
        <v>0</v>
      </c>
      <c r="AB116" s="36">
        <f t="shared" si="12"/>
        <v>0</v>
      </c>
      <c r="AC116" s="43">
        <f t="shared" si="12"/>
        <v>0</v>
      </c>
      <c r="AD116" s="36">
        <f t="shared" si="12"/>
        <v>0</v>
      </c>
      <c r="AE116" s="43">
        <f t="shared" si="12"/>
        <v>0</v>
      </c>
      <c r="AF116" s="36">
        <f t="shared" si="12"/>
        <v>0</v>
      </c>
      <c r="AG116" s="43">
        <f t="shared" si="12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ref="D117:AG117" si="13">D21+D69</f>
        <v>0</v>
      </c>
      <c r="E117" s="43">
        <f t="shared" si="13"/>
        <v>0</v>
      </c>
      <c r="F117" s="36">
        <f t="shared" si="13"/>
        <v>0</v>
      </c>
      <c r="G117" s="43">
        <f t="shared" si="13"/>
        <v>0</v>
      </c>
      <c r="H117" s="36">
        <f t="shared" si="13"/>
        <v>0</v>
      </c>
      <c r="I117" s="43">
        <f t="shared" si="13"/>
        <v>0</v>
      </c>
      <c r="J117" s="36">
        <f t="shared" si="13"/>
        <v>0</v>
      </c>
      <c r="K117" s="43">
        <f t="shared" si="13"/>
        <v>0</v>
      </c>
      <c r="L117" s="36">
        <f t="shared" si="13"/>
        <v>0</v>
      </c>
      <c r="M117" s="43">
        <f t="shared" si="13"/>
        <v>0</v>
      </c>
      <c r="N117" s="36">
        <f t="shared" si="13"/>
        <v>0</v>
      </c>
      <c r="O117" s="43">
        <f t="shared" si="13"/>
        <v>0</v>
      </c>
      <c r="P117" s="36">
        <f t="shared" si="13"/>
        <v>0</v>
      </c>
      <c r="Q117" s="43">
        <f t="shared" si="13"/>
        <v>0</v>
      </c>
      <c r="R117" s="36">
        <f t="shared" si="13"/>
        <v>0</v>
      </c>
      <c r="S117" s="43">
        <f t="shared" si="13"/>
        <v>0</v>
      </c>
      <c r="T117" s="36">
        <f t="shared" si="13"/>
        <v>0</v>
      </c>
      <c r="U117" s="43">
        <f t="shared" si="13"/>
        <v>0</v>
      </c>
      <c r="V117" s="36">
        <f t="shared" si="13"/>
        <v>0</v>
      </c>
      <c r="W117" s="43">
        <f t="shared" si="13"/>
        <v>0</v>
      </c>
      <c r="X117" s="36">
        <f t="shared" si="13"/>
        <v>0</v>
      </c>
      <c r="Y117" s="43">
        <f t="shared" si="13"/>
        <v>0</v>
      </c>
      <c r="Z117" s="36">
        <f t="shared" si="13"/>
        <v>0</v>
      </c>
      <c r="AA117" s="43">
        <f t="shared" si="13"/>
        <v>0</v>
      </c>
      <c r="AB117" s="36">
        <f t="shared" si="13"/>
        <v>0</v>
      </c>
      <c r="AC117" s="43">
        <f t="shared" si="13"/>
        <v>0</v>
      </c>
      <c r="AD117" s="36">
        <f t="shared" si="13"/>
        <v>0</v>
      </c>
      <c r="AE117" s="43">
        <f t="shared" si="13"/>
        <v>0</v>
      </c>
      <c r="AF117" s="36">
        <f t="shared" si="13"/>
        <v>0</v>
      </c>
      <c r="AG117" s="43">
        <f t="shared" si="13"/>
        <v>0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ref="D118:AG118" si="14">D22+D70</f>
        <v>0</v>
      </c>
      <c r="E118" s="43">
        <f t="shared" si="14"/>
        <v>0</v>
      </c>
      <c r="F118" s="36">
        <f t="shared" si="14"/>
        <v>0</v>
      </c>
      <c r="G118" s="43">
        <f t="shared" si="14"/>
        <v>0</v>
      </c>
      <c r="H118" s="36">
        <f t="shared" si="14"/>
        <v>0</v>
      </c>
      <c r="I118" s="43">
        <f t="shared" si="14"/>
        <v>0</v>
      </c>
      <c r="J118" s="36">
        <f t="shared" si="14"/>
        <v>0</v>
      </c>
      <c r="K118" s="43">
        <f t="shared" si="14"/>
        <v>0</v>
      </c>
      <c r="L118" s="36">
        <f t="shared" si="14"/>
        <v>0</v>
      </c>
      <c r="M118" s="43">
        <f t="shared" si="14"/>
        <v>0</v>
      </c>
      <c r="N118" s="36">
        <f t="shared" si="14"/>
        <v>0</v>
      </c>
      <c r="O118" s="43">
        <f t="shared" si="14"/>
        <v>0</v>
      </c>
      <c r="P118" s="36">
        <f t="shared" si="14"/>
        <v>0</v>
      </c>
      <c r="Q118" s="43">
        <f t="shared" si="14"/>
        <v>0</v>
      </c>
      <c r="R118" s="36">
        <f t="shared" si="14"/>
        <v>0</v>
      </c>
      <c r="S118" s="43">
        <f t="shared" si="14"/>
        <v>0</v>
      </c>
      <c r="T118" s="36">
        <f t="shared" si="14"/>
        <v>0</v>
      </c>
      <c r="U118" s="43">
        <f t="shared" si="14"/>
        <v>0</v>
      </c>
      <c r="V118" s="36">
        <f t="shared" si="14"/>
        <v>0</v>
      </c>
      <c r="W118" s="43">
        <f t="shared" si="14"/>
        <v>0</v>
      </c>
      <c r="X118" s="36">
        <f t="shared" si="14"/>
        <v>0</v>
      </c>
      <c r="Y118" s="43">
        <f t="shared" si="14"/>
        <v>0</v>
      </c>
      <c r="Z118" s="36">
        <f t="shared" si="14"/>
        <v>0</v>
      </c>
      <c r="AA118" s="43">
        <f t="shared" si="14"/>
        <v>0</v>
      </c>
      <c r="AB118" s="36">
        <f t="shared" si="14"/>
        <v>0</v>
      </c>
      <c r="AC118" s="43">
        <f t="shared" si="14"/>
        <v>0</v>
      </c>
      <c r="AD118" s="36">
        <f t="shared" si="14"/>
        <v>0</v>
      </c>
      <c r="AE118" s="43">
        <f t="shared" si="14"/>
        <v>0</v>
      </c>
      <c r="AF118" s="36">
        <f t="shared" si="14"/>
        <v>0</v>
      </c>
      <c r="AG118" s="43">
        <f t="shared" si="1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ref="D119:AG119" si="15">D23+D71</f>
        <v>0</v>
      </c>
      <c r="E119" s="43">
        <f t="shared" si="15"/>
        <v>0</v>
      </c>
      <c r="F119" s="36">
        <f t="shared" si="15"/>
        <v>0</v>
      </c>
      <c r="G119" s="43">
        <f t="shared" si="15"/>
        <v>0</v>
      </c>
      <c r="H119" s="36">
        <f t="shared" si="15"/>
        <v>0</v>
      </c>
      <c r="I119" s="43">
        <f t="shared" si="15"/>
        <v>0</v>
      </c>
      <c r="J119" s="36">
        <f t="shared" si="15"/>
        <v>0</v>
      </c>
      <c r="K119" s="43">
        <f t="shared" si="15"/>
        <v>0</v>
      </c>
      <c r="L119" s="36">
        <f t="shared" si="15"/>
        <v>0</v>
      </c>
      <c r="M119" s="43">
        <f t="shared" si="15"/>
        <v>0</v>
      </c>
      <c r="N119" s="36">
        <f t="shared" si="15"/>
        <v>0</v>
      </c>
      <c r="O119" s="43">
        <f t="shared" si="15"/>
        <v>0</v>
      </c>
      <c r="P119" s="36">
        <f t="shared" si="15"/>
        <v>0</v>
      </c>
      <c r="Q119" s="43">
        <f t="shared" si="15"/>
        <v>0</v>
      </c>
      <c r="R119" s="36">
        <f t="shared" si="15"/>
        <v>0</v>
      </c>
      <c r="S119" s="43">
        <f t="shared" si="15"/>
        <v>0</v>
      </c>
      <c r="T119" s="36">
        <f t="shared" si="15"/>
        <v>0</v>
      </c>
      <c r="U119" s="43">
        <f t="shared" si="15"/>
        <v>0</v>
      </c>
      <c r="V119" s="36">
        <f t="shared" si="15"/>
        <v>0</v>
      </c>
      <c r="W119" s="43">
        <f t="shared" si="15"/>
        <v>0</v>
      </c>
      <c r="X119" s="36">
        <f t="shared" si="15"/>
        <v>0</v>
      </c>
      <c r="Y119" s="43">
        <f t="shared" si="15"/>
        <v>0</v>
      </c>
      <c r="Z119" s="36">
        <f t="shared" si="15"/>
        <v>0</v>
      </c>
      <c r="AA119" s="43">
        <f t="shared" si="15"/>
        <v>0</v>
      </c>
      <c r="AB119" s="36">
        <f t="shared" si="15"/>
        <v>0</v>
      </c>
      <c r="AC119" s="43">
        <f t="shared" si="15"/>
        <v>0</v>
      </c>
      <c r="AD119" s="36">
        <f t="shared" si="15"/>
        <v>0</v>
      </c>
      <c r="AE119" s="43">
        <f t="shared" si="15"/>
        <v>0</v>
      </c>
      <c r="AF119" s="36">
        <f t="shared" si="15"/>
        <v>0</v>
      </c>
      <c r="AG119" s="43">
        <f t="shared" si="15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ref="D120:AG120" si="16">D24+D72</f>
        <v>0</v>
      </c>
      <c r="E120" s="43">
        <f t="shared" si="16"/>
        <v>0</v>
      </c>
      <c r="F120" s="36">
        <f t="shared" si="16"/>
        <v>0</v>
      </c>
      <c r="G120" s="43">
        <f t="shared" si="16"/>
        <v>0</v>
      </c>
      <c r="H120" s="36">
        <f t="shared" si="16"/>
        <v>0</v>
      </c>
      <c r="I120" s="43">
        <f t="shared" si="16"/>
        <v>0</v>
      </c>
      <c r="J120" s="36">
        <f t="shared" si="16"/>
        <v>0</v>
      </c>
      <c r="K120" s="43">
        <f t="shared" si="16"/>
        <v>0</v>
      </c>
      <c r="L120" s="36">
        <f t="shared" si="16"/>
        <v>0</v>
      </c>
      <c r="M120" s="43">
        <f t="shared" si="16"/>
        <v>0</v>
      </c>
      <c r="N120" s="36">
        <f t="shared" si="16"/>
        <v>0</v>
      </c>
      <c r="O120" s="43">
        <f t="shared" si="16"/>
        <v>0</v>
      </c>
      <c r="P120" s="36">
        <f t="shared" si="16"/>
        <v>0</v>
      </c>
      <c r="Q120" s="43">
        <f t="shared" si="16"/>
        <v>0</v>
      </c>
      <c r="R120" s="36">
        <f t="shared" si="16"/>
        <v>0</v>
      </c>
      <c r="S120" s="43">
        <f t="shared" si="16"/>
        <v>0</v>
      </c>
      <c r="T120" s="36">
        <f t="shared" si="16"/>
        <v>0</v>
      </c>
      <c r="U120" s="43">
        <f t="shared" si="16"/>
        <v>0</v>
      </c>
      <c r="V120" s="36">
        <f t="shared" si="16"/>
        <v>0</v>
      </c>
      <c r="W120" s="43">
        <f t="shared" si="16"/>
        <v>0</v>
      </c>
      <c r="X120" s="36">
        <f t="shared" si="16"/>
        <v>0</v>
      </c>
      <c r="Y120" s="43">
        <f t="shared" si="16"/>
        <v>0</v>
      </c>
      <c r="Z120" s="36">
        <f t="shared" si="16"/>
        <v>0</v>
      </c>
      <c r="AA120" s="43">
        <f t="shared" si="16"/>
        <v>0</v>
      </c>
      <c r="AB120" s="36">
        <f t="shared" si="16"/>
        <v>0</v>
      </c>
      <c r="AC120" s="43">
        <f t="shared" si="16"/>
        <v>0</v>
      </c>
      <c r="AD120" s="36">
        <f t="shared" si="16"/>
        <v>0</v>
      </c>
      <c r="AE120" s="43">
        <f t="shared" si="16"/>
        <v>0</v>
      </c>
      <c r="AF120" s="36">
        <f t="shared" si="16"/>
        <v>0</v>
      </c>
      <c r="AG120" s="43">
        <f t="shared" si="16"/>
        <v>0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ref="D121:AG121" si="17">D25+D73</f>
        <v>0</v>
      </c>
      <c r="E121" s="43">
        <f t="shared" si="17"/>
        <v>0</v>
      </c>
      <c r="F121" s="36">
        <f t="shared" si="17"/>
        <v>0</v>
      </c>
      <c r="G121" s="43">
        <f t="shared" si="17"/>
        <v>0</v>
      </c>
      <c r="H121" s="36">
        <f t="shared" si="17"/>
        <v>0</v>
      </c>
      <c r="I121" s="43">
        <f t="shared" si="17"/>
        <v>0</v>
      </c>
      <c r="J121" s="36">
        <f t="shared" si="17"/>
        <v>0</v>
      </c>
      <c r="K121" s="43">
        <f t="shared" si="17"/>
        <v>0</v>
      </c>
      <c r="L121" s="36">
        <f t="shared" si="17"/>
        <v>0</v>
      </c>
      <c r="M121" s="43">
        <f t="shared" si="17"/>
        <v>0</v>
      </c>
      <c r="N121" s="36">
        <f t="shared" si="17"/>
        <v>0</v>
      </c>
      <c r="O121" s="43">
        <f t="shared" si="17"/>
        <v>0</v>
      </c>
      <c r="P121" s="36">
        <f t="shared" si="17"/>
        <v>0</v>
      </c>
      <c r="Q121" s="43">
        <f t="shared" si="17"/>
        <v>0</v>
      </c>
      <c r="R121" s="36">
        <f t="shared" si="17"/>
        <v>0</v>
      </c>
      <c r="S121" s="43">
        <f t="shared" si="17"/>
        <v>0</v>
      </c>
      <c r="T121" s="36">
        <f t="shared" si="17"/>
        <v>0</v>
      </c>
      <c r="U121" s="43">
        <f t="shared" si="17"/>
        <v>0</v>
      </c>
      <c r="V121" s="36">
        <f t="shared" si="17"/>
        <v>0</v>
      </c>
      <c r="W121" s="43">
        <f t="shared" si="17"/>
        <v>0</v>
      </c>
      <c r="X121" s="36">
        <f t="shared" si="17"/>
        <v>0</v>
      </c>
      <c r="Y121" s="43">
        <f t="shared" si="17"/>
        <v>0</v>
      </c>
      <c r="Z121" s="36">
        <f t="shared" si="17"/>
        <v>0</v>
      </c>
      <c r="AA121" s="43">
        <f t="shared" si="17"/>
        <v>0</v>
      </c>
      <c r="AB121" s="36">
        <f t="shared" si="17"/>
        <v>0</v>
      </c>
      <c r="AC121" s="43">
        <f t="shared" si="17"/>
        <v>0</v>
      </c>
      <c r="AD121" s="36">
        <f t="shared" si="17"/>
        <v>0</v>
      </c>
      <c r="AE121" s="43">
        <f t="shared" si="17"/>
        <v>0</v>
      </c>
      <c r="AF121" s="36">
        <f t="shared" si="17"/>
        <v>0</v>
      </c>
      <c r="AG121" s="43">
        <f t="shared" si="17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ref="D122:AG122" si="18">D26+D74</f>
        <v>0</v>
      </c>
      <c r="E122" s="43">
        <f t="shared" si="18"/>
        <v>0</v>
      </c>
      <c r="F122" s="36">
        <f t="shared" si="18"/>
        <v>0</v>
      </c>
      <c r="G122" s="43">
        <f t="shared" si="18"/>
        <v>0</v>
      </c>
      <c r="H122" s="36">
        <f t="shared" si="18"/>
        <v>0</v>
      </c>
      <c r="I122" s="43">
        <f t="shared" si="18"/>
        <v>0</v>
      </c>
      <c r="J122" s="36">
        <f t="shared" si="18"/>
        <v>0</v>
      </c>
      <c r="K122" s="43">
        <f t="shared" si="18"/>
        <v>0</v>
      </c>
      <c r="L122" s="36">
        <f t="shared" si="18"/>
        <v>0</v>
      </c>
      <c r="M122" s="43">
        <f t="shared" si="18"/>
        <v>0</v>
      </c>
      <c r="N122" s="36">
        <f t="shared" si="18"/>
        <v>0</v>
      </c>
      <c r="O122" s="43">
        <f t="shared" si="18"/>
        <v>0</v>
      </c>
      <c r="P122" s="36">
        <f t="shared" si="18"/>
        <v>0</v>
      </c>
      <c r="Q122" s="43">
        <f t="shared" si="18"/>
        <v>0</v>
      </c>
      <c r="R122" s="36">
        <f t="shared" si="18"/>
        <v>0</v>
      </c>
      <c r="S122" s="43">
        <f t="shared" si="18"/>
        <v>0</v>
      </c>
      <c r="T122" s="36">
        <f t="shared" si="18"/>
        <v>0</v>
      </c>
      <c r="U122" s="43">
        <f t="shared" si="18"/>
        <v>0</v>
      </c>
      <c r="V122" s="36">
        <f t="shared" si="18"/>
        <v>0</v>
      </c>
      <c r="W122" s="43">
        <f t="shared" si="18"/>
        <v>0</v>
      </c>
      <c r="X122" s="36">
        <f t="shared" si="18"/>
        <v>0</v>
      </c>
      <c r="Y122" s="43">
        <f t="shared" si="18"/>
        <v>0</v>
      </c>
      <c r="Z122" s="36">
        <f t="shared" si="18"/>
        <v>0</v>
      </c>
      <c r="AA122" s="43">
        <f t="shared" si="18"/>
        <v>0</v>
      </c>
      <c r="AB122" s="36">
        <f t="shared" si="18"/>
        <v>0</v>
      </c>
      <c r="AC122" s="43">
        <f t="shared" si="18"/>
        <v>0</v>
      </c>
      <c r="AD122" s="36">
        <f t="shared" si="18"/>
        <v>0</v>
      </c>
      <c r="AE122" s="43">
        <f t="shared" si="18"/>
        <v>0</v>
      </c>
      <c r="AF122" s="36">
        <f t="shared" si="18"/>
        <v>0</v>
      </c>
      <c r="AG122" s="43">
        <f t="shared" si="18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ref="D123:AG123" si="19">D27+D75</f>
        <v>0</v>
      </c>
      <c r="E123" s="43">
        <f t="shared" si="19"/>
        <v>0</v>
      </c>
      <c r="F123" s="36">
        <f t="shared" si="19"/>
        <v>0</v>
      </c>
      <c r="G123" s="43">
        <f t="shared" si="19"/>
        <v>0</v>
      </c>
      <c r="H123" s="36">
        <f t="shared" si="19"/>
        <v>0</v>
      </c>
      <c r="I123" s="43">
        <f t="shared" si="19"/>
        <v>0</v>
      </c>
      <c r="J123" s="36">
        <f t="shared" si="19"/>
        <v>0</v>
      </c>
      <c r="K123" s="43">
        <f t="shared" si="19"/>
        <v>0</v>
      </c>
      <c r="L123" s="36">
        <f t="shared" si="19"/>
        <v>0</v>
      </c>
      <c r="M123" s="43">
        <f t="shared" si="19"/>
        <v>0</v>
      </c>
      <c r="N123" s="36">
        <f t="shared" si="19"/>
        <v>0</v>
      </c>
      <c r="O123" s="43">
        <f t="shared" si="19"/>
        <v>0</v>
      </c>
      <c r="P123" s="36">
        <f t="shared" si="19"/>
        <v>0</v>
      </c>
      <c r="Q123" s="43">
        <f t="shared" si="19"/>
        <v>0</v>
      </c>
      <c r="R123" s="36">
        <f t="shared" si="19"/>
        <v>0</v>
      </c>
      <c r="S123" s="43">
        <f t="shared" si="19"/>
        <v>0</v>
      </c>
      <c r="T123" s="36">
        <f t="shared" si="19"/>
        <v>0</v>
      </c>
      <c r="U123" s="43">
        <f t="shared" si="19"/>
        <v>0</v>
      </c>
      <c r="V123" s="36">
        <f t="shared" si="19"/>
        <v>0</v>
      </c>
      <c r="W123" s="43">
        <f t="shared" si="19"/>
        <v>0</v>
      </c>
      <c r="X123" s="36">
        <f t="shared" si="19"/>
        <v>0</v>
      </c>
      <c r="Y123" s="43">
        <f t="shared" si="19"/>
        <v>0</v>
      </c>
      <c r="Z123" s="36">
        <f t="shared" si="19"/>
        <v>0</v>
      </c>
      <c r="AA123" s="43">
        <f t="shared" si="19"/>
        <v>0</v>
      </c>
      <c r="AB123" s="36">
        <f t="shared" si="19"/>
        <v>0</v>
      </c>
      <c r="AC123" s="43">
        <f t="shared" si="19"/>
        <v>0</v>
      </c>
      <c r="AD123" s="36">
        <f t="shared" si="19"/>
        <v>0</v>
      </c>
      <c r="AE123" s="43">
        <f t="shared" si="19"/>
        <v>0</v>
      </c>
      <c r="AF123" s="36">
        <f t="shared" si="19"/>
        <v>0</v>
      </c>
      <c r="AG123" s="43">
        <f t="shared" si="19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24" si="20">D28+D76</f>
        <v>0</v>
      </c>
      <c r="E124" s="43">
        <f t="shared" si="20"/>
        <v>0</v>
      </c>
      <c r="F124" s="36">
        <f t="shared" si="20"/>
        <v>0</v>
      </c>
      <c r="G124" s="43">
        <f t="shared" si="20"/>
        <v>0</v>
      </c>
      <c r="H124" s="36">
        <f t="shared" si="20"/>
        <v>0</v>
      </c>
      <c r="I124" s="43">
        <f t="shared" si="20"/>
        <v>0</v>
      </c>
      <c r="J124" s="36">
        <f t="shared" si="20"/>
        <v>0</v>
      </c>
      <c r="K124" s="43">
        <f t="shared" si="20"/>
        <v>0</v>
      </c>
      <c r="L124" s="36">
        <f t="shared" si="20"/>
        <v>0</v>
      </c>
      <c r="M124" s="43">
        <f t="shared" si="20"/>
        <v>0</v>
      </c>
      <c r="N124" s="36">
        <f t="shared" si="20"/>
        <v>0</v>
      </c>
      <c r="O124" s="43">
        <f t="shared" si="20"/>
        <v>0</v>
      </c>
      <c r="P124" s="36">
        <f t="shared" si="20"/>
        <v>0</v>
      </c>
      <c r="Q124" s="43">
        <f t="shared" si="20"/>
        <v>0</v>
      </c>
      <c r="R124" s="36">
        <f t="shared" si="20"/>
        <v>0</v>
      </c>
      <c r="S124" s="43">
        <f t="shared" si="20"/>
        <v>0</v>
      </c>
      <c r="T124" s="36">
        <f t="shared" si="20"/>
        <v>0</v>
      </c>
      <c r="U124" s="43">
        <f t="shared" si="20"/>
        <v>0</v>
      </c>
      <c r="V124" s="36">
        <f t="shared" si="20"/>
        <v>0</v>
      </c>
      <c r="W124" s="43">
        <f t="shared" si="20"/>
        <v>0</v>
      </c>
      <c r="X124" s="36">
        <f t="shared" si="20"/>
        <v>0</v>
      </c>
      <c r="Y124" s="43">
        <f t="shared" si="20"/>
        <v>0</v>
      </c>
      <c r="Z124" s="36">
        <f t="shared" si="20"/>
        <v>0</v>
      </c>
      <c r="AA124" s="43">
        <f t="shared" si="20"/>
        <v>0</v>
      </c>
      <c r="AB124" s="36">
        <f t="shared" si="20"/>
        <v>0</v>
      </c>
      <c r="AC124" s="43">
        <f t="shared" si="20"/>
        <v>0</v>
      </c>
      <c r="AD124" s="36">
        <f t="shared" si="20"/>
        <v>0</v>
      </c>
      <c r="AE124" s="43">
        <f t="shared" si="20"/>
        <v>0</v>
      </c>
      <c r="AF124" s="36">
        <f t="shared" si="20"/>
        <v>0</v>
      </c>
      <c r="AG124" s="43">
        <f t="shared" si="20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ref="D125:AG125" si="21">D29+D77</f>
        <v>0</v>
      </c>
      <c r="E125" s="43">
        <f t="shared" si="21"/>
        <v>0</v>
      </c>
      <c r="F125" s="36">
        <f t="shared" si="21"/>
        <v>0</v>
      </c>
      <c r="G125" s="43">
        <f t="shared" si="21"/>
        <v>0</v>
      </c>
      <c r="H125" s="36">
        <f t="shared" si="21"/>
        <v>0</v>
      </c>
      <c r="I125" s="43">
        <f t="shared" si="21"/>
        <v>0</v>
      </c>
      <c r="J125" s="36">
        <f t="shared" si="21"/>
        <v>0</v>
      </c>
      <c r="K125" s="43">
        <f t="shared" si="21"/>
        <v>0</v>
      </c>
      <c r="L125" s="36">
        <f t="shared" si="21"/>
        <v>0</v>
      </c>
      <c r="M125" s="43">
        <f t="shared" si="21"/>
        <v>0</v>
      </c>
      <c r="N125" s="36">
        <f t="shared" si="21"/>
        <v>0</v>
      </c>
      <c r="O125" s="43">
        <f t="shared" si="21"/>
        <v>0</v>
      </c>
      <c r="P125" s="36">
        <f t="shared" si="21"/>
        <v>0</v>
      </c>
      <c r="Q125" s="43">
        <f t="shared" si="21"/>
        <v>0</v>
      </c>
      <c r="R125" s="36">
        <f t="shared" si="21"/>
        <v>0</v>
      </c>
      <c r="S125" s="43">
        <f t="shared" si="21"/>
        <v>0</v>
      </c>
      <c r="T125" s="36">
        <f t="shared" si="21"/>
        <v>0</v>
      </c>
      <c r="U125" s="43">
        <f t="shared" si="21"/>
        <v>0</v>
      </c>
      <c r="V125" s="36">
        <f t="shared" si="21"/>
        <v>0</v>
      </c>
      <c r="W125" s="43">
        <f t="shared" si="21"/>
        <v>0</v>
      </c>
      <c r="X125" s="36">
        <f t="shared" si="21"/>
        <v>0</v>
      </c>
      <c r="Y125" s="43">
        <f t="shared" si="21"/>
        <v>0</v>
      </c>
      <c r="Z125" s="36">
        <f t="shared" si="21"/>
        <v>0</v>
      </c>
      <c r="AA125" s="43">
        <f t="shared" si="21"/>
        <v>0</v>
      </c>
      <c r="AB125" s="36">
        <f t="shared" si="21"/>
        <v>0</v>
      </c>
      <c r="AC125" s="43">
        <f t="shared" si="21"/>
        <v>0</v>
      </c>
      <c r="AD125" s="36">
        <f t="shared" si="21"/>
        <v>0</v>
      </c>
      <c r="AE125" s="43">
        <f t="shared" si="21"/>
        <v>0</v>
      </c>
      <c r="AF125" s="36">
        <f t="shared" si="21"/>
        <v>0</v>
      </c>
      <c r="AG125" s="43">
        <f t="shared" si="21"/>
        <v>0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ref="D126:AG126" si="22">D30+D78</f>
        <v>0</v>
      </c>
      <c r="E126" s="43">
        <f t="shared" si="22"/>
        <v>0</v>
      </c>
      <c r="F126" s="36">
        <f t="shared" si="22"/>
        <v>0</v>
      </c>
      <c r="G126" s="43">
        <f t="shared" si="22"/>
        <v>0</v>
      </c>
      <c r="H126" s="36">
        <f t="shared" si="22"/>
        <v>0</v>
      </c>
      <c r="I126" s="43">
        <f t="shared" si="22"/>
        <v>0</v>
      </c>
      <c r="J126" s="36">
        <f t="shared" si="22"/>
        <v>0</v>
      </c>
      <c r="K126" s="43">
        <f t="shared" si="22"/>
        <v>0</v>
      </c>
      <c r="L126" s="36">
        <f t="shared" si="22"/>
        <v>0</v>
      </c>
      <c r="M126" s="43">
        <f t="shared" si="22"/>
        <v>0</v>
      </c>
      <c r="N126" s="36">
        <f t="shared" si="22"/>
        <v>0</v>
      </c>
      <c r="O126" s="43">
        <f t="shared" si="22"/>
        <v>0</v>
      </c>
      <c r="P126" s="36">
        <f t="shared" si="22"/>
        <v>0</v>
      </c>
      <c r="Q126" s="43">
        <f t="shared" si="22"/>
        <v>0</v>
      </c>
      <c r="R126" s="36">
        <f t="shared" si="22"/>
        <v>0</v>
      </c>
      <c r="S126" s="43">
        <f t="shared" si="22"/>
        <v>0</v>
      </c>
      <c r="T126" s="36">
        <f t="shared" si="22"/>
        <v>0</v>
      </c>
      <c r="U126" s="43">
        <f t="shared" si="22"/>
        <v>0</v>
      </c>
      <c r="V126" s="36">
        <f t="shared" si="22"/>
        <v>0</v>
      </c>
      <c r="W126" s="43">
        <f t="shared" si="22"/>
        <v>0</v>
      </c>
      <c r="X126" s="36">
        <f t="shared" si="22"/>
        <v>0</v>
      </c>
      <c r="Y126" s="43">
        <f t="shared" si="22"/>
        <v>0</v>
      </c>
      <c r="Z126" s="36">
        <f t="shared" si="22"/>
        <v>0</v>
      </c>
      <c r="AA126" s="43">
        <f t="shared" si="22"/>
        <v>0</v>
      </c>
      <c r="AB126" s="36">
        <f t="shared" si="22"/>
        <v>0</v>
      </c>
      <c r="AC126" s="43">
        <f t="shared" si="22"/>
        <v>0</v>
      </c>
      <c r="AD126" s="36">
        <f t="shared" si="22"/>
        <v>0</v>
      </c>
      <c r="AE126" s="43">
        <f t="shared" si="22"/>
        <v>0</v>
      </c>
      <c r="AF126" s="36">
        <f t="shared" si="22"/>
        <v>0</v>
      </c>
      <c r="AG126" s="43">
        <f t="shared" si="22"/>
        <v>0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ref="D127:AG127" si="23">D31+D79</f>
        <v>0</v>
      </c>
      <c r="E127" s="43">
        <f t="shared" si="23"/>
        <v>0</v>
      </c>
      <c r="F127" s="36">
        <f t="shared" si="23"/>
        <v>0</v>
      </c>
      <c r="G127" s="43">
        <f t="shared" si="23"/>
        <v>0</v>
      </c>
      <c r="H127" s="36">
        <f t="shared" si="23"/>
        <v>0</v>
      </c>
      <c r="I127" s="43">
        <f t="shared" si="23"/>
        <v>0</v>
      </c>
      <c r="J127" s="36">
        <f t="shared" si="23"/>
        <v>0</v>
      </c>
      <c r="K127" s="43">
        <f t="shared" si="23"/>
        <v>0</v>
      </c>
      <c r="L127" s="36">
        <f t="shared" si="23"/>
        <v>0</v>
      </c>
      <c r="M127" s="43">
        <f t="shared" si="23"/>
        <v>0</v>
      </c>
      <c r="N127" s="36">
        <f t="shared" si="23"/>
        <v>0</v>
      </c>
      <c r="O127" s="43">
        <f t="shared" si="23"/>
        <v>0</v>
      </c>
      <c r="P127" s="36">
        <f t="shared" si="23"/>
        <v>0</v>
      </c>
      <c r="Q127" s="43">
        <f t="shared" si="23"/>
        <v>0</v>
      </c>
      <c r="R127" s="36">
        <f t="shared" si="23"/>
        <v>0</v>
      </c>
      <c r="S127" s="43">
        <f t="shared" si="23"/>
        <v>0</v>
      </c>
      <c r="T127" s="36">
        <f t="shared" si="23"/>
        <v>0</v>
      </c>
      <c r="U127" s="43">
        <f t="shared" si="23"/>
        <v>0</v>
      </c>
      <c r="V127" s="36">
        <f t="shared" si="23"/>
        <v>0</v>
      </c>
      <c r="W127" s="43">
        <f t="shared" si="23"/>
        <v>0</v>
      </c>
      <c r="X127" s="36">
        <f t="shared" si="23"/>
        <v>0</v>
      </c>
      <c r="Y127" s="43">
        <f t="shared" si="23"/>
        <v>0</v>
      </c>
      <c r="Z127" s="36">
        <f t="shared" si="23"/>
        <v>0</v>
      </c>
      <c r="AA127" s="43">
        <f t="shared" si="23"/>
        <v>0</v>
      </c>
      <c r="AB127" s="36">
        <f t="shared" si="23"/>
        <v>0</v>
      </c>
      <c r="AC127" s="43">
        <f t="shared" si="23"/>
        <v>0</v>
      </c>
      <c r="AD127" s="36">
        <f t="shared" si="23"/>
        <v>0</v>
      </c>
      <c r="AE127" s="43">
        <f t="shared" si="23"/>
        <v>0</v>
      </c>
      <c r="AF127" s="36">
        <f t="shared" si="23"/>
        <v>0</v>
      </c>
      <c r="AG127" s="43">
        <f t="shared" si="23"/>
        <v>0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ref="D128:AG128" si="24">D32+D80</f>
        <v>0</v>
      </c>
      <c r="E128" s="43">
        <f t="shared" si="24"/>
        <v>0</v>
      </c>
      <c r="F128" s="36">
        <f t="shared" si="24"/>
        <v>0</v>
      </c>
      <c r="G128" s="43">
        <f t="shared" si="24"/>
        <v>0</v>
      </c>
      <c r="H128" s="36">
        <f t="shared" si="24"/>
        <v>0</v>
      </c>
      <c r="I128" s="43">
        <f t="shared" si="24"/>
        <v>0</v>
      </c>
      <c r="J128" s="36">
        <f t="shared" si="24"/>
        <v>0</v>
      </c>
      <c r="K128" s="43">
        <f t="shared" si="24"/>
        <v>0</v>
      </c>
      <c r="L128" s="36">
        <f t="shared" si="24"/>
        <v>0</v>
      </c>
      <c r="M128" s="43">
        <f t="shared" si="24"/>
        <v>0</v>
      </c>
      <c r="N128" s="36">
        <f t="shared" si="24"/>
        <v>0</v>
      </c>
      <c r="O128" s="43">
        <f t="shared" si="24"/>
        <v>0</v>
      </c>
      <c r="P128" s="36">
        <f t="shared" si="24"/>
        <v>0</v>
      </c>
      <c r="Q128" s="43">
        <f t="shared" si="24"/>
        <v>0</v>
      </c>
      <c r="R128" s="36">
        <f t="shared" si="24"/>
        <v>0</v>
      </c>
      <c r="S128" s="43">
        <f t="shared" si="24"/>
        <v>0</v>
      </c>
      <c r="T128" s="36">
        <f t="shared" si="24"/>
        <v>0</v>
      </c>
      <c r="U128" s="43">
        <f t="shared" si="24"/>
        <v>0</v>
      </c>
      <c r="V128" s="36">
        <f t="shared" si="24"/>
        <v>0</v>
      </c>
      <c r="W128" s="43">
        <f t="shared" si="24"/>
        <v>0</v>
      </c>
      <c r="X128" s="36">
        <f t="shared" si="24"/>
        <v>0</v>
      </c>
      <c r="Y128" s="43">
        <f t="shared" si="24"/>
        <v>0</v>
      </c>
      <c r="Z128" s="36">
        <f t="shared" si="24"/>
        <v>0</v>
      </c>
      <c r="AA128" s="43">
        <f t="shared" si="24"/>
        <v>0</v>
      </c>
      <c r="AB128" s="36">
        <f t="shared" si="24"/>
        <v>0</v>
      </c>
      <c r="AC128" s="43">
        <f t="shared" si="24"/>
        <v>0</v>
      </c>
      <c r="AD128" s="36">
        <f t="shared" si="24"/>
        <v>0</v>
      </c>
      <c r="AE128" s="43">
        <f t="shared" si="24"/>
        <v>0</v>
      </c>
      <c r="AF128" s="36">
        <f t="shared" si="24"/>
        <v>0</v>
      </c>
      <c r="AG128" s="43">
        <f t="shared" si="24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ref="D129:AG129" si="25">D33+D81</f>
        <v>0</v>
      </c>
      <c r="E129" s="43">
        <f t="shared" si="25"/>
        <v>0</v>
      </c>
      <c r="F129" s="36">
        <f t="shared" si="25"/>
        <v>0</v>
      </c>
      <c r="G129" s="43">
        <f t="shared" si="25"/>
        <v>0</v>
      </c>
      <c r="H129" s="36">
        <f t="shared" si="25"/>
        <v>0</v>
      </c>
      <c r="I129" s="43">
        <f t="shared" si="25"/>
        <v>0</v>
      </c>
      <c r="J129" s="36">
        <f t="shared" si="25"/>
        <v>0</v>
      </c>
      <c r="K129" s="43">
        <f t="shared" si="25"/>
        <v>0</v>
      </c>
      <c r="L129" s="36">
        <f t="shared" si="25"/>
        <v>0</v>
      </c>
      <c r="M129" s="43">
        <f t="shared" si="25"/>
        <v>0</v>
      </c>
      <c r="N129" s="36">
        <f t="shared" si="25"/>
        <v>0</v>
      </c>
      <c r="O129" s="43">
        <f t="shared" si="25"/>
        <v>0</v>
      </c>
      <c r="P129" s="36">
        <f t="shared" si="25"/>
        <v>0</v>
      </c>
      <c r="Q129" s="43">
        <f t="shared" si="25"/>
        <v>0</v>
      </c>
      <c r="R129" s="36">
        <f t="shared" si="25"/>
        <v>0</v>
      </c>
      <c r="S129" s="43">
        <f t="shared" si="25"/>
        <v>0</v>
      </c>
      <c r="T129" s="36">
        <f t="shared" si="25"/>
        <v>0</v>
      </c>
      <c r="U129" s="43">
        <f t="shared" si="25"/>
        <v>0</v>
      </c>
      <c r="V129" s="36">
        <f t="shared" si="25"/>
        <v>0</v>
      </c>
      <c r="W129" s="43">
        <f t="shared" si="25"/>
        <v>0</v>
      </c>
      <c r="X129" s="36">
        <f t="shared" si="25"/>
        <v>0</v>
      </c>
      <c r="Y129" s="43">
        <f t="shared" si="25"/>
        <v>0</v>
      </c>
      <c r="Z129" s="36">
        <f t="shared" si="25"/>
        <v>0</v>
      </c>
      <c r="AA129" s="43">
        <f t="shared" si="25"/>
        <v>0</v>
      </c>
      <c r="AB129" s="36">
        <f t="shared" si="25"/>
        <v>0</v>
      </c>
      <c r="AC129" s="43">
        <f t="shared" si="25"/>
        <v>0</v>
      </c>
      <c r="AD129" s="36">
        <f t="shared" si="25"/>
        <v>0</v>
      </c>
      <c r="AE129" s="43">
        <f t="shared" si="25"/>
        <v>0</v>
      </c>
      <c r="AF129" s="36">
        <f t="shared" si="25"/>
        <v>0</v>
      </c>
      <c r="AG129" s="43">
        <f t="shared" si="25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ref="D130:AG130" si="26">D34+D82</f>
        <v>0</v>
      </c>
      <c r="E130" s="43">
        <f t="shared" si="26"/>
        <v>0</v>
      </c>
      <c r="F130" s="36">
        <f t="shared" si="26"/>
        <v>0</v>
      </c>
      <c r="G130" s="43">
        <f t="shared" si="26"/>
        <v>0</v>
      </c>
      <c r="H130" s="36">
        <f t="shared" si="26"/>
        <v>0</v>
      </c>
      <c r="I130" s="43">
        <f t="shared" si="26"/>
        <v>0</v>
      </c>
      <c r="J130" s="36">
        <f t="shared" si="26"/>
        <v>0</v>
      </c>
      <c r="K130" s="43">
        <f t="shared" si="26"/>
        <v>0</v>
      </c>
      <c r="L130" s="36">
        <f t="shared" si="26"/>
        <v>0</v>
      </c>
      <c r="M130" s="43">
        <f t="shared" si="26"/>
        <v>0</v>
      </c>
      <c r="N130" s="36">
        <f t="shared" si="26"/>
        <v>0</v>
      </c>
      <c r="O130" s="43">
        <f t="shared" si="26"/>
        <v>0</v>
      </c>
      <c r="P130" s="36">
        <f t="shared" si="26"/>
        <v>0</v>
      </c>
      <c r="Q130" s="43">
        <f t="shared" si="26"/>
        <v>0</v>
      </c>
      <c r="R130" s="36">
        <f t="shared" si="26"/>
        <v>0</v>
      </c>
      <c r="S130" s="43">
        <f t="shared" si="26"/>
        <v>0</v>
      </c>
      <c r="T130" s="36">
        <f t="shared" si="26"/>
        <v>0</v>
      </c>
      <c r="U130" s="43">
        <f t="shared" si="26"/>
        <v>0</v>
      </c>
      <c r="V130" s="36">
        <f t="shared" si="26"/>
        <v>0</v>
      </c>
      <c r="W130" s="43">
        <f t="shared" si="26"/>
        <v>0</v>
      </c>
      <c r="X130" s="36">
        <f t="shared" si="26"/>
        <v>0</v>
      </c>
      <c r="Y130" s="43">
        <f t="shared" si="26"/>
        <v>0</v>
      </c>
      <c r="Z130" s="36">
        <f t="shared" si="26"/>
        <v>0</v>
      </c>
      <c r="AA130" s="43">
        <f t="shared" si="26"/>
        <v>0</v>
      </c>
      <c r="AB130" s="36">
        <f t="shared" si="26"/>
        <v>0</v>
      </c>
      <c r="AC130" s="43">
        <f t="shared" si="26"/>
        <v>0</v>
      </c>
      <c r="AD130" s="36">
        <f t="shared" si="26"/>
        <v>0</v>
      </c>
      <c r="AE130" s="43">
        <f t="shared" si="26"/>
        <v>0</v>
      </c>
      <c r="AF130" s="36">
        <f t="shared" si="26"/>
        <v>0</v>
      </c>
      <c r="AG130" s="43">
        <f t="shared" si="2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ref="D131:AG131" si="27">D35+D83</f>
        <v>0</v>
      </c>
      <c r="E131" s="43">
        <f t="shared" si="27"/>
        <v>0</v>
      </c>
      <c r="F131" s="36">
        <f t="shared" si="27"/>
        <v>0</v>
      </c>
      <c r="G131" s="43">
        <f t="shared" si="27"/>
        <v>0</v>
      </c>
      <c r="H131" s="36">
        <f t="shared" si="27"/>
        <v>0</v>
      </c>
      <c r="I131" s="43">
        <f t="shared" si="27"/>
        <v>0</v>
      </c>
      <c r="J131" s="36">
        <f t="shared" si="27"/>
        <v>0</v>
      </c>
      <c r="K131" s="43">
        <f t="shared" si="27"/>
        <v>0</v>
      </c>
      <c r="L131" s="36">
        <f t="shared" si="27"/>
        <v>0</v>
      </c>
      <c r="M131" s="43">
        <f t="shared" si="27"/>
        <v>0</v>
      </c>
      <c r="N131" s="36">
        <f t="shared" si="27"/>
        <v>0</v>
      </c>
      <c r="O131" s="43">
        <f t="shared" si="27"/>
        <v>0</v>
      </c>
      <c r="P131" s="36">
        <f t="shared" si="27"/>
        <v>0</v>
      </c>
      <c r="Q131" s="43">
        <f t="shared" si="27"/>
        <v>0</v>
      </c>
      <c r="R131" s="36">
        <f t="shared" si="27"/>
        <v>0</v>
      </c>
      <c r="S131" s="43">
        <f t="shared" si="27"/>
        <v>0</v>
      </c>
      <c r="T131" s="36">
        <f t="shared" si="27"/>
        <v>0</v>
      </c>
      <c r="U131" s="43">
        <f t="shared" si="27"/>
        <v>0</v>
      </c>
      <c r="V131" s="36">
        <f t="shared" si="27"/>
        <v>0</v>
      </c>
      <c r="W131" s="43">
        <f t="shared" si="27"/>
        <v>0</v>
      </c>
      <c r="X131" s="36">
        <f t="shared" si="27"/>
        <v>0</v>
      </c>
      <c r="Y131" s="43">
        <f t="shared" si="27"/>
        <v>0</v>
      </c>
      <c r="Z131" s="36">
        <f t="shared" si="27"/>
        <v>0</v>
      </c>
      <c r="AA131" s="43">
        <f t="shared" si="27"/>
        <v>0</v>
      </c>
      <c r="AB131" s="36">
        <f t="shared" si="27"/>
        <v>0</v>
      </c>
      <c r="AC131" s="43">
        <f t="shared" si="27"/>
        <v>0</v>
      </c>
      <c r="AD131" s="36">
        <f t="shared" si="27"/>
        <v>0</v>
      </c>
      <c r="AE131" s="43">
        <f t="shared" si="27"/>
        <v>0</v>
      </c>
      <c r="AF131" s="36">
        <f t="shared" si="27"/>
        <v>0</v>
      </c>
      <c r="AG131" s="43">
        <f t="shared" si="27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ref="D132:AG132" si="28">D36+D84</f>
        <v>0</v>
      </c>
      <c r="E132" s="43">
        <f t="shared" si="28"/>
        <v>0</v>
      </c>
      <c r="F132" s="36">
        <f t="shared" si="28"/>
        <v>0</v>
      </c>
      <c r="G132" s="43">
        <f t="shared" si="28"/>
        <v>0</v>
      </c>
      <c r="H132" s="36">
        <f t="shared" si="28"/>
        <v>0</v>
      </c>
      <c r="I132" s="43">
        <f t="shared" si="28"/>
        <v>0</v>
      </c>
      <c r="J132" s="36">
        <f t="shared" si="28"/>
        <v>0</v>
      </c>
      <c r="K132" s="43">
        <f t="shared" si="28"/>
        <v>0</v>
      </c>
      <c r="L132" s="36">
        <f t="shared" si="28"/>
        <v>0</v>
      </c>
      <c r="M132" s="43">
        <f t="shared" si="28"/>
        <v>0</v>
      </c>
      <c r="N132" s="36">
        <f t="shared" si="28"/>
        <v>0</v>
      </c>
      <c r="O132" s="43">
        <f t="shared" si="28"/>
        <v>0</v>
      </c>
      <c r="P132" s="36">
        <f t="shared" si="28"/>
        <v>0</v>
      </c>
      <c r="Q132" s="43">
        <f t="shared" si="28"/>
        <v>0</v>
      </c>
      <c r="R132" s="36">
        <f t="shared" si="28"/>
        <v>0</v>
      </c>
      <c r="S132" s="43">
        <f t="shared" si="28"/>
        <v>0</v>
      </c>
      <c r="T132" s="36">
        <f t="shared" si="28"/>
        <v>0</v>
      </c>
      <c r="U132" s="43">
        <f t="shared" si="28"/>
        <v>0</v>
      </c>
      <c r="V132" s="36">
        <f t="shared" si="28"/>
        <v>0</v>
      </c>
      <c r="W132" s="43">
        <f t="shared" si="28"/>
        <v>0</v>
      </c>
      <c r="X132" s="36">
        <f t="shared" si="28"/>
        <v>0</v>
      </c>
      <c r="Y132" s="43">
        <f t="shared" si="28"/>
        <v>0</v>
      </c>
      <c r="Z132" s="36">
        <f t="shared" si="28"/>
        <v>0</v>
      </c>
      <c r="AA132" s="43">
        <f t="shared" si="28"/>
        <v>0</v>
      </c>
      <c r="AB132" s="36">
        <f t="shared" si="28"/>
        <v>0</v>
      </c>
      <c r="AC132" s="43">
        <f t="shared" si="28"/>
        <v>0</v>
      </c>
      <c r="AD132" s="36">
        <f t="shared" si="28"/>
        <v>0</v>
      </c>
      <c r="AE132" s="43">
        <f t="shared" si="28"/>
        <v>0</v>
      </c>
      <c r="AF132" s="36">
        <f t="shared" si="28"/>
        <v>0</v>
      </c>
      <c r="AG132" s="43">
        <f t="shared" si="28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33" si="29">D37+D85</f>
        <v>0</v>
      </c>
      <c r="E133" s="43">
        <f t="shared" si="29"/>
        <v>0</v>
      </c>
      <c r="F133" s="36">
        <f t="shared" si="29"/>
        <v>0</v>
      </c>
      <c r="G133" s="43">
        <f t="shared" si="29"/>
        <v>0</v>
      </c>
      <c r="H133" s="36">
        <f t="shared" si="29"/>
        <v>0</v>
      </c>
      <c r="I133" s="43">
        <f t="shared" si="29"/>
        <v>0</v>
      </c>
      <c r="J133" s="36">
        <f t="shared" si="29"/>
        <v>0</v>
      </c>
      <c r="K133" s="43">
        <f t="shared" si="29"/>
        <v>0</v>
      </c>
      <c r="L133" s="36">
        <f t="shared" si="29"/>
        <v>0</v>
      </c>
      <c r="M133" s="43">
        <f t="shared" si="29"/>
        <v>0</v>
      </c>
      <c r="N133" s="36">
        <f t="shared" si="29"/>
        <v>0</v>
      </c>
      <c r="O133" s="43">
        <f t="shared" si="29"/>
        <v>0</v>
      </c>
      <c r="P133" s="36">
        <f t="shared" si="29"/>
        <v>0</v>
      </c>
      <c r="Q133" s="43">
        <f t="shared" si="29"/>
        <v>0</v>
      </c>
      <c r="R133" s="36">
        <f t="shared" si="29"/>
        <v>0</v>
      </c>
      <c r="S133" s="43">
        <f t="shared" si="29"/>
        <v>0</v>
      </c>
      <c r="T133" s="36">
        <f t="shared" si="29"/>
        <v>0</v>
      </c>
      <c r="U133" s="43">
        <f t="shared" si="29"/>
        <v>0</v>
      </c>
      <c r="V133" s="36">
        <f t="shared" si="29"/>
        <v>0</v>
      </c>
      <c r="W133" s="43">
        <f t="shared" si="29"/>
        <v>0</v>
      </c>
      <c r="X133" s="36">
        <f t="shared" si="29"/>
        <v>0</v>
      </c>
      <c r="Y133" s="43">
        <f t="shared" si="29"/>
        <v>0</v>
      </c>
      <c r="Z133" s="36">
        <f t="shared" si="29"/>
        <v>0</v>
      </c>
      <c r="AA133" s="43">
        <f t="shared" si="29"/>
        <v>0</v>
      </c>
      <c r="AB133" s="36">
        <f t="shared" si="29"/>
        <v>0</v>
      </c>
      <c r="AC133" s="43">
        <f t="shared" si="29"/>
        <v>0</v>
      </c>
      <c r="AD133" s="36">
        <f t="shared" si="29"/>
        <v>0</v>
      </c>
      <c r="AE133" s="43">
        <f t="shared" si="29"/>
        <v>0</v>
      </c>
      <c r="AF133" s="36">
        <f t="shared" si="29"/>
        <v>0</v>
      </c>
      <c r="AG133" s="43">
        <f t="shared" si="29"/>
        <v>0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ref="D134:AG134" si="30">D38+D86</f>
        <v>0</v>
      </c>
      <c r="E134" s="43">
        <f t="shared" si="30"/>
        <v>0</v>
      </c>
      <c r="F134" s="36">
        <f t="shared" si="30"/>
        <v>0</v>
      </c>
      <c r="G134" s="43">
        <f t="shared" si="30"/>
        <v>0</v>
      </c>
      <c r="H134" s="36">
        <f t="shared" si="30"/>
        <v>0</v>
      </c>
      <c r="I134" s="43">
        <f t="shared" si="30"/>
        <v>0</v>
      </c>
      <c r="J134" s="36">
        <f t="shared" si="30"/>
        <v>0</v>
      </c>
      <c r="K134" s="43">
        <f t="shared" si="30"/>
        <v>0</v>
      </c>
      <c r="L134" s="36">
        <f t="shared" si="30"/>
        <v>0</v>
      </c>
      <c r="M134" s="43">
        <f t="shared" si="30"/>
        <v>0</v>
      </c>
      <c r="N134" s="36">
        <f t="shared" si="30"/>
        <v>0</v>
      </c>
      <c r="O134" s="43">
        <f t="shared" si="30"/>
        <v>0</v>
      </c>
      <c r="P134" s="36">
        <f t="shared" si="30"/>
        <v>0</v>
      </c>
      <c r="Q134" s="43">
        <f t="shared" si="30"/>
        <v>0</v>
      </c>
      <c r="R134" s="36">
        <f t="shared" si="30"/>
        <v>0</v>
      </c>
      <c r="S134" s="43">
        <f t="shared" si="30"/>
        <v>0</v>
      </c>
      <c r="T134" s="36">
        <f t="shared" si="30"/>
        <v>0</v>
      </c>
      <c r="U134" s="43">
        <f t="shared" si="30"/>
        <v>0</v>
      </c>
      <c r="V134" s="36">
        <f t="shared" si="30"/>
        <v>0</v>
      </c>
      <c r="W134" s="43">
        <f t="shared" si="30"/>
        <v>0</v>
      </c>
      <c r="X134" s="36">
        <f t="shared" si="30"/>
        <v>0</v>
      </c>
      <c r="Y134" s="43">
        <f t="shared" si="30"/>
        <v>0</v>
      </c>
      <c r="Z134" s="36">
        <f t="shared" si="30"/>
        <v>0</v>
      </c>
      <c r="AA134" s="43">
        <f t="shared" si="30"/>
        <v>0</v>
      </c>
      <c r="AB134" s="36">
        <f t="shared" si="30"/>
        <v>0</v>
      </c>
      <c r="AC134" s="43">
        <f t="shared" si="30"/>
        <v>0</v>
      </c>
      <c r="AD134" s="36">
        <f t="shared" si="30"/>
        <v>0</v>
      </c>
      <c r="AE134" s="43">
        <f t="shared" si="30"/>
        <v>0</v>
      </c>
      <c r="AF134" s="36">
        <f t="shared" si="30"/>
        <v>0</v>
      </c>
      <c r="AG134" s="43">
        <f t="shared" si="30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ref="D135:AG135" si="31">D39+D87</f>
        <v>0</v>
      </c>
      <c r="E135" s="43">
        <f t="shared" si="31"/>
        <v>0</v>
      </c>
      <c r="F135" s="36">
        <f t="shared" si="31"/>
        <v>0</v>
      </c>
      <c r="G135" s="43">
        <f t="shared" si="31"/>
        <v>0</v>
      </c>
      <c r="H135" s="36">
        <f t="shared" si="31"/>
        <v>0</v>
      </c>
      <c r="I135" s="43">
        <f t="shared" si="31"/>
        <v>0</v>
      </c>
      <c r="J135" s="36">
        <f t="shared" si="31"/>
        <v>0</v>
      </c>
      <c r="K135" s="43">
        <f t="shared" si="31"/>
        <v>0</v>
      </c>
      <c r="L135" s="36">
        <f t="shared" si="31"/>
        <v>0</v>
      </c>
      <c r="M135" s="43">
        <f t="shared" si="31"/>
        <v>0</v>
      </c>
      <c r="N135" s="36">
        <f t="shared" si="31"/>
        <v>0</v>
      </c>
      <c r="O135" s="43">
        <f t="shared" si="31"/>
        <v>0</v>
      </c>
      <c r="P135" s="36">
        <f t="shared" si="31"/>
        <v>0</v>
      </c>
      <c r="Q135" s="43">
        <f t="shared" si="31"/>
        <v>0</v>
      </c>
      <c r="R135" s="36">
        <f t="shared" si="31"/>
        <v>0</v>
      </c>
      <c r="S135" s="43">
        <f t="shared" si="31"/>
        <v>0</v>
      </c>
      <c r="T135" s="36">
        <f t="shared" si="31"/>
        <v>0</v>
      </c>
      <c r="U135" s="43">
        <f t="shared" si="31"/>
        <v>0</v>
      </c>
      <c r="V135" s="36">
        <f t="shared" si="31"/>
        <v>0</v>
      </c>
      <c r="W135" s="43">
        <f t="shared" si="31"/>
        <v>0</v>
      </c>
      <c r="X135" s="36">
        <f t="shared" si="31"/>
        <v>0</v>
      </c>
      <c r="Y135" s="43">
        <f t="shared" si="31"/>
        <v>0</v>
      </c>
      <c r="Z135" s="36">
        <f t="shared" si="31"/>
        <v>0</v>
      </c>
      <c r="AA135" s="43">
        <f t="shared" si="31"/>
        <v>0</v>
      </c>
      <c r="AB135" s="36">
        <f t="shared" si="31"/>
        <v>0</v>
      </c>
      <c r="AC135" s="43">
        <f t="shared" si="31"/>
        <v>0</v>
      </c>
      <c r="AD135" s="36">
        <f t="shared" si="31"/>
        <v>0</v>
      </c>
      <c r="AE135" s="43">
        <f t="shared" si="31"/>
        <v>0</v>
      </c>
      <c r="AF135" s="36">
        <f t="shared" si="31"/>
        <v>0</v>
      </c>
      <c r="AG135" s="43">
        <f t="shared" si="31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ref="D136:AG136" si="32">D40+D88</f>
        <v>0</v>
      </c>
      <c r="E136" s="43">
        <f t="shared" si="32"/>
        <v>0</v>
      </c>
      <c r="F136" s="36">
        <f t="shared" si="32"/>
        <v>0</v>
      </c>
      <c r="G136" s="43">
        <f t="shared" si="32"/>
        <v>0</v>
      </c>
      <c r="H136" s="36">
        <f t="shared" si="32"/>
        <v>0</v>
      </c>
      <c r="I136" s="43">
        <f t="shared" si="32"/>
        <v>0</v>
      </c>
      <c r="J136" s="36">
        <f t="shared" si="32"/>
        <v>0</v>
      </c>
      <c r="K136" s="43">
        <f t="shared" si="32"/>
        <v>0</v>
      </c>
      <c r="L136" s="36">
        <f t="shared" si="32"/>
        <v>0</v>
      </c>
      <c r="M136" s="43">
        <f t="shared" si="32"/>
        <v>0</v>
      </c>
      <c r="N136" s="36">
        <f t="shared" si="32"/>
        <v>0</v>
      </c>
      <c r="O136" s="43">
        <f t="shared" si="32"/>
        <v>0</v>
      </c>
      <c r="P136" s="36">
        <f t="shared" si="32"/>
        <v>0</v>
      </c>
      <c r="Q136" s="43">
        <f t="shared" si="32"/>
        <v>0</v>
      </c>
      <c r="R136" s="36">
        <f t="shared" si="32"/>
        <v>0</v>
      </c>
      <c r="S136" s="43">
        <f t="shared" si="32"/>
        <v>0</v>
      </c>
      <c r="T136" s="36">
        <f t="shared" si="32"/>
        <v>0</v>
      </c>
      <c r="U136" s="43">
        <f t="shared" si="32"/>
        <v>0</v>
      </c>
      <c r="V136" s="36">
        <f t="shared" si="32"/>
        <v>0</v>
      </c>
      <c r="W136" s="43">
        <f t="shared" si="32"/>
        <v>0</v>
      </c>
      <c r="X136" s="36">
        <f t="shared" si="32"/>
        <v>0</v>
      </c>
      <c r="Y136" s="43">
        <f t="shared" si="32"/>
        <v>0</v>
      </c>
      <c r="Z136" s="36">
        <f t="shared" si="32"/>
        <v>0</v>
      </c>
      <c r="AA136" s="43">
        <f t="shared" si="32"/>
        <v>0</v>
      </c>
      <c r="AB136" s="36">
        <f t="shared" si="32"/>
        <v>0</v>
      </c>
      <c r="AC136" s="43">
        <f t="shared" si="32"/>
        <v>0</v>
      </c>
      <c r="AD136" s="36">
        <f t="shared" si="32"/>
        <v>0</v>
      </c>
      <c r="AE136" s="43">
        <f t="shared" si="32"/>
        <v>0</v>
      </c>
      <c r="AF136" s="36">
        <f t="shared" si="32"/>
        <v>0</v>
      </c>
      <c r="AG136" s="43">
        <f t="shared" si="32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ref="D137:AG137" si="33">D41+D89</f>
        <v>0</v>
      </c>
      <c r="E137" s="43">
        <f t="shared" si="33"/>
        <v>0</v>
      </c>
      <c r="F137" s="36">
        <f t="shared" si="33"/>
        <v>0</v>
      </c>
      <c r="G137" s="43">
        <f t="shared" si="33"/>
        <v>0</v>
      </c>
      <c r="H137" s="36">
        <f t="shared" si="33"/>
        <v>0</v>
      </c>
      <c r="I137" s="43">
        <f t="shared" si="33"/>
        <v>0</v>
      </c>
      <c r="J137" s="36">
        <f t="shared" si="33"/>
        <v>0</v>
      </c>
      <c r="K137" s="43">
        <f t="shared" si="33"/>
        <v>0</v>
      </c>
      <c r="L137" s="36">
        <f t="shared" si="33"/>
        <v>0</v>
      </c>
      <c r="M137" s="43">
        <f t="shared" si="33"/>
        <v>0</v>
      </c>
      <c r="N137" s="36">
        <f t="shared" si="33"/>
        <v>0</v>
      </c>
      <c r="O137" s="43">
        <f t="shared" si="33"/>
        <v>0</v>
      </c>
      <c r="P137" s="36">
        <f t="shared" si="33"/>
        <v>0</v>
      </c>
      <c r="Q137" s="43">
        <f t="shared" si="33"/>
        <v>0</v>
      </c>
      <c r="R137" s="36">
        <f t="shared" si="33"/>
        <v>0</v>
      </c>
      <c r="S137" s="43">
        <f t="shared" si="33"/>
        <v>0</v>
      </c>
      <c r="T137" s="36">
        <f t="shared" si="33"/>
        <v>0</v>
      </c>
      <c r="U137" s="43">
        <f t="shared" si="33"/>
        <v>0</v>
      </c>
      <c r="V137" s="36">
        <f t="shared" si="33"/>
        <v>0</v>
      </c>
      <c r="W137" s="43">
        <f t="shared" si="33"/>
        <v>0</v>
      </c>
      <c r="X137" s="36">
        <f t="shared" si="33"/>
        <v>0</v>
      </c>
      <c r="Y137" s="43">
        <f t="shared" si="33"/>
        <v>0</v>
      </c>
      <c r="Z137" s="36">
        <f t="shared" si="33"/>
        <v>0</v>
      </c>
      <c r="AA137" s="43">
        <f t="shared" si="33"/>
        <v>0</v>
      </c>
      <c r="AB137" s="36">
        <f t="shared" si="33"/>
        <v>0</v>
      </c>
      <c r="AC137" s="43">
        <f t="shared" si="33"/>
        <v>0</v>
      </c>
      <c r="AD137" s="36">
        <f t="shared" si="33"/>
        <v>0</v>
      </c>
      <c r="AE137" s="43">
        <f t="shared" si="33"/>
        <v>0</v>
      </c>
      <c r="AF137" s="36">
        <f t="shared" si="33"/>
        <v>0</v>
      </c>
      <c r="AG137" s="43">
        <f t="shared" si="33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ref="D138:AG138" si="34">D42+D90</f>
        <v>0</v>
      </c>
      <c r="E138" s="43">
        <f t="shared" si="34"/>
        <v>0</v>
      </c>
      <c r="F138" s="36">
        <f t="shared" si="34"/>
        <v>0</v>
      </c>
      <c r="G138" s="43">
        <f t="shared" si="34"/>
        <v>0</v>
      </c>
      <c r="H138" s="36">
        <f t="shared" si="34"/>
        <v>0</v>
      </c>
      <c r="I138" s="43">
        <f t="shared" si="34"/>
        <v>0</v>
      </c>
      <c r="J138" s="36">
        <f t="shared" si="34"/>
        <v>0</v>
      </c>
      <c r="K138" s="43">
        <f t="shared" si="34"/>
        <v>0</v>
      </c>
      <c r="L138" s="36">
        <f t="shared" si="34"/>
        <v>0</v>
      </c>
      <c r="M138" s="43">
        <f t="shared" si="34"/>
        <v>0</v>
      </c>
      <c r="N138" s="36">
        <f t="shared" si="34"/>
        <v>0</v>
      </c>
      <c r="O138" s="43">
        <f t="shared" si="34"/>
        <v>0</v>
      </c>
      <c r="P138" s="36">
        <f t="shared" si="34"/>
        <v>0</v>
      </c>
      <c r="Q138" s="43">
        <f t="shared" si="34"/>
        <v>0</v>
      </c>
      <c r="R138" s="36">
        <f t="shared" si="34"/>
        <v>0</v>
      </c>
      <c r="S138" s="43">
        <f t="shared" si="34"/>
        <v>0</v>
      </c>
      <c r="T138" s="36">
        <f t="shared" si="34"/>
        <v>0</v>
      </c>
      <c r="U138" s="43">
        <f t="shared" si="34"/>
        <v>0</v>
      </c>
      <c r="V138" s="36">
        <f t="shared" si="34"/>
        <v>0</v>
      </c>
      <c r="W138" s="43">
        <f t="shared" si="34"/>
        <v>0</v>
      </c>
      <c r="X138" s="36">
        <f t="shared" si="34"/>
        <v>0</v>
      </c>
      <c r="Y138" s="43">
        <f t="shared" si="34"/>
        <v>0</v>
      </c>
      <c r="Z138" s="36">
        <f t="shared" si="34"/>
        <v>0</v>
      </c>
      <c r="AA138" s="43">
        <f t="shared" si="34"/>
        <v>0</v>
      </c>
      <c r="AB138" s="36">
        <f t="shared" si="34"/>
        <v>0</v>
      </c>
      <c r="AC138" s="43">
        <f t="shared" si="34"/>
        <v>0</v>
      </c>
      <c r="AD138" s="36">
        <f t="shared" si="34"/>
        <v>0</v>
      </c>
      <c r="AE138" s="43">
        <f t="shared" si="34"/>
        <v>0</v>
      </c>
      <c r="AF138" s="36">
        <f t="shared" si="34"/>
        <v>0</v>
      </c>
      <c r="AG138" s="43">
        <f t="shared" si="34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ref="D139:AG139" si="35">D43+D91</f>
        <v>0</v>
      </c>
      <c r="E139" s="43">
        <f t="shared" si="35"/>
        <v>0</v>
      </c>
      <c r="F139" s="36">
        <f t="shared" si="35"/>
        <v>0</v>
      </c>
      <c r="G139" s="43">
        <f t="shared" si="35"/>
        <v>0</v>
      </c>
      <c r="H139" s="36">
        <f t="shared" si="35"/>
        <v>0</v>
      </c>
      <c r="I139" s="43">
        <f t="shared" si="35"/>
        <v>0</v>
      </c>
      <c r="J139" s="36">
        <f t="shared" si="35"/>
        <v>0</v>
      </c>
      <c r="K139" s="43">
        <f t="shared" si="35"/>
        <v>0</v>
      </c>
      <c r="L139" s="36">
        <f t="shared" si="35"/>
        <v>0</v>
      </c>
      <c r="M139" s="43">
        <f t="shared" si="35"/>
        <v>0</v>
      </c>
      <c r="N139" s="36">
        <f t="shared" si="35"/>
        <v>0</v>
      </c>
      <c r="O139" s="43">
        <f t="shared" si="35"/>
        <v>0</v>
      </c>
      <c r="P139" s="36">
        <f t="shared" si="35"/>
        <v>0</v>
      </c>
      <c r="Q139" s="43">
        <f t="shared" si="35"/>
        <v>0</v>
      </c>
      <c r="R139" s="36">
        <f t="shared" si="35"/>
        <v>0</v>
      </c>
      <c r="S139" s="43">
        <f t="shared" si="35"/>
        <v>0</v>
      </c>
      <c r="T139" s="36">
        <f t="shared" si="35"/>
        <v>0</v>
      </c>
      <c r="U139" s="43">
        <f t="shared" si="35"/>
        <v>0</v>
      </c>
      <c r="V139" s="36">
        <f t="shared" si="35"/>
        <v>0</v>
      </c>
      <c r="W139" s="43">
        <f t="shared" si="35"/>
        <v>0</v>
      </c>
      <c r="X139" s="36">
        <f t="shared" si="35"/>
        <v>0</v>
      </c>
      <c r="Y139" s="43">
        <f t="shared" si="35"/>
        <v>0</v>
      </c>
      <c r="Z139" s="36">
        <f t="shared" si="35"/>
        <v>0</v>
      </c>
      <c r="AA139" s="43">
        <f t="shared" si="35"/>
        <v>0</v>
      </c>
      <c r="AB139" s="36">
        <f t="shared" si="35"/>
        <v>0</v>
      </c>
      <c r="AC139" s="43">
        <f t="shared" si="35"/>
        <v>0</v>
      </c>
      <c r="AD139" s="36">
        <f t="shared" si="35"/>
        <v>0</v>
      </c>
      <c r="AE139" s="43">
        <f t="shared" si="35"/>
        <v>0</v>
      </c>
      <c r="AF139" s="36">
        <f t="shared" si="35"/>
        <v>0</v>
      </c>
      <c r="AG139" s="43">
        <f t="shared" si="35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ref="D140:AG140" si="36">D44+D92</f>
        <v>0</v>
      </c>
      <c r="E140" s="43">
        <f t="shared" si="36"/>
        <v>0</v>
      </c>
      <c r="F140" s="36">
        <f t="shared" si="36"/>
        <v>0</v>
      </c>
      <c r="G140" s="43">
        <f t="shared" si="36"/>
        <v>0</v>
      </c>
      <c r="H140" s="36">
        <f t="shared" si="36"/>
        <v>0</v>
      </c>
      <c r="I140" s="43">
        <f t="shared" si="36"/>
        <v>0</v>
      </c>
      <c r="J140" s="36">
        <f t="shared" si="36"/>
        <v>0</v>
      </c>
      <c r="K140" s="43">
        <f t="shared" si="36"/>
        <v>0</v>
      </c>
      <c r="L140" s="36">
        <f t="shared" si="36"/>
        <v>0</v>
      </c>
      <c r="M140" s="43">
        <f t="shared" si="36"/>
        <v>0</v>
      </c>
      <c r="N140" s="36">
        <f t="shared" si="36"/>
        <v>0</v>
      </c>
      <c r="O140" s="43">
        <f t="shared" si="36"/>
        <v>0</v>
      </c>
      <c r="P140" s="36">
        <f t="shared" si="36"/>
        <v>0</v>
      </c>
      <c r="Q140" s="43">
        <f t="shared" si="36"/>
        <v>0</v>
      </c>
      <c r="R140" s="36">
        <f t="shared" si="36"/>
        <v>0</v>
      </c>
      <c r="S140" s="43">
        <f t="shared" si="36"/>
        <v>0</v>
      </c>
      <c r="T140" s="36">
        <f t="shared" si="36"/>
        <v>0</v>
      </c>
      <c r="U140" s="43">
        <f t="shared" si="36"/>
        <v>0</v>
      </c>
      <c r="V140" s="36">
        <f t="shared" si="36"/>
        <v>0</v>
      </c>
      <c r="W140" s="43">
        <f t="shared" si="36"/>
        <v>0</v>
      </c>
      <c r="X140" s="36">
        <f t="shared" si="36"/>
        <v>0</v>
      </c>
      <c r="Y140" s="43">
        <f t="shared" si="36"/>
        <v>0</v>
      </c>
      <c r="Z140" s="36">
        <f t="shared" si="36"/>
        <v>0</v>
      </c>
      <c r="AA140" s="43">
        <f t="shared" si="36"/>
        <v>0</v>
      </c>
      <c r="AB140" s="36">
        <f t="shared" si="36"/>
        <v>0</v>
      </c>
      <c r="AC140" s="43">
        <f t="shared" si="36"/>
        <v>0</v>
      </c>
      <c r="AD140" s="36">
        <f t="shared" si="36"/>
        <v>0</v>
      </c>
      <c r="AE140" s="43">
        <f t="shared" si="36"/>
        <v>0</v>
      </c>
      <c r="AF140" s="36">
        <f t="shared" si="36"/>
        <v>0</v>
      </c>
      <c r="AG140" s="43">
        <f t="shared" si="36"/>
        <v>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ref="D141:AG141" si="37">D45+D93</f>
        <v>0</v>
      </c>
      <c r="E141" s="43">
        <f t="shared" si="37"/>
        <v>0</v>
      </c>
      <c r="F141" s="36">
        <f t="shared" si="37"/>
        <v>0</v>
      </c>
      <c r="G141" s="43">
        <f t="shared" si="37"/>
        <v>0</v>
      </c>
      <c r="H141" s="36">
        <f t="shared" si="37"/>
        <v>0</v>
      </c>
      <c r="I141" s="43">
        <f t="shared" si="37"/>
        <v>0</v>
      </c>
      <c r="J141" s="36">
        <f t="shared" si="37"/>
        <v>0</v>
      </c>
      <c r="K141" s="43">
        <f t="shared" si="37"/>
        <v>0</v>
      </c>
      <c r="L141" s="36">
        <f t="shared" si="37"/>
        <v>0</v>
      </c>
      <c r="M141" s="43">
        <f t="shared" si="37"/>
        <v>0</v>
      </c>
      <c r="N141" s="36">
        <f t="shared" si="37"/>
        <v>0</v>
      </c>
      <c r="O141" s="43">
        <f t="shared" si="37"/>
        <v>0</v>
      </c>
      <c r="P141" s="36">
        <f t="shared" si="37"/>
        <v>0</v>
      </c>
      <c r="Q141" s="43">
        <f t="shared" si="37"/>
        <v>0</v>
      </c>
      <c r="R141" s="36">
        <f t="shared" si="37"/>
        <v>0</v>
      </c>
      <c r="S141" s="43">
        <f t="shared" si="37"/>
        <v>0</v>
      </c>
      <c r="T141" s="36">
        <f t="shared" si="37"/>
        <v>0</v>
      </c>
      <c r="U141" s="43">
        <f t="shared" si="37"/>
        <v>0</v>
      </c>
      <c r="V141" s="36">
        <f t="shared" si="37"/>
        <v>0</v>
      </c>
      <c r="W141" s="43">
        <f t="shared" si="37"/>
        <v>0</v>
      </c>
      <c r="X141" s="36">
        <f t="shared" si="37"/>
        <v>0</v>
      </c>
      <c r="Y141" s="43">
        <f t="shared" si="37"/>
        <v>0</v>
      </c>
      <c r="Z141" s="36">
        <f t="shared" si="37"/>
        <v>0</v>
      </c>
      <c r="AA141" s="43">
        <f t="shared" si="37"/>
        <v>0</v>
      </c>
      <c r="AB141" s="36">
        <f t="shared" si="37"/>
        <v>0</v>
      </c>
      <c r="AC141" s="43">
        <f t="shared" si="37"/>
        <v>0</v>
      </c>
      <c r="AD141" s="36">
        <f t="shared" si="37"/>
        <v>0</v>
      </c>
      <c r="AE141" s="43">
        <f t="shared" si="37"/>
        <v>0</v>
      </c>
      <c r="AF141" s="36">
        <f t="shared" si="37"/>
        <v>0</v>
      </c>
      <c r="AG141" s="43">
        <f t="shared" si="37"/>
        <v>0</v>
      </c>
    </row>
    <row r="142" spans="1:33" x14ac:dyDescent="0.25">
      <c r="A142" s="38">
        <v>36</v>
      </c>
      <c r="B142" s="65" t="s">
        <v>72</v>
      </c>
      <c r="C142" s="50" t="s">
        <v>70</v>
      </c>
      <c r="D142" s="36">
        <f t="shared" ref="D142:AG142" si="38">D46+D94</f>
        <v>0</v>
      </c>
      <c r="E142" s="43">
        <f t="shared" si="38"/>
        <v>0</v>
      </c>
      <c r="F142" s="36">
        <f t="shared" si="38"/>
        <v>0</v>
      </c>
      <c r="G142" s="43">
        <f t="shared" si="38"/>
        <v>0</v>
      </c>
      <c r="H142" s="36">
        <f t="shared" si="38"/>
        <v>0</v>
      </c>
      <c r="I142" s="43">
        <f t="shared" si="38"/>
        <v>0</v>
      </c>
      <c r="J142" s="36">
        <f t="shared" si="38"/>
        <v>0</v>
      </c>
      <c r="K142" s="43">
        <f t="shared" si="38"/>
        <v>0</v>
      </c>
      <c r="L142" s="36">
        <f t="shared" si="38"/>
        <v>0</v>
      </c>
      <c r="M142" s="43">
        <f t="shared" si="38"/>
        <v>0</v>
      </c>
      <c r="N142" s="36">
        <f t="shared" si="38"/>
        <v>0</v>
      </c>
      <c r="O142" s="43">
        <f t="shared" si="38"/>
        <v>0</v>
      </c>
      <c r="P142" s="36">
        <f t="shared" si="38"/>
        <v>0</v>
      </c>
      <c r="Q142" s="43">
        <f t="shared" si="38"/>
        <v>0</v>
      </c>
      <c r="R142" s="36">
        <f t="shared" si="38"/>
        <v>0</v>
      </c>
      <c r="S142" s="43">
        <f t="shared" si="38"/>
        <v>0</v>
      </c>
      <c r="T142" s="36">
        <f t="shared" si="38"/>
        <v>0</v>
      </c>
      <c r="U142" s="43">
        <f t="shared" si="38"/>
        <v>0</v>
      </c>
      <c r="V142" s="36">
        <f t="shared" si="38"/>
        <v>0</v>
      </c>
      <c r="W142" s="43">
        <f t="shared" si="38"/>
        <v>0</v>
      </c>
      <c r="X142" s="36">
        <f t="shared" si="38"/>
        <v>0</v>
      </c>
      <c r="Y142" s="43">
        <f t="shared" si="38"/>
        <v>0</v>
      </c>
      <c r="Z142" s="36">
        <f t="shared" si="38"/>
        <v>0</v>
      </c>
      <c r="AA142" s="43">
        <f t="shared" si="38"/>
        <v>0</v>
      </c>
      <c r="AB142" s="36">
        <f t="shared" si="38"/>
        <v>0</v>
      </c>
      <c r="AC142" s="43">
        <f t="shared" si="38"/>
        <v>0</v>
      </c>
      <c r="AD142" s="36">
        <f t="shared" si="38"/>
        <v>0</v>
      </c>
      <c r="AE142" s="43">
        <f t="shared" si="38"/>
        <v>0</v>
      </c>
      <c r="AF142" s="36">
        <f t="shared" si="38"/>
        <v>0</v>
      </c>
      <c r="AG142" s="43">
        <f t="shared" si="38"/>
        <v>0</v>
      </c>
    </row>
    <row r="143" spans="1:33" x14ac:dyDescent="0.25">
      <c r="A143" s="38">
        <v>36</v>
      </c>
      <c r="B143" s="65" t="s">
        <v>72</v>
      </c>
      <c r="C143" s="50" t="s">
        <v>71</v>
      </c>
      <c r="D143" s="36">
        <f t="shared" ref="D143:AG143" si="39">D47+D95</f>
        <v>0</v>
      </c>
      <c r="E143" s="43">
        <f t="shared" si="39"/>
        <v>0</v>
      </c>
      <c r="F143" s="36">
        <f t="shared" si="39"/>
        <v>0</v>
      </c>
      <c r="G143" s="43">
        <f t="shared" si="39"/>
        <v>0</v>
      </c>
      <c r="H143" s="36">
        <f t="shared" si="39"/>
        <v>0</v>
      </c>
      <c r="I143" s="43">
        <f t="shared" si="39"/>
        <v>0</v>
      </c>
      <c r="J143" s="36">
        <f t="shared" si="39"/>
        <v>0</v>
      </c>
      <c r="K143" s="43">
        <f t="shared" si="39"/>
        <v>0</v>
      </c>
      <c r="L143" s="36">
        <f t="shared" si="39"/>
        <v>0</v>
      </c>
      <c r="M143" s="43">
        <f t="shared" si="39"/>
        <v>0</v>
      </c>
      <c r="N143" s="36">
        <f t="shared" si="39"/>
        <v>0</v>
      </c>
      <c r="O143" s="43">
        <f t="shared" si="39"/>
        <v>0</v>
      </c>
      <c r="P143" s="36">
        <f t="shared" si="39"/>
        <v>0</v>
      </c>
      <c r="Q143" s="43">
        <f t="shared" si="39"/>
        <v>0</v>
      </c>
      <c r="R143" s="36">
        <f t="shared" si="39"/>
        <v>0</v>
      </c>
      <c r="S143" s="43">
        <f t="shared" si="39"/>
        <v>0</v>
      </c>
      <c r="T143" s="36">
        <f t="shared" si="39"/>
        <v>0</v>
      </c>
      <c r="U143" s="43">
        <f t="shared" si="39"/>
        <v>0</v>
      </c>
      <c r="V143" s="36">
        <f t="shared" si="39"/>
        <v>0</v>
      </c>
      <c r="W143" s="43">
        <f t="shared" si="39"/>
        <v>0</v>
      </c>
      <c r="X143" s="36">
        <f t="shared" si="39"/>
        <v>0</v>
      </c>
      <c r="Y143" s="43">
        <f t="shared" si="39"/>
        <v>0</v>
      </c>
      <c r="Z143" s="36">
        <f t="shared" si="39"/>
        <v>0</v>
      </c>
      <c r="AA143" s="43">
        <f t="shared" si="39"/>
        <v>0</v>
      </c>
      <c r="AB143" s="36">
        <f t="shared" si="39"/>
        <v>0</v>
      </c>
      <c r="AC143" s="43">
        <f t="shared" si="39"/>
        <v>0</v>
      </c>
      <c r="AD143" s="36">
        <f t="shared" si="39"/>
        <v>0</v>
      </c>
      <c r="AE143" s="43">
        <f t="shared" si="39"/>
        <v>0</v>
      </c>
      <c r="AF143" s="36">
        <f t="shared" si="39"/>
        <v>0</v>
      </c>
      <c r="AG143" s="43">
        <f t="shared" si="39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0</v>
      </c>
      <c r="E144" s="39">
        <f t="shared" ref="E144:AG144" si="40">SUM(E106:E143)</f>
        <v>0</v>
      </c>
      <c r="F144" s="67">
        <f t="shared" si="40"/>
        <v>0</v>
      </c>
      <c r="G144" s="39">
        <f t="shared" si="40"/>
        <v>0</v>
      </c>
      <c r="H144" s="67">
        <f t="shared" si="40"/>
        <v>0</v>
      </c>
      <c r="I144" s="39">
        <f t="shared" si="40"/>
        <v>0</v>
      </c>
      <c r="J144" s="67">
        <f t="shared" si="40"/>
        <v>0</v>
      </c>
      <c r="K144" s="39">
        <f t="shared" si="40"/>
        <v>0</v>
      </c>
      <c r="L144" s="67">
        <f t="shared" si="40"/>
        <v>0</v>
      </c>
      <c r="M144" s="39">
        <f t="shared" si="40"/>
        <v>0</v>
      </c>
      <c r="N144" s="67">
        <f t="shared" si="40"/>
        <v>0</v>
      </c>
      <c r="O144" s="39">
        <f t="shared" si="40"/>
        <v>0</v>
      </c>
      <c r="P144" s="67">
        <f t="shared" si="40"/>
        <v>0</v>
      </c>
      <c r="Q144" s="39">
        <f t="shared" si="40"/>
        <v>0</v>
      </c>
      <c r="R144" s="67">
        <f t="shared" si="40"/>
        <v>0</v>
      </c>
      <c r="S144" s="39">
        <f t="shared" si="40"/>
        <v>0</v>
      </c>
      <c r="T144" s="67">
        <f t="shared" si="40"/>
        <v>0</v>
      </c>
      <c r="U144" s="39">
        <f t="shared" si="40"/>
        <v>0</v>
      </c>
      <c r="V144" s="67">
        <f t="shared" si="40"/>
        <v>0</v>
      </c>
      <c r="W144" s="39">
        <f t="shared" si="40"/>
        <v>0</v>
      </c>
      <c r="X144" s="67">
        <f t="shared" si="40"/>
        <v>0</v>
      </c>
      <c r="Y144" s="39">
        <f t="shared" si="40"/>
        <v>0</v>
      </c>
      <c r="Z144" s="67">
        <f t="shared" si="40"/>
        <v>0</v>
      </c>
      <c r="AA144" s="39">
        <f t="shared" si="40"/>
        <v>0</v>
      </c>
      <c r="AB144" s="67">
        <f t="shared" si="40"/>
        <v>0</v>
      </c>
      <c r="AC144" s="39">
        <f t="shared" si="40"/>
        <v>0</v>
      </c>
      <c r="AD144" s="67">
        <f t="shared" si="40"/>
        <v>0</v>
      </c>
      <c r="AE144" s="39">
        <f t="shared" si="40"/>
        <v>0</v>
      </c>
      <c r="AF144" s="67">
        <f t="shared" si="40"/>
        <v>0</v>
      </c>
      <c r="AG144" s="39">
        <f t="shared" si="40"/>
        <v>0</v>
      </c>
    </row>
    <row r="146" spans="1:33" ht="27.75" customHeight="1" x14ac:dyDescent="0.25">
      <c r="A146" s="48"/>
      <c r="B146" s="49"/>
      <c r="C146" s="69" t="s">
        <v>85</v>
      </c>
      <c r="D146" s="44">
        <f>D50+D98</f>
        <v>0</v>
      </c>
      <c r="E146" s="45"/>
      <c r="F146" s="223" t="s">
        <v>83</v>
      </c>
      <c r="G146" s="223"/>
      <c r="H146" s="44">
        <f>H50+H98</f>
        <v>0</v>
      </c>
      <c r="I146" s="45"/>
      <c r="J146" s="70" t="s">
        <v>84</v>
      </c>
      <c r="K146" s="44">
        <f>K50+K98</f>
        <v>0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C1:AF1"/>
    <mergeCell ref="Z7:AC8"/>
    <mergeCell ref="AD7:AG8"/>
    <mergeCell ref="N8:O8"/>
    <mergeCell ref="D7:Y7"/>
    <mergeCell ref="T8:U8"/>
    <mergeCell ref="V8:W8"/>
    <mergeCell ref="X8:Y8"/>
    <mergeCell ref="R8:S8"/>
    <mergeCell ref="P8:Q8"/>
    <mergeCell ref="Z55:AC56"/>
    <mergeCell ref="AD55:AG56"/>
    <mergeCell ref="H56:K56"/>
    <mergeCell ref="N56:O56"/>
    <mergeCell ref="P56:Q56"/>
    <mergeCell ref="R56:S56"/>
    <mergeCell ref="T56:U56"/>
    <mergeCell ref="V56:W56"/>
    <mergeCell ref="L56:M56"/>
    <mergeCell ref="X56:Y56"/>
    <mergeCell ref="D55:Y55"/>
    <mergeCell ref="D56:G56"/>
    <mergeCell ref="Z103:AC104"/>
    <mergeCell ref="AD103:AG104"/>
    <mergeCell ref="H104:K104"/>
    <mergeCell ref="A96:C96"/>
    <mergeCell ref="F98:G98"/>
    <mergeCell ref="L104:M104"/>
    <mergeCell ref="N104:O104"/>
    <mergeCell ref="P104:Q104"/>
    <mergeCell ref="R104:S104"/>
    <mergeCell ref="T104:U104"/>
    <mergeCell ref="V104:W104"/>
    <mergeCell ref="X104:Y104"/>
    <mergeCell ref="D103:Y103"/>
    <mergeCell ref="D104:G104"/>
    <mergeCell ref="A144:C144"/>
    <mergeCell ref="F146:G146"/>
    <mergeCell ref="F50:G50"/>
    <mergeCell ref="A48:C48"/>
    <mergeCell ref="L8:M8"/>
    <mergeCell ref="H8:K8"/>
    <mergeCell ref="D8:G8"/>
  </mergeCells>
  <pageMargins left="0.7" right="0.7" top="0.75" bottom="0.75" header="0.3" footer="0.3"/>
  <pageSetup paperSize="9" scale="24" fitToHeight="0" orientation="landscape" r:id="rId1"/>
  <rowBreaks count="2" manualBreakCount="2">
    <brk id="52" max="16383" man="1"/>
    <brk id="9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I146"/>
  <sheetViews>
    <sheetView zoomScale="55" zoomScaleNormal="55" workbookViewId="0">
      <pane xSplit="3" ySplit="3" topLeftCell="D4" activePane="bottomRight" state="frozen"/>
      <selection activeCell="C4" sqref="C3:C4"/>
      <selection pane="topRight" activeCell="C4" sqref="C3:C4"/>
      <selection pane="bottomLeft" activeCell="C4" sqref="C3:C4"/>
      <selection pane="bottomRight" activeCell="L18" sqref="L18"/>
    </sheetView>
  </sheetViews>
  <sheetFormatPr defaultRowHeight="18" x14ac:dyDescent="0.25"/>
  <cols>
    <col min="1" max="1" width="9.140625" style="46" customWidth="1"/>
    <col min="2" max="2" width="9.140625" style="47" hidden="1" customWidth="1"/>
    <col min="3" max="3" width="40.7109375" style="71" customWidth="1"/>
    <col min="4" max="4" width="20.28515625" style="56" customWidth="1"/>
    <col min="5" max="5" width="23.28515625" style="32" customWidth="1"/>
    <col min="6" max="6" width="15.7109375" style="56" customWidth="1"/>
    <col min="7" max="7" width="15.7109375" style="32" customWidth="1"/>
    <col min="8" max="8" width="15.7109375" style="56" customWidth="1"/>
    <col min="9" max="9" width="19.28515625" style="32" customWidth="1"/>
    <col min="10" max="10" width="15.7109375" style="56" customWidth="1"/>
    <col min="11" max="11" width="18" style="32" customWidth="1"/>
    <col min="12" max="12" width="15.7109375" style="56" customWidth="1"/>
    <col min="13" max="13" width="23.28515625" style="32" customWidth="1"/>
    <col min="14" max="14" width="15.7109375" style="56" customWidth="1"/>
    <col min="15" max="15" width="15.7109375" style="32" customWidth="1"/>
    <col min="16" max="16" width="15.7109375" style="56" customWidth="1"/>
    <col min="17" max="17" width="22.7109375" style="32" customWidth="1"/>
    <col min="18" max="18" width="15.7109375" style="56" customWidth="1"/>
    <col min="19" max="19" width="15.7109375" style="32" customWidth="1"/>
    <col min="20" max="20" width="15.7109375" style="56" customWidth="1"/>
    <col min="21" max="21" width="22.7109375" style="32" customWidth="1"/>
    <col min="22" max="22" width="15.7109375" style="56" customWidth="1"/>
    <col min="23" max="23" width="22.7109375" style="32" bestFit="1" customWidth="1"/>
    <col min="24" max="24" width="15.7109375" style="56" customWidth="1"/>
    <col min="25" max="25" width="22.7109375" style="32" bestFit="1" customWidth="1"/>
    <col min="26" max="26" width="15.7109375" style="56" customWidth="1"/>
    <col min="27" max="27" width="19.5703125" style="32" customWidth="1"/>
    <col min="28" max="28" width="15.7109375" style="56" customWidth="1"/>
    <col min="29" max="29" width="22.7109375" style="32" bestFit="1" customWidth="1"/>
    <col min="30" max="30" width="15.7109375" style="56" customWidth="1"/>
    <col min="31" max="31" width="23.5703125" style="32" bestFit="1" customWidth="1"/>
    <col min="32" max="32" width="15.7109375" style="56" customWidth="1"/>
    <col min="33" max="33" width="18.85546875" style="32" customWidth="1"/>
    <col min="34" max="35" width="9.140625" style="46"/>
    <col min="36" max="16384" width="9.140625" style="31"/>
  </cols>
  <sheetData>
    <row r="1" spans="1:35" x14ac:dyDescent="0.25">
      <c r="C1" s="237" t="s">
        <v>99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5" s="41" customFormat="1" ht="36" x14ac:dyDescent="0.25">
      <c r="A2" s="48"/>
      <c r="B2" s="49"/>
      <c r="C2" s="50" t="s">
        <v>186</v>
      </c>
      <c r="D2" s="51" t="s">
        <v>97</v>
      </c>
      <c r="E2" s="52"/>
      <c r="F2" s="53"/>
      <c r="G2" s="42"/>
      <c r="H2" s="53"/>
      <c r="I2" s="42"/>
      <c r="J2" s="53"/>
      <c r="K2" s="42"/>
      <c r="L2" s="53"/>
      <c r="M2" s="42"/>
      <c r="N2" s="53"/>
      <c r="O2" s="42"/>
      <c r="P2" s="53"/>
      <c r="Q2" s="42"/>
      <c r="R2" s="53"/>
      <c r="S2" s="42"/>
      <c r="T2" s="53"/>
      <c r="U2" s="42"/>
      <c r="V2" s="53"/>
      <c r="W2" s="42"/>
      <c r="X2" s="53"/>
      <c r="Y2" s="42"/>
      <c r="Z2" s="53"/>
      <c r="AA2" s="42"/>
      <c r="AB2" s="53"/>
      <c r="AC2" s="42"/>
      <c r="AD2" s="53"/>
      <c r="AE2" s="42"/>
      <c r="AF2" s="53"/>
      <c r="AG2" s="42"/>
      <c r="AH2" s="48"/>
      <c r="AI2" s="48"/>
    </row>
    <row r="3" spans="1:35" s="41" customFormat="1" ht="54" x14ac:dyDescent="0.25">
      <c r="A3" s="48"/>
      <c r="B3" s="49"/>
      <c r="C3" s="54">
        <v>150007</v>
      </c>
      <c r="D3" s="51" t="str">
        <f>VLOOKUP(C3,'Список МО'!B2:C80,2,0)</f>
        <v>ГБУЗ "Алагирская ЦРБ"</v>
      </c>
      <c r="E3" s="52"/>
      <c r="F3" s="53"/>
      <c r="G3" s="42"/>
      <c r="H3" s="53"/>
      <c r="I3" s="42"/>
      <c r="J3" s="53"/>
      <c r="K3" s="42"/>
      <c r="L3" s="53"/>
      <c r="M3" s="42"/>
      <c r="N3" s="53"/>
      <c r="O3" s="42"/>
      <c r="P3" s="53"/>
      <c r="Q3" s="42"/>
      <c r="R3" s="53"/>
      <c r="S3" s="42"/>
      <c r="T3" s="53"/>
      <c r="U3" s="42"/>
      <c r="V3" s="53"/>
      <c r="W3" s="42"/>
      <c r="X3" s="53"/>
      <c r="Y3" s="42"/>
      <c r="Z3" s="53"/>
      <c r="AA3" s="42"/>
      <c r="AB3" s="53"/>
      <c r="AC3" s="42"/>
      <c r="AD3" s="53"/>
      <c r="AE3" s="42"/>
      <c r="AF3" s="53"/>
      <c r="AG3" s="42"/>
      <c r="AH3" s="48"/>
      <c r="AI3" s="48"/>
    </row>
    <row r="6" spans="1:35" x14ac:dyDescent="0.25">
      <c r="C6" s="55" t="s">
        <v>86</v>
      </c>
      <c r="D6" s="56" t="str">
        <f>D3</f>
        <v>ГБУЗ "Алагирская ЦРБ"</v>
      </c>
    </row>
    <row r="7" spans="1:35" s="33" customFormat="1" ht="26.25" customHeight="1" x14ac:dyDescent="0.25">
      <c r="A7" s="57"/>
      <c r="B7" s="58"/>
      <c r="C7" s="59"/>
      <c r="D7" s="226" t="str">
        <f>'Типы посещений'!B1</f>
        <v>Посещения с профилактической целью(норматив 2,20 МО сельск. местн., 2,15 МО город.  )</v>
      </c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30" t="str">
        <f>'Типы посещений'!B$11</f>
        <v>Посещения по оказанию неотложной помощи ( норматив 0,46)</v>
      </c>
      <c r="AA7" s="231"/>
      <c r="AB7" s="231"/>
      <c r="AC7" s="232"/>
      <c r="AD7" s="230" t="str">
        <f>'Типы посещений'!B$12</f>
        <v>Обращения по заболеванию (норматив 1,780 город. насел., 1,874 сельск. нас.)</v>
      </c>
      <c r="AE7" s="231"/>
      <c r="AF7" s="231"/>
      <c r="AG7" s="232"/>
      <c r="AH7" s="60"/>
      <c r="AI7" s="60"/>
    </row>
    <row r="8" spans="1:35" s="34" customFormat="1" ht="85.5" customHeight="1" x14ac:dyDescent="0.25">
      <c r="A8" s="61"/>
      <c r="B8" s="62"/>
      <c r="C8" s="61"/>
      <c r="D8" s="233" t="str">
        <f>'Типы посещений'!B2</f>
        <v>Посещения с профилактической целью</v>
      </c>
      <c r="E8" s="234"/>
      <c r="F8" s="234"/>
      <c r="G8" s="235"/>
      <c r="H8" s="224" t="str">
        <f>'Типы посещений'!B$3</f>
        <v>Разовые посещения по заболеванию</v>
      </c>
      <c r="I8" s="236"/>
      <c r="J8" s="236"/>
      <c r="K8" s="225"/>
      <c r="L8" s="224" t="str">
        <f>'Типы посещений'!B$4</f>
        <v>Диспансеризация взр. Населения 1 этап</v>
      </c>
      <c r="M8" s="236"/>
      <c r="N8" s="224" t="str">
        <f>'Типы посещений'!B$5</f>
        <v>Диспансеризация взр. Населения 2 этап</v>
      </c>
      <c r="O8" s="236"/>
      <c r="P8" s="224" t="str">
        <f>'Типы посещений'!B$6</f>
        <v>Диспансеризация детей сирот</v>
      </c>
      <c r="Q8" s="225"/>
      <c r="R8" s="226" t="str">
        <f>'Типы посещений'!B$7</f>
        <v>Диспансеризация усыновленных</v>
      </c>
      <c r="S8" s="226"/>
      <c r="T8" s="226" t="str">
        <f>'Типы посещений'!B$8</f>
        <v>Профосмотры несовершеннолетних</v>
      </c>
      <c r="U8" s="226"/>
      <c r="V8" s="226" t="str">
        <f>'Типы посещений'!B$9</f>
        <v>Периодические профосмотры несовершеннолетних</v>
      </c>
      <c r="W8" s="226"/>
      <c r="X8" s="226" t="str">
        <f>'Типы посещений'!B$10</f>
        <v>Предварительные профосмотры несовершеннолетних</v>
      </c>
      <c r="Y8" s="226"/>
      <c r="Z8" s="233"/>
      <c r="AA8" s="234"/>
      <c r="AB8" s="234"/>
      <c r="AC8" s="235"/>
      <c r="AD8" s="233"/>
      <c r="AE8" s="234"/>
      <c r="AF8" s="234"/>
      <c r="AG8" s="235"/>
      <c r="AH8" s="63"/>
      <c r="AI8" s="63"/>
    </row>
    <row r="9" spans="1:35" s="34" customFormat="1" ht="54" x14ac:dyDescent="0.25">
      <c r="A9" s="61"/>
      <c r="B9" s="62"/>
      <c r="C9" s="61" t="s">
        <v>81</v>
      </c>
      <c r="D9" s="64" t="s">
        <v>89</v>
      </c>
      <c r="E9" s="35" t="s">
        <v>90</v>
      </c>
      <c r="F9" s="64" t="s">
        <v>93</v>
      </c>
      <c r="G9" s="35" t="s">
        <v>94</v>
      </c>
      <c r="H9" s="64" t="s">
        <v>89</v>
      </c>
      <c r="I9" s="35" t="s">
        <v>90</v>
      </c>
      <c r="J9" s="64" t="s">
        <v>93</v>
      </c>
      <c r="K9" s="35" t="s">
        <v>94</v>
      </c>
      <c r="L9" s="64" t="s">
        <v>89</v>
      </c>
      <c r="M9" s="35" t="s">
        <v>90</v>
      </c>
      <c r="N9" s="64" t="s">
        <v>89</v>
      </c>
      <c r="O9" s="35" t="s">
        <v>90</v>
      </c>
      <c r="P9" s="64" t="s">
        <v>93</v>
      </c>
      <c r="Q9" s="35" t="s">
        <v>94</v>
      </c>
      <c r="R9" s="64" t="s">
        <v>93</v>
      </c>
      <c r="S9" s="35" t="s">
        <v>94</v>
      </c>
      <c r="T9" s="64" t="s">
        <v>93</v>
      </c>
      <c r="U9" s="35" t="s">
        <v>94</v>
      </c>
      <c r="V9" s="64" t="s">
        <v>93</v>
      </c>
      <c r="W9" s="35" t="s">
        <v>94</v>
      </c>
      <c r="X9" s="64" t="s">
        <v>93</v>
      </c>
      <c r="Y9" s="35" t="s">
        <v>94</v>
      </c>
      <c r="Z9" s="64" t="s">
        <v>89</v>
      </c>
      <c r="AA9" s="35" t="s">
        <v>90</v>
      </c>
      <c r="AB9" s="64" t="s">
        <v>93</v>
      </c>
      <c r="AC9" s="35" t="s">
        <v>94</v>
      </c>
      <c r="AD9" s="64" t="s">
        <v>92</v>
      </c>
      <c r="AE9" s="35" t="s">
        <v>91</v>
      </c>
      <c r="AF9" s="64" t="s">
        <v>95</v>
      </c>
      <c r="AG9" s="35" t="s">
        <v>96</v>
      </c>
      <c r="AH9" s="63"/>
      <c r="AI9" s="63"/>
    </row>
    <row r="10" spans="1:35" x14ac:dyDescent="0.25">
      <c r="A10" s="38">
        <v>1</v>
      </c>
      <c r="B10" s="65" t="s">
        <v>55</v>
      </c>
      <c r="C10" s="50" t="s">
        <v>0</v>
      </c>
      <c r="D10" s="36">
        <v>0</v>
      </c>
      <c r="E10" s="37">
        <f>D10*Тарифы!D3</f>
        <v>0</v>
      </c>
      <c r="F10" s="36">
        <v>0</v>
      </c>
      <c r="G10" s="37">
        <f>F10*Тарифы!E3</f>
        <v>0</v>
      </c>
      <c r="H10" s="36">
        <v>0</v>
      </c>
      <c r="I10" s="37">
        <f>H10*Тарифы!F3</f>
        <v>0</v>
      </c>
      <c r="J10" s="36">
        <v>0</v>
      </c>
      <c r="K10" s="37">
        <f>J10*Тарифы!G3</f>
        <v>0</v>
      </c>
      <c r="L10" s="36">
        <v>0</v>
      </c>
      <c r="M10" s="37">
        <v>0</v>
      </c>
      <c r="N10" s="36">
        <v>0</v>
      </c>
      <c r="O10" s="37">
        <v>0</v>
      </c>
      <c r="P10" s="36">
        <v>0</v>
      </c>
      <c r="Q10" s="37">
        <v>0</v>
      </c>
      <c r="R10" s="36">
        <v>0</v>
      </c>
      <c r="S10" s="37">
        <v>0</v>
      </c>
      <c r="T10" s="36">
        <v>0</v>
      </c>
      <c r="U10" s="37">
        <v>0</v>
      </c>
      <c r="V10" s="36">
        <v>0</v>
      </c>
      <c r="W10" s="37">
        <v>0</v>
      </c>
      <c r="X10" s="36">
        <v>0</v>
      </c>
      <c r="Y10" s="37">
        <v>0</v>
      </c>
      <c r="Z10" s="36">
        <v>0</v>
      </c>
      <c r="AA10" s="37">
        <f>Z10*Тарифы!V3</f>
        <v>0</v>
      </c>
      <c r="AB10" s="36">
        <v>0</v>
      </c>
      <c r="AC10" s="37">
        <f>AB10*Тарифы!W3</f>
        <v>0</v>
      </c>
      <c r="AD10" s="36">
        <v>0</v>
      </c>
      <c r="AE10" s="37">
        <f>AD10*Тарифы!X3</f>
        <v>0</v>
      </c>
      <c r="AF10" s="36">
        <v>0</v>
      </c>
      <c r="AG10" s="37">
        <f>AF10*Тарифы!Y3</f>
        <v>0</v>
      </c>
    </row>
    <row r="11" spans="1:35" x14ac:dyDescent="0.25">
      <c r="A11" s="38">
        <v>2</v>
      </c>
      <c r="B11" s="65" t="s">
        <v>35</v>
      </c>
      <c r="C11" s="50" t="s">
        <v>1</v>
      </c>
      <c r="D11" s="36">
        <v>5776</v>
      </c>
      <c r="E11" s="37">
        <f>D11*Тарифы!D4</f>
        <v>1254778.24</v>
      </c>
      <c r="F11" s="36">
        <v>0</v>
      </c>
      <c r="G11" s="37">
        <f>F11*Тарифы!E4</f>
        <v>0</v>
      </c>
      <c r="H11" s="66">
        <v>2601</v>
      </c>
      <c r="I11" s="37">
        <f>H11*Тарифы!F4</f>
        <v>678054.69</v>
      </c>
      <c r="J11" s="36">
        <v>0</v>
      </c>
      <c r="K11" s="37">
        <f>J11*Тарифы!G4</f>
        <v>0</v>
      </c>
      <c r="L11" s="36">
        <v>0</v>
      </c>
      <c r="M11" s="37">
        <v>0</v>
      </c>
      <c r="N11" s="36">
        <v>0</v>
      </c>
      <c r="O11" s="37">
        <v>0</v>
      </c>
      <c r="P11" s="36">
        <v>0</v>
      </c>
      <c r="Q11" s="37">
        <v>0</v>
      </c>
      <c r="R11" s="36">
        <v>0</v>
      </c>
      <c r="S11" s="37">
        <v>0</v>
      </c>
      <c r="T11" s="36">
        <v>0</v>
      </c>
      <c r="U11" s="37">
        <v>0</v>
      </c>
      <c r="V11" s="36">
        <v>0</v>
      </c>
      <c r="W11" s="37">
        <v>0</v>
      </c>
      <c r="X11" s="36">
        <v>0</v>
      </c>
      <c r="Y11" s="37">
        <v>0</v>
      </c>
      <c r="Z11" s="36">
        <v>0</v>
      </c>
      <c r="AA11" s="37">
        <f>Z11*Тарифы!V4</f>
        <v>0</v>
      </c>
      <c r="AB11" s="36">
        <v>0</v>
      </c>
      <c r="AC11" s="37">
        <f>AB11*Тарифы!W4</f>
        <v>0</v>
      </c>
      <c r="AD11" s="36">
        <v>3800</v>
      </c>
      <c r="AE11" s="37">
        <f>AD11*Тарифы!X4</f>
        <v>5458548</v>
      </c>
      <c r="AF11" s="36">
        <v>0</v>
      </c>
      <c r="AG11" s="37">
        <f>AF11*Тарифы!Y4</f>
        <v>0</v>
      </c>
    </row>
    <row r="12" spans="1:35" x14ac:dyDescent="0.25">
      <c r="A12" s="38">
        <v>3</v>
      </c>
      <c r="B12" s="65" t="s">
        <v>36</v>
      </c>
      <c r="C12" s="50" t="s">
        <v>2</v>
      </c>
      <c r="D12" s="36">
        <v>0</v>
      </c>
      <c r="E12" s="37">
        <f>D12*Тарифы!D5</f>
        <v>0</v>
      </c>
      <c r="F12" s="36">
        <v>0</v>
      </c>
      <c r="G12" s="37">
        <f>F12*Тарифы!E5</f>
        <v>0</v>
      </c>
      <c r="H12" s="66">
        <v>0</v>
      </c>
      <c r="I12" s="37">
        <f>H12*Тарифы!F5</f>
        <v>0</v>
      </c>
      <c r="J12" s="36">
        <v>0</v>
      </c>
      <c r="K12" s="37">
        <f>J12*Тарифы!G5</f>
        <v>0</v>
      </c>
      <c r="L12" s="36">
        <v>0</v>
      </c>
      <c r="M12" s="37">
        <v>0</v>
      </c>
      <c r="N12" s="36">
        <v>0</v>
      </c>
      <c r="O12" s="37">
        <v>0</v>
      </c>
      <c r="P12" s="36">
        <v>0</v>
      </c>
      <c r="Q12" s="37">
        <v>0</v>
      </c>
      <c r="R12" s="36">
        <v>0</v>
      </c>
      <c r="S12" s="37">
        <v>0</v>
      </c>
      <c r="T12" s="36">
        <v>0</v>
      </c>
      <c r="U12" s="37">
        <v>0</v>
      </c>
      <c r="V12" s="36">
        <v>0</v>
      </c>
      <c r="W12" s="37">
        <v>0</v>
      </c>
      <c r="X12" s="36">
        <v>0</v>
      </c>
      <c r="Y12" s="37">
        <v>0</v>
      </c>
      <c r="Z12" s="36">
        <v>0</v>
      </c>
      <c r="AA12" s="37">
        <f>Z12*Тарифы!V5</f>
        <v>0</v>
      </c>
      <c r="AB12" s="36">
        <v>0</v>
      </c>
      <c r="AC12" s="37">
        <f>AB12*Тарифы!W5</f>
        <v>0</v>
      </c>
      <c r="AD12" s="36">
        <v>0</v>
      </c>
      <c r="AE12" s="37">
        <f>AD12*Тарифы!X5</f>
        <v>0</v>
      </c>
      <c r="AF12" s="36">
        <v>0</v>
      </c>
      <c r="AG12" s="37">
        <f>AF12*Тарифы!Y5</f>
        <v>0</v>
      </c>
    </row>
    <row r="13" spans="1:35" x14ac:dyDescent="0.25">
      <c r="A13" s="38">
        <v>4</v>
      </c>
      <c r="B13" s="65" t="s">
        <v>37</v>
      </c>
      <c r="C13" s="50" t="s">
        <v>3</v>
      </c>
      <c r="D13" s="36">
        <v>0</v>
      </c>
      <c r="E13" s="37">
        <f>D13*Тарифы!D6</f>
        <v>0</v>
      </c>
      <c r="F13" s="36">
        <v>0</v>
      </c>
      <c r="G13" s="37">
        <f>F13*Тарифы!E6</f>
        <v>0</v>
      </c>
      <c r="H13" s="36">
        <v>0</v>
      </c>
      <c r="I13" s="37">
        <f>H13*Тарифы!F6</f>
        <v>0</v>
      </c>
      <c r="J13" s="36">
        <v>0</v>
      </c>
      <c r="K13" s="37">
        <f>J13*Тарифы!G6</f>
        <v>0</v>
      </c>
      <c r="L13" s="36">
        <v>0</v>
      </c>
      <c r="M13" s="37">
        <v>0</v>
      </c>
      <c r="N13" s="36">
        <v>0</v>
      </c>
      <c r="O13" s="37">
        <v>0</v>
      </c>
      <c r="P13" s="36">
        <v>0</v>
      </c>
      <c r="Q13" s="37">
        <v>0</v>
      </c>
      <c r="R13" s="36">
        <v>0</v>
      </c>
      <c r="S13" s="37">
        <v>0</v>
      </c>
      <c r="T13" s="36">
        <v>0</v>
      </c>
      <c r="U13" s="37">
        <v>0</v>
      </c>
      <c r="V13" s="36">
        <v>0</v>
      </c>
      <c r="W13" s="37">
        <v>0</v>
      </c>
      <c r="X13" s="36">
        <v>0</v>
      </c>
      <c r="Y13" s="37">
        <v>0</v>
      </c>
      <c r="Z13" s="36">
        <v>0</v>
      </c>
      <c r="AA13" s="37">
        <f>Z13*Тарифы!V6</f>
        <v>0</v>
      </c>
      <c r="AB13" s="36">
        <v>0</v>
      </c>
      <c r="AC13" s="37">
        <f>AB13*Тарифы!W6</f>
        <v>0</v>
      </c>
      <c r="AD13" s="36">
        <v>0</v>
      </c>
      <c r="AE13" s="37">
        <f>AD13*Тарифы!X6</f>
        <v>0</v>
      </c>
      <c r="AF13" s="36">
        <v>0</v>
      </c>
      <c r="AG13" s="37">
        <f>AF13*Тарифы!Y6</f>
        <v>0</v>
      </c>
    </row>
    <row r="14" spans="1:35" x14ac:dyDescent="0.25">
      <c r="A14" s="38">
        <v>5</v>
      </c>
      <c r="B14" s="65" t="s">
        <v>38</v>
      </c>
      <c r="C14" s="50" t="s">
        <v>4</v>
      </c>
      <c r="D14" s="36">
        <v>0</v>
      </c>
      <c r="E14" s="37">
        <f>D14*Тарифы!D7</f>
        <v>0</v>
      </c>
      <c r="F14" s="36">
        <v>0</v>
      </c>
      <c r="G14" s="37">
        <f>F14*Тарифы!E7</f>
        <v>0</v>
      </c>
      <c r="H14" s="66">
        <v>0</v>
      </c>
      <c r="I14" s="37">
        <f>H14*Тарифы!F7</f>
        <v>0</v>
      </c>
      <c r="J14" s="36">
        <v>0</v>
      </c>
      <c r="K14" s="37">
        <f>J14*Тарифы!G7</f>
        <v>0</v>
      </c>
      <c r="L14" s="36">
        <v>0</v>
      </c>
      <c r="M14" s="37">
        <v>0</v>
      </c>
      <c r="N14" s="36">
        <v>0</v>
      </c>
      <c r="O14" s="37">
        <v>0</v>
      </c>
      <c r="P14" s="36">
        <v>0</v>
      </c>
      <c r="Q14" s="37">
        <v>0</v>
      </c>
      <c r="R14" s="36">
        <v>0</v>
      </c>
      <c r="S14" s="37">
        <v>0</v>
      </c>
      <c r="T14" s="36">
        <v>0</v>
      </c>
      <c r="U14" s="37">
        <v>0</v>
      </c>
      <c r="V14" s="36">
        <v>0</v>
      </c>
      <c r="W14" s="37">
        <v>0</v>
      </c>
      <c r="X14" s="36">
        <v>0</v>
      </c>
      <c r="Y14" s="37">
        <v>0</v>
      </c>
      <c r="Z14" s="36">
        <v>0</v>
      </c>
      <c r="AA14" s="37">
        <f>Z14*Тарифы!V7</f>
        <v>0</v>
      </c>
      <c r="AB14" s="36">
        <v>0</v>
      </c>
      <c r="AC14" s="37">
        <f>AB14*Тарифы!W7</f>
        <v>0</v>
      </c>
      <c r="AD14" s="36">
        <v>0</v>
      </c>
      <c r="AE14" s="37">
        <f>AD14*Тарифы!X7</f>
        <v>0</v>
      </c>
      <c r="AF14" s="36">
        <v>0</v>
      </c>
      <c r="AG14" s="37">
        <f>AF14*Тарифы!Y7</f>
        <v>0</v>
      </c>
    </row>
    <row r="15" spans="1:35" x14ac:dyDescent="0.25">
      <c r="A15" s="38">
        <v>6</v>
      </c>
      <c r="B15" s="65" t="s">
        <v>39</v>
      </c>
      <c r="C15" s="50" t="s">
        <v>5</v>
      </c>
      <c r="D15" s="36">
        <v>2700</v>
      </c>
      <c r="E15" s="37">
        <f>D15*Тарифы!D8</f>
        <v>331884</v>
      </c>
      <c r="F15" s="36">
        <v>0</v>
      </c>
      <c r="G15" s="37">
        <f>F15*Тарифы!E8</f>
        <v>0</v>
      </c>
      <c r="H15" s="66">
        <v>792</v>
      </c>
      <c r="I15" s="37">
        <f>H15*Тарифы!F8</f>
        <v>116820</v>
      </c>
      <c r="J15" s="36">
        <v>1660</v>
      </c>
      <c r="K15" s="37">
        <f>J15*Тарифы!G8</f>
        <v>321525.40000000002</v>
      </c>
      <c r="L15" s="36">
        <v>0</v>
      </c>
      <c r="M15" s="37">
        <v>0</v>
      </c>
      <c r="N15" s="36">
        <v>0</v>
      </c>
      <c r="O15" s="37">
        <v>0</v>
      </c>
      <c r="P15" s="36">
        <v>0</v>
      </c>
      <c r="Q15" s="37">
        <v>0</v>
      </c>
      <c r="R15" s="36">
        <v>0</v>
      </c>
      <c r="S15" s="37">
        <v>0</v>
      </c>
      <c r="T15" s="36">
        <v>0</v>
      </c>
      <c r="U15" s="37">
        <v>0</v>
      </c>
      <c r="V15" s="36">
        <v>0</v>
      </c>
      <c r="W15" s="37">
        <v>0</v>
      </c>
      <c r="X15" s="36">
        <v>0</v>
      </c>
      <c r="Y15" s="37">
        <v>0</v>
      </c>
      <c r="Z15" s="36">
        <v>0</v>
      </c>
      <c r="AA15" s="37">
        <f>Z15*Тарифы!V8</f>
        <v>0</v>
      </c>
      <c r="AB15" s="36">
        <v>0</v>
      </c>
      <c r="AC15" s="37">
        <f>AB15*Тарифы!W8</f>
        <v>0</v>
      </c>
      <c r="AD15" s="36">
        <v>817</v>
      </c>
      <c r="AE15" s="37">
        <f>AD15*Тарифы!X8</f>
        <v>737252.63</v>
      </c>
      <c r="AF15" s="36">
        <v>419</v>
      </c>
      <c r="AG15" s="37">
        <f>AF15*Тарифы!Y8</f>
        <v>493850.16000000003</v>
      </c>
    </row>
    <row r="16" spans="1:35" x14ac:dyDescent="0.25">
      <c r="A16" s="38">
        <v>7</v>
      </c>
      <c r="B16" s="65" t="s">
        <v>56</v>
      </c>
      <c r="C16" s="50" t="s">
        <v>6</v>
      </c>
      <c r="D16" s="36">
        <v>0</v>
      </c>
      <c r="E16" s="37">
        <f>D16*Тарифы!D9</f>
        <v>0</v>
      </c>
      <c r="F16" s="36">
        <v>0</v>
      </c>
      <c r="G16" s="37">
        <f>F16*Тарифы!E9</f>
        <v>0</v>
      </c>
      <c r="H16" s="36">
        <v>0</v>
      </c>
      <c r="I16" s="37">
        <f>H16*Тарифы!F9</f>
        <v>0</v>
      </c>
      <c r="J16" s="36">
        <v>0</v>
      </c>
      <c r="K16" s="37">
        <f>J16*Тарифы!G9</f>
        <v>0</v>
      </c>
      <c r="L16" s="36">
        <v>0</v>
      </c>
      <c r="M16" s="37">
        <v>0</v>
      </c>
      <c r="N16" s="36">
        <v>0</v>
      </c>
      <c r="O16" s="37">
        <v>0</v>
      </c>
      <c r="P16" s="36">
        <v>0</v>
      </c>
      <c r="Q16" s="37">
        <v>0</v>
      </c>
      <c r="R16" s="36">
        <v>0</v>
      </c>
      <c r="S16" s="37">
        <v>0</v>
      </c>
      <c r="T16" s="36">
        <v>0</v>
      </c>
      <c r="U16" s="37">
        <v>0</v>
      </c>
      <c r="V16" s="36">
        <v>0</v>
      </c>
      <c r="W16" s="37">
        <v>0</v>
      </c>
      <c r="X16" s="36">
        <v>0</v>
      </c>
      <c r="Y16" s="37">
        <v>0</v>
      </c>
      <c r="Z16" s="36">
        <v>0</v>
      </c>
      <c r="AA16" s="37">
        <f>Z16*Тарифы!V9</f>
        <v>0</v>
      </c>
      <c r="AB16" s="36">
        <v>0</v>
      </c>
      <c r="AC16" s="37">
        <f>AB16*Тарифы!W9</f>
        <v>0</v>
      </c>
      <c r="AD16" s="36">
        <v>0</v>
      </c>
      <c r="AE16" s="37">
        <f>AD16*Тарифы!X9</f>
        <v>0</v>
      </c>
      <c r="AF16" s="36">
        <v>0</v>
      </c>
      <c r="AG16" s="37">
        <f>AF16*Тарифы!Y9</f>
        <v>0</v>
      </c>
    </row>
    <row r="17" spans="1:33" x14ac:dyDescent="0.25">
      <c r="A17" s="38">
        <v>8</v>
      </c>
      <c r="B17" s="65" t="s">
        <v>57</v>
      </c>
      <c r="C17" s="50" t="s">
        <v>7</v>
      </c>
      <c r="D17" s="36">
        <v>0</v>
      </c>
      <c r="E17" s="37">
        <f>D17*Тарифы!D10</f>
        <v>0</v>
      </c>
      <c r="F17" s="36">
        <v>0</v>
      </c>
      <c r="G17" s="37">
        <f>F17*Тарифы!E10</f>
        <v>0</v>
      </c>
      <c r="H17" s="66">
        <v>0</v>
      </c>
      <c r="I17" s="37">
        <f>H17*Тарифы!F10</f>
        <v>0</v>
      </c>
      <c r="J17" s="36">
        <v>0</v>
      </c>
      <c r="K17" s="37">
        <f>J17*Тарифы!G10</f>
        <v>0</v>
      </c>
      <c r="L17" s="36">
        <v>0</v>
      </c>
      <c r="M17" s="37">
        <v>0</v>
      </c>
      <c r="N17" s="36">
        <v>0</v>
      </c>
      <c r="O17" s="37">
        <v>0</v>
      </c>
      <c r="P17" s="36">
        <v>0</v>
      </c>
      <c r="Q17" s="37">
        <v>0</v>
      </c>
      <c r="R17" s="36">
        <v>0</v>
      </c>
      <c r="S17" s="37">
        <v>0</v>
      </c>
      <c r="T17" s="36">
        <v>0</v>
      </c>
      <c r="U17" s="37">
        <v>0</v>
      </c>
      <c r="V17" s="36">
        <v>0</v>
      </c>
      <c r="W17" s="37">
        <v>0</v>
      </c>
      <c r="X17" s="36">
        <v>0</v>
      </c>
      <c r="Y17" s="37">
        <v>0</v>
      </c>
      <c r="Z17" s="36">
        <v>0</v>
      </c>
      <c r="AA17" s="37">
        <f>Z17*Тарифы!V10</f>
        <v>0</v>
      </c>
      <c r="AB17" s="36">
        <v>0</v>
      </c>
      <c r="AC17" s="37">
        <f>AB17*Тарифы!W10</f>
        <v>0</v>
      </c>
      <c r="AD17" s="36">
        <v>0</v>
      </c>
      <c r="AE17" s="37">
        <f>AD17*Тарифы!X10</f>
        <v>0</v>
      </c>
      <c r="AF17" s="36">
        <v>0</v>
      </c>
      <c r="AG17" s="37">
        <f>AF17*Тарифы!Y10</f>
        <v>0</v>
      </c>
    </row>
    <row r="18" spans="1:33" x14ac:dyDescent="0.25">
      <c r="A18" s="38">
        <v>9</v>
      </c>
      <c r="B18" s="65" t="s">
        <v>58</v>
      </c>
      <c r="C18" s="50" t="s">
        <v>8</v>
      </c>
      <c r="D18" s="36">
        <v>0</v>
      </c>
      <c r="E18" s="37">
        <f>D18*Тарифы!D11</f>
        <v>0</v>
      </c>
      <c r="F18" s="36">
        <v>0</v>
      </c>
      <c r="G18" s="37">
        <f>F18*Тарифы!E11</f>
        <v>0</v>
      </c>
      <c r="H18" s="66">
        <v>0</v>
      </c>
      <c r="I18" s="37">
        <f>H18*Тарифы!F11</f>
        <v>0</v>
      </c>
      <c r="J18" s="36">
        <v>0</v>
      </c>
      <c r="K18" s="37">
        <f>J18*Тарифы!G11</f>
        <v>0</v>
      </c>
      <c r="L18" s="36">
        <v>0</v>
      </c>
      <c r="M18" s="37">
        <v>0</v>
      </c>
      <c r="N18" s="36">
        <v>0</v>
      </c>
      <c r="O18" s="37">
        <v>0</v>
      </c>
      <c r="P18" s="36">
        <v>0</v>
      </c>
      <c r="Q18" s="37">
        <v>0</v>
      </c>
      <c r="R18" s="36">
        <v>0</v>
      </c>
      <c r="S18" s="37">
        <v>0</v>
      </c>
      <c r="T18" s="36">
        <v>0</v>
      </c>
      <c r="U18" s="37">
        <v>0</v>
      </c>
      <c r="V18" s="36">
        <v>0</v>
      </c>
      <c r="W18" s="37">
        <v>0</v>
      </c>
      <c r="X18" s="36">
        <v>0</v>
      </c>
      <c r="Y18" s="37">
        <v>0</v>
      </c>
      <c r="Z18" s="36">
        <v>0</v>
      </c>
      <c r="AA18" s="37">
        <f>Z18*Тарифы!V11</f>
        <v>0</v>
      </c>
      <c r="AB18" s="36">
        <v>0</v>
      </c>
      <c r="AC18" s="37">
        <f>AB18*Тарифы!W11</f>
        <v>0</v>
      </c>
      <c r="AD18" s="36">
        <v>0</v>
      </c>
      <c r="AE18" s="37">
        <f>AD18*Тарифы!X11</f>
        <v>0</v>
      </c>
      <c r="AF18" s="36">
        <v>0</v>
      </c>
      <c r="AG18" s="37">
        <f>AF18*Тарифы!Y11</f>
        <v>0</v>
      </c>
    </row>
    <row r="19" spans="1:33" x14ac:dyDescent="0.25">
      <c r="A19" s="38">
        <v>10</v>
      </c>
      <c r="B19" s="65" t="s">
        <v>59</v>
      </c>
      <c r="C19" s="50" t="s">
        <v>9</v>
      </c>
      <c r="D19" s="36">
        <v>0</v>
      </c>
      <c r="E19" s="37">
        <f>D19*Тарифы!D12</f>
        <v>0</v>
      </c>
      <c r="F19" s="36">
        <v>668</v>
      </c>
      <c r="G19" s="37">
        <f>F19*Тарифы!E12</f>
        <v>110574.04</v>
      </c>
      <c r="H19" s="36">
        <v>0</v>
      </c>
      <c r="I19" s="37">
        <f>H19*Тарифы!F12</f>
        <v>0</v>
      </c>
      <c r="J19" s="36">
        <v>1176</v>
      </c>
      <c r="K19" s="37">
        <f>J19*Тарифы!G12</f>
        <v>233600.63999999998</v>
      </c>
      <c r="L19" s="36">
        <v>0</v>
      </c>
      <c r="M19" s="37">
        <v>0</v>
      </c>
      <c r="N19" s="36">
        <v>0</v>
      </c>
      <c r="O19" s="37">
        <v>0</v>
      </c>
      <c r="P19" s="36">
        <v>0</v>
      </c>
      <c r="Q19" s="37">
        <v>0</v>
      </c>
      <c r="R19" s="36">
        <v>0</v>
      </c>
      <c r="S19" s="37">
        <v>0</v>
      </c>
      <c r="T19" s="36">
        <v>0</v>
      </c>
      <c r="U19" s="37">
        <v>0</v>
      </c>
      <c r="V19" s="36">
        <v>0</v>
      </c>
      <c r="W19" s="37">
        <v>0</v>
      </c>
      <c r="X19" s="36">
        <v>0</v>
      </c>
      <c r="Y19" s="37">
        <v>0</v>
      </c>
      <c r="Z19" s="36">
        <v>0</v>
      </c>
      <c r="AA19" s="37">
        <f>Z19*Тарифы!V12</f>
        <v>0</v>
      </c>
      <c r="AB19" s="36">
        <v>135</v>
      </c>
      <c r="AC19" s="37">
        <f>AB19*Тарифы!W12</f>
        <v>43984.35</v>
      </c>
      <c r="AD19" s="36">
        <v>0</v>
      </c>
      <c r="AE19" s="37">
        <f>AD19*Тарифы!X12</f>
        <v>0</v>
      </c>
      <c r="AF19" s="36">
        <v>897</v>
      </c>
      <c r="AG19" s="37">
        <f>AF19*Тарифы!Y12</f>
        <v>784668.69</v>
      </c>
    </row>
    <row r="20" spans="1:33" x14ac:dyDescent="0.25">
      <c r="A20" s="38">
        <v>11</v>
      </c>
      <c r="B20" s="65" t="s">
        <v>60</v>
      </c>
      <c r="C20" s="50" t="s">
        <v>10</v>
      </c>
      <c r="D20" s="36">
        <v>0</v>
      </c>
      <c r="E20" s="37">
        <f>D20*Тарифы!D13</f>
        <v>0</v>
      </c>
      <c r="F20" s="36">
        <v>0</v>
      </c>
      <c r="G20" s="37">
        <f>F20*Тарифы!E13</f>
        <v>0</v>
      </c>
      <c r="H20" s="66">
        <v>0</v>
      </c>
      <c r="I20" s="37">
        <f>H20*Тарифы!F13</f>
        <v>0</v>
      </c>
      <c r="J20" s="36">
        <v>0</v>
      </c>
      <c r="K20" s="37">
        <f>J20*Тарифы!G13</f>
        <v>0</v>
      </c>
      <c r="L20" s="36">
        <v>0</v>
      </c>
      <c r="M20" s="37">
        <v>0</v>
      </c>
      <c r="N20" s="36">
        <v>0</v>
      </c>
      <c r="O20" s="37">
        <v>0</v>
      </c>
      <c r="P20" s="36">
        <v>0</v>
      </c>
      <c r="Q20" s="37">
        <v>0</v>
      </c>
      <c r="R20" s="36">
        <v>0</v>
      </c>
      <c r="S20" s="37">
        <v>0</v>
      </c>
      <c r="T20" s="36">
        <v>0</v>
      </c>
      <c r="U20" s="37">
        <v>0</v>
      </c>
      <c r="V20" s="36">
        <v>0</v>
      </c>
      <c r="W20" s="37">
        <v>0</v>
      </c>
      <c r="X20" s="36">
        <v>0</v>
      </c>
      <c r="Y20" s="37">
        <v>0</v>
      </c>
      <c r="Z20" s="36">
        <v>0</v>
      </c>
      <c r="AA20" s="37">
        <f>Z20*Тарифы!V13</f>
        <v>0</v>
      </c>
      <c r="AB20" s="36">
        <v>0</v>
      </c>
      <c r="AC20" s="37">
        <f>AB20*Тарифы!W13</f>
        <v>0</v>
      </c>
      <c r="AD20" s="36">
        <v>0</v>
      </c>
      <c r="AE20" s="37">
        <f>AD20*Тарифы!X13</f>
        <v>0</v>
      </c>
      <c r="AF20" s="36">
        <v>0</v>
      </c>
      <c r="AG20" s="37">
        <f>AF20*Тарифы!Y13</f>
        <v>0</v>
      </c>
    </row>
    <row r="21" spans="1:33" x14ac:dyDescent="0.25">
      <c r="A21" s="38">
        <v>12</v>
      </c>
      <c r="B21" s="65" t="s">
        <v>40</v>
      </c>
      <c r="C21" s="50" t="s">
        <v>11</v>
      </c>
      <c r="D21" s="36">
        <v>43</v>
      </c>
      <c r="E21" s="37">
        <f>D21*Тарифы!D14</f>
        <v>9968.69</v>
      </c>
      <c r="F21" s="36">
        <v>31</v>
      </c>
      <c r="G21" s="37">
        <f>F21*Тарифы!E14</f>
        <v>7301.12</v>
      </c>
      <c r="H21" s="66">
        <v>35</v>
      </c>
      <c r="I21" s="37">
        <f>H21*Тарифы!F14</f>
        <v>9737</v>
      </c>
      <c r="J21" s="36">
        <v>0</v>
      </c>
      <c r="K21" s="37">
        <f>J21*Тарифы!G14</f>
        <v>0</v>
      </c>
      <c r="L21" s="36">
        <v>0</v>
      </c>
      <c r="M21" s="37">
        <v>0</v>
      </c>
      <c r="N21" s="36">
        <v>0</v>
      </c>
      <c r="O21" s="37">
        <v>0</v>
      </c>
      <c r="P21" s="36">
        <v>0</v>
      </c>
      <c r="Q21" s="37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7">
        <v>0</v>
      </c>
      <c r="Z21" s="36">
        <v>0</v>
      </c>
      <c r="AA21" s="37">
        <f>Z21*Тарифы!V14</f>
        <v>0</v>
      </c>
      <c r="AB21" s="36">
        <v>0</v>
      </c>
      <c r="AC21" s="37">
        <f>AB21*Тарифы!W14</f>
        <v>0</v>
      </c>
      <c r="AD21" s="36">
        <v>272</v>
      </c>
      <c r="AE21" s="37">
        <f>AD21*Тарифы!X14</f>
        <v>262983.2</v>
      </c>
      <c r="AF21" s="36">
        <v>99</v>
      </c>
      <c r="AG21" s="37">
        <f>AF21*Тарифы!Y14</f>
        <v>97541.73</v>
      </c>
    </row>
    <row r="22" spans="1:33" x14ac:dyDescent="0.25">
      <c r="A22" s="38">
        <v>13</v>
      </c>
      <c r="B22" s="65" t="s">
        <v>41</v>
      </c>
      <c r="C22" s="50" t="s">
        <v>12</v>
      </c>
      <c r="D22" s="36">
        <v>0</v>
      </c>
      <c r="E22" s="37">
        <f>D22*Тарифы!D15</f>
        <v>0</v>
      </c>
      <c r="F22" s="36">
        <v>0</v>
      </c>
      <c r="G22" s="37">
        <f>F22*Тарифы!E15</f>
        <v>0</v>
      </c>
      <c r="H22" s="36">
        <v>585</v>
      </c>
      <c r="I22" s="37">
        <f>H22*Тарифы!F15</f>
        <v>122955.3</v>
      </c>
      <c r="J22" s="36">
        <v>0</v>
      </c>
      <c r="K22" s="37">
        <f>J22*Тарифы!G15</f>
        <v>0</v>
      </c>
      <c r="L22" s="36">
        <v>0</v>
      </c>
      <c r="M22" s="37">
        <v>0</v>
      </c>
      <c r="N22" s="36">
        <v>0</v>
      </c>
      <c r="O22" s="37">
        <v>0</v>
      </c>
      <c r="P22" s="36">
        <v>0</v>
      </c>
      <c r="Q22" s="37">
        <v>0</v>
      </c>
      <c r="R22" s="36">
        <v>0</v>
      </c>
      <c r="S22" s="37">
        <v>0</v>
      </c>
      <c r="T22" s="36">
        <v>0</v>
      </c>
      <c r="U22" s="37">
        <v>0</v>
      </c>
      <c r="V22" s="36">
        <v>0</v>
      </c>
      <c r="W22" s="37">
        <v>0</v>
      </c>
      <c r="X22" s="36">
        <v>0</v>
      </c>
      <c r="Y22" s="37">
        <v>0</v>
      </c>
      <c r="Z22" s="36">
        <v>0</v>
      </c>
      <c r="AA22" s="37">
        <f>Z22*Тарифы!V15</f>
        <v>0</v>
      </c>
      <c r="AB22" s="36">
        <v>0</v>
      </c>
      <c r="AC22" s="37">
        <f>AB22*Тарифы!W15</f>
        <v>0</v>
      </c>
      <c r="AD22" s="36">
        <v>1314</v>
      </c>
      <c r="AE22" s="37">
        <f>AD22*Тарифы!X15</f>
        <v>1258338.96</v>
      </c>
      <c r="AF22" s="36">
        <v>0</v>
      </c>
      <c r="AG22" s="37">
        <f>AF22*Тарифы!Y15</f>
        <v>0</v>
      </c>
    </row>
    <row r="23" spans="1:33" x14ac:dyDescent="0.25">
      <c r="A23" s="38">
        <v>14</v>
      </c>
      <c r="B23" s="65" t="s">
        <v>42</v>
      </c>
      <c r="C23" s="50" t="s">
        <v>13</v>
      </c>
      <c r="D23" s="36">
        <v>0</v>
      </c>
      <c r="E23" s="37">
        <f>D23*Тарифы!D16</f>
        <v>0</v>
      </c>
      <c r="F23" s="36">
        <v>0</v>
      </c>
      <c r="G23" s="37">
        <f>F23*Тарифы!E16</f>
        <v>0</v>
      </c>
      <c r="H23" s="66">
        <v>0</v>
      </c>
      <c r="I23" s="37">
        <f>H23*Тарифы!F16</f>
        <v>0</v>
      </c>
      <c r="J23" s="36">
        <v>0</v>
      </c>
      <c r="K23" s="37">
        <f>J23*Тарифы!G16</f>
        <v>0</v>
      </c>
      <c r="L23" s="36">
        <v>0</v>
      </c>
      <c r="M23" s="37">
        <v>0</v>
      </c>
      <c r="N23" s="36">
        <v>0</v>
      </c>
      <c r="O23" s="37">
        <v>0</v>
      </c>
      <c r="P23" s="36">
        <v>0</v>
      </c>
      <c r="Q23" s="37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7">
        <v>0</v>
      </c>
      <c r="Z23" s="36">
        <v>0</v>
      </c>
      <c r="AA23" s="37">
        <f>Z23*Тарифы!V16</f>
        <v>0</v>
      </c>
      <c r="AB23" s="36">
        <v>0</v>
      </c>
      <c r="AC23" s="37">
        <f>AB23*Тарифы!W16</f>
        <v>0</v>
      </c>
      <c r="AD23" s="36">
        <v>0</v>
      </c>
      <c r="AE23" s="37">
        <f>AD23*Тарифы!X16</f>
        <v>0</v>
      </c>
      <c r="AF23" s="36">
        <v>0</v>
      </c>
      <c r="AG23" s="37">
        <f>AF23*Тарифы!Y16</f>
        <v>0</v>
      </c>
    </row>
    <row r="24" spans="1:33" x14ac:dyDescent="0.25">
      <c r="A24" s="38">
        <v>15</v>
      </c>
      <c r="B24" s="65" t="s">
        <v>43</v>
      </c>
      <c r="C24" s="50" t="s">
        <v>14</v>
      </c>
      <c r="D24" s="36">
        <v>2895</v>
      </c>
      <c r="E24" s="37">
        <f>D24*Тарифы!D17</f>
        <v>523300.19999999995</v>
      </c>
      <c r="F24" s="36">
        <v>612</v>
      </c>
      <c r="G24" s="37">
        <f>F24*Тарифы!E17</f>
        <v>118813.68</v>
      </c>
      <c r="H24" s="66">
        <v>1970</v>
      </c>
      <c r="I24" s="37">
        <f>H24*Тарифы!F17</f>
        <v>427312.7</v>
      </c>
      <c r="J24" s="36">
        <v>0</v>
      </c>
      <c r="K24" s="37">
        <f>J24*Тарифы!G17</f>
        <v>0</v>
      </c>
      <c r="L24" s="36">
        <v>0</v>
      </c>
      <c r="M24" s="37">
        <v>0</v>
      </c>
      <c r="N24" s="36">
        <v>0</v>
      </c>
      <c r="O24" s="37">
        <v>0</v>
      </c>
      <c r="P24" s="36">
        <v>0</v>
      </c>
      <c r="Q24" s="37">
        <v>0</v>
      </c>
      <c r="R24" s="36">
        <v>0</v>
      </c>
      <c r="S24" s="37">
        <v>0</v>
      </c>
      <c r="T24" s="36">
        <v>0</v>
      </c>
      <c r="U24" s="37">
        <v>0</v>
      </c>
      <c r="V24" s="36">
        <v>0</v>
      </c>
      <c r="W24" s="37">
        <v>0</v>
      </c>
      <c r="X24" s="36">
        <v>0</v>
      </c>
      <c r="Y24" s="37">
        <v>0</v>
      </c>
      <c r="Z24" s="36">
        <v>234</v>
      </c>
      <c r="AA24" s="37">
        <f>Z24*Тарифы!V17</f>
        <v>83252.51999999999</v>
      </c>
      <c r="AB24" s="36">
        <v>0</v>
      </c>
      <c r="AC24" s="37">
        <f>AB24*Тарифы!W17</f>
        <v>0</v>
      </c>
      <c r="AD24" s="36">
        <v>2078</v>
      </c>
      <c r="AE24" s="37">
        <f>AD24*Тарифы!X17</f>
        <v>1932581.56</v>
      </c>
      <c r="AF24" s="36">
        <v>774</v>
      </c>
      <c r="AG24" s="37">
        <f>AF24*Тарифы!Y17</f>
        <v>769719.78</v>
      </c>
    </row>
    <row r="25" spans="1:33" x14ac:dyDescent="0.25">
      <c r="A25" s="38">
        <v>16</v>
      </c>
      <c r="B25" s="65" t="s">
        <v>44</v>
      </c>
      <c r="C25" s="50" t="s">
        <v>15</v>
      </c>
      <c r="D25" s="36">
        <v>0</v>
      </c>
      <c r="E25" s="37">
        <f>D25*Тарифы!D18</f>
        <v>0</v>
      </c>
      <c r="F25" s="36">
        <v>0</v>
      </c>
      <c r="G25" s="37">
        <f>F25*Тарифы!E18</f>
        <v>0</v>
      </c>
      <c r="H25" s="36">
        <v>0</v>
      </c>
      <c r="I25" s="37">
        <f>H25*Тарифы!F18</f>
        <v>0</v>
      </c>
      <c r="J25" s="36">
        <v>0</v>
      </c>
      <c r="K25" s="37">
        <f>J25*Тарифы!G18</f>
        <v>0</v>
      </c>
      <c r="L25" s="36">
        <v>0</v>
      </c>
      <c r="M25" s="37">
        <v>0</v>
      </c>
      <c r="N25" s="36">
        <v>0</v>
      </c>
      <c r="O25" s="37">
        <v>0</v>
      </c>
      <c r="P25" s="36">
        <v>0</v>
      </c>
      <c r="Q25" s="37">
        <v>0</v>
      </c>
      <c r="R25" s="36">
        <v>0</v>
      </c>
      <c r="S25" s="37">
        <v>0</v>
      </c>
      <c r="T25" s="36">
        <v>0</v>
      </c>
      <c r="U25" s="37">
        <v>0</v>
      </c>
      <c r="V25" s="36">
        <v>0</v>
      </c>
      <c r="W25" s="37">
        <v>0</v>
      </c>
      <c r="X25" s="36">
        <v>0</v>
      </c>
      <c r="Y25" s="37">
        <v>0</v>
      </c>
      <c r="Z25" s="36">
        <v>0</v>
      </c>
      <c r="AA25" s="37">
        <f>Z25*Тарифы!V18</f>
        <v>0</v>
      </c>
      <c r="AB25" s="36">
        <v>0</v>
      </c>
      <c r="AC25" s="37">
        <f>AB25*Тарифы!W18</f>
        <v>0</v>
      </c>
      <c r="AD25" s="36">
        <v>0</v>
      </c>
      <c r="AE25" s="37">
        <f>AD25*Тарифы!X18</f>
        <v>0</v>
      </c>
      <c r="AF25" s="36">
        <v>0</v>
      </c>
      <c r="AG25" s="37">
        <f>AF25*Тарифы!Y18</f>
        <v>0</v>
      </c>
    </row>
    <row r="26" spans="1:33" x14ac:dyDescent="0.25">
      <c r="A26" s="38">
        <v>17</v>
      </c>
      <c r="B26" s="65" t="s">
        <v>45</v>
      </c>
      <c r="C26" s="50" t="s">
        <v>16</v>
      </c>
      <c r="D26" s="36">
        <v>0</v>
      </c>
      <c r="E26" s="37">
        <f>D26*Тарифы!D19</f>
        <v>0</v>
      </c>
      <c r="F26" s="36">
        <v>0</v>
      </c>
      <c r="G26" s="37">
        <f>F26*Тарифы!E19</f>
        <v>0</v>
      </c>
      <c r="H26" s="66">
        <v>0</v>
      </c>
      <c r="I26" s="37">
        <f>H26*Тарифы!F19</f>
        <v>0</v>
      </c>
      <c r="J26" s="36">
        <v>0</v>
      </c>
      <c r="K26" s="37">
        <f>J26*Тарифы!G19</f>
        <v>0</v>
      </c>
      <c r="L26" s="36">
        <v>0</v>
      </c>
      <c r="M26" s="37">
        <v>0</v>
      </c>
      <c r="N26" s="36">
        <v>0</v>
      </c>
      <c r="O26" s="37">
        <v>0</v>
      </c>
      <c r="P26" s="36">
        <v>0</v>
      </c>
      <c r="Q26" s="37">
        <v>0</v>
      </c>
      <c r="R26" s="36">
        <v>0</v>
      </c>
      <c r="S26" s="37">
        <v>0</v>
      </c>
      <c r="T26" s="36">
        <v>0</v>
      </c>
      <c r="U26" s="37">
        <v>0</v>
      </c>
      <c r="V26" s="36">
        <v>0</v>
      </c>
      <c r="W26" s="37">
        <v>0</v>
      </c>
      <c r="X26" s="36">
        <v>0</v>
      </c>
      <c r="Y26" s="37">
        <v>0</v>
      </c>
      <c r="Z26" s="36">
        <v>0</v>
      </c>
      <c r="AA26" s="37">
        <f>Z26*Тарифы!V19</f>
        <v>0</v>
      </c>
      <c r="AB26" s="36">
        <v>0</v>
      </c>
      <c r="AC26" s="37">
        <f>AB26*Тарифы!W19</f>
        <v>0</v>
      </c>
      <c r="AD26" s="36">
        <v>0</v>
      </c>
      <c r="AE26" s="37">
        <f>AD26*Тарифы!X19</f>
        <v>0</v>
      </c>
      <c r="AF26" s="36">
        <v>0</v>
      </c>
      <c r="AG26" s="37">
        <f>AF26*Тарифы!Y19</f>
        <v>0</v>
      </c>
    </row>
    <row r="27" spans="1:33" x14ac:dyDescent="0.25">
      <c r="A27" s="38">
        <v>18</v>
      </c>
      <c r="B27" s="65" t="s">
        <v>46</v>
      </c>
      <c r="C27" s="50" t="s">
        <v>17</v>
      </c>
      <c r="D27" s="36">
        <v>0</v>
      </c>
      <c r="E27" s="37">
        <f>D27*Тарифы!D20</f>
        <v>0</v>
      </c>
      <c r="F27" s="36">
        <v>0</v>
      </c>
      <c r="G27" s="37">
        <f>F27*Тарифы!E20</f>
        <v>0</v>
      </c>
      <c r="H27" s="66">
        <v>0</v>
      </c>
      <c r="I27" s="37">
        <f>H27*Тарифы!F20</f>
        <v>0</v>
      </c>
      <c r="J27" s="36">
        <v>0</v>
      </c>
      <c r="K27" s="37">
        <f>J27*Тарифы!G20</f>
        <v>0</v>
      </c>
      <c r="L27" s="36">
        <v>0</v>
      </c>
      <c r="M27" s="37">
        <v>0</v>
      </c>
      <c r="N27" s="36">
        <v>0</v>
      </c>
      <c r="O27" s="37">
        <v>0</v>
      </c>
      <c r="P27" s="36">
        <v>0</v>
      </c>
      <c r="Q27" s="37">
        <v>0</v>
      </c>
      <c r="R27" s="36">
        <v>0</v>
      </c>
      <c r="S27" s="37">
        <v>0</v>
      </c>
      <c r="T27" s="36">
        <v>0</v>
      </c>
      <c r="U27" s="37">
        <v>0</v>
      </c>
      <c r="V27" s="36">
        <v>0</v>
      </c>
      <c r="W27" s="37">
        <v>0</v>
      </c>
      <c r="X27" s="36">
        <v>0</v>
      </c>
      <c r="Y27" s="37">
        <v>0</v>
      </c>
      <c r="Z27" s="36">
        <v>0</v>
      </c>
      <c r="AA27" s="37">
        <f>Z27*Тарифы!V20</f>
        <v>0</v>
      </c>
      <c r="AB27" s="36">
        <v>0</v>
      </c>
      <c r="AC27" s="37">
        <f>AB27*Тарифы!W20</f>
        <v>0</v>
      </c>
      <c r="AD27" s="36">
        <v>0</v>
      </c>
      <c r="AE27" s="37">
        <f>AD27*Тарифы!X20</f>
        <v>0</v>
      </c>
      <c r="AF27" s="36">
        <v>0</v>
      </c>
      <c r="AG27" s="37">
        <f>AF27*Тарифы!Y20</f>
        <v>0</v>
      </c>
    </row>
    <row r="28" spans="1:33" x14ac:dyDescent="0.25">
      <c r="A28" s="38">
        <v>19</v>
      </c>
      <c r="B28" s="65" t="s">
        <v>47</v>
      </c>
      <c r="C28" s="50" t="s">
        <v>18</v>
      </c>
      <c r="D28" s="36">
        <v>0</v>
      </c>
      <c r="E28" s="37">
        <f>D28*Тарифы!D21</f>
        <v>0</v>
      </c>
      <c r="F28" s="36">
        <v>0</v>
      </c>
      <c r="G28" s="37">
        <f>F28*Тарифы!E21</f>
        <v>0</v>
      </c>
      <c r="H28" s="36">
        <v>990</v>
      </c>
      <c r="I28" s="37">
        <f>H28*Тарифы!F21</f>
        <v>195851.7</v>
      </c>
      <c r="J28" s="36">
        <v>0</v>
      </c>
      <c r="K28" s="37">
        <f>J28*Тарифы!G21</f>
        <v>0</v>
      </c>
      <c r="L28" s="36">
        <v>0</v>
      </c>
      <c r="M28" s="37">
        <v>0</v>
      </c>
      <c r="N28" s="36">
        <v>0</v>
      </c>
      <c r="O28" s="37">
        <v>0</v>
      </c>
      <c r="P28" s="36">
        <v>0</v>
      </c>
      <c r="Q28" s="37">
        <v>0</v>
      </c>
      <c r="R28" s="36">
        <v>0</v>
      </c>
      <c r="S28" s="37">
        <v>0</v>
      </c>
      <c r="T28" s="36">
        <v>0</v>
      </c>
      <c r="U28" s="37">
        <v>0</v>
      </c>
      <c r="V28" s="36">
        <v>0</v>
      </c>
      <c r="W28" s="37">
        <v>0</v>
      </c>
      <c r="X28" s="36">
        <v>0</v>
      </c>
      <c r="Y28" s="37">
        <v>0</v>
      </c>
      <c r="Z28" s="36">
        <v>0</v>
      </c>
      <c r="AA28" s="37">
        <f>Z28*Тарифы!V21</f>
        <v>0</v>
      </c>
      <c r="AB28" s="36">
        <v>0</v>
      </c>
      <c r="AC28" s="37">
        <f>AB28*Тарифы!W21</f>
        <v>0</v>
      </c>
      <c r="AD28" s="36">
        <v>1314</v>
      </c>
      <c r="AE28" s="37">
        <f>AD28*Тарифы!X21</f>
        <v>1149447.78</v>
      </c>
      <c r="AF28" s="36">
        <v>0</v>
      </c>
      <c r="AG28" s="37">
        <f>AF28*Тарифы!Y21</f>
        <v>0</v>
      </c>
    </row>
    <row r="29" spans="1:33" x14ac:dyDescent="0.25">
      <c r="A29" s="38">
        <v>20</v>
      </c>
      <c r="B29" s="65" t="s">
        <v>48</v>
      </c>
      <c r="C29" s="50" t="s">
        <v>19</v>
      </c>
      <c r="D29" s="36">
        <v>2610</v>
      </c>
      <c r="E29" s="37">
        <f>D29*Тарифы!D22</f>
        <v>332070.3</v>
      </c>
      <c r="F29" s="36">
        <v>0</v>
      </c>
      <c r="G29" s="37">
        <f>F29*Тарифы!E22</f>
        <v>0</v>
      </c>
      <c r="H29" s="66">
        <v>994</v>
      </c>
      <c r="I29" s="37">
        <f>H29*Тарифы!F22</f>
        <v>151763.92000000001</v>
      </c>
      <c r="J29" s="36">
        <v>1005</v>
      </c>
      <c r="K29" s="37">
        <f>J29*Тарифы!G22</f>
        <v>158649.30000000002</v>
      </c>
      <c r="L29" s="36">
        <v>0</v>
      </c>
      <c r="M29" s="37">
        <v>0</v>
      </c>
      <c r="N29" s="36">
        <v>0</v>
      </c>
      <c r="O29" s="37">
        <v>0</v>
      </c>
      <c r="P29" s="36">
        <v>0</v>
      </c>
      <c r="Q29" s="37">
        <v>0</v>
      </c>
      <c r="R29" s="36">
        <v>0</v>
      </c>
      <c r="S29" s="37">
        <v>0</v>
      </c>
      <c r="T29" s="36">
        <v>0</v>
      </c>
      <c r="U29" s="37">
        <v>0</v>
      </c>
      <c r="V29" s="36">
        <v>0</v>
      </c>
      <c r="W29" s="37">
        <v>0</v>
      </c>
      <c r="X29" s="36">
        <v>0</v>
      </c>
      <c r="Y29" s="37">
        <v>0</v>
      </c>
      <c r="Z29" s="36">
        <v>270</v>
      </c>
      <c r="AA29" s="37">
        <f>Z29*Тарифы!V22</f>
        <v>67610.7</v>
      </c>
      <c r="AB29" s="36">
        <v>72</v>
      </c>
      <c r="AC29" s="37">
        <f>AB29*Тарифы!W22</f>
        <v>18642.96</v>
      </c>
      <c r="AD29" s="36">
        <v>1878</v>
      </c>
      <c r="AE29" s="37">
        <f>AD29*Тарифы!X22</f>
        <v>1711984.8</v>
      </c>
      <c r="AF29" s="36">
        <v>893</v>
      </c>
      <c r="AG29" s="37">
        <f>AF29*Тарифы!Y22</f>
        <v>838732.39</v>
      </c>
    </row>
    <row r="30" spans="1:33" x14ac:dyDescent="0.25">
      <c r="A30" s="38">
        <v>21</v>
      </c>
      <c r="B30" s="65" t="s">
        <v>49</v>
      </c>
      <c r="C30" s="50" t="s">
        <v>20</v>
      </c>
      <c r="D30" s="36">
        <v>3156</v>
      </c>
      <c r="E30" s="37">
        <f>D30*Тарифы!D23</f>
        <v>320334</v>
      </c>
      <c r="F30" s="36">
        <v>0</v>
      </c>
      <c r="G30" s="37">
        <f>F30*Тарифы!E23</f>
        <v>0</v>
      </c>
      <c r="H30" s="66">
        <v>990</v>
      </c>
      <c r="I30" s="37">
        <f>H30*Тарифы!F23</f>
        <v>120582</v>
      </c>
      <c r="J30" s="36">
        <v>574</v>
      </c>
      <c r="K30" s="37">
        <f>J30*Тарифы!G23</f>
        <v>97700.540000000008</v>
      </c>
      <c r="L30" s="36">
        <v>0</v>
      </c>
      <c r="M30" s="37">
        <v>0</v>
      </c>
      <c r="N30" s="36">
        <v>0</v>
      </c>
      <c r="O30" s="37">
        <v>0</v>
      </c>
      <c r="P30" s="36">
        <v>0</v>
      </c>
      <c r="Q30" s="37">
        <v>0</v>
      </c>
      <c r="R30" s="36">
        <v>0</v>
      </c>
      <c r="S30" s="37">
        <v>0</v>
      </c>
      <c r="T30" s="36">
        <v>0</v>
      </c>
      <c r="U30" s="37">
        <v>0</v>
      </c>
      <c r="V30" s="36">
        <v>0</v>
      </c>
      <c r="W30" s="37">
        <v>0</v>
      </c>
      <c r="X30" s="36">
        <v>0</v>
      </c>
      <c r="Y30" s="37">
        <v>0</v>
      </c>
      <c r="Z30" s="36">
        <v>441</v>
      </c>
      <c r="AA30" s="37">
        <f>Z30*Тарифы!V23</f>
        <v>88102.98</v>
      </c>
      <c r="AB30" s="36">
        <v>81</v>
      </c>
      <c r="AC30" s="37">
        <f>AB30*Тарифы!W23</f>
        <v>22612.77</v>
      </c>
      <c r="AD30" s="36">
        <v>2308</v>
      </c>
      <c r="AE30" s="37">
        <f>AD30*Тарифы!X23</f>
        <v>1551414.52</v>
      </c>
      <c r="AF30" s="36">
        <v>886</v>
      </c>
      <c r="AG30" s="37">
        <f>AF30*Тарифы!Y23</f>
        <v>832157.78</v>
      </c>
    </row>
    <row r="31" spans="1:33" x14ac:dyDescent="0.25">
      <c r="A31" s="38">
        <v>22</v>
      </c>
      <c r="B31" s="65" t="s">
        <v>50</v>
      </c>
      <c r="C31" s="50" t="s">
        <v>21</v>
      </c>
      <c r="D31" s="36">
        <v>0</v>
      </c>
      <c r="E31" s="37">
        <f>D31*Тарифы!D24</f>
        <v>0</v>
      </c>
      <c r="F31" s="36">
        <v>546</v>
      </c>
      <c r="G31" s="37">
        <f>F31*Тарифы!E24</f>
        <v>127507.38</v>
      </c>
      <c r="H31" s="36">
        <v>0</v>
      </c>
      <c r="I31" s="37">
        <f>H31*Тарифы!F24</f>
        <v>0</v>
      </c>
      <c r="J31" s="36">
        <v>537</v>
      </c>
      <c r="K31" s="37">
        <f>J31*Тарифы!G24</f>
        <v>150488.88</v>
      </c>
      <c r="L31" s="36">
        <v>0</v>
      </c>
      <c r="M31" s="37">
        <v>0</v>
      </c>
      <c r="N31" s="36">
        <v>0</v>
      </c>
      <c r="O31" s="37">
        <v>0</v>
      </c>
      <c r="P31" s="36">
        <v>257</v>
      </c>
      <c r="Q31" s="37">
        <v>1019930.2</v>
      </c>
      <c r="R31" s="36">
        <v>64</v>
      </c>
      <c r="S31" s="37">
        <v>253990.39999999999</v>
      </c>
      <c r="T31" s="36">
        <v>6296</v>
      </c>
      <c r="U31" s="37">
        <v>6934157.6200000001</v>
      </c>
      <c r="V31" s="36">
        <v>4333</v>
      </c>
      <c r="W31" s="37">
        <v>1012205.2</v>
      </c>
      <c r="X31" s="36">
        <v>732</v>
      </c>
      <c r="Y31" s="37">
        <v>1376079.38</v>
      </c>
      <c r="Z31" s="36">
        <v>0</v>
      </c>
      <c r="AA31" s="37">
        <f>Z31*Тарифы!V24</f>
        <v>0</v>
      </c>
      <c r="AB31" s="36">
        <v>2197</v>
      </c>
      <c r="AC31" s="37">
        <f>AB31*Тарифы!W24</f>
        <v>1009829.08</v>
      </c>
      <c r="AD31" s="36">
        <v>0</v>
      </c>
      <c r="AE31" s="37">
        <f>AD31*Тарифы!X24</f>
        <v>0</v>
      </c>
      <c r="AF31" s="36">
        <v>9219</v>
      </c>
      <c r="AG31" s="37">
        <f>AF31*Тарифы!Y24</f>
        <v>10611161.189999999</v>
      </c>
    </row>
    <row r="32" spans="1:33" x14ac:dyDescent="0.25">
      <c r="A32" s="38">
        <v>23</v>
      </c>
      <c r="B32" s="65" t="s">
        <v>51</v>
      </c>
      <c r="C32" s="50" t="s">
        <v>22</v>
      </c>
      <c r="D32" s="36">
        <v>0</v>
      </c>
      <c r="E32" s="37">
        <f>D32*Тарифы!D25</f>
        <v>0</v>
      </c>
      <c r="F32" s="36">
        <v>0</v>
      </c>
      <c r="G32" s="37">
        <f>F32*Тарифы!E25</f>
        <v>0</v>
      </c>
      <c r="H32" s="66">
        <v>0</v>
      </c>
      <c r="I32" s="37">
        <f>H32*Тарифы!F25</f>
        <v>0</v>
      </c>
      <c r="J32" s="36">
        <v>0</v>
      </c>
      <c r="K32" s="37">
        <f>J32*Тарифы!G25</f>
        <v>0</v>
      </c>
      <c r="L32" s="36">
        <v>0</v>
      </c>
      <c r="M32" s="37">
        <v>0</v>
      </c>
      <c r="N32" s="36">
        <v>0</v>
      </c>
      <c r="O32" s="37">
        <v>0</v>
      </c>
      <c r="P32" s="36">
        <v>0</v>
      </c>
      <c r="Q32" s="37">
        <v>0</v>
      </c>
      <c r="R32" s="36">
        <v>0</v>
      </c>
      <c r="S32" s="37">
        <v>0</v>
      </c>
      <c r="T32" s="36">
        <v>0</v>
      </c>
      <c r="U32" s="37">
        <v>0</v>
      </c>
      <c r="V32" s="36">
        <v>0</v>
      </c>
      <c r="W32" s="37">
        <v>0</v>
      </c>
      <c r="X32" s="36">
        <v>0</v>
      </c>
      <c r="Y32" s="37">
        <v>0</v>
      </c>
      <c r="Z32" s="36">
        <v>0</v>
      </c>
      <c r="AA32" s="37">
        <f>Z32*Тарифы!V25</f>
        <v>0</v>
      </c>
      <c r="AB32" s="36">
        <v>0</v>
      </c>
      <c r="AC32" s="37">
        <f>AB32*Тарифы!W25</f>
        <v>0</v>
      </c>
      <c r="AD32" s="36">
        <v>0</v>
      </c>
      <c r="AE32" s="37">
        <f>AD32*Тарифы!X25</f>
        <v>0</v>
      </c>
      <c r="AF32" s="36">
        <v>0</v>
      </c>
      <c r="AG32" s="37">
        <f>AF32*Тарифы!Y25</f>
        <v>0</v>
      </c>
    </row>
    <row r="33" spans="1:35" x14ac:dyDescent="0.25">
      <c r="A33" s="38">
        <v>24</v>
      </c>
      <c r="B33" s="65" t="s">
        <v>52</v>
      </c>
      <c r="C33" s="50" t="s">
        <v>23</v>
      </c>
      <c r="D33" s="36">
        <v>0</v>
      </c>
      <c r="E33" s="37">
        <f>D33*Тарифы!D26</f>
        <v>0</v>
      </c>
      <c r="F33" s="36">
        <v>0</v>
      </c>
      <c r="G33" s="37">
        <f>F33*Тарифы!E26</f>
        <v>0</v>
      </c>
      <c r="H33" s="66">
        <v>0</v>
      </c>
      <c r="I33" s="37">
        <f>H33*Тарифы!F26</f>
        <v>0</v>
      </c>
      <c r="J33" s="36">
        <v>0</v>
      </c>
      <c r="K33" s="37">
        <f>J33*Тарифы!G26</f>
        <v>0</v>
      </c>
      <c r="L33" s="36">
        <v>0</v>
      </c>
      <c r="M33" s="37">
        <v>0</v>
      </c>
      <c r="N33" s="36">
        <v>0</v>
      </c>
      <c r="O33" s="37">
        <v>0</v>
      </c>
      <c r="P33" s="36">
        <v>0</v>
      </c>
      <c r="Q33" s="37">
        <v>0</v>
      </c>
      <c r="R33" s="36">
        <v>0</v>
      </c>
      <c r="S33" s="37">
        <v>0</v>
      </c>
      <c r="T33" s="36">
        <v>0</v>
      </c>
      <c r="U33" s="37">
        <v>0</v>
      </c>
      <c r="V33" s="36">
        <v>0</v>
      </c>
      <c r="W33" s="37">
        <v>0</v>
      </c>
      <c r="X33" s="36">
        <v>0</v>
      </c>
      <c r="Y33" s="37">
        <v>0</v>
      </c>
      <c r="Z33" s="36">
        <v>0</v>
      </c>
      <c r="AA33" s="37">
        <f>Z33*Тарифы!V26</f>
        <v>0</v>
      </c>
      <c r="AB33" s="36">
        <v>0</v>
      </c>
      <c r="AC33" s="37">
        <f>AB33*Тарифы!W26</f>
        <v>0</v>
      </c>
      <c r="AD33" s="36">
        <v>0</v>
      </c>
      <c r="AE33" s="37">
        <f>AD33*Тарифы!X26</f>
        <v>0</v>
      </c>
      <c r="AF33" s="36">
        <v>0</v>
      </c>
      <c r="AG33" s="37">
        <f>AF33*Тарифы!Y26</f>
        <v>0</v>
      </c>
    </row>
    <row r="34" spans="1:35" ht="36" x14ac:dyDescent="0.25">
      <c r="A34" s="38">
        <v>25</v>
      </c>
      <c r="B34" s="65" t="s">
        <v>53</v>
      </c>
      <c r="C34" s="50" t="s">
        <v>24</v>
      </c>
      <c r="D34" s="36">
        <v>0</v>
      </c>
      <c r="E34" s="37">
        <f>D34*Тарифы!D27</f>
        <v>0</v>
      </c>
      <c r="F34" s="36">
        <v>0</v>
      </c>
      <c r="G34" s="37">
        <f>F34*Тарифы!E27</f>
        <v>0</v>
      </c>
      <c r="H34" s="36">
        <v>0</v>
      </c>
      <c r="I34" s="37">
        <f>H34*Тарифы!F27</f>
        <v>0</v>
      </c>
      <c r="J34" s="36">
        <v>0</v>
      </c>
      <c r="K34" s="37">
        <f>J34*Тарифы!G27</f>
        <v>0</v>
      </c>
      <c r="L34" s="36">
        <v>0</v>
      </c>
      <c r="M34" s="37">
        <v>0</v>
      </c>
      <c r="N34" s="36">
        <v>0</v>
      </c>
      <c r="O34" s="37">
        <v>0</v>
      </c>
      <c r="P34" s="36">
        <v>0</v>
      </c>
      <c r="Q34" s="37">
        <v>0</v>
      </c>
      <c r="R34" s="36">
        <v>0</v>
      </c>
      <c r="S34" s="37">
        <v>0</v>
      </c>
      <c r="T34" s="36">
        <v>0</v>
      </c>
      <c r="U34" s="37">
        <v>0</v>
      </c>
      <c r="V34" s="36">
        <v>0</v>
      </c>
      <c r="W34" s="37">
        <v>0</v>
      </c>
      <c r="X34" s="36">
        <v>0</v>
      </c>
      <c r="Y34" s="37">
        <v>0</v>
      </c>
      <c r="Z34" s="36">
        <v>0</v>
      </c>
      <c r="AA34" s="37">
        <f>Z34*Тарифы!V27</f>
        <v>0</v>
      </c>
      <c r="AB34" s="36">
        <v>0</v>
      </c>
      <c r="AC34" s="37">
        <f>AB34*Тарифы!W27</f>
        <v>0</v>
      </c>
      <c r="AD34" s="36">
        <v>0</v>
      </c>
      <c r="AE34" s="37">
        <f>AD34*Тарифы!X27</f>
        <v>0</v>
      </c>
      <c r="AF34" s="36">
        <v>0</v>
      </c>
      <c r="AG34" s="37">
        <f>AF34*Тарифы!Y27</f>
        <v>0</v>
      </c>
    </row>
    <row r="35" spans="1:35" x14ac:dyDescent="0.25">
      <c r="A35" s="38">
        <v>27</v>
      </c>
      <c r="B35" s="65" t="s">
        <v>54</v>
      </c>
      <c r="C35" s="50" t="s">
        <v>25</v>
      </c>
      <c r="D35" s="36">
        <v>181</v>
      </c>
      <c r="E35" s="37">
        <f>D35*Тарифы!D28</f>
        <v>28027.85</v>
      </c>
      <c r="F35" s="36">
        <v>0</v>
      </c>
      <c r="G35" s="37">
        <f>F35*Тарифы!E28</f>
        <v>0</v>
      </c>
      <c r="H35" s="66">
        <v>10806</v>
      </c>
      <c r="I35" s="37">
        <f>H35*Тарифы!F28</f>
        <v>2007970.92</v>
      </c>
      <c r="J35" s="36">
        <v>0</v>
      </c>
      <c r="K35" s="37">
        <f>J35*Тарифы!G28</f>
        <v>0</v>
      </c>
      <c r="L35" s="36">
        <v>5611</v>
      </c>
      <c r="M35" s="37">
        <v>8768775.5700000003</v>
      </c>
      <c r="N35" s="36">
        <v>842</v>
      </c>
      <c r="O35" s="37">
        <v>139358.74</v>
      </c>
      <c r="P35" s="36">
        <v>0</v>
      </c>
      <c r="Q35" s="37">
        <v>0</v>
      </c>
      <c r="R35" s="36">
        <v>0</v>
      </c>
      <c r="S35" s="37">
        <v>0</v>
      </c>
      <c r="T35" s="36">
        <v>0</v>
      </c>
      <c r="U35" s="37">
        <v>0</v>
      </c>
      <c r="V35" s="36">
        <v>0</v>
      </c>
      <c r="W35" s="37">
        <v>0</v>
      </c>
      <c r="X35" s="36">
        <v>0</v>
      </c>
      <c r="Y35" s="37">
        <v>0</v>
      </c>
      <c r="Z35" s="36">
        <v>6710</v>
      </c>
      <c r="AA35" s="37">
        <f>Z35*Тарифы!V28</f>
        <v>2045140.9000000001</v>
      </c>
      <c r="AB35" s="36">
        <v>0</v>
      </c>
      <c r="AC35" s="37">
        <f>AB35*Тарифы!W28</f>
        <v>0</v>
      </c>
      <c r="AD35" s="36">
        <v>21684</v>
      </c>
      <c r="AE35" s="37">
        <f>AD35*Тарифы!X28</f>
        <v>16173228.24</v>
      </c>
      <c r="AF35" s="36">
        <v>0</v>
      </c>
      <c r="AG35" s="37">
        <f>AF35*Тарифы!Y28</f>
        <v>0</v>
      </c>
    </row>
    <row r="36" spans="1:35" x14ac:dyDescent="0.25">
      <c r="A36" s="38">
        <v>28</v>
      </c>
      <c r="B36" s="65" t="s">
        <v>61</v>
      </c>
      <c r="C36" s="50" t="s">
        <v>26</v>
      </c>
      <c r="D36" s="36">
        <v>0</v>
      </c>
      <c r="E36" s="37">
        <f>D36*Тарифы!D29</f>
        <v>0</v>
      </c>
      <c r="F36" s="36">
        <v>0</v>
      </c>
      <c r="G36" s="37">
        <f>F36*Тарифы!E29</f>
        <v>0</v>
      </c>
      <c r="H36" s="66">
        <v>0</v>
      </c>
      <c r="I36" s="37">
        <f>H36*Тарифы!F29</f>
        <v>0</v>
      </c>
      <c r="J36" s="36">
        <v>0</v>
      </c>
      <c r="K36" s="37">
        <f>J36*Тарифы!G29</f>
        <v>0</v>
      </c>
      <c r="L36" s="36">
        <v>0</v>
      </c>
      <c r="M36" s="37">
        <v>0</v>
      </c>
      <c r="N36" s="36">
        <v>0</v>
      </c>
      <c r="O36" s="37">
        <v>0</v>
      </c>
      <c r="P36" s="36">
        <v>0</v>
      </c>
      <c r="Q36" s="37">
        <v>0</v>
      </c>
      <c r="R36" s="36">
        <v>0</v>
      </c>
      <c r="S36" s="37">
        <v>0</v>
      </c>
      <c r="T36" s="36">
        <v>0</v>
      </c>
      <c r="U36" s="37">
        <v>0</v>
      </c>
      <c r="V36" s="36">
        <v>0</v>
      </c>
      <c r="W36" s="37">
        <v>0</v>
      </c>
      <c r="X36" s="36">
        <v>0</v>
      </c>
      <c r="Y36" s="37">
        <v>0</v>
      </c>
      <c r="Z36" s="36">
        <v>0</v>
      </c>
      <c r="AA36" s="37">
        <f>Z36*Тарифы!V29</f>
        <v>0</v>
      </c>
      <c r="AB36" s="36">
        <v>0</v>
      </c>
      <c r="AC36" s="37">
        <f>AB36*Тарифы!W29</f>
        <v>0</v>
      </c>
      <c r="AD36" s="36">
        <v>0</v>
      </c>
      <c r="AE36" s="37">
        <f>AD36*Тарифы!X29</f>
        <v>0</v>
      </c>
      <c r="AF36" s="36">
        <v>0</v>
      </c>
      <c r="AG36" s="37">
        <f>AF36*Тарифы!Y29</f>
        <v>0</v>
      </c>
    </row>
    <row r="37" spans="1:35" x14ac:dyDescent="0.25">
      <c r="A37" s="38">
        <v>29</v>
      </c>
      <c r="B37" s="65" t="s">
        <v>62</v>
      </c>
      <c r="C37" s="50" t="s">
        <v>27</v>
      </c>
      <c r="D37" s="36">
        <v>0</v>
      </c>
      <c r="E37" s="37">
        <f>D37*Тарифы!D30</f>
        <v>0</v>
      </c>
      <c r="F37" s="36">
        <v>0</v>
      </c>
      <c r="G37" s="37">
        <f>F37*Тарифы!E30</f>
        <v>0</v>
      </c>
      <c r="H37" s="36">
        <v>783</v>
      </c>
      <c r="I37" s="37">
        <f>H37*Тарифы!F30</f>
        <v>154900.89000000001</v>
      </c>
      <c r="J37" s="36">
        <v>0</v>
      </c>
      <c r="K37" s="37">
        <f>J37*Тарифы!G30</f>
        <v>0</v>
      </c>
      <c r="L37" s="36">
        <v>0</v>
      </c>
      <c r="M37" s="37">
        <v>0</v>
      </c>
      <c r="N37" s="36">
        <v>0</v>
      </c>
      <c r="O37" s="37">
        <v>0</v>
      </c>
      <c r="P37" s="36">
        <v>0</v>
      </c>
      <c r="Q37" s="37">
        <v>0</v>
      </c>
      <c r="R37" s="36">
        <v>0</v>
      </c>
      <c r="S37" s="37">
        <v>0</v>
      </c>
      <c r="T37" s="36">
        <v>0</v>
      </c>
      <c r="U37" s="37">
        <v>0</v>
      </c>
      <c r="V37" s="36">
        <v>0</v>
      </c>
      <c r="W37" s="37">
        <v>0</v>
      </c>
      <c r="X37" s="36">
        <v>0</v>
      </c>
      <c r="Y37" s="37">
        <v>0</v>
      </c>
      <c r="Z37" s="36">
        <v>0</v>
      </c>
      <c r="AA37" s="37">
        <f>Z37*Тарифы!V30</f>
        <v>0</v>
      </c>
      <c r="AB37" s="36">
        <v>0</v>
      </c>
      <c r="AC37" s="37">
        <f>AB37*Тарифы!W30</f>
        <v>0</v>
      </c>
      <c r="AD37" s="36">
        <v>936</v>
      </c>
      <c r="AE37" s="37">
        <f>AD37*Тарифы!X30</f>
        <v>818784.72</v>
      </c>
      <c r="AF37" s="36">
        <v>333</v>
      </c>
      <c r="AG37" s="37">
        <f>AF37*Тарифы!Y30</f>
        <v>291298.40999999997</v>
      </c>
    </row>
    <row r="38" spans="1:35" x14ac:dyDescent="0.25">
      <c r="A38" s="38">
        <v>30</v>
      </c>
      <c r="B38" s="65" t="s">
        <v>63</v>
      </c>
      <c r="C38" s="50" t="s">
        <v>28</v>
      </c>
      <c r="D38" s="36">
        <v>0</v>
      </c>
      <c r="E38" s="37">
        <f>D38*Тарифы!D31</f>
        <v>0</v>
      </c>
      <c r="F38" s="36">
        <v>0</v>
      </c>
      <c r="G38" s="37">
        <f>F38*Тарифы!E31</f>
        <v>0</v>
      </c>
      <c r="H38" s="66">
        <v>99</v>
      </c>
      <c r="I38" s="37">
        <f>H38*Тарифы!F31</f>
        <v>15701.4</v>
      </c>
      <c r="J38" s="36">
        <v>0</v>
      </c>
      <c r="K38" s="37">
        <f>J38*Тарифы!G31</f>
        <v>0</v>
      </c>
      <c r="L38" s="36">
        <v>0</v>
      </c>
      <c r="M38" s="37">
        <v>0</v>
      </c>
      <c r="N38" s="36">
        <v>0</v>
      </c>
      <c r="O38" s="37">
        <v>0</v>
      </c>
      <c r="P38" s="36">
        <v>0</v>
      </c>
      <c r="Q38" s="37">
        <v>0</v>
      </c>
      <c r="R38" s="36">
        <v>0</v>
      </c>
      <c r="S38" s="37">
        <v>0</v>
      </c>
      <c r="T38" s="36">
        <v>0</v>
      </c>
      <c r="U38" s="37">
        <v>0</v>
      </c>
      <c r="V38" s="36">
        <v>0</v>
      </c>
      <c r="W38" s="37">
        <v>0</v>
      </c>
      <c r="X38" s="36">
        <v>0</v>
      </c>
      <c r="Y38" s="37">
        <v>0</v>
      </c>
      <c r="Z38" s="36">
        <v>0</v>
      </c>
      <c r="AA38" s="37">
        <f>Z38*Тарифы!V31</f>
        <v>0</v>
      </c>
      <c r="AB38" s="36">
        <v>0</v>
      </c>
      <c r="AC38" s="37">
        <f>AB38*Тарифы!W31</f>
        <v>0</v>
      </c>
      <c r="AD38" s="36">
        <v>612</v>
      </c>
      <c r="AE38" s="37">
        <f>AD38*Тарифы!X31</f>
        <v>371930.76</v>
      </c>
      <c r="AF38" s="36">
        <v>0</v>
      </c>
      <c r="AG38" s="37">
        <f>AF38*Тарифы!Y31</f>
        <v>0</v>
      </c>
    </row>
    <row r="39" spans="1:35" x14ac:dyDescent="0.25">
      <c r="A39" s="38">
        <v>31</v>
      </c>
      <c r="B39" s="65" t="s">
        <v>64</v>
      </c>
      <c r="C39" s="50" t="s">
        <v>29</v>
      </c>
      <c r="D39" s="36">
        <v>1836</v>
      </c>
      <c r="E39" s="37">
        <f>D39*Тарифы!D32</f>
        <v>302682.96000000002</v>
      </c>
      <c r="F39" s="36">
        <v>0</v>
      </c>
      <c r="G39" s="37">
        <f>F39*Тарифы!E32</f>
        <v>0</v>
      </c>
      <c r="H39" s="66">
        <v>1350</v>
      </c>
      <c r="I39" s="37">
        <f>H39*Тарифы!F32</f>
        <v>267070.5</v>
      </c>
      <c r="J39" s="36">
        <v>0</v>
      </c>
      <c r="K39" s="37">
        <f>J39*Тарифы!G32</f>
        <v>0</v>
      </c>
      <c r="L39" s="36">
        <v>0</v>
      </c>
      <c r="M39" s="37">
        <v>0</v>
      </c>
      <c r="N39" s="36">
        <v>0</v>
      </c>
      <c r="O39" s="37">
        <v>0</v>
      </c>
      <c r="P39" s="36">
        <v>0</v>
      </c>
      <c r="Q39" s="37">
        <v>0</v>
      </c>
      <c r="R39" s="36">
        <v>0</v>
      </c>
      <c r="S39" s="37">
        <v>0</v>
      </c>
      <c r="T39" s="36">
        <v>0</v>
      </c>
      <c r="U39" s="37">
        <v>0</v>
      </c>
      <c r="V39" s="36">
        <v>0</v>
      </c>
      <c r="W39" s="37">
        <v>0</v>
      </c>
      <c r="X39" s="36">
        <v>0</v>
      </c>
      <c r="Y39" s="37">
        <v>0</v>
      </c>
      <c r="Z39" s="36">
        <v>540</v>
      </c>
      <c r="AA39" s="37">
        <f>Z39*Тарифы!V32</f>
        <v>175224.6</v>
      </c>
      <c r="AB39" s="36">
        <v>0</v>
      </c>
      <c r="AC39" s="37">
        <f>AB39*Тарифы!W32</f>
        <v>0</v>
      </c>
      <c r="AD39" s="36">
        <v>3510</v>
      </c>
      <c r="AE39" s="37">
        <f>AD39*Тарифы!X32</f>
        <v>3070442.6999999997</v>
      </c>
      <c r="AF39" s="36">
        <v>0</v>
      </c>
      <c r="AG39" s="37">
        <f>AF39*Тарифы!Y32</f>
        <v>0</v>
      </c>
    </row>
    <row r="40" spans="1:35" x14ac:dyDescent="0.25">
      <c r="A40" s="38">
        <v>32</v>
      </c>
      <c r="B40" s="65" t="s">
        <v>65</v>
      </c>
      <c r="C40" s="50" t="s">
        <v>30</v>
      </c>
      <c r="D40" s="36">
        <v>0</v>
      </c>
      <c r="E40" s="37">
        <f>D40*Тарифы!D33</f>
        <v>0</v>
      </c>
      <c r="F40" s="36">
        <v>0</v>
      </c>
      <c r="G40" s="37">
        <f>F40*Тарифы!E33</f>
        <v>0</v>
      </c>
      <c r="H40" s="36">
        <v>0</v>
      </c>
      <c r="I40" s="37">
        <f>H40*Тарифы!F33</f>
        <v>0</v>
      </c>
      <c r="J40" s="36">
        <v>0</v>
      </c>
      <c r="K40" s="37">
        <f>J40*Тарифы!G33</f>
        <v>0</v>
      </c>
      <c r="L40" s="36">
        <v>0</v>
      </c>
      <c r="M40" s="37">
        <v>0</v>
      </c>
      <c r="N40" s="36">
        <v>0</v>
      </c>
      <c r="O40" s="37">
        <v>0</v>
      </c>
      <c r="P40" s="36">
        <v>0</v>
      </c>
      <c r="Q40" s="37">
        <v>0</v>
      </c>
      <c r="R40" s="36">
        <v>0</v>
      </c>
      <c r="S40" s="37">
        <v>0</v>
      </c>
      <c r="T40" s="36">
        <v>0</v>
      </c>
      <c r="U40" s="37">
        <v>0</v>
      </c>
      <c r="V40" s="36">
        <v>0</v>
      </c>
      <c r="W40" s="37">
        <v>0</v>
      </c>
      <c r="X40" s="36">
        <v>0</v>
      </c>
      <c r="Y40" s="37">
        <v>0</v>
      </c>
      <c r="Z40" s="36">
        <v>0</v>
      </c>
      <c r="AA40" s="37">
        <f>Z40*Тарифы!V33</f>
        <v>0</v>
      </c>
      <c r="AB40" s="36">
        <v>0</v>
      </c>
      <c r="AC40" s="37">
        <f>AB40*Тарифы!W33</f>
        <v>0</v>
      </c>
      <c r="AD40" s="36">
        <v>0</v>
      </c>
      <c r="AE40" s="37">
        <f>AD40*Тарифы!X33</f>
        <v>0</v>
      </c>
      <c r="AF40" s="36">
        <v>0</v>
      </c>
      <c r="AG40" s="37">
        <f>AF40*Тарифы!Y33</f>
        <v>0</v>
      </c>
    </row>
    <row r="41" spans="1:35" x14ac:dyDescent="0.25">
      <c r="A41" s="38">
        <v>33</v>
      </c>
      <c r="B41" s="65" t="s">
        <v>66</v>
      </c>
      <c r="C41" s="50" t="s">
        <v>31</v>
      </c>
      <c r="D41" s="36">
        <v>0</v>
      </c>
      <c r="E41" s="37">
        <f>D41*Тарифы!D34</f>
        <v>0</v>
      </c>
      <c r="F41" s="36">
        <v>0</v>
      </c>
      <c r="G41" s="37">
        <f>F41*Тарифы!E34</f>
        <v>0</v>
      </c>
      <c r="H41" s="66">
        <v>0</v>
      </c>
      <c r="I41" s="37">
        <f>H41*Тарифы!F34</f>
        <v>0</v>
      </c>
      <c r="J41" s="36">
        <v>0</v>
      </c>
      <c r="K41" s="37">
        <f>J41*Тарифы!G34</f>
        <v>0</v>
      </c>
      <c r="L41" s="36">
        <v>0</v>
      </c>
      <c r="M41" s="37">
        <v>0</v>
      </c>
      <c r="N41" s="36">
        <v>0</v>
      </c>
      <c r="O41" s="37">
        <v>0</v>
      </c>
      <c r="P41" s="36">
        <v>0</v>
      </c>
      <c r="Q41" s="37">
        <v>0</v>
      </c>
      <c r="R41" s="36">
        <v>0</v>
      </c>
      <c r="S41" s="37">
        <v>0</v>
      </c>
      <c r="T41" s="36">
        <v>0</v>
      </c>
      <c r="U41" s="37">
        <v>0</v>
      </c>
      <c r="V41" s="36">
        <v>0</v>
      </c>
      <c r="W41" s="37">
        <v>0</v>
      </c>
      <c r="X41" s="36">
        <v>0</v>
      </c>
      <c r="Y41" s="37">
        <v>0</v>
      </c>
      <c r="Z41" s="36">
        <v>0</v>
      </c>
      <c r="AA41" s="37">
        <f>Z41*Тарифы!V34</f>
        <v>0</v>
      </c>
      <c r="AB41" s="36">
        <v>0</v>
      </c>
      <c r="AC41" s="37">
        <f>AB41*Тарифы!W34</f>
        <v>0</v>
      </c>
      <c r="AD41" s="36">
        <v>0</v>
      </c>
      <c r="AE41" s="37">
        <f>AD41*Тарифы!X34</f>
        <v>0</v>
      </c>
      <c r="AF41" s="36">
        <v>0</v>
      </c>
      <c r="AG41" s="37">
        <f>AF41*Тарифы!Y34</f>
        <v>0</v>
      </c>
    </row>
    <row r="42" spans="1:35" x14ac:dyDescent="0.25">
      <c r="A42" s="38">
        <v>34</v>
      </c>
      <c r="B42" s="65" t="s">
        <v>67</v>
      </c>
      <c r="C42" s="50" t="s">
        <v>32</v>
      </c>
      <c r="D42" s="36">
        <v>0</v>
      </c>
      <c r="E42" s="37">
        <f>D42*Тарифы!D35</f>
        <v>0</v>
      </c>
      <c r="F42" s="36">
        <v>0</v>
      </c>
      <c r="G42" s="37">
        <f>F42*Тарифы!E35</f>
        <v>0</v>
      </c>
      <c r="H42" s="66">
        <v>0</v>
      </c>
      <c r="I42" s="37">
        <f>H42*Тарифы!F35</f>
        <v>0</v>
      </c>
      <c r="J42" s="36">
        <v>0</v>
      </c>
      <c r="K42" s="37">
        <f>J42*Тарифы!G35</f>
        <v>0</v>
      </c>
      <c r="L42" s="36">
        <v>0</v>
      </c>
      <c r="M42" s="37">
        <v>0</v>
      </c>
      <c r="N42" s="36">
        <v>0</v>
      </c>
      <c r="O42" s="37">
        <v>0</v>
      </c>
      <c r="P42" s="36">
        <v>0</v>
      </c>
      <c r="Q42" s="37">
        <v>0</v>
      </c>
      <c r="R42" s="36">
        <v>0</v>
      </c>
      <c r="S42" s="37">
        <v>0</v>
      </c>
      <c r="T42" s="36">
        <v>0</v>
      </c>
      <c r="U42" s="37">
        <v>0</v>
      </c>
      <c r="V42" s="36">
        <v>0</v>
      </c>
      <c r="W42" s="37">
        <v>0</v>
      </c>
      <c r="X42" s="36">
        <v>0</v>
      </c>
      <c r="Y42" s="37">
        <v>0</v>
      </c>
      <c r="Z42" s="36">
        <v>0</v>
      </c>
      <c r="AA42" s="37">
        <f>Z42*Тарифы!V35</f>
        <v>0</v>
      </c>
      <c r="AB42" s="36">
        <v>0</v>
      </c>
      <c r="AC42" s="37">
        <f>AB42*Тарифы!W35</f>
        <v>0</v>
      </c>
      <c r="AD42" s="36">
        <v>0</v>
      </c>
      <c r="AE42" s="37">
        <f>AD42*Тарифы!X35</f>
        <v>0</v>
      </c>
      <c r="AF42" s="36">
        <v>0</v>
      </c>
      <c r="AG42" s="37">
        <f>AF42*Тарифы!Y35</f>
        <v>0</v>
      </c>
    </row>
    <row r="43" spans="1:35" x14ac:dyDescent="0.25">
      <c r="A43" s="38">
        <v>35</v>
      </c>
      <c r="B43" s="65" t="s">
        <v>68</v>
      </c>
      <c r="C43" s="50" t="s">
        <v>33</v>
      </c>
      <c r="D43" s="36">
        <v>132</v>
      </c>
      <c r="E43" s="37">
        <f>D43*Тарифы!D36</f>
        <v>39134.04</v>
      </c>
      <c r="F43" s="36">
        <v>0</v>
      </c>
      <c r="G43" s="37">
        <f>F43*Тарифы!E36</f>
        <v>0</v>
      </c>
      <c r="H43" s="36">
        <v>684</v>
      </c>
      <c r="I43" s="37">
        <f>H43*Тарифы!F36</f>
        <v>243339.84</v>
      </c>
      <c r="J43" s="36">
        <v>0</v>
      </c>
      <c r="K43" s="37">
        <f>J43*Тарифы!G36</f>
        <v>0</v>
      </c>
      <c r="L43" s="36">
        <v>0</v>
      </c>
      <c r="M43" s="37">
        <v>0</v>
      </c>
      <c r="N43" s="36">
        <v>0</v>
      </c>
      <c r="O43" s="37">
        <v>0</v>
      </c>
      <c r="P43" s="36">
        <v>0</v>
      </c>
      <c r="Q43" s="37">
        <v>0</v>
      </c>
      <c r="R43" s="36">
        <v>0</v>
      </c>
      <c r="S43" s="37">
        <v>0</v>
      </c>
      <c r="T43" s="36">
        <v>0</v>
      </c>
      <c r="U43" s="37">
        <v>0</v>
      </c>
      <c r="V43" s="36">
        <v>0</v>
      </c>
      <c r="W43" s="37">
        <v>0</v>
      </c>
      <c r="X43" s="36">
        <v>0</v>
      </c>
      <c r="Y43" s="37">
        <v>0</v>
      </c>
      <c r="Z43" s="36">
        <v>0</v>
      </c>
      <c r="AA43" s="37">
        <f>Z43*Тарифы!V36</f>
        <v>0</v>
      </c>
      <c r="AB43" s="36">
        <v>0</v>
      </c>
      <c r="AC43" s="37">
        <f>AB43*Тарифы!W36</f>
        <v>0</v>
      </c>
      <c r="AD43" s="36">
        <v>1287</v>
      </c>
      <c r="AE43" s="37">
        <f>AD43*Тарифы!X36</f>
        <v>1670963.5799999998</v>
      </c>
      <c r="AF43" s="36">
        <v>0</v>
      </c>
      <c r="AG43" s="37">
        <f>AF43*Тарифы!Y36</f>
        <v>0</v>
      </c>
    </row>
    <row r="44" spans="1:35" x14ac:dyDescent="0.25">
      <c r="A44" s="38">
        <v>36</v>
      </c>
      <c r="B44" s="65" t="s">
        <v>72</v>
      </c>
      <c r="C44" s="50" t="s">
        <v>190</v>
      </c>
      <c r="D44" s="36">
        <v>1620</v>
      </c>
      <c r="E44" s="37">
        <f>D44*Тарифы!D37</f>
        <v>490584.6</v>
      </c>
      <c r="F44" s="36">
        <v>0</v>
      </c>
      <c r="G44" s="37">
        <f>F44*Тарифы!E37</f>
        <v>0</v>
      </c>
      <c r="H44" s="66">
        <v>0</v>
      </c>
      <c r="I44" s="37">
        <f>H44*Тарифы!F37</f>
        <v>0</v>
      </c>
      <c r="J44" s="36">
        <v>0</v>
      </c>
      <c r="K44" s="37">
        <f>J44*Тарифы!G37</f>
        <v>0</v>
      </c>
      <c r="L44" s="36">
        <v>0</v>
      </c>
      <c r="M44" s="37">
        <v>0</v>
      </c>
      <c r="N44" s="36">
        <v>0</v>
      </c>
      <c r="O44" s="37">
        <v>0</v>
      </c>
      <c r="P44" s="36">
        <v>0</v>
      </c>
      <c r="Q44" s="37">
        <v>0</v>
      </c>
      <c r="R44" s="36">
        <v>0</v>
      </c>
      <c r="S44" s="37">
        <v>0</v>
      </c>
      <c r="T44" s="36">
        <v>0</v>
      </c>
      <c r="U44" s="37">
        <v>0</v>
      </c>
      <c r="V44" s="36">
        <v>0</v>
      </c>
      <c r="W44" s="37">
        <v>0</v>
      </c>
      <c r="X44" s="36">
        <v>0</v>
      </c>
      <c r="Y44" s="37">
        <v>0</v>
      </c>
      <c r="Z44" s="36">
        <v>0</v>
      </c>
      <c r="AA44" s="37">
        <f>Z44*Тарифы!V37</f>
        <v>0</v>
      </c>
      <c r="AB44" s="36">
        <v>0</v>
      </c>
      <c r="AC44" s="37">
        <f>AB44*Тарифы!W37</f>
        <v>0</v>
      </c>
      <c r="AD44" s="36">
        <v>4041</v>
      </c>
      <c r="AE44" s="37">
        <f>AD44*Тарифы!X37</f>
        <v>5166943.83</v>
      </c>
      <c r="AF44" s="36">
        <v>900</v>
      </c>
      <c r="AG44" s="37">
        <f>AF44*Тарифы!Y37</f>
        <v>1416393</v>
      </c>
    </row>
    <row r="45" spans="1:35" x14ac:dyDescent="0.25">
      <c r="A45" s="38">
        <v>37</v>
      </c>
      <c r="B45" s="65" t="s">
        <v>69</v>
      </c>
      <c r="C45" s="50" t="s">
        <v>34</v>
      </c>
      <c r="D45" s="36">
        <v>0</v>
      </c>
      <c r="E45" s="37">
        <f>D45*Тарифы!D38</f>
        <v>0</v>
      </c>
      <c r="F45" s="36">
        <v>0</v>
      </c>
      <c r="G45" s="37">
        <f>F45*Тарифы!E38</f>
        <v>0</v>
      </c>
      <c r="H45" s="66">
        <v>0</v>
      </c>
      <c r="I45" s="37">
        <f>H45*Тарифы!F38</f>
        <v>0</v>
      </c>
      <c r="J45" s="36">
        <v>0</v>
      </c>
      <c r="K45" s="37">
        <f>J45*Тарифы!G38</f>
        <v>0</v>
      </c>
      <c r="L45" s="36">
        <v>0</v>
      </c>
      <c r="M45" s="37">
        <v>0</v>
      </c>
      <c r="N45" s="36">
        <v>0</v>
      </c>
      <c r="O45" s="37">
        <v>0</v>
      </c>
      <c r="P45" s="36">
        <v>0</v>
      </c>
      <c r="Q45" s="37">
        <v>0</v>
      </c>
      <c r="R45" s="36">
        <v>0</v>
      </c>
      <c r="S45" s="37">
        <v>0</v>
      </c>
      <c r="T45" s="36">
        <v>0</v>
      </c>
      <c r="U45" s="37">
        <v>0</v>
      </c>
      <c r="V45" s="36">
        <v>0</v>
      </c>
      <c r="W45" s="37">
        <v>0</v>
      </c>
      <c r="X45" s="36">
        <v>0</v>
      </c>
      <c r="Y45" s="37">
        <v>0</v>
      </c>
      <c r="Z45" s="36">
        <v>0</v>
      </c>
      <c r="AA45" s="37">
        <f>Z45*Тарифы!V38</f>
        <v>0</v>
      </c>
      <c r="AB45" s="36">
        <v>0</v>
      </c>
      <c r="AC45" s="37">
        <f>AB45*Тарифы!W38</f>
        <v>0</v>
      </c>
      <c r="AD45" s="36">
        <v>0</v>
      </c>
      <c r="AE45" s="37">
        <f>AD45*Тарифы!X38</f>
        <v>0</v>
      </c>
      <c r="AF45" s="36">
        <v>0</v>
      </c>
      <c r="AG45" s="37">
        <f>AF45*Тарифы!Y38</f>
        <v>0</v>
      </c>
    </row>
    <row r="46" spans="1:35" x14ac:dyDescent="0.25">
      <c r="A46" s="38">
        <v>38</v>
      </c>
      <c r="B46" s="65" t="s">
        <v>72</v>
      </c>
      <c r="C46" s="50" t="s">
        <v>70</v>
      </c>
      <c r="D46" s="36">
        <v>0</v>
      </c>
      <c r="E46" s="37">
        <f>D46*Тарифы!D39</f>
        <v>0</v>
      </c>
      <c r="F46" s="36">
        <v>0</v>
      </c>
      <c r="G46" s="37">
        <f>F46*Тарифы!E39</f>
        <v>0</v>
      </c>
      <c r="H46" s="36">
        <v>0</v>
      </c>
      <c r="I46" s="37">
        <f>H46*Тарифы!F39</f>
        <v>0</v>
      </c>
      <c r="J46" s="36">
        <v>0</v>
      </c>
      <c r="K46" s="37">
        <f>J46*Тарифы!G39</f>
        <v>0</v>
      </c>
      <c r="L46" s="36">
        <v>0</v>
      </c>
      <c r="M46" s="37">
        <v>0</v>
      </c>
      <c r="N46" s="36">
        <v>0</v>
      </c>
      <c r="O46" s="37">
        <v>0</v>
      </c>
      <c r="P46" s="36">
        <v>0</v>
      </c>
      <c r="Q46" s="37">
        <v>0</v>
      </c>
      <c r="R46" s="36">
        <v>0</v>
      </c>
      <c r="S46" s="37">
        <v>0</v>
      </c>
      <c r="T46" s="36">
        <v>0</v>
      </c>
      <c r="U46" s="37">
        <v>0</v>
      </c>
      <c r="V46" s="36">
        <v>0</v>
      </c>
      <c r="W46" s="37">
        <v>0</v>
      </c>
      <c r="X46" s="36">
        <v>0</v>
      </c>
      <c r="Y46" s="37">
        <v>0</v>
      </c>
      <c r="Z46" s="36">
        <v>0</v>
      </c>
      <c r="AA46" s="37">
        <f>Z46*Тарифы!V39</f>
        <v>0</v>
      </c>
      <c r="AB46" s="36">
        <v>0</v>
      </c>
      <c r="AC46" s="37">
        <f>AB46*Тарифы!W39</f>
        <v>0</v>
      </c>
      <c r="AD46" s="36">
        <v>0</v>
      </c>
      <c r="AE46" s="37">
        <f>AD46*Тарифы!X39</f>
        <v>0</v>
      </c>
      <c r="AF46" s="36">
        <v>0</v>
      </c>
      <c r="AG46" s="37">
        <f>AF46*Тарифы!Y39</f>
        <v>0</v>
      </c>
    </row>
    <row r="47" spans="1:35" x14ac:dyDescent="0.25">
      <c r="A47" s="38">
        <v>39</v>
      </c>
      <c r="B47" s="65" t="s">
        <v>72</v>
      </c>
      <c r="C47" s="50" t="s">
        <v>71</v>
      </c>
      <c r="D47" s="36">
        <v>1742</v>
      </c>
      <c r="E47" s="37">
        <f>D47*Тарифы!D40</f>
        <v>202298.46</v>
      </c>
      <c r="F47" s="36">
        <v>0</v>
      </c>
      <c r="G47" s="37">
        <f>F47*Тарифы!E40</f>
        <v>0</v>
      </c>
      <c r="H47" s="66">
        <v>0</v>
      </c>
      <c r="I47" s="37">
        <f>H47*Тарифы!F40</f>
        <v>0</v>
      </c>
      <c r="J47" s="36">
        <v>360</v>
      </c>
      <c r="K47" s="37">
        <f>J47*Тарифы!G40</f>
        <v>0</v>
      </c>
      <c r="L47" s="36">
        <v>0</v>
      </c>
      <c r="M47" s="37">
        <v>0</v>
      </c>
      <c r="N47" s="36">
        <v>0</v>
      </c>
      <c r="O47" s="37">
        <v>0</v>
      </c>
      <c r="P47" s="36">
        <v>0</v>
      </c>
      <c r="Q47" s="37">
        <v>0</v>
      </c>
      <c r="R47" s="36">
        <v>0</v>
      </c>
      <c r="S47" s="37">
        <v>0</v>
      </c>
      <c r="T47" s="36">
        <v>0</v>
      </c>
      <c r="U47" s="37">
        <v>0</v>
      </c>
      <c r="V47" s="36">
        <v>0</v>
      </c>
      <c r="W47" s="37">
        <v>0</v>
      </c>
      <c r="X47" s="36">
        <v>0</v>
      </c>
      <c r="Y47" s="37">
        <v>0</v>
      </c>
      <c r="Z47" s="36">
        <v>3060</v>
      </c>
      <c r="AA47" s="37">
        <f>Z47*Тарифы!V40</f>
        <v>699424.2</v>
      </c>
      <c r="AB47" s="36">
        <v>1055</v>
      </c>
      <c r="AC47" s="37">
        <f>AB47*Тарифы!W40</f>
        <v>241141.35</v>
      </c>
      <c r="AD47" s="36">
        <v>0</v>
      </c>
      <c r="AE47" s="37">
        <f>AD47*Тарифы!X40</f>
        <v>0</v>
      </c>
      <c r="AF47" s="36">
        <v>0</v>
      </c>
      <c r="AG47" s="37">
        <f>AF47*Тарифы!Y40</f>
        <v>0</v>
      </c>
    </row>
    <row r="48" spans="1:35" s="40" customFormat="1" x14ac:dyDescent="0.25">
      <c r="A48" s="227" t="s">
        <v>82</v>
      </c>
      <c r="B48" s="228"/>
      <c r="C48" s="229"/>
      <c r="D48" s="67">
        <f>SUM(D10:D47)</f>
        <v>22691</v>
      </c>
      <c r="E48" s="39">
        <f t="shared" ref="E48:AG48" si="0">SUM(E10:E47)</f>
        <v>3835063.34</v>
      </c>
      <c r="F48" s="67">
        <f t="shared" si="0"/>
        <v>1857</v>
      </c>
      <c r="G48" s="39">
        <f t="shared" si="0"/>
        <v>364196.22</v>
      </c>
      <c r="H48" s="67">
        <f t="shared" si="0"/>
        <v>22679</v>
      </c>
      <c r="I48" s="39">
        <f t="shared" si="0"/>
        <v>4512060.8599999994</v>
      </c>
      <c r="J48" s="67">
        <f t="shared" si="0"/>
        <v>5312</v>
      </c>
      <c r="K48" s="39">
        <f t="shared" si="0"/>
        <v>961964.76000000013</v>
      </c>
      <c r="L48" s="67">
        <f t="shared" si="0"/>
        <v>5611</v>
      </c>
      <c r="M48" s="39">
        <f t="shared" si="0"/>
        <v>8768775.5700000003</v>
      </c>
      <c r="N48" s="67">
        <f t="shared" si="0"/>
        <v>842</v>
      </c>
      <c r="O48" s="39">
        <f t="shared" si="0"/>
        <v>139358.74</v>
      </c>
      <c r="P48" s="67">
        <f t="shared" si="0"/>
        <v>257</v>
      </c>
      <c r="Q48" s="39">
        <f t="shared" si="0"/>
        <v>1019930.2</v>
      </c>
      <c r="R48" s="67">
        <f t="shared" si="0"/>
        <v>64</v>
      </c>
      <c r="S48" s="39">
        <f t="shared" si="0"/>
        <v>253990.39999999999</v>
      </c>
      <c r="T48" s="67">
        <f t="shared" si="0"/>
        <v>6296</v>
      </c>
      <c r="U48" s="39">
        <f t="shared" si="0"/>
        <v>6934157.6200000001</v>
      </c>
      <c r="V48" s="67">
        <f t="shared" si="0"/>
        <v>4333</v>
      </c>
      <c r="W48" s="39">
        <f t="shared" si="0"/>
        <v>1012205.2</v>
      </c>
      <c r="X48" s="67">
        <f t="shared" si="0"/>
        <v>732</v>
      </c>
      <c r="Y48" s="39">
        <f t="shared" si="0"/>
        <v>1376079.38</v>
      </c>
      <c r="Z48" s="67">
        <f t="shared" si="0"/>
        <v>11255</v>
      </c>
      <c r="AA48" s="39">
        <f t="shared" si="0"/>
        <v>3158755.9000000004</v>
      </c>
      <c r="AB48" s="67">
        <f t="shared" si="0"/>
        <v>3540</v>
      </c>
      <c r="AC48" s="39">
        <f t="shared" si="0"/>
        <v>1336210.51</v>
      </c>
      <c r="AD48" s="67">
        <f t="shared" si="0"/>
        <v>45851</v>
      </c>
      <c r="AE48" s="39">
        <f t="shared" si="0"/>
        <v>41334845.279999994</v>
      </c>
      <c r="AF48" s="67">
        <f t="shared" si="0"/>
        <v>14420</v>
      </c>
      <c r="AG48" s="39">
        <f t="shared" si="0"/>
        <v>16135523.129999999</v>
      </c>
      <c r="AH48" s="68"/>
      <c r="AI48" s="68"/>
    </row>
    <row r="50" spans="1:35" s="41" customFormat="1" ht="30.75" hidden="1" customHeight="1" x14ac:dyDescent="0.25">
      <c r="A50" s="48"/>
      <c r="B50" s="49"/>
      <c r="C50" s="69" t="s">
        <v>85</v>
      </c>
      <c r="D50" s="44">
        <v>32162</v>
      </c>
      <c r="E50" s="45"/>
      <c r="F50" s="223" t="s">
        <v>83</v>
      </c>
      <c r="G50" s="223"/>
      <c r="H50" s="44">
        <v>24467</v>
      </c>
      <c r="I50" s="45"/>
      <c r="J50" s="70" t="s">
        <v>84</v>
      </c>
      <c r="K50" s="44"/>
      <c r="L50" s="45">
        <v>7695</v>
      </c>
      <c r="M50" s="42"/>
      <c r="N50" s="53"/>
      <c r="O50" s="42"/>
      <c r="P50" s="53"/>
      <c r="Q50" s="42"/>
      <c r="R50" s="53"/>
      <c r="S50" s="42"/>
      <c r="T50" s="53"/>
      <c r="U50" s="42"/>
      <c r="V50" s="53"/>
      <c r="W50" s="42"/>
      <c r="X50" s="53"/>
      <c r="Y50" s="42"/>
      <c r="Z50" s="53"/>
      <c r="AA50" s="42"/>
      <c r="AB50" s="53"/>
      <c r="AC50" s="42"/>
      <c r="AD50" s="53"/>
      <c r="AE50" s="42"/>
      <c r="AF50" s="53"/>
      <c r="AG50" s="42"/>
      <c r="AH50" s="48"/>
      <c r="AI50" s="48"/>
    </row>
    <row r="54" spans="1:35" x14ac:dyDescent="0.25">
      <c r="C54" s="55" t="s">
        <v>87</v>
      </c>
      <c r="D54" s="56" t="str">
        <f>D3</f>
        <v>ГБУЗ "Алагирская ЦРБ"</v>
      </c>
    </row>
    <row r="55" spans="1:35" ht="27" customHeight="1" x14ac:dyDescent="0.25">
      <c r="A55" s="57"/>
      <c r="B55" s="58"/>
      <c r="C55" s="59"/>
      <c r="D55" s="226" t="s">
        <v>98</v>
      </c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30" t="str">
        <f>'Типы посещений'!B$11</f>
        <v>Посещения по оказанию неотложной помощи ( норматив 0,46)</v>
      </c>
      <c r="AA55" s="231"/>
      <c r="AB55" s="231"/>
      <c r="AC55" s="232"/>
      <c r="AD55" s="230" t="str">
        <f>'Типы посещений'!B$12</f>
        <v>Обращения по заболеванию (норматив 1,780 город. насел., 1,874 сельск. нас.)</v>
      </c>
      <c r="AE55" s="231"/>
      <c r="AF55" s="231"/>
      <c r="AG55" s="232"/>
    </row>
    <row r="56" spans="1:35" ht="85.5" customHeight="1" x14ac:dyDescent="0.25">
      <c r="A56" s="61"/>
      <c r="B56" s="62"/>
      <c r="C56" s="61"/>
      <c r="D56" s="233" t="str">
        <f>'Типы посещений'!B2</f>
        <v>Посещения с профилактической целью</v>
      </c>
      <c r="E56" s="234"/>
      <c r="F56" s="234"/>
      <c r="G56" s="235"/>
      <c r="H56" s="224" t="str">
        <f>'Типы посещений'!B$3</f>
        <v>Разовые посещения по заболеванию</v>
      </c>
      <c r="I56" s="236"/>
      <c r="J56" s="236"/>
      <c r="K56" s="225"/>
      <c r="L56" s="224" t="str">
        <f>'Типы посещений'!B$4</f>
        <v>Диспансеризация взр. Населения 1 этап</v>
      </c>
      <c r="M56" s="236"/>
      <c r="N56" s="224" t="str">
        <f>'Типы посещений'!B$5</f>
        <v>Диспансеризация взр. Населения 2 этап</v>
      </c>
      <c r="O56" s="236"/>
      <c r="P56" s="224" t="str">
        <f>'Типы посещений'!B$6</f>
        <v>Диспансеризация детей сирот</v>
      </c>
      <c r="Q56" s="225"/>
      <c r="R56" s="226" t="str">
        <f>'Типы посещений'!B$7</f>
        <v>Диспансеризация усыновленных</v>
      </c>
      <c r="S56" s="226"/>
      <c r="T56" s="226" t="str">
        <f>'Типы посещений'!B$8</f>
        <v>Профосмотры несовершеннолетних</v>
      </c>
      <c r="U56" s="226"/>
      <c r="V56" s="226" t="str">
        <f>'Типы посещений'!B$9</f>
        <v>Периодические профосмотры несовершеннолетних</v>
      </c>
      <c r="W56" s="226"/>
      <c r="X56" s="226" t="str">
        <f>'Типы посещений'!B$10</f>
        <v>Предварительные профосмотры несовершеннолетних</v>
      </c>
      <c r="Y56" s="226"/>
      <c r="Z56" s="233"/>
      <c r="AA56" s="234"/>
      <c r="AB56" s="234"/>
      <c r="AC56" s="235"/>
      <c r="AD56" s="233"/>
      <c r="AE56" s="234"/>
      <c r="AF56" s="234"/>
      <c r="AG56" s="235"/>
    </row>
    <row r="57" spans="1:35" ht="54" x14ac:dyDescent="0.25">
      <c r="A57" s="61"/>
      <c r="B57" s="62"/>
      <c r="C57" s="61" t="s">
        <v>81</v>
      </c>
      <c r="D57" s="64" t="s">
        <v>89</v>
      </c>
      <c r="E57" s="35" t="s">
        <v>90</v>
      </c>
      <c r="F57" s="64" t="s">
        <v>93</v>
      </c>
      <c r="G57" s="35" t="s">
        <v>94</v>
      </c>
      <c r="H57" s="64" t="s">
        <v>89</v>
      </c>
      <c r="I57" s="35" t="s">
        <v>90</v>
      </c>
      <c r="J57" s="64" t="s">
        <v>93</v>
      </c>
      <c r="K57" s="35" t="s">
        <v>94</v>
      </c>
      <c r="L57" s="64" t="s">
        <v>89</v>
      </c>
      <c r="M57" s="35" t="s">
        <v>90</v>
      </c>
      <c r="N57" s="64" t="s">
        <v>89</v>
      </c>
      <c r="O57" s="35" t="s">
        <v>90</v>
      </c>
      <c r="P57" s="64" t="s">
        <v>93</v>
      </c>
      <c r="Q57" s="35" t="s">
        <v>94</v>
      </c>
      <c r="R57" s="64" t="s">
        <v>93</v>
      </c>
      <c r="S57" s="35" t="s">
        <v>94</v>
      </c>
      <c r="T57" s="64" t="s">
        <v>93</v>
      </c>
      <c r="U57" s="35" t="s">
        <v>94</v>
      </c>
      <c r="V57" s="64" t="s">
        <v>93</v>
      </c>
      <c r="W57" s="35" t="s">
        <v>94</v>
      </c>
      <c r="X57" s="64" t="s">
        <v>93</v>
      </c>
      <c r="Y57" s="35" t="s">
        <v>94</v>
      </c>
      <c r="Z57" s="64" t="s">
        <v>89</v>
      </c>
      <c r="AA57" s="35" t="s">
        <v>90</v>
      </c>
      <c r="AB57" s="64" t="s">
        <v>93</v>
      </c>
      <c r="AC57" s="35" t="s">
        <v>94</v>
      </c>
      <c r="AD57" s="64" t="s">
        <v>92</v>
      </c>
      <c r="AE57" s="35" t="s">
        <v>91</v>
      </c>
      <c r="AF57" s="64" t="s">
        <v>95</v>
      </c>
      <c r="AG57" s="35" t="s">
        <v>96</v>
      </c>
    </row>
    <row r="58" spans="1:35" x14ac:dyDescent="0.25">
      <c r="A58" s="38">
        <v>1</v>
      </c>
      <c r="B58" s="65" t="s">
        <v>55</v>
      </c>
      <c r="C58" s="50" t="s">
        <v>0</v>
      </c>
      <c r="D58" s="36">
        <v>0</v>
      </c>
      <c r="E58" s="37">
        <f>D58*Тарифы!D3</f>
        <v>0</v>
      </c>
      <c r="F58" s="36">
        <v>0</v>
      </c>
      <c r="G58" s="37">
        <f>F58*Тарифы!E3</f>
        <v>0</v>
      </c>
      <c r="H58" s="36">
        <v>0</v>
      </c>
      <c r="I58" s="37">
        <f>H58*Тарифы!F3</f>
        <v>0</v>
      </c>
      <c r="J58" s="36">
        <v>0</v>
      </c>
      <c r="K58" s="37">
        <f>J58*Тарифы!G3</f>
        <v>0</v>
      </c>
      <c r="L58" s="36">
        <v>0</v>
      </c>
      <c r="M58" s="37">
        <v>0</v>
      </c>
      <c r="N58" s="36">
        <v>0</v>
      </c>
      <c r="O58" s="37">
        <v>0</v>
      </c>
      <c r="P58" s="36">
        <v>0</v>
      </c>
      <c r="Q58" s="37">
        <v>0</v>
      </c>
      <c r="R58" s="36">
        <v>0</v>
      </c>
      <c r="S58" s="37">
        <v>0</v>
      </c>
      <c r="T58" s="36">
        <v>0</v>
      </c>
      <c r="U58" s="37">
        <v>0</v>
      </c>
      <c r="V58" s="36">
        <v>0</v>
      </c>
      <c r="W58" s="37">
        <v>0</v>
      </c>
      <c r="X58" s="36">
        <v>0</v>
      </c>
      <c r="Y58" s="37">
        <v>0</v>
      </c>
      <c r="Z58" s="36">
        <v>0</v>
      </c>
      <c r="AA58" s="37">
        <f>Z58*Тарифы!V3</f>
        <v>0</v>
      </c>
      <c r="AB58" s="36">
        <v>0</v>
      </c>
      <c r="AC58" s="37">
        <f>AB58*Тарифы!W3</f>
        <v>0</v>
      </c>
      <c r="AD58" s="36">
        <v>0</v>
      </c>
      <c r="AE58" s="37">
        <f>AD58*Тарифы!X3</f>
        <v>0</v>
      </c>
      <c r="AF58" s="36">
        <v>0</v>
      </c>
      <c r="AG58" s="37">
        <f>AF58*Тарифы!Y3</f>
        <v>0</v>
      </c>
    </row>
    <row r="59" spans="1:35" x14ac:dyDescent="0.25">
      <c r="A59" s="38">
        <v>2</v>
      </c>
      <c r="B59" s="65" t="s">
        <v>35</v>
      </c>
      <c r="C59" s="50" t="s">
        <v>1</v>
      </c>
      <c r="D59" s="36">
        <v>642</v>
      </c>
      <c r="E59" s="37">
        <f>D59*Тарифы!D4</f>
        <v>139468.08000000002</v>
      </c>
      <c r="F59" s="36">
        <v>0</v>
      </c>
      <c r="G59" s="37">
        <f>F59*Тарифы!E4</f>
        <v>0</v>
      </c>
      <c r="H59" s="36">
        <v>289</v>
      </c>
      <c r="I59" s="37">
        <f>H59*Тарифы!F4</f>
        <v>75339.41</v>
      </c>
      <c r="J59" s="36">
        <v>0</v>
      </c>
      <c r="K59" s="37">
        <f>J59*Тарифы!G4</f>
        <v>0</v>
      </c>
      <c r="L59" s="36">
        <v>0</v>
      </c>
      <c r="M59" s="37">
        <v>0</v>
      </c>
      <c r="N59" s="36">
        <v>0</v>
      </c>
      <c r="O59" s="37">
        <v>0</v>
      </c>
      <c r="P59" s="36">
        <v>0</v>
      </c>
      <c r="Q59" s="37">
        <v>0</v>
      </c>
      <c r="R59" s="36">
        <v>0</v>
      </c>
      <c r="S59" s="37">
        <v>0</v>
      </c>
      <c r="T59" s="36">
        <v>0</v>
      </c>
      <c r="U59" s="37">
        <v>0</v>
      </c>
      <c r="V59" s="36">
        <v>0</v>
      </c>
      <c r="W59" s="37">
        <v>0</v>
      </c>
      <c r="X59" s="36">
        <v>0</v>
      </c>
      <c r="Y59" s="37">
        <v>0</v>
      </c>
      <c r="Z59" s="36">
        <v>0</v>
      </c>
      <c r="AA59" s="37">
        <f>Z59*Тарифы!V4</f>
        <v>0</v>
      </c>
      <c r="AB59" s="36">
        <v>0</v>
      </c>
      <c r="AC59" s="37">
        <f>AB59*Тарифы!W4</f>
        <v>0</v>
      </c>
      <c r="AD59" s="36">
        <v>422</v>
      </c>
      <c r="AE59" s="37">
        <f>AD59*Тарифы!X4</f>
        <v>606186.12</v>
      </c>
      <c r="AF59" s="36">
        <v>0</v>
      </c>
      <c r="AG59" s="37">
        <f>AF59*Тарифы!Y4</f>
        <v>0</v>
      </c>
    </row>
    <row r="60" spans="1:35" x14ac:dyDescent="0.25">
      <c r="A60" s="38">
        <v>3</v>
      </c>
      <c r="B60" s="65" t="s">
        <v>36</v>
      </c>
      <c r="C60" s="50" t="s">
        <v>2</v>
      </c>
      <c r="D60" s="36">
        <v>0</v>
      </c>
      <c r="E60" s="37">
        <f>D60*Тарифы!D5</f>
        <v>0</v>
      </c>
      <c r="F60" s="36">
        <v>0</v>
      </c>
      <c r="G60" s="37">
        <f>F60*Тарифы!E5</f>
        <v>0</v>
      </c>
      <c r="H60" s="36">
        <v>0</v>
      </c>
      <c r="I60" s="37">
        <f>H60*Тарифы!F5</f>
        <v>0</v>
      </c>
      <c r="J60" s="36">
        <v>0</v>
      </c>
      <c r="K60" s="37">
        <f>J60*Тарифы!G5</f>
        <v>0</v>
      </c>
      <c r="L60" s="36">
        <v>0</v>
      </c>
      <c r="M60" s="37">
        <v>0</v>
      </c>
      <c r="N60" s="36">
        <v>0</v>
      </c>
      <c r="O60" s="37">
        <v>0</v>
      </c>
      <c r="P60" s="36">
        <v>0</v>
      </c>
      <c r="Q60" s="37">
        <v>0</v>
      </c>
      <c r="R60" s="36">
        <v>0</v>
      </c>
      <c r="S60" s="37">
        <v>0</v>
      </c>
      <c r="T60" s="36">
        <v>0</v>
      </c>
      <c r="U60" s="37">
        <v>0</v>
      </c>
      <c r="V60" s="36">
        <v>0</v>
      </c>
      <c r="W60" s="37">
        <v>0</v>
      </c>
      <c r="X60" s="36">
        <v>0</v>
      </c>
      <c r="Y60" s="37">
        <v>0</v>
      </c>
      <c r="Z60" s="36">
        <v>0</v>
      </c>
      <c r="AA60" s="37">
        <f>Z60*Тарифы!V5</f>
        <v>0</v>
      </c>
      <c r="AB60" s="36">
        <v>0</v>
      </c>
      <c r="AC60" s="37">
        <f>AB60*Тарифы!W5</f>
        <v>0</v>
      </c>
      <c r="AD60" s="36">
        <v>0</v>
      </c>
      <c r="AE60" s="37">
        <f>AD60*Тарифы!X5</f>
        <v>0</v>
      </c>
      <c r="AF60" s="36">
        <v>0</v>
      </c>
      <c r="AG60" s="37">
        <f>AF60*Тарифы!Y5</f>
        <v>0</v>
      </c>
    </row>
    <row r="61" spans="1:35" x14ac:dyDescent="0.25">
      <c r="A61" s="38">
        <v>4</v>
      </c>
      <c r="B61" s="65" t="s">
        <v>37</v>
      </c>
      <c r="C61" s="50" t="s">
        <v>3</v>
      </c>
      <c r="D61" s="36">
        <v>0</v>
      </c>
      <c r="E61" s="37">
        <f>D61*Тарифы!D6</f>
        <v>0</v>
      </c>
      <c r="F61" s="36">
        <v>0</v>
      </c>
      <c r="G61" s="37">
        <f>F61*Тарифы!E6</f>
        <v>0</v>
      </c>
      <c r="H61" s="36">
        <v>0</v>
      </c>
      <c r="I61" s="37">
        <f>H61*Тарифы!F6</f>
        <v>0</v>
      </c>
      <c r="J61" s="36">
        <v>0</v>
      </c>
      <c r="K61" s="37">
        <f>J61*Тарифы!G6</f>
        <v>0</v>
      </c>
      <c r="L61" s="36">
        <v>0</v>
      </c>
      <c r="M61" s="37">
        <v>0</v>
      </c>
      <c r="N61" s="36">
        <v>0</v>
      </c>
      <c r="O61" s="37">
        <v>0</v>
      </c>
      <c r="P61" s="36">
        <v>0</v>
      </c>
      <c r="Q61" s="37">
        <v>0</v>
      </c>
      <c r="R61" s="36">
        <v>0</v>
      </c>
      <c r="S61" s="37">
        <v>0</v>
      </c>
      <c r="T61" s="36">
        <v>0</v>
      </c>
      <c r="U61" s="37">
        <v>0</v>
      </c>
      <c r="V61" s="36">
        <v>0</v>
      </c>
      <c r="W61" s="37">
        <v>0</v>
      </c>
      <c r="X61" s="36">
        <v>0</v>
      </c>
      <c r="Y61" s="37">
        <v>0</v>
      </c>
      <c r="Z61" s="36">
        <v>0</v>
      </c>
      <c r="AA61" s="37">
        <f>Z61*Тарифы!V6</f>
        <v>0</v>
      </c>
      <c r="AB61" s="36">
        <v>0</v>
      </c>
      <c r="AC61" s="37">
        <f>AB61*Тарифы!W6</f>
        <v>0</v>
      </c>
      <c r="AD61" s="36">
        <v>0</v>
      </c>
      <c r="AE61" s="37">
        <f>AD61*Тарифы!X6</f>
        <v>0</v>
      </c>
      <c r="AF61" s="36">
        <v>0</v>
      </c>
      <c r="AG61" s="37">
        <f>AF61*Тарифы!Y6</f>
        <v>0</v>
      </c>
    </row>
    <row r="62" spans="1:35" x14ac:dyDescent="0.25">
      <c r="A62" s="38">
        <v>5</v>
      </c>
      <c r="B62" s="65" t="s">
        <v>38</v>
      </c>
      <c r="C62" s="50" t="s">
        <v>4</v>
      </c>
      <c r="D62" s="36">
        <v>0</v>
      </c>
      <c r="E62" s="37">
        <f>D62*Тарифы!D7</f>
        <v>0</v>
      </c>
      <c r="F62" s="36">
        <v>0</v>
      </c>
      <c r="G62" s="37">
        <f>F62*Тарифы!E7</f>
        <v>0</v>
      </c>
      <c r="H62" s="36">
        <v>0</v>
      </c>
      <c r="I62" s="37">
        <f>H62*Тарифы!F7</f>
        <v>0</v>
      </c>
      <c r="J62" s="36">
        <v>0</v>
      </c>
      <c r="K62" s="37">
        <f>J62*Тарифы!G7</f>
        <v>0</v>
      </c>
      <c r="L62" s="36">
        <v>0</v>
      </c>
      <c r="M62" s="37">
        <v>0</v>
      </c>
      <c r="N62" s="36">
        <v>0</v>
      </c>
      <c r="O62" s="37">
        <v>0</v>
      </c>
      <c r="P62" s="36">
        <v>0</v>
      </c>
      <c r="Q62" s="37">
        <v>0</v>
      </c>
      <c r="R62" s="36">
        <v>0</v>
      </c>
      <c r="S62" s="37">
        <v>0</v>
      </c>
      <c r="T62" s="36">
        <v>0</v>
      </c>
      <c r="U62" s="37">
        <v>0</v>
      </c>
      <c r="V62" s="36">
        <v>0</v>
      </c>
      <c r="W62" s="37">
        <v>0</v>
      </c>
      <c r="X62" s="36">
        <v>0</v>
      </c>
      <c r="Y62" s="37">
        <v>0</v>
      </c>
      <c r="Z62" s="36">
        <v>0</v>
      </c>
      <c r="AA62" s="37">
        <f>Z62*Тарифы!V7</f>
        <v>0</v>
      </c>
      <c r="AB62" s="36">
        <v>0</v>
      </c>
      <c r="AC62" s="37">
        <f>AB62*Тарифы!W7</f>
        <v>0</v>
      </c>
      <c r="AD62" s="36">
        <v>0</v>
      </c>
      <c r="AE62" s="37">
        <f>AD62*Тарифы!X7</f>
        <v>0</v>
      </c>
      <c r="AF62" s="36">
        <v>0</v>
      </c>
      <c r="AG62" s="37">
        <f>AF62*Тарифы!Y7</f>
        <v>0</v>
      </c>
    </row>
    <row r="63" spans="1:35" x14ac:dyDescent="0.25">
      <c r="A63" s="38">
        <v>6</v>
      </c>
      <c r="B63" s="65" t="s">
        <v>39</v>
      </c>
      <c r="C63" s="50" t="s">
        <v>5</v>
      </c>
      <c r="D63" s="36">
        <v>300</v>
      </c>
      <c r="E63" s="37">
        <f>D63*Тарифы!D8</f>
        <v>36876</v>
      </c>
      <c r="F63" s="36">
        <v>0</v>
      </c>
      <c r="G63" s="37">
        <f>F63*Тарифы!E8</f>
        <v>0</v>
      </c>
      <c r="H63" s="36">
        <v>88</v>
      </c>
      <c r="I63" s="37">
        <f>H63*Тарифы!F8</f>
        <v>12980</v>
      </c>
      <c r="J63" s="36">
        <v>185</v>
      </c>
      <c r="K63" s="37">
        <f>J63*Тарифы!G8</f>
        <v>35832.65</v>
      </c>
      <c r="L63" s="36">
        <v>0</v>
      </c>
      <c r="M63" s="37">
        <v>0</v>
      </c>
      <c r="N63" s="36">
        <v>0</v>
      </c>
      <c r="O63" s="37">
        <v>0</v>
      </c>
      <c r="P63" s="36">
        <v>0</v>
      </c>
      <c r="Q63" s="37">
        <v>0</v>
      </c>
      <c r="R63" s="36">
        <v>0</v>
      </c>
      <c r="S63" s="37">
        <v>0</v>
      </c>
      <c r="T63" s="36">
        <v>0</v>
      </c>
      <c r="U63" s="37">
        <v>0</v>
      </c>
      <c r="V63" s="36">
        <v>0</v>
      </c>
      <c r="W63" s="37">
        <v>0</v>
      </c>
      <c r="X63" s="36">
        <v>0</v>
      </c>
      <c r="Y63" s="37">
        <v>0</v>
      </c>
      <c r="Z63" s="36">
        <v>0</v>
      </c>
      <c r="AA63" s="37">
        <f>Z63*Тарифы!V8</f>
        <v>0</v>
      </c>
      <c r="AB63" s="36">
        <v>0</v>
      </c>
      <c r="AC63" s="37">
        <f>AB63*Тарифы!W8</f>
        <v>0</v>
      </c>
      <c r="AD63" s="36">
        <v>91</v>
      </c>
      <c r="AE63" s="37">
        <f>AD63*Тарифы!X8</f>
        <v>82117.490000000005</v>
      </c>
      <c r="AF63" s="36">
        <v>47</v>
      </c>
      <c r="AG63" s="37">
        <f>AF63*Тарифы!Y8</f>
        <v>55396.08</v>
      </c>
    </row>
    <row r="64" spans="1:35" x14ac:dyDescent="0.25">
      <c r="A64" s="38">
        <v>7</v>
      </c>
      <c r="B64" s="65" t="s">
        <v>56</v>
      </c>
      <c r="C64" s="50" t="s">
        <v>6</v>
      </c>
      <c r="D64" s="36">
        <v>0</v>
      </c>
      <c r="E64" s="37">
        <f>D64*Тарифы!D9</f>
        <v>0</v>
      </c>
      <c r="F64" s="36">
        <v>0</v>
      </c>
      <c r="G64" s="37">
        <f>F64*Тарифы!E9</f>
        <v>0</v>
      </c>
      <c r="H64" s="36">
        <v>0</v>
      </c>
      <c r="I64" s="37">
        <f>H64*Тарифы!F9</f>
        <v>0</v>
      </c>
      <c r="J64" s="36">
        <v>0</v>
      </c>
      <c r="K64" s="37">
        <f>J64*Тарифы!G9</f>
        <v>0</v>
      </c>
      <c r="L64" s="36">
        <v>0</v>
      </c>
      <c r="M64" s="37">
        <v>0</v>
      </c>
      <c r="N64" s="36">
        <v>0</v>
      </c>
      <c r="O64" s="37">
        <v>0</v>
      </c>
      <c r="P64" s="36">
        <v>0</v>
      </c>
      <c r="Q64" s="37">
        <v>0</v>
      </c>
      <c r="R64" s="36">
        <v>0</v>
      </c>
      <c r="S64" s="37">
        <v>0</v>
      </c>
      <c r="T64" s="36">
        <v>0</v>
      </c>
      <c r="U64" s="37">
        <v>0</v>
      </c>
      <c r="V64" s="36">
        <v>0</v>
      </c>
      <c r="W64" s="37">
        <v>0</v>
      </c>
      <c r="X64" s="36">
        <v>0</v>
      </c>
      <c r="Y64" s="37">
        <v>0</v>
      </c>
      <c r="Z64" s="36">
        <v>0</v>
      </c>
      <c r="AA64" s="37">
        <f>Z64*Тарифы!V9</f>
        <v>0</v>
      </c>
      <c r="AB64" s="36">
        <v>0</v>
      </c>
      <c r="AC64" s="37">
        <f>AB64*Тарифы!W9</f>
        <v>0</v>
      </c>
      <c r="AD64" s="36">
        <v>0</v>
      </c>
      <c r="AE64" s="37">
        <f>AD64*Тарифы!X9</f>
        <v>0</v>
      </c>
      <c r="AF64" s="36">
        <v>0</v>
      </c>
      <c r="AG64" s="37">
        <f>AF64*Тарифы!Y9</f>
        <v>0</v>
      </c>
    </row>
    <row r="65" spans="1:33" x14ac:dyDescent="0.25">
      <c r="A65" s="38">
        <v>8</v>
      </c>
      <c r="B65" s="65" t="s">
        <v>57</v>
      </c>
      <c r="C65" s="50" t="s">
        <v>7</v>
      </c>
      <c r="D65" s="36">
        <v>0</v>
      </c>
      <c r="E65" s="37">
        <f>D65*Тарифы!D10</f>
        <v>0</v>
      </c>
      <c r="F65" s="36">
        <v>0</v>
      </c>
      <c r="G65" s="37">
        <f>F65*Тарифы!E10</f>
        <v>0</v>
      </c>
      <c r="H65" s="36">
        <v>0</v>
      </c>
      <c r="I65" s="37">
        <f>H65*Тарифы!F10</f>
        <v>0</v>
      </c>
      <c r="J65" s="36">
        <v>0</v>
      </c>
      <c r="K65" s="37">
        <f>J65*Тарифы!G10</f>
        <v>0</v>
      </c>
      <c r="L65" s="36">
        <v>0</v>
      </c>
      <c r="M65" s="37">
        <v>0</v>
      </c>
      <c r="N65" s="36">
        <v>0</v>
      </c>
      <c r="O65" s="37">
        <v>0</v>
      </c>
      <c r="P65" s="36">
        <v>0</v>
      </c>
      <c r="Q65" s="37">
        <v>0</v>
      </c>
      <c r="R65" s="36">
        <v>0</v>
      </c>
      <c r="S65" s="37">
        <v>0</v>
      </c>
      <c r="T65" s="36">
        <v>0</v>
      </c>
      <c r="U65" s="37">
        <v>0</v>
      </c>
      <c r="V65" s="36">
        <v>0</v>
      </c>
      <c r="W65" s="37">
        <v>0</v>
      </c>
      <c r="X65" s="36">
        <v>0</v>
      </c>
      <c r="Y65" s="37">
        <v>0</v>
      </c>
      <c r="Z65" s="36">
        <v>0</v>
      </c>
      <c r="AA65" s="37">
        <f>Z65*Тарифы!V10</f>
        <v>0</v>
      </c>
      <c r="AB65" s="36">
        <v>0</v>
      </c>
      <c r="AC65" s="37">
        <f>AB65*Тарифы!W10</f>
        <v>0</v>
      </c>
      <c r="AD65" s="36">
        <v>0</v>
      </c>
      <c r="AE65" s="37">
        <f>AD65*Тарифы!X10</f>
        <v>0</v>
      </c>
      <c r="AF65" s="36">
        <v>0</v>
      </c>
      <c r="AG65" s="37">
        <f>AF65*Тарифы!Y10</f>
        <v>0</v>
      </c>
    </row>
    <row r="66" spans="1:33" x14ac:dyDescent="0.25">
      <c r="A66" s="38">
        <v>9</v>
      </c>
      <c r="B66" s="65" t="s">
        <v>58</v>
      </c>
      <c r="C66" s="50" t="s">
        <v>8</v>
      </c>
      <c r="D66" s="36">
        <v>0</v>
      </c>
      <c r="E66" s="37">
        <f>D66*Тарифы!D11</f>
        <v>0</v>
      </c>
      <c r="F66" s="36">
        <v>0</v>
      </c>
      <c r="G66" s="37">
        <f>F66*Тарифы!E11</f>
        <v>0</v>
      </c>
      <c r="H66" s="36">
        <v>0</v>
      </c>
      <c r="I66" s="37">
        <f>H66*Тарифы!F11</f>
        <v>0</v>
      </c>
      <c r="J66" s="36">
        <v>0</v>
      </c>
      <c r="K66" s="37">
        <f>J66*Тарифы!G11</f>
        <v>0</v>
      </c>
      <c r="L66" s="36">
        <v>0</v>
      </c>
      <c r="M66" s="37">
        <v>0</v>
      </c>
      <c r="N66" s="36">
        <v>0</v>
      </c>
      <c r="O66" s="37">
        <v>0</v>
      </c>
      <c r="P66" s="36">
        <v>0</v>
      </c>
      <c r="Q66" s="37">
        <v>0</v>
      </c>
      <c r="R66" s="36">
        <v>0</v>
      </c>
      <c r="S66" s="37">
        <v>0</v>
      </c>
      <c r="T66" s="36">
        <v>0</v>
      </c>
      <c r="U66" s="37">
        <v>0</v>
      </c>
      <c r="V66" s="36">
        <v>0</v>
      </c>
      <c r="W66" s="37">
        <v>0</v>
      </c>
      <c r="X66" s="36">
        <v>0</v>
      </c>
      <c r="Y66" s="37">
        <v>0</v>
      </c>
      <c r="Z66" s="36">
        <v>0</v>
      </c>
      <c r="AA66" s="37">
        <f>Z66*Тарифы!V11</f>
        <v>0</v>
      </c>
      <c r="AB66" s="36">
        <v>0</v>
      </c>
      <c r="AC66" s="37">
        <f>AB66*Тарифы!W11</f>
        <v>0</v>
      </c>
      <c r="AD66" s="36">
        <v>0</v>
      </c>
      <c r="AE66" s="37">
        <f>AD66*Тарифы!X11</f>
        <v>0</v>
      </c>
      <c r="AF66" s="36">
        <v>0</v>
      </c>
      <c r="AG66" s="37">
        <f>AF66*Тарифы!Y11</f>
        <v>0</v>
      </c>
    </row>
    <row r="67" spans="1:33" x14ac:dyDescent="0.25">
      <c r="A67" s="38">
        <v>10</v>
      </c>
      <c r="B67" s="65" t="s">
        <v>59</v>
      </c>
      <c r="C67" s="50" t="s">
        <v>9</v>
      </c>
      <c r="D67" s="36">
        <v>0</v>
      </c>
      <c r="E67" s="37">
        <f>D67*Тарифы!D12</f>
        <v>0</v>
      </c>
      <c r="F67" s="36">
        <v>50</v>
      </c>
      <c r="G67" s="37">
        <f>F67*Тарифы!E12</f>
        <v>8276.5</v>
      </c>
      <c r="H67" s="36">
        <v>0</v>
      </c>
      <c r="I67" s="37">
        <f>H67*Тарифы!F12</f>
        <v>0</v>
      </c>
      <c r="J67" s="36">
        <v>131</v>
      </c>
      <c r="K67" s="37">
        <f>J67*Тарифы!G12</f>
        <v>26021.839999999997</v>
      </c>
      <c r="L67" s="36">
        <v>0</v>
      </c>
      <c r="M67" s="37">
        <v>0</v>
      </c>
      <c r="N67" s="36">
        <v>0</v>
      </c>
      <c r="O67" s="37">
        <v>0</v>
      </c>
      <c r="P67" s="36">
        <v>0</v>
      </c>
      <c r="Q67" s="37">
        <v>0</v>
      </c>
      <c r="R67" s="36">
        <v>0</v>
      </c>
      <c r="S67" s="37">
        <v>0</v>
      </c>
      <c r="T67" s="36">
        <v>0</v>
      </c>
      <c r="U67" s="37">
        <v>0</v>
      </c>
      <c r="V67" s="36">
        <v>0</v>
      </c>
      <c r="W67" s="37">
        <v>0</v>
      </c>
      <c r="X67" s="36">
        <v>0</v>
      </c>
      <c r="Y67" s="37">
        <v>0</v>
      </c>
      <c r="Z67" s="36">
        <v>0</v>
      </c>
      <c r="AA67" s="37">
        <f>Z67*Тарифы!V12</f>
        <v>0</v>
      </c>
      <c r="AB67" s="36">
        <v>15</v>
      </c>
      <c r="AC67" s="37">
        <f>AB67*Тарифы!W12</f>
        <v>4887.1499999999996</v>
      </c>
      <c r="AD67" s="36">
        <v>0</v>
      </c>
      <c r="AE67" s="37">
        <f>AD67*Тарифы!X12</f>
        <v>0</v>
      </c>
      <c r="AF67" s="36">
        <v>100</v>
      </c>
      <c r="AG67" s="37">
        <f>AF67*Тарифы!Y12</f>
        <v>87477</v>
      </c>
    </row>
    <row r="68" spans="1:33" x14ac:dyDescent="0.25">
      <c r="A68" s="38">
        <v>11</v>
      </c>
      <c r="B68" s="65" t="s">
        <v>60</v>
      </c>
      <c r="C68" s="50" t="s">
        <v>10</v>
      </c>
      <c r="D68" s="36">
        <v>0</v>
      </c>
      <c r="E68" s="37">
        <f>D68*Тарифы!D13</f>
        <v>0</v>
      </c>
      <c r="F68" s="36">
        <v>0</v>
      </c>
      <c r="G68" s="37">
        <f>F68*Тарифы!E13</f>
        <v>0</v>
      </c>
      <c r="H68" s="36">
        <v>0</v>
      </c>
      <c r="I68" s="37">
        <f>H68*Тарифы!F13</f>
        <v>0</v>
      </c>
      <c r="J68" s="36">
        <v>0</v>
      </c>
      <c r="K68" s="37">
        <f>J68*Тарифы!G13</f>
        <v>0</v>
      </c>
      <c r="L68" s="36">
        <v>0</v>
      </c>
      <c r="M68" s="37">
        <v>0</v>
      </c>
      <c r="N68" s="36">
        <v>0</v>
      </c>
      <c r="O68" s="37">
        <v>0</v>
      </c>
      <c r="P68" s="36">
        <v>0</v>
      </c>
      <c r="Q68" s="37">
        <v>0</v>
      </c>
      <c r="R68" s="36">
        <v>0</v>
      </c>
      <c r="S68" s="37">
        <v>0</v>
      </c>
      <c r="T68" s="36">
        <v>0</v>
      </c>
      <c r="U68" s="37">
        <v>0</v>
      </c>
      <c r="V68" s="36">
        <v>0</v>
      </c>
      <c r="W68" s="37">
        <v>0</v>
      </c>
      <c r="X68" s="36">
        <v>0</v>
      </c>
      <c r="Y68" s="37">
        <v>0</v>
      </c>
      <c r="Z68" s="36">
        <v>0</v>
      </c>
      <c r="AA68" s="37">
        <f>Z68*Тарифы!V13</f>
        <v>0</v>
      </c>
      <c r="AB68" s="36">
        <v>0</v>
      </c>
      <c r="AC68" s="37">
        <f>AB68*Тарифы!W13</f>
        <v>0</v>
      </c>
      <c r="AD68" s="36">
        <v>0</v>
      </c>
      <c r="AE68" s="37">
        <f>AD68*Тарифы!X13</f>
        <v>0</v>
      </c>
      <c r="AF68" s="36">
        <v>0</v>
      </c>
      <c r="AG68" s="37">
        <f>AF68*Тарифы!Y13</f>
        <v>0</v>
      </c>
    </row>
    <row r="69" spans="1:33" x14ac:dyDescent="0.25">
      <c r="A69" s="38">
        <v>12</v>
      </c>
      <c r="B69" s="65" t="s">
        <v>40</v>
      </c>
      <c r="C69" s="50" t="s">
        <v>11</v>
      </c>
      <c r="D69" s="36">
        <v>5</v>
      </c>
      <c r="E69" s="37">
        <f>D69*Тарифы!D14</f>
        <v>1159.1500000000001</v>
      </c>
      <c r="F69" s="36">
        <v>4</v>
      </c>
      <c r="G69" s="37">
        <f>F69*Тарифы!E14</f>
        <v>942.08</v>
      </c>
      <c r="H69" s="36">
        <v>4</v>
      </c>
      <c r="I69" s="37">
        <f>H69*Тарифы!F14</f>
        <v>1112.8</v>
      </c>
      <c r="J69" s="36">
        <v>0</v>
      </c>
      <c r="K69" s="37">
        <f>J69*Тарифы!G14</f>
        <v>0</v>
      </c>
      <c r="L69" s="36">
        <v>0</v>
      </c>
      <c r="M69" s="37">
        <v>0</v>
      </c>
      <c r="N69" s="36">
        <v>0</v>
      </c>
      <c r="O69" s="37">
        <v>0</v>
      </c>
      <c r="P69" s="36">
        <v>0</v>
      </c>
      <c r="Q69" s="37">
        <v>0</v>
      </c>
      <c r="R69" s="36">
        <v>0</v>
      </c>
      <c r="S69" s="37">
        <v>0</v>
      </c>
      <c r="T69" s="36">
        <v>0</v>
      </c>
      <c r="U69" s="37">
        <v>0</v>
      </c>
      <c r="V69" s="36">
        <v>0</v>
      </c>
      <c r="W69" s="37">
        <v>0</v>
      </c>
      <c r="X69" s="36">
        <v>0</v>
      </c>
      <c r="Y69" s="37">
        <v>0</v>
      </c>
      <c r="Z69" s="36">
        <v>0</v>
      </c>
      <c r="AA69" s="37">
        <f>Z69*Тарифы!V14</f>
        <v>0</v>
      </c>
      <c r="AB69" s="36">
        <v>0</v>
      </c>
      <c r="AC69" s="37">
        <f>AB69*Тарифы!W14</f>
        <v>0</v>
      </c>
      <c r="AD69" s="36">
        <v>30</v>
      </c>
      <c r="AE69" s="37">
        <f>AD69*Тарифы!X14</f>
        <v>29005.5</v>
      </c>
      <c r="AF69" s="36">
        <v>11</v>
      </c>
      <c r="AG69" s="37">
        <f>AF69*Тарифы!Y14</f>
        <v>10837.97</v>
      </c>
    </row>
    <row r="70" spans="1:33" x14ac:dyDescent="0.25">
      <c r="A70" s="38">
        <v>13</v>
      </c>
      <c r="B70" s="65" t="s">
        <v>41</v>
      </c>
      <c r="C70" s="50" t="s">
        <v>12</v>
      </c>
      <c r="D70" s="36">
        <v>0</v>
      </c>
      <c r="E70" s="37">
        <f>D70*Тарифы!D15</f>
        <v>0</v>
      </c>
      <c r="F70" s="36">
        <v>0</v>
      </c>
      <c r="G70" s="37">
        <f>F70*Тарифы!E15</f>
        <v>0</v>
      </c>
      <c r="H70" s="36">
        <v>65</v>
      </c>
      <c r="I70" s="37">
        <f>H70*Тарифы!F15</f>
        <v>13661.7</v>
      </c>
      <c r="J70" s="36">
        <v>0</v>
      </c>
      <c r="K70" s="37">
        <f>J70*Тарифы!G15</f>
        <v>0</v>
      </c>
      <c r="L70" s="36">
        <v>0</v>
      </c>
      <c r="M70" s="37">
        <v>0</v>
      </c>
      <c r="N70" s="36">
        <v>0</v>
      </c>
      <c r="O70" s="37">
        <v>0</v>
      </c>
      <c r="P70" s="36">
        <v>0</v>
      </c>
      <c r="Q70" s="37">
        <v>0</v>
      </c>
      <c r="R70" s="36">
        <v>0</v>
      </c>
      <c r="S70" s="37">
        <v>0</v>
      </c>
      <c r="T70" s="36">
        <v>0</v>
      </c>
      <c r="U70" s="37">
        <v>0</v>
      </c>
      <c r="V70" s="36">
        <v>0</v>
      </c>
      <c r="W70" s="37">
        <v>0</v>
      </c>
      <c r="X70" s="36">
        <v>0</v>
      </c>
      <c r="Y70" s="37">
        <v>0</v>
      </c>
      <c r="Z70" s="36">
        <v>0</v>
      </c>
      <c r="AA70" s="37">
        <f>Z70*Тарифы!V15</f>
        <v>0</v>
      </c>
      <c r="AB70" s="36">
        <v>0</v>
      </c>
      <c r="AC70" s="37">
        <f>AB70*Тарифы!W15</f>
        <v>0</v>
      </c>
      <c r="AD70" s="36">
        <v>146</v>
      </c>
      <c r="AE70" s="37">
        <f>AD70*Тарифы!X15</f>
        <v>139815.44</v>
      </c>
      <c r="AF70" s="36">
        <v>0</v>
      </c>
      <c r="AG70" s="37">
        <f>AF70*Тарифы!Y15</f>
        <v>0</v>
      </c>
    </row>
    <row r="71" spans="1:33" x14ac:dyDescent="0.25">
      <c r="A71" s="38">
        <v>14</v>
      </c>
      <c r="B71" s="65" t="s">
        <v>42</v>
      </c>
      <c r="C71" s="50" t="s">
        <v>13</v>
      </c>
      <c r="D71" s="36">
        <v>0</v>
      </c>
      <c r="E71" s="37">
        <f>D71*Тарифы!D16</f>
        <v>0</v>
      </c>
      <c r="F71" s="36">
        <v>0</v>
      </c>
      <c r="G71" s="37">
        <f>F71*Тарифы!E16</f>
        <v>0</v>
      </c>
      <c r="H71" s="36">
        <v>0</v>
      </c>
      <c r="I71" s="37">
        <f>H71*Тарифы!F16</f>
        <v>0</v>
      </c>
      <c r="J71" s="36">
        <v>0</v>
      </c>
      <c r="K71" s="37">
        <f>J71*Тарифы!G16</f>
        <v>0</v>
      </c>
      <c r="L71" s="36">
        <v>0</v>
      </c>
      <c r="M71" s="37">
        <v>0</v>
      </c>
      <c r="N71" s="36">
        <v>0</v>
      </c>
      <c r="O71" s="37">
        <v>0</v>
      </c>
      <c r="P71" s="36">
        <v>0</v>
      </c>
      <c r="Q71" s="37">
        <v>0</v>
      </c>
      <c r="R71" s="36">
        <v>0</v>
      </c>
      <c r="S71" s="37">
        <v>0</v>
      </c>
      <c r="T71" s="36">
        <v>0</v>
      </c>
      <c r="U71" s="37">
        <v>0</v>
      </c>
      <c r="V71" s="36">
        <v>0</v>
      </c>
      <c r="W71" s="37">
        <v>0</v>
      </c>
      <c r="X71" s="36">
        <v>0</v>
      </c>
      <c r="Y71" s="37">
        <v>0</v>
      </c>
      <c r="Z71" s="36">
        <v>0</v>
      </c>
      <c r="AA71" s="37">
        <f>Z71*Тарифы!V16</f>
        <v>0</v>
      </c>
      <c r="AB71" s="36">
        <v>0</v>
      </c>
      <c r="AC71" s="37">
        <f>AB71*Тарифы!W16</f>
        <v>0</v>
      </c>
      <c r="AD71" s="36">
        <v>0</v>
      </c>
      <c r="AE71" s="37">
        <f>AD71*Тарифы!X16</f>
        <v>0</v>
      </c>
      <c r="AF71" s="36">
        <v>0</v>
      </c>
      <c r="AG71" s="37">
        <f>AF71*Тарифы!Y16</f>
        <v>0</v>
      </c>
    </row>
    <row r="72" spans="1:33" x14ac:dyDescent="0.25">
      <c r="A72" s="38">
        <v>15</v>
      </c>
      <c r="B72" s="65" t="s">
        <v>43</v>
      </c>
      <c r="C72" s="50" t="s">
        <v>14</v>
      </c>
      <c r="D72" s="36">
        <v>321</v>
      </c>
      <c r="E72" s="37">
        <f>D72*Тарифы!D17</f>
        <v>58023.96</v>
      </c>
      <c r="F72" s="36">
        <v>68</v>
      </c>
      <c r="G72" s="37">
        <f>F72*Тарифы!E17</f>
        <v>13201.519999999999</v>
      </c>
      <c r="H72" s="36">
        <v>219</v>
      </c>
      <c r="I72" s="37">
        <f>H72*Тарифы!F17</f>
        <v>47503.29</v>
      </c>
      <c r="J72" s="36">
        <v>0</v>
      </c>
      <c r="K72" s="37">
        <f>J72*Тарифы!G17</f>
        <v>0</v>
      </c>
      <c r="L72" s="36">
        <v>0</v>
      </c>
      <c r="M72" s="37">
        <v>0</v>
      </c>
      <c r="N72" s="36">
        <v>0</v>
      </c>
      <c r="O72" s="37">
        <v>0</v>
      </c>
      <c r="P72" s="36">
        <v>0</v>
      </c>
      <c r="Q72" s="37">
        <v>0</v>
      </c>
      <c r="R72" s="36">
        <v>0</v>
      </c>
      <c r="S72" s="37">
        <v>0</v>
      </c>
      <c r="T72" s="36">
        <v>0</v>
      </c>
      <c r="U72" s="37">
        <v>0</v>
      </c>
      <c r="V72" s="36">
        <v>0</v>
      </c>
      <c r="W72" s="37">
        <v>0</v>
      </c>
      <c r="X72" s="36">
        <v>0</v>
      </c>
      <c r="Y72" s="37">
        <v>0</v>
      </c>
      <c r="Z72" s="36">
        <v>26</v>
      </c>
      <c r="AA72" s="37">
        <f>Z72*Тарифы!V17</f>
        <v>9250.2799999999988</v>
      </c>
      <c r="AB72" s="36">
        <v>0</v>
      </c>
      <c r="AC72" s="37">
        <f>AB72*Тарифы!W17</f>
        <v>0</v>
      </c>
      <c r="AD72" s="36">
        <v>231</v>
      </c>
      <c r="AE72" s="37">
        <f>AD72*Тарифы!X17</f>
        <v>214834.62</v>
      </c>
      <c r="AF72" s="36">
        <v>86</v>
      </c>
      <c r="AG72" s="37">
        <f>AF72*Тарифы!Y17</f>
        <v>85524.42</v>
      </c>
    </row>
    <row r="73" spans="1:33" x14ac:dyDescent="0.25">
      <c r="A73" s="38">
        <v>16</v>
      </c>
      <c r="B73" s="65" t="s">
        <v>44</v>
      </c>
      <c r="C73" s="50" t="s">
        <v>15</v>
      </c>
      <c r="D73" s="36">
        <v>0</v>
      </c>
      <c r="E73" s="37">
        <f>D73*Тарифы!D18</f>
        <v>0</v>
      </c>
      <c r="F73" s="36">
        <v>0</v>
      </c>
      <c r="G73" s="37">
        <f>F73*Тарифы!E18</f>
        <v>0</v>
      </c>
      <c r="H73" s="36">
        <v>0</v>
      </c>
      <c r="I73" s="37">
        <f>H73*Тарифы!F18</f>
        <v>0</v>
      </c>
      <c r="J73" s="36">
        <v>0</v>
      </c>
      <c r="K73" s="37">
        <f>J73*Тарифы!G18</f>
        <v>0</v>
      </c>
      <c r="L73" s="36">
        <v>0</v>
      </c>
      <c r="M73" s="37">
        <v>0</v>
      </c>
      <c r="N73" s="36">
        <v>0</v>
      </c>
      <c r="O73" s="37">
        <v>0</v>
      </c>
      <c r="P73" s="36">
        <v>0</v>
      </c>
      <c r="Q73" s="37">
        <v>0</v>
      </c>
      <c r="R73" s="36">
        <v>0</v>
      </c>
      <c r="S73" s="37">
        <v>0</v>
      </c>
      <c r="T73" s="36">
        <v>0</v>
      </c>
      <c r="U73" s="37">
        <v>0</v>
      </c>
      <c r="V73" s="36">
        <v>0</v>
      </c>
      <c r="W73" s="37">
        <v>0</v>
      </c>
      <c r="X73" s="36">
        <v>0</v>
      </c>
      <c r="Y73" s="37">
        <v>0</v>
      </c>
      <c r="Z73" s="36">
        <v>0</v>
      </c>
      <c r="AA73" s="37">
        <f>Z73*Тарифы!V18</f>
        <v>0</v>
      </c>
      <c r="AB73" s="36">
        <v>0</v>
      </c>
      <c r="AC73" s="37">
        <f>AB73*Тарифы!W18</f>
        <v>0</v>
      </c>
      <c r="AD73" s="36">
        <v>0</v>
      </c>
      <c r="AE73" s="37">
        <f>AD73*Тарифы!X18</f>
        <v>0</v>
      </c>
      <c r="AF73" s="36">
        <v>0</v>
      </c>
      <c r="AG73" s="37">
        <f>AF73*Тарифы!Y18</f>
        <v>0</v>
      </c>
    </row>
    <row r="74" spans="1:33" x14ac:dyDescent="0.25">
      <c r="A74" s="38">
        <v>17</v>
      </c>
      <c r="B74" s="65" t="s">
        <v>45</v>
      </c>
      <c r="C74" s="50" t="s">
        <v>16</v>
      </c>
      <c r="D74" s="36">
        <v>0</v>
      </c>
      <c r="E74" s="37">
        <f>D74*Тарифы!D19</f>
        <v>0</v>
      </c>
      <c r="F74" s="36">
        <v>0</v>
      </c>
      <c r="G74" s="37">
        <f>F74*Тарифы!E19</f>
        <v>0</v>
      </c>
      <c r="H74" s="36">
        <v>0</v>
      </c>
      <c r="I74" s="37">
        <f>H74*Тарифы!F19</f>
        <v>0</v>
      </c>
      <c r="J74" s="36">
        <v>0</v>
      </c>
      <c r="K74" s="37">
        <f>J74*Тарифы!G19</f>
        <v>0</v>
      </c>
      <c r="L74" s="36">
        <v>0</v>
      </c>
      <c r="M74" s="37">
        <v>0</v>
      </c>
      <c r="N74" s="36">
        <v>0</v>
      </c>
      <c r="O74" s="37">
        <v>0</v>
      </c>
      <c r="P74" s="36">
        <v>0</v>
      </c>
      <c r="Q74" s="37">
        <v>0</v>
      </c>
      <c r="R74" s="36">
        <v>0</v>
      </c>
      <c r="S74" s="37">
        <v>0</v>
      </c>
      <c r="T74" s="36">
        <v>0</v>
      </c>
      <c r="U74" s="37">
        <v>0</v>
      </c>
      <c r="V74" s="36">
        <v>0</v>
      </c>
      <c r="W74" s="37">
        <v>0</v>
      </c>
      <c r="X74" s="36">
        <v>0</v>
      </c>
      <c r="Y74" s="37">
        <v>0</v>
      </c>
      <c r="Z74" s="36">
        <v>0</v>
      </c>
      <c r="AA74" s="37">
        <f>Z74*Тарифы!V19</f>
        <v>0</v>
      </c>
      <c r="AB74" s="36">
        <v>0</v>
      </c>
      <c r="AC74" s="37">
        <f>AB74*Тарифы!W19</f>
        <v>0</v>
      </c>
      <c r="AD74" s="36">
        <v>0</v>
      </c>
      <c r="AE74" s="37">
        <f>AD74*Тарифы!X19</f>
        <v>0</v>
      </c>
      <c r="AF74" s="36">
        <v>0</v>
      </c>
      <c r="AG74" s="37">
        <f>AF74*Тарифы!Y19</f>
        <v>0</v>
      </c>
    </row>
    <row r="75" spans="1:33" x14ac:dyDescent="0.25">
      <c r="A75" s="38">
        <v>18</v>
      </c>
      <c r="B75" s="65" t="s">
        <v>46</v>
      </c>
      <c r="C75" s="50" t="s">
        <v>17</v>
      </c>
      <c r="D75" s="36">
        <v>0</v>
      </c>
      <c r="E75" s="37">
        <f>D75*Тарифы!D20</f>
        <v>0</v>
      </c>
      <c r="F75" s="36">
        <v>0</v>
      </c>
      <c r="G75" s="37">
        <f>F75*Тарифы!E20</f>
        <v>0</v>
      </c>
      <c r="H75" s="36">
        <v>0</v>
      </c>
      <c r="I75" s="37">
        <f>H75*Тарифы!F20</f>
        <v>0</v>
      </c>
      <c r="J75" s="36">
        <v>0</v>
      </c>
      <c r="K75" s="37">
        <f>J75*Тарифы!G20</f>
        <v>0</v>
      </c>
      <c r="L75" s="36">
        <v>0</v>
      </c>
      <c r="M75" s="37">
        <v>0</v>
      </c>
      <c r="N75" s="36">
        <v>0</v>
      </c>
      <c r="O75" s="37">
        <v>0</v>
      </c>
      <c r="P75" s="36">
        <v>0</v>
      </c>
      <c r="Q75" s="37">
        <v>0</v>
      </c>
      <c r="R75" s="36">
        <v>0</v>
      </c>
      <c r="S75" s="37">
        <v>0</v>
      </c>
      <c r="T75" s="36">
        <v>0</v>
      </c>
      <c r="U75" s="37">
        <v>0</v>
      </c>
      <c r="V75" s="36">
        <v>0</v>
      </c>
      <c r="W75" s="37">
        <v>0</v>
      </c>
      <c r="X75" s="36">
        <v>0</v>
      </c>
      <c r="Y75" s="37">
        <v>0</v>
      </c>
      <c r="Z75" s="36">
        <v>0</v>
      </c>
      <c r="AA75" s="37">
        <f>Z75*Тарифы!V20</f>
        <v>0</v>
      </c>
      <c r="AB75" s="36">
        <v>0</v>
      </c>
      <c r="AC75" s="37">
        <f>AB75*Тарифы!W20</f>
        <v>0</v>
      </c>
      <c r="AD75" s="36">
        <v>0</v>
      </c>
      <c r="AE75" s="37">
        <f>AD75*Тарифы!X20</f>
        <v>0</v>
      </c>
      <c r="AF75" s="36">
        <v>0</v>
      </c>
      <c r="AG75" s="37">
        <f>AF75*Тарифы!Y20</f>
        <v>0</v>
      </c>
    </row>
    <row r="76" spans="1:33" x14ac:dyDescent="0.25">
      <c r="A76" s="38">
        <v>19</v>
      </c>
      <c r="B76" s="65" t="s">
        <v>47</v>
      </c>
      <c r="C76" s="50" t="s">
        <v>18</v>
      </c>
      <c r="D76" s="36">
        <v>0</v>
      </c>
      <c r="E76" s="37">
        <f>D76*Тарифы!D21</f>
        <v>0</v>
      </c>
      <c r="F76" s="36">
        <v>0</v>
      </c>
      <c r="G76" s="37">
        <f>F76*Тарифы!E21</f>
        <v>0</v>
      </c>
      <c r="H76" s="36">
        <v>109</v>
      </c>
      <c r="I76" s="37">
        <f>H76*Тарифы!F21</f>
        <v>21563.47</v>
      </c>
      <c r="J76" s="36">
        <v>0</v>
      </c>
      <c r="K76" s="37">
        <f>J76*Тарифы!G21</f>
        <v>0</v>
      </c>
      <c r="L76" s="36">
        <v>0</v>
      </c>
      <c r="M76" s="37">
        <v>0</v>
      </c>
      <c r="N76" s="36">
        <v>0</v>
      </c>
      <c r="O76" s="37">
        <v>0</v>
      </c>
      <c r="P76" s="36">
        <v>0</v>
      </c>
      <c r="Q76" s="37">
        <v>0</v>
      </c>
      <c r="R76" s="36">
        <v>0</v>
      </c>
      <c r="S76" s="37">
        <v>0</v>
      </c>
      <c r="T76" s="36">
        <v>0</v>
      </c>
      <c r="U76" s="37">
        <v>0</v>
      </c>
      <c r="V76" s="36">
        <v>0</v>
      </c>
      <c r="W76" s="37">
        <v>0</v>
      </c>
      <c r="X76" s="36">
        <v>0</v>
      </c>
      <c r="Y76" s="37">
        <v>0</v>
      </c>
      <c r="Z76" s="36">
        <v>0</v>
      </c>
      <c r="AA76" s="37">
        <f>Z76*Тарифы!V21</f>
        <v>0</v>
      </c>
      <c r="AB76" s="36">
        <v>0</v>
      </c>
      <c r="AC76" s="37">
        <f>AB76*Тарифы!W21</f>
        <v>0</v>
      </c>
      <c r="AD76" s="36">
        <v>146</v>
      </c>
      <c r="AE76" s="37">
        <f>AD76*Тарифы!X21</f>
        <v>127716.42</v>
      </c>
      <c r="AF76" s="36">
        <v>0</v>
      </c>
      <c r="AG76" s="37">
        <f>AF76*Тарифы!Y21</f>
        <v>0</v>
      </c>
    </row>
    <row r="77" spans="1:33" x14ac:dyDescent="0.25">
      <c r="A77" s="38">
        <v>20</v>
      </c>
      <c r="B77" s="65" t="s">
        <v>48</v>
      </c>
      <c r="C77" s="50" t="s">
        <v>19</v>
      </c>
      <c r="D77" s="36">
        <v>290</v>
      </c>
      <c r="E77" s="37">
        <f>D77*Тарифы!D22</f>
        <v>36896.700000000004</v>
      </c>
      <c r="F77" s="36">
        <v>0</v>
      </c>
      <c r="G77" s="37">
        <f>F77*Тарифы!E22</f>
        <v>0</v>
      </c>
      <c r="H77" s="36">
        <v>111</v>
      </c>
      <c r="I77" s="37">
        <f>H77*Тарифы!F22</f>
        <v>16947.48</v>
      </c>
      <c r="J77" s="36">
        <v>179</v>
      </c>
      <c r="K77" s="37">
        <f>J77*Тарифы!G22</f>
        <v>28256.940000000002</v>
      </c>
      <c r="L77" s="36">
        <v>0</v>
      </c>
      <c r="M77" s="37">
        <v>0</v>
      </c>
      <c r="N77" s="36">
        <v>0</v>
      </c>
      <c r="O77" s="37">
        <v>0</v>
      </c>
      <c r="P77" s="36">
        <v>0</v>
      </c>
      <c r="Q77" s="37">
        <v>0</v>
      </c>
      <c r="R77" s="36">
        <v>0</v>
      </c>
      <c r="S77" s="37">
        <v>0</v>
      </c>
      <c r="T77" s="36">
        <v>0</v>
      </c>
      <c r="U77" s="37">
        <v>0</v>
      </c>
      <c r="V77" s="36">
        <v>0</v>
      </c>
      <c r="W77" s="37">
        <v>0</v>
      </c>
      <c r="X77" s="36">
        <v>0</v>
      </c>
      <c r="Y77" s="37">
        <v>0</v>
      </c>
      <c r="Z77" s="36">
        <v>30</v>
      </c>
      <c r="AA77" s="37">
        <f>Z77*Тарифы!V22</f>
        <v>7512.3</v>
      </c>
      <c r="AB77" s="36">
        <v>8</v>
      </c>
      <c r="AC77" s="37">
        <f>AB77*Тарифы!W22</f>
        <v>2071.44</v>
      </c>
      <c r="AD77" s="36">
        <v>209</v>
      </c>
      <c r="AE77" s="37">
        <f>AD77*Тарифы!X22</f>
        <v>190524.4</v>
      </c>
      <c r="AF77" s="36">
        <v>99</v>
      </c>
      <c r="AG77" s="37">
        <f>AF77*Тарифы!Y22</f>
        <v>92983.77</v>
      </c>
    </row>
    <row r="78" spans="1:33" x14ac:dyDescent="0.25">
      <c r="A78" s="38">
        <v>21</v>
      </c>
      <c r="B78" s="65" t="s">
        <v>49</v>
      </c>
      <c r="C78" s="50" t="s">
        <v>20</v>
      </c>
      <c r="D78" s="36">
        <v>351</v>
      </c>
      <c r="E78" s="37">
        <f>D78*Тарифы!D23</f>
        <v>35626.5</v>
      </c>
      <c r="F78" s="36">
        <v>0</v>
      </c>
      <c r="G78" s="37">
        <f>F78*Тарифы!E23</f>
        <v>0</v>
      </c>
      <c r="H78" s="36">
        <v>110</v>
      </c>
      <c r="I78" s="37">
        <f>H78*Тарифы!F23</f>
        <v>13398</v>
      </c>
      <c r="J78" s="36">
        <v>151</v>
      </c>
      <c r="K78" s="37">
        <f>J78*Тарифы!G23</f>
        <v>25701.710000000003</v>
      </c>
      <c r="L78" s="36">
        <v>0</v>
      </c>
      <c r="M78" s="37">
        <v>0</v>
      </c>
      <c r="N78" s="36">
        <v>0</v>
      </c>
      <c r="O78" s="37">
        <v>0</v>
      </c>
      <c r="P78" s="36">
        <v>0</v>
      </c>
      <c r="Q78" s="37">
        <v>0</v>
      </c>
      <c r="R78" s="36">
        <v>0</v>
      </c>
      <c r="S78" s="37">
        <v>0</v>
      </c>
      <c r="T78" s="36">
        <v>0</v>
      </c>
      <c r="U78" s="37">
        <v>0</v>
      </c>
      <c r="V78" s="36">
        <v>0</v>
      </c>
      <c r="W78" s="37">
        <v>0</v>
      </c>
      <c r="X78" s="36">
        <v>0</v>
      </c>
      <c r="Y78" s="37">
        <v>0</v>
      </c>
      <c r="Z78" s="36">
        <v>49</v>
      </c>
      <c r="AA78" s="37">
        <f>Z78*Тарифы!V23</f>
        <v>9789.2199999999993</v>
      </c>
      <c r="AB78" s="36">
        <v>9</v>
      </c>
      <c r="AC78" s="37">
        <f>AB78*Тарифы!W23</f>
        <v>2512.5300000000002</v>
      </c>
      <c r="AD78" s="36">
        <v>256</v>
      </c>
      <c r="AE78" s="37">
        <f>AD78*Тарифы!X23</f>
        <v>172080.64000000001</v>
      </c>
      <c r="AF78" s="36">
        <v>99</v>
      </c>
      <c r="AG78" s="37">
        <f>AF78*Тарифы!Y23</f>
        <v>92983.77</v>
      </c>
    </row>
    <row r="79" spans="1:33" x14ac:dyDescent="0.25">
      <c r="A79" s="38">
        <v>22</v>
      </c>
      <c r="B79" s="65" t="s">
        <v>50</v>
      </c>
      <c r="C79" s="50" t="s">
        <v>21</v>
      </c>
      <c r="D79" s="36">
        <v>0</v>
      </c>
      <c r="E79" s="37">
        <f>D79*Тарифы!D24</f>
        <v>0</v>
      </c>
      <c r="F79" s="36">
        <v>0</v>
      </c>
      <c r="G79" s="37">
        <f>F79*Тарифы!E24</f>
        <v>0</v>
      </c>
      <c r="H79" s="36">
        <v>0</v>
      </c>
      <c r="I79" s="37">
        <f>H79*Тарифы!F24</f>
        <v>0</v>
      </c>
      <c r="J79" s="36">
        <v>60</v>
      </c>
      <c r="K79" s="37">
        <f>J79*Тарифы!G24</f>
        <v>16814.400000000001</v>
      </c>
      <c r="L79" s="36">
        <v>0</v>
      </c>
      <c r="M79" s="37">
        <v>0</v>
      </c>
      <c r="N79" s="36">
        <v>0</v>
      </c>
      <c r="O79" s="37">
        <v>0</v>
      </c>
      <c r="P79" s="36">
        <v>29</v>
      </c>
      <c r="Q79" s="37">
        <v>115089.4</v>
      </c>
      <c r="R79" s="36">
        <v>7</v>
      </c>
      <c r="S79" s="37">
        <v>27780.2</v>
      </c>
      <c r="T79" s="36">
        <v>700</v>
      </c>
      <c r="U79" s="37">
        <v>826099.89</v>
      </c>
      <c r="V79" s="36">
        <v>482</v>
      </c>
      <c r="W79" s="37">
        <v>112580.8</v>
      </c>
      <c r="X79" s="36">
        <v>81</v>
      </c>
      <c r="Y79" s="37">
        <v>152441.07</v>
      </c>
      <c r="Z79" s="36">
        <v>0</v>
      </c>
      <c r="AA79" s="37">
        <f>Z79*Тарифы!V24</f>
        <v>0</v>
      </c>
      <c r="AB79" s="36">
        <v>110</v>
      </c>
      <c r="AC79" s="37">
        <f>AB79*Тарифы!W24</f>
        <v>50560.4</v>
      </c>
      <c r="AD79" s="36">
        <v>0</v>
      </c>
      <c r="AE79" s="37">
        <f>AD79*Тарифы!X24</f>
        <v>0</v>
      </c>
      <c r="AF79" s="36">
        <v>480</v>
      </c>
      <c r="AG79" s="37">
        <f>AF79*Тарифы!Y24</f>
        <v>552484.80000000005</v>
      </c>
    </row>
    <row r="80" spans="1:33" x14ac:dyDescent="0.25">
      <c r="A80" s="38">
        <v>23</v>
      </c>
      <c r="B80" s="65" t="s">
        <v>51</v>
      </c>
      <c r="C80" s="50" t="s">
        <v>22</v>
      </c>
      <c r="D80" s="36">
        <v>0</v>
      </c>
      <c r="E80" s="37">
        <f>D80*Тарифы!D25</f>
        <v>0</v>
      </c>
      <c r="F80" s="36">
        <v>0</v>
      </c>
      <c r="G80" s="37">
        <f>F80*Тарифы!E25</f>
        <v>0</v>
      </c>
      <c r="H80" s="36">
        <v>0</v>
      </c>
      <c r="I80" s="37">
        <f>H80*Тарифы!F25</f>
        <v>0</v>
      </c>
      <c r="J80" s="36">
        <v>0</v>
      </c>
      <c r="K80" s="37">
        <f>J80*Тарифы!G25</f>
        <v>0</v>
      </c>
      <c r="L80" s="36">
        <v>0</v>
      </c>
      <c r="M80" s="37">
        <v>0</v>
      </c>
      <c r="N80" s="36">
        <v>0</v>
      </c>
      <c r="O80" s="37">
        <v>0</v>
      </c>
      <c r="P80" s="36">
        <v>0</v>
      </c>
      <c r="Q80" s="37">
        <v>0</v>
      </c>
      <c r="R80" s="36">
        <v>0</v>
      </c>
      <c r="S80" s="37">
        <v>0</v>
      </c>
      <c r="T80" s="36">
        <v>0</v>
      </c>
      <c r="U80" s="37">
        <v>0</v>
      </c>
      <c r="V80" s="36">
        <v>0</v>
      </c>
      <c r="W80" s="37">
        <v>0</v>
      </c>
      <c r="X80" s="36">
        <v>0</v>
      </c>
      <c r="Y80" s="37">
        <v>0</v>
      </c>
      <c r="Z80" s="36">
        <v>0</v>
      </c>
      <c r="AA80" s="37">
        <f>Z80*Тарифы!V25</f>
        <v>0</v>
      </c>
      <c r="AB80" s="36">
        <v>0</v>
      </c>
      <c r="AC80" s="37">
        <f>AB80*Тарифы!W25</f>
        <v>0</v>
      </c>
      <c r="AD80" s="36">
        <v>0</v>
      </c>
      <c r="AE80" s="37">
        <f>AD80*Тарифы!X25</f>
        <v>0</v>
      </c>
      <c r="AF80" s="36">
        <v>0</v>
      </c>
      <c r="AG80" s="37">
        <f>AF80*Тарифы!Y25</f>
        <v>0</v>
      </c>
    </row>
    <row r="81" spans="1:33" x14ac:dyDescent="0.25">
      <c r="A81" s="38">
        <v>24</v>
      </c>
      <c r="B81" s="65" t="s">
        <v>52</v>
      </c>
      <c r="C81" s="50" t="s">
        <v>23</v>
      </c>
      <c r="D81" s="36">
        <v>0</v>
      </c>
      <c r="E81" s="37">
        <f>D81*Тарифы!D26</f>
        <v>0</v>
      </c>
      <c r="F81" s="36">
        <v>0</v>
      </c>
      <c r="G81" s="37">
        <f>F81*Тарифы!E26</f>
        <v>0</v>
      </c>
      <c r="H81" s="36">
        <v>0</v>
      </c>
      <c r="I81" s="37">
        <f>H81*Тарифы!F26</f>
        <v>0</v>
      </c>
      <c r="J81" s="36">
        <v>0</v>
      </c>
      <c r="K81" s="37">
        <f>J81*Тарифы!G26</f>
        <v>0</v>
      </c>
      <c r="L81" s="36">
        <v>0</v>
      </c>
      <c r="M81" s="37">
        <v>0</v>
      </c>
      <c r="N81" s="36">
        <v>0</v>
      </c>
      <c r="O81" s="37">
        <v>0</v>
      </c>
      <c r="P81" s="36">
        <v>0</v>
      </c>
      <c r="Q81" s="37">
        <v>0</v>
      </c>
      <c r="R81" s="36">
        <v>0</v>
      </c>
      <c r="S81" s="37">
        <v>0</v>
      </c>
      <c r="T81" s="36">
        <v>0</v>
      </c>
      <c r="U81" s="37">
        <v>0</v>
      </c>
      <c r="V81" s="36">
        <v>0</v>
      </c>
      <c r="W81" s="37">
        <v>0</v>
      </c>
      <c r="X81" s="36">
        <v>0</v>
      </c>
      <c r="Y81" s="37">
        <v>0</v>
      </c>
      <c r="Z81" s="36">
        <v>0</v>
      </c>
      <c r="AA81" s="37">
        <f>Z81*Тарифы!V26</f>
        <v>0</v>
      </c>
      <c r="AB81" s="36">
        <v>0</v>
      </c>
      <c r="AC81" s="37">
        <f>AB81*Тарифы!W26</f>
        <v>0</v>
      </c>
      <c r="AD81" s="36">
        <v>0</v>
      </c>
      <c r="AE81" s="37">
        <f>AD81*Тарифы!X26</f>
        <v>0</v>
      </c>
      <c r="AF81" s="36">
        <v>0</v>
      </c>
      <c r="AG81" s="37">
        <f>AF81*Тарифы!Y26</f>
        <v>0</v>
      </c>
    </row>
    <row r="82" spans="1:33" ht="36" x14ac:dyDescent="0.25">
      <c r="A82" s="38">
        <v>25</v>
      </c>
      <c r="B82" s="65" t="s">
        <v>53</v>
      </c>
      <c r="C82" s="50" t="s">
        <v>24</v>
      </c>
      <c r="D82" s="36">
        <v>0</v>
      </c>
      <c r="E82" s="37">
        <f>D82*Тарифы!D27</f>
        <v>0</v>
      </c>
      <c r="F82" s="36">
        <v>0</v>
      </c>
      <c r="G82" s="37">
        <f>F82*Тарифы!E27</f>
        <v>0</v>
      </c>
      <c r="H82" s="36">
        <v>0</v>
      </c>
      <c r="I82" s="37">
        <f>H82*Тарифы!F27</f>
        <v>0</v>
      </c>
      <c r="J82" s="36">
        <v>0</v>
      </c>
      <c r="K82" s="37">
        <f>J82*Тарифы!G27</f>
        <v>0</v>
      </c>
      <c r="L82" s="36">
        <v>0</v>
      </c>
      <c r="M82" s="37">
        <v>0</v>
      </c>
      <c r="N82" s="36">
        <v>0</v>
      </c>
      <c r="O82" s="37">
        <v>0</v>
      </c>
      <c r="P82" s="36">
        <v>0</v>
      </c>
      <c r="Q82" s="37">
        <v>0</v>
      </c>
      <c r="R82" s="36">
        <v>0</v>
      </c>
      <c r="S82" s="37">
        <v>0</v>
      </c>
      <c r="T82" s="36">
        <v>0</v>
      </c>
      <c r="U82" s="37">
        <v>0</v>
      </c>
      <c r="V82" s="36">
        <v>0</v>
      </c>
      <c r="W82" s="37">
        <v>0</v>
      </c>
      <c r="X82" s="36">
        <v>0</v>
      </c>
      <c r="Y82" s="37">
        <v>0</v>
      </c>
      <c r="Z82" s="36">
        <v>0</v>
      </c>
      <c r="AA82" s="37">
        <f>Z82*Тарифы!V27</f>
        <v>0</v>
      </c>
      <c r="AB82" s="36">
        <v>0</v>
      </c>
      <c r="AC82" s="37">
        <f>AB82*Тарифы!W27</f>
        <v>0</v>
      </c>
      <c r="AD82" s="36">
        <v>0</v>
      </c>
      <c r="AE82" s="37">
        <f>AD82*Тарифы!X27</f>
        <v>0</v>
      </c>
      <c r="AF82" s="36">
        <v>0</v>
      </c>
      <c r="AG82" s="37">
        <f>AF82*Тарифы!Y27</f>
        <v>0</v>
      </c>
    </row>
    <row r="83" spans="1:33" x14ac:dyDescent="0.25">
      <c r="A83" s="38">
        <v>27</v>
      </c>
      <c r="B83" s="65" t="s">
        <v>54</v>
      </c>
      <c r="C83" s="50" t="s">
        <v>25</v>
      </c>
      <c r="D83" s="36">
        <v>19</v>
      </c>
      <c r="E83" s="37">
        <f>D83*Тарифы!D28</f>
        <v>2942.15</v>
      </c>
      <c r="F83" s="36">
        <v>0</v>
      </c>
      <c r="G83" s="37">
        <f>F83*Тарифы!E28</f>
        <v>0</v>
      </c>
      <c r="H83" s="36">
        <v>1201</v>
      </c>
      <c r="I83" s="37">
        <f>H83*Тарифы!F28</f>
        <v>223169.81999999998</v>
      </c>
      <c r="J83" s="36">
        <v>0</v>
      </c>
      <c r="K83" s="37">
        <f>J83*Тарифы!G28</f>
        <v>0</v>
      </c>
      <c r="L83" s="36">
        <v>624</v>
      </c>
      <c r="M83" s="37">
        <v>993501.9</v>
      </c>
      <c r="N83" s="36">
        <v>93</v>
      </c>
      <c r="O83" s="37">
        <v>15642.3</v>
      </c>
      <c r="P83" s="36">
        <v>0</v>
      </c>
      <c r="Q83" s="37">
        <v>0</v>
      </c>
      <c r="R83" s="36">
        <v>0</v>
      </c>
      <c r="S83" s="37">
        <v>0</v>
      </c>
      <c r="T83" s="36">
        <v>0</v>
      </c>
      <c r="U83" s="37">
        <v>0</v>
      </c>
      <c r="V83" s="36">
        <v>0</v>
      </c>
      <c r="W83" s="37">
        <v>0</v>
      </c>
      <c r="X83" s="36">
        <v>0</v>
      </c>
      <c r="Y83" s="37">
        <v>0</v>
      </c>
      <c r="Z83" s="36">
        <v>699</v>
      </c>
      <c r="AA83" s="37">
        <f>Z83*Тарифы!V28</f>
        <v>213048.21000000002</v>
      </c>
      <c r="AB83" s="36">
        <v>0</v>
      </c>
      <c r="AC83" s="37">
        <f>AB83*Тарифы!W28</f>
        <v>0</v>
      </c>
      <c r="AD83" s="36">
        <v>2221</v>
      </c>
      <c r="AE83" s="37">
        <f>AD83*Тарифы!X28</f>
        <v>1656555.06</v>
      </c>
      <c r="AF83" s="36">
        <v>0</v>
      </c>
      <c r="AG83" s="37">
        <f>AF83*Тарифы!Y28</f>
        <v>0</v>
      </c>
    </row>
    <row r="84" spans="1:33" x14ac:dyDescent="0.25">
      <c r="A84" s="38">
        <v>28</v>
      </c>
      <c r="B84" s="65" t="s">
        <v>61</v>
      </c>
      <c r="C84" s="50" t="s">
        <v>26</v>
      </c>
      <c r="D84" s="36">
        <v>0</v>
      </c>
      <c r="E84" s="37">
        <f>D84*Тарифы!D29</f>
        <v>0</v>
      </c>
      <c r="F84" s="36">
        <v>0</v>
      </c>
      <c r="G84" s="37">
        <f>F84*Тарифы!E29</f>
        <v>0</v>
      </c>
      <c r="H84" s="36">
        <v>0</v>
      </c>
      <c r="I84" s="37">
        <f>H84*Тарифы!F29</f>
        <v>0</v>
      </c>
      <c r="J84" s="36">
        <v>0</v>
      </c>
      <c r="K84" s="37">
        <f>J84*Тарифы!G29</f>
        <v>0</v>
      </c>
      <c r="L84" s="36">
        <v>0</v>
      </c>
      <c r="M84" s="37">
        <v>0</v>
      </c>
      <c r="N84" s="36">
        <v>0</v>
      </c>
      <c r="O84" s="37">
        <v>0</v>
      </c>
      <c r="P84" s="36">
        <v>0</v>
      </c>
      <c r="Q84" s="37">
        <v>0</v>
      </c>
      <c r="R84" s="36">
        <v>0</v>
      </c>
      <c r="S84" s="37">
        <v>0</v>
      </c>
      <c r="T84" s="36">
        <v>0</v>
      </c>
      <c r="U84" s="37">
        <v>0</v>
      </c>
      <c r="V84" s="36">
        <v>0</v>
      </c>
      <c r="W84" s="37">
        <v>0</v>
      </c>
      <c r="X84" s="36">
        <v>0</v>
      </c>
      <c r="Y84" s="37">
        <v>0</v>
      </c>
      <c r="Z84" s="36">
        <v>0</v>
      </c>
      <c r="AA84" s="37">
        <f>Z84*Тарифы!V29</f>
        <v>0</v>
      </c>
      <c r="AB84" s="36">
        <v>0</v>
      </c>
      <c r="AC84" s="37">
        <f>AB84*Тарифы!W29</f>
        <v>0</v>
      </c>
      <c r="AD84" s="36">
        <v>0</v>
      </c>
      <c r="AE84" s="37">
        <f>AD84*Тарифы!X29</f>
        <v>0</v>
      </c>
      <c r="AF84" s="36">
        <v>0</v>
      </c>
      <c r="AG84" s="37">
        <f>AF84*Тарифы!Y29</f>
        <v>0</v>
      </c>
    </row>
    <row r="85" spans="1:33" x14ac:dyDescent="0.25">
      <c r="A85" s="38">
        <v>29</v>
      </c>
      <c r="B85" s="65" t="s">
        <v>62</v>
      </c>
      <c r="C85" s="50" t="s">
        <v>27</v>
      </c>
      <c r="D85" s="36">
        <v>0</v>
      </c>
      <c r="E85" s="37">
        <f>D85*Тарифы!D30</f>
        <v>0</v>
      </c>
      <c r="F85" s="36">
        <v>0</v>
      </c>
      <c r="G85" s="37">
        <f>F85*Тарифы!E30</f>
        <v>0</v>
      </c>
      <c r="H85" s="36">
        <v>87</v>
      </c>
      <c r="I85" s="37">
        <f>H85*Тарифы!F30</f>
        <v>17211.210000000003</v>
      </c>
      <c r="J85" s="36">
        <v>0</v>
      </c>
      <c r="K85" s="37">
        <f>J85*Тарифы!G30</f>
        <v>0</v>
      </c>
      <c r="L85" s="36">
        <v>0</v>
      </c>
      <c r="M85" s="37">
        <v>0</v>
      </c>
      <c r="N85" s="36">
        <v>0</v>
      </c>
      <c r="O85" s="37">
        <v>0</v>
      </c>
      <c r="P85" s="36">
        <v>0</v>
      </c>
      <c r="Q85" s="37">
        <v>0</v>
      </c>
      <c r="R85" s="36">
        <v>0</v>
      </c>
      <c r="S85" s="37">
        <v>0</v>
      </c>
      <c r="T85" s="36">
        <v>0</v>
      </c>
      <c r="U85" s="37">
        <v>0</v>
      </c>
      <c r="V85" s="36">
        <v>0</v>
      </c>
      <c r="W85" s="37">
        <v>0</v>
      </c>
      <c r="X85" s="36">
        <v>0</v>
      </c>
      <c r="Y85" s="37">
        <v>0</v>
      </c>
      <c r="Z85" s="36">
        <v>0</v>
      </c>
      <c r="AA85" s="37">
        <f>Z85*Тарифы!V30</f>
        <v>0</v>
      </c>
      <c r="AB85" s="36">
        <v>0</v>
      </c>
      <c r="AC85" s="37">
        <f>AB85*Тарифы!W30</f>
        <v>0</v>
      </c>
      <c r="AD85" s="36">
        <v>104</v>
      </c>
      <c r="AE85" s="37">
        <f>AD85*Тарифы!X30</f>
        <v>90976.08</v>
      </c>
      <c r="AF85" s="36">
        <v>37</v>
      </c>
      <c r="AG85" s="37">
        <f>AF85*Тарифы!Y30</f>
        <v>32366.489999999998</v>
      </c>
    </row>
    <row r="86" spans="1:33" x14ac:dyDescent="0.25">
      <c r="A86" s="38">
        <v>30</v>
      </c>
      <c r="B86" s="65" t="s">
        <v>63</v>
      </c>
      <c r="C86" s="50" t="s">
        <v>28</v>
      </c>
      <c r="D86" s="36">
        <v>0</v>
      </c>
      <c r="E86" s="37">
        <f>D86*Тарифы!D31</f>
        <v>0</v>
      </c>
      <c r="F86" s="36">
        <v>0</v>
      </c>
      <c r="G86" s="37">
        <f>F86*Тарифы!E31</f>
        <v>0</v>
      </c>
      <c r="H86" s="36">
        <v>11</v>
      </c>
      <c r="I86" s="37">
        <f>H86*Тарифы!F31</f>
        <v>1744.6</v>
      </c>
      <c r="J86" s="36">
        <v>0</v>
      </c>
      <c r="K86" s="37">
        <f>J86*Тарифы!G31</f>
        <v>0</v>
      </c>
      <c r="L86" s="36">
        <v>0</v>
      </c>
      <c r="M86" s="37">
        <v>0</v>
      </c>
      <c r="N86" s="36">
        <v>0</v>
      </c>
      <c r="O86" s="37">
        <v>0</v>
      </c>
      <c r="P86" s="36">
        <v>0</v>
      </c>
      <c r="Q86" s="37">
        <v>0</v>
      </c>
      <c r="R86" s="36">
        <v>0</v>
      </c>
      <c r="S86" s="37">
        <v>0</v>
      </c>
      <c r="T86" s="36">
        <v>0</v>
      </c>
      <c r="U86" s="37">
        <v>0</v>
      </c>
      <c r="V86" s="36">
        <v>0</v>
      </c>
      <c r="W86" s="37">
        <v>0</v>
      </c>
      <c r="X86" s="36">
        <v>0</v>
      </c>
      <c r="Y86" s="37">
        <v>0</v>
      </c>
      <c r="Z86" s="36">
        <v>0</v>
      </c>
      <c r="AA86" s="37">
        <f>Z86*Тарифы!V31</f>
        <v>0</v>
      </c>
      <c r="AB86" s="36">
        <v>0</v>
      </c>
      <c r="AC86" s="37">
        <f>AB86*Тарифы!W31</f>
        <v>0</v>
      </c>
      <c r="AD86" s="36">
        <v>68</v>
      </c>
      <c r="AE86" s="37">
        <f>AD86*Тарифы!X31</f>
        <v>41325.64</v>
      </c>
      <c r="AF86" s="36">
        <v>0</v>
      </c>
      <c r="AG86" s="37">
        <f>AF86*Тарифы!Y31</f>
        <v>0</v>
      </c>
    </row>
    <row r="87" spans="1:33" x14ac:dyDescent="0.25">
      <c r="A87" s="38">
        <v>31</v>
      </c>
      <c r="B87" s="65" t="s">
        <v>64</v>
      </c>
      <c r="C87" s="50" t="s">
        <v>29</v>
      </c>
      <c r="D87" s="36">
        <v>204</v>
      </c>
      <c r="E87" s="37">
        <f>D87*Тарифы!D32</f>
        <v>33631.440000000002</v>
      </c>
      <c r="F87" s="36">
        <v>0</v>
      </c>
      <c r="G87" s="37">
        <f>F87*Тарифы!E32</f>
        <v>0</v>
      </c>
      <c r="H87" s="36">
        <v>150</v>
      </c>
      <c r="I87" s="37">
        <f>H87*Тарифы!F32</f>
        <v>29674.500000000004</v>
      </c>
      <c r="J87" s="36">
        <v>0</v>
      </c>
      <c r="K87" s="37">
        <f>J87*Тарифы!G32</f>
        <v>0</v>
      </c>
      <c r="L87" s="36">
        <v>0</v>
      </c>
      <c r="M87" s="37">
        <v>0</v>
      </c>
      <c r="N87" s="36">
        <v>0</v>
      </c>
      <c r="O87" s="37">
        <v>0</v>
      </c>
      <c r="P87" s="36">
        <v>0</v>
      </c>
      <c r="Q87" s="37">
        <v>0</v>
      </c>
      <c r="R87" s="36">
        <v>0</v>
      </c>
      <c r="S87" s="37">
        <v>0</v>
      </c>
      <c r="T87" s="36">
        <v>0</v>
      </c>
      <c r="U87" s="37">
        <v>0</v>
      </c>
      <c r="V87" s="36">
        <v>0</v>
      </c>
      <c r="W87" s="37">
        <v>0</v>
      </c>
      <c r="X87" s="36">
        <v>0</v>
      </c>
      <c r="Y87" s="37">
        <v>0</v>
      </c>
      <c r="Z87" s="36">
        <v>60</v>
      </c>
      <c r="AA87" s="37">
        <f>Z87*Тарифы!V32</f>
        <v>19469.400000000001</v>
      </c>
      <c r="AB87" s="36">
        <v>0</v>
      </c>
      <c r="AC87" s="37">
        <f>AB87*Тарифы!W32</f>
        <v>0</v>
      </c>
      <c r="AD87" s="36">
        <v>390</v>
      </c>
      <c r="AE87" s="37">
        <f>AD87*Тарифы!X32</f>
        <v>341160.3</v>
      </c>
      <c r="AF87" s="36">
        <v>0</v>
      </c>
      <c r="AG87" s="37">
        <f>AF87*Тарифы!Y32</f>
        <v>0</v>
      </c>
    </row>
    <row r="88" spans="1:33" x14ac:dyDescent="0.25">
      <c r="A88" s="38">
        <v>32</v>
      </c>
      <c r="B88" s="65" t="s">
        <v>65</v>
      </c>
      <c r="C88" s="50" t="s">
        <v>30</v>
      </c>
      <c r="D88" s="36">
        <v>0</v>
      </c>
      <c r="E88" s="37">
        <f>D88*Тарифы!D33</f>
        <v>0</v>
      </c>
      <c r="F88" s="36">
        <v>0</v>
      </c>
      <c r="G88" s="37">
        <f>F88*Тарифы!E33</f>
        <v>0</v>
      </c>
      <c r="H88" s="36">
        <v>0</v>
      </c>
      <c r="I88" s="37">
        <f>H88*Тарифы!F33</f>
        <v>0</v>
      </c>
      <c r="J88" s="36">
        <v>0</v>
      </c>
      <c r="K88" s="37">
        <f>J88*Тарифы!G33</f>
        <v>0</v>
      </c>
      <c r="L88" s="36">
        <v>0</v>
      </c>
      <c r="M88" s="37">
        <v>0</v>
      </c>
      <c r="N88" s="36">
        <v>0</v>
      </c>
      <c r="O88" s="37">
        <v>0</v>
      </c>
      <c r="P88" s="36">
        <v>0</v>
      </c>
      <c r="Q88" s="37">
        <v>0</v>
      </c>
      <c r="R88" s="36">
        <v>0</v>
      </c>
      <c r="S88" s="37">
        <v>0</v>
      </c>
      <c r="T88" s="36">
        <v>0</v>
      </c>
      <c r="U88" s="37">
        <v>0</v>
      </c>
      <c r="V88" s="36">
        <v>0</v>
      </c>
      <c r="W88" s="37">
        <v>0</v>
      </c>
      <c r="X88" s="36">
        <v>0</v>
      </c>
      <c r="Y88" s="37">
        <v>0</v>
      </c>
      <c r="Z88" s="36">
        <v>0</v>
      </c>
      <c r="AA88" s="37">
        <f>Z88*Тарифы!V33</f>
        <v>0</v>
      </c>
      <c r="AB88" s="36">
        <v>0</v>
      </c>
      <c r="AC88" s="37">
        <f>AB88*Тарифы!W33</f>
        <v>0</v>
      </c>
      <c r="AD88" s="36">
        <v>0</v>
      </c>
      <c r="AE88" s="37">
        <f>AD88*Тарифы!X33</f>
        <v>0</v>
      </c>
      <c r="AF88" s="36">
        <v>0</v>
      </c>
      <c r="AG88" s="37">
        <f>AF88*Тарифы!Y33</f>
        <v>0</v>
      </c>
    </row>
    <row r="89" spans="1:33" x14ac:dyDescent="0.25">
      <c r="A89" s="38">
        <v>33</v>
      </c>
      <c r="B89" s="65" t="s">
        <v>66</v>
      </c>
      <c r="C89" s="50" t="s">
        <v>31</v>
      </c>
      <c r="D89" s="36">
        <v>0</v>
      </c>
      <c r="E89" s="37">
        <f>D89*Тарифы!D34</f>
        <v>0</v>
      </c>
      <c r="F89" s="36">
        <v>0</v>
      </c>
      <c r="G89" s="37">
        <f>F89*Тарифы!E34</f>
        <v>0</v>
      </c>
      <c r="H89" s="36">
        <v>0</v>
      </c>
      <c r="I89" s="37">
        <f>H89*Тарифы!F34</f>
        <v>0</v>
      </c>
      <c r="J89" s="36">
        <v>0</v>
      </c>
      <c r="K89" s="37">
        <f>J89*Тарифы!G34</f>
        <v>0</v>
      </c>
      <c r="L89" s="36">
        <v>0</v>
      </c>
      <c r="M89" s="37">
        <v>0</v>
      </c>
      <c r="N89" s="36">
        <v>0</v>
      </c>
      <c r="O89" s="37">
        <v>0</v>
      </c>
      <c r="P89" s="36">
        <v>0</v>
      </c>
      <c r="Q89" s="37">
        <v>0</v>
      </c>
      <c r="R89" s="36">
        <v>0</v>
      </c>
      <c r="S89" s="37">
        <v>0</v>
      </c>
      <c r="T89" s="36">
        <v>0</v>
      </c>
      <c r="U89" s="37">
        <v>0</v>
      </c>
      <c r="V89" s="36">
        <v>0</v>
      </c>
      <c r="W89" s="37">
        <v>0</v>
      </c>
      <c r="X89" s="36">
        <v>0</v>
      </c>
      <c r="Y89" s="37">
        <v>0</v>
      </c>
      <c r="Z89" s="36">
        <v>0</v>
      </c>
      <c r="AA89" s="37">
        <f>Z89*Тарифы!V34</f>
        <v>0</v>
      </c>
      <c r="AB89" s="36">
        <v>0</v>
      </c>
      <c r="AC89" s="37">
        <f>AB89*Тарифы!W34</f>
        <v>0</v>
      </c>
      <c r="AD89" s="36">
        <v>0</v>
      </c>
      <c r="AE89" s="37">
        <f>AD89*Тарифы!X34</f>
        <v>0</v>
      </c>
      <c r="AF89" s="36">
        <v>0</v>
      </c>
      <c r="AG89" s="37">
        <f>AF89*Тарифы!Y34</f>
        <v>0</v>
      </c>
    </row>
    <row r="90" spans="1:33" hidden="1" x14ac:dyDescent="0.25">
      <c r="A90" s="38">
        <v>34</v>
      </c>
      <c r="B90" s="65" t="s">
        <v>67</v>
      </c>
      <c r="C90" s="50" t="s">
        <v>32</v>
      </c>
      <c r="D90" s="36">
        <v>0</v>
      </c>
      <c r="E90" s="37">
        <f>D90*Тарифы!D35</f>
        <v>0</v>
      </c>
      <c r="F90" s="36">
        <v>0</v>
      </c>
      <c r="G90" s="37">
        <f>F90*Тарифы!E35</f>
        <v>0</v>
      </c>
      <c r="H90" s="36">
        <v>0</v>
      </c>
      <c r="I90" s="37">
        <f>H90*Тарифы!F35</f>
        <v>0</v>
      </c>
      <c r="J90" s="36">
        <v>0</v>
      </c>
      <c r="K90" s="37">
        <f>J90*Тарифы!G35</f>
        <v>0</v>
      </c>
      <c r="L90" s="36">
        <v>0</v>
      </c>
      <c r="M90" s="37">
        <v>0</v>
      </c>
      <c r="N90" s="36">
        <v>0</v>
      </c>
      <c r="O90" s="37">
        <v>0</v>
      </c>
      <c r="P90" s="36">
        <v>0</v>
      </c>
      <c r="Q90" s="37">
        <v>0</v>
      </c>
      <c r="R90" s="36">
        <v>0</v>
      </c>
      <c r="S90" s="37">
        <v>0</v>
      </c>
      <c r="T90" s="36">
        <v>0</v>
      </c>
      <c r="U90" s="37">
        <v>0</v>
      </c>
      <c r="V90" s="36">
        <v>0</v>
      </c>
      <c r="W90" s="37">
        <v>0</v>
      </c>
      <c r="X90" s="36">
        <v>0</v>
      </c>
      <c r="Y90" s="37">
        <v>0</v>
      </c>
      <c r="Z90" s="36">
        <v>0</v>
      </c>
      <c r="AA90" s="37">
        <f>Z90*Тарифы!V35</f>
        <v>0</v>
      </c>
      <c r="AB90" s="36">
        <v>0</v>
      </c>
      <c r="AC90" s="37">
        <f>AB90*Тарифы!W35</f>
        <v>0</v>
      </c>
      <c r="AD90" s="36">
        <v>0</v>
      </c>
      <c r="AE90" s="37">
        <f>AD90*Тарифы!X35</f>
        <v>0</v>
      </c>
      <c r="AF90" s="36">
        <v>0</v>
      </c>
      <c r="AG90" s="37">
        <f>AF90*Тарифы!Y35</f>
        <v>0</v>
      </c>
    </row>
    <row r="91" spans="1:33" x14ac:dyDescent="0.25">
      <c r="A91" s="38">
        <v>35</v>
      </c>
      <c r="B91" s="65" t="s">
        <v>68</v>
      </c>
      <c r="C91" s="50" t="s">
        <v>33</v>
      </c>
      <c r="D91" s="36">
        <v>15</v>
      </c>
      <c r="E91" s="37">
        <f>D91*Тарифы!D36</f>
        <v>4447.05</v>
      </c>
      <c r="F91" s="36">
        <v>0</v>
      </c>
      <c r="G91" s="37">
        <f>F91*Тарифы!E36</f>
        <v>0</v>
      </c>
      <c r="H91" s="36">
        <v>76</v>
      </c>
      <c r="I91" s="37">
        <f>H91*Тарифы!F36</f>
        <v>27037.759999999998</v>
      </c>
      <c r="J91" s="36">
        <v>0</v>
      </c>
      <c r="K91" s="37">
        <f>J91*Тарифы!G36</f>
        <v>0</v>
      </c>
      <c r="L91" s="36">
        <v>0</v>
      </c>
      <c r="M91" s="37">
        <v>0</v>
      </c>
      <c r="N91" s="36">
        <v>0</v>
      </c>
      <c r="O91" s="37">
        <v>0</v>
      </c>
      <c r="P91" s="36">
        <v>0</v>
      </c>
      <c r="Q91" s="37">
        <v>0</v>
      </c>
      <c r="R91" s="36">
        <v>0</v>
      </c>
      <c r="S91" s="37">
        <v>0</v>
      </c>
      <c r="T91" s="36">
        <v>0</v>
      </c>
      <c r="U91" s="37">
        <v>0</v>
      </c>
      <c r="V91" s="36">
        <v>0</v>
      </c>
      <c r="W91" s="37">
        <v>0</v>
      </c>
      <c r="X91" s="36">
        <v>0</v>
      </c>
      <c r="Y91" s="37">
        <v>0</v>
      </c>
      <c r="Z91" s="36">
        <v>0</v>
      </c>
      <c r="AA91" s="37">
        <f>Z91*Тарифы!V36</f>
        <v>0</v>
      </c>
      <c r="AB91" s="36">
        <v>0</v>
      </c>
      <c r="AC91" s="37">
        <f>AB91*Тарифы!W36</f>
        <v>0</v>
      </c>
      <c r="AD91" s="36">
        <v>143</v>
      </c>
      <c r="AE91" s="37">
        <f>AD91*Тарифы!X36</f>
        <v>185662.62</v>
      </c>
      <c r="AF91" s="36">
        <v>0</v>
      </c>
      <c r="AG91" s="37">
        <f>AF91*Тарифы!Y36</f>
        <v>0</v>
      </c>
    </row>
    <row r="92" spans="1:33" x14ac:dyDescent="0.25">
      <c r="A92" s="38">
        <v>36</v>
      </c>
      <c r="B92" s="65" t="s">
        <v>72</v>
      </c>
      <c r="C92" s="50" t="s">
        <v>190</v>
      </c>
      <c r="D92" s="36">
        <v>180</v>
      </c>
      <c r="E92" s="37">
        <f>D92*Тарифы!D37</f>
        <v>54509.399999999994</v>
      </c>
      <c r="F92" s="36">
        <v>0</v>
      </c>
      <c r="G92" s="37">
        <f>F92*Тарифы!E37</f>
        <v>0</v>
      </c>
      <c r="H92" s="36">
        <v>0</v>
      </c>
      <c r="I92" s="37">
        <f>H92*Тарифы!F37</f>
        <v>0</v>
      </c>
      <c r="J92" s="36">
        <v>0</v>
      </c>
      <c r="K92" s="37">
        <f>J92*Тарифы!G37</f>
        <v>0</v>
      </c>
      <c r="L92" s="36">
        <v>0</v>
      </c>
      <c r="M92" s="37">
        <v>0</v>
      </c>
      <c r="N92" s="36">
        <v>0</v>
      </c>
      <c r="O92" s="37">
        <v>0</v>
      </c>
      <c r="P92" s="36">
        <v>0</v>
      </c>
      <c r="Q92" s="37">
        <v>0</v>
      </c>
      <c r="R92" s="36">
        <v>0</v>
      </c>
      <c r="S92" s="37">
        <v>0</v>
      </c>
      <c r="T92" s="36">
        <v>0</v>
      </c>
      <c r="U92" s="37">
        <v>0</v>
      </c>
      <c r="V92" s="36">
        <v>0</v>
      </c>
      <c r="W92" s="37">
        <v>0</v>
      </c>
      <c r="X92" s="36">
        <v>0</v>
      </c>
      <c r="Y92" s="37">
        <v>0</v>
      </c>
      <c r="Z92" s="36">
        <v>0</v>
      </c>
      <c r="AA92" s="37">
        <f>Z92*Тарифы!V37</f>
        <v>0</v>
      </c>
      <c r="AB92" s="36">
        <v>0</v>
      </c>
      <c r="AC92" s="37">
        <f>AB92*Тарифы!W37</f>
        <v>0</v>
      </c>
      <c r="AD92" s="36">
        <v>449</v>
      </c>
      <c r="AE92" s="37">
        <f>AD92*Тарифы!X37</f>
        <v>574104.87</v>
      </c>
      <c r="AF92" s="36">
        <v>100</v>
      </c>
      <c r="AG92" s="37">
        <f>AF92*Тарифы!Y37</f>
        <v>157377</v>
      </c>
    </row>
    <row r="93" spans="1:33" x14ac:dyDescent="0.25">
      <c r="A93" s="38">
        <v>37</v>
      </c>
      <c r="B93" s="65" t="s">
        <v>69</v>
      </c>
      <c r="C93" s="50" t="s">
        <v>34</v>
      </c>
      <c r="D93" s="36">
        <v>0</v>
      </c>
      <c r="E93" s="37">
        <f>D93*Тарифы!D38</f>
        <v>0</v>
      </c>
      <c r="F93" s="36">
        <v>0</v>
      </c>
      <c r="G93" s="37">
        <f>F93*Тарифы!E38</f>
        <v>0</v>
      </c>
      <c r="H93" s="36">
        <v>0</v>
      </c>
      <c r="I93" s="37">
        <f>H93*Тарифы!F38</f>
        <v>0</v>
      </c>
      <c r="J93" s="36">
        <v>0</v>
      </c>
      <c r="K93" s="37">
        <f>J93*Тарифы!G38</f>
        <v>0</v>
      </c>
      <c r="L93" s="36">
        <v>0</v>
      </c>
      <c r="M93" s="37">
        <v>0</v>
      </c>
      <c r="N93" s="36">
        <v>0</v>
      </c>
      <c r="O93" s="37">
        <v>0</v>
      </c>
      <c r="P93" s="36">
        <v>0</v>
      </c>
      <c r="Q93" s="37">
        <v>0</v>
      </c>
      <c r="R93" s="36">
        <v>0</v>
      </c>
      <c r="S93" s="37">
        <v>0</v>
      </c>
      <c r="T93" s="36">
        <v>0</v>
      </c>
      <c r="U93" s="37">
        <v>0</v>
      </c>
      <c r="V93" s="36">
        <v>0</v>
      </c>
      <c r="W93" s="37">
        <v>0</v>
      </c>
      <c r="X93" s="36">
        <v>0</v>
      </c>
      <c r="Y93" s="37">
        <v>0</v>
      </c>
      <c r="Z93" s="36">
        <v>0</v>
      </c>
      <c r="AA93" s="37">
        <f>Z93*Тарифы!V38</f>
        <v>0</v>
      </c>
      <c r="AB93" s="36">
        <v>0</v>
      </c>
      <c r="AC93" s="37">
        <f>AB93*Тарифы!W38</f>
        <v>0</v>
      </c>
      <c r="AD93" s="36">
        <v>0</v>
      </c>
      <c r="AE93" s="37">
        <f>AD93*Тарифы!X38</f>
        <v>0</v>
      </c>
      <c r="AF93" s="36">
        <v>0</v>
      </c>
      <c r="AG93" s="37">
        <f>AF93*Тарифы!Y38</f>
        <v>0</v>
      </c>
    </row>
    <row r="94" spans="1:33" x14ac:dyDescent="0.25">
      <c r="A94" s="38">
        <v>38</v>
      </c>
      <c r="B94" s="65" t="s">
        <v>72</v>
      </c>
      <c r="C94" s="50" t="s">
        <v>70</v>
      </c>
      <c r="D94" s="36">
        <v>0</v>
      </c>
      <c r="E94" s="37">
        <f>D94*Тарифы!D39</f>
        <v>0</v>
      </c>
      <c r="F94" s="36">
        <v>0</v>
      </c>
      <c r="G94" s="37">
        <f>F94*Тарифы!E39</f>
        <v>0</v>
      </c>
      <c r="H94" s="36">
        <v>0</v>
      </c>
      <c r="I94" s="37">
        <f>H94*Тарифы!F39</f>
        <v>0</v>
      </c>
      <c r="J94" s="36">
        <v>0</v>
      </c>
      <c r="K94" s="37">
        <f>J94*Тарифы!G39</f>
        <v>0</v>
      </c>
      <c r="L94" s="36">
        <v>0</v>
      </c>
      <c r="M94" s="37">
        <v>0</v>
      </c>
      <c r="N94" s="36">
        <v>0</v>
      </c>
      <c r="O94" s="37">
        <v>0</v>
      </c>
      <c r="P94" s="36">
        <v>0</v>
      </c>
      <c r="Q94" s="37">
        <v>0</v>
      </c>
      <c r="R94" s="36">
        <v>0</v>
      </c>
      <c r="S94" s="37">
        <v>0</v>
      </c>
      <c r="T94" s="36">
        <v>0</v>
      </c>
      <c r="U94" s="37">
        <v>0</v>
      </c>
      <c r="V94" s="36">
        <v>0</v>
      </c>
      <c r="W94" s="37">
        <v>0</v>
      </c>
      <c r="X94" s="36">
        <v>0</v>
      </c>
      <c r="Y94" s="37">
        <v>0</v>
      </c>
      <c r="Z94" s="36">
        <v>0</v>
      </c>
      <c r="AA94" s="37">
        <f>Z94*Тарифы!V39</f>
        <v>0</v>
      </c>
      <c r="AB94" s="36">
        <v>0</v>
      </c>
      <c r="AC94" s="37">
        <f>AB94*Тарифы!W39</f>
        <v>0</v>
      </c>
      <c r="AD94" s="36">
        <v>0</v>
      </c>
      <c r="AE94" s="37">
        <f>AD94*Тарифы!X39</f>
        <v>0</v>
      </c>
      <c r="AF94" s="36">
        <v>0</v>
      </c>
      <c r="AG94" s="37">
        <f>AF94*Тарифы!Y39</f>
        <v>0</v>
      </c>
    </row>
    <row r="95" spans="1:33" x14ac:dyDescent="0.25">
      <c r="A95" s="38">
        <v>39</v>
      </c>
      <c r="B95" s="65" t="s">
        <v>72</v>
      </c>
      <c r="C95" s="50" t="s">
        <v>71</v>
      </c>
      <c r="D95" s="36">
        <v>289</v>
      </c>
      <c r="E95" s="37">
        <f>D95*Тарифы!D40</f>
        <v>33561.57</v>
      </c>
      <c r="F95" s="36">
        <v>0</v>
      </c>
      <c r="G95" s="37">
        <f>F95*Тарифы!E40</f>
        <v>0</v>
      </c>
      <c r="H95" s="36">
        <v>0</v>
      </c>
      <c r="I95" s="37">
        <f>H95*Тарифы!F40</f>
        <v>0</v>
      </c>
      <c r="J95" s="36">
        <v>40</v>
      </c>
      <c r="K95" s="37">
        <f>J95*Тарифы!G40</f>
        <v>0</v>
      </c>
      <c r="L95" s="36">
        <v>0</v>
      </c>
      <c r="M95" s="37">
        <v>0</v>
      </c>
      <c r="N95" s="36">
        <v>0</v>
      </c>
      <c r="O95" s="37">
        <v>0</v>
      </c>
      <c r="P95" s="36">
        <v>0</v>
      </c>
      <c r="Q95" s="37">
        <v>0</v>
      </c>
      <c r="R95" s="36">
        <v>0</v>
      </c>
      <c r="S95" s="37">
        <v>0</v>
      </c>
      <c r="T95" s="36">
        <v>0</v>
      </c>
      <c r="U95" s="37">
        <v>0</v>
      </c>
      <c r="V95" s="36">
        <v>0</v>
      </c>
      <c r="W95" s="37">
        <v>0</v>
      </c>
      <c r="X95" s="36">
        <v>0</v>
      </c>
      <c r="Y95" s="37">
        <v>0</v>
      </c>
      <c r="Z95" s="36">
        <v>340</v>
      </c>
      <c r="AA95" s="37">
        <f>Z95*Тарифы!V40</f>
        <v>77713.8</v>
      </c>
      <c r="AB95" s="36">
        <v>118</v>
      </c>
      <c r="AC95" s="37">
        <f>AB95*Тарифы!W40</f>
        <v>26971.26</v>
      </c>
      <c r="AD95" s="36">
        <v>0</v>
      </c>
      <c r="AE95" s="37">
        <f>AD95*Тарифы!X40</f>
        <v>0</v>
      </c>
      <c r="AF95" s="36">
        <v>0</v>
      </c>
      <c r="AG95" s="37">
        <f>AF95*Тарифы!Y40</f>
        <v>0</v>
      </c>
    </row>
    <row r="96" spans="1:33" x14ac:dyDescent="0.25">
      <c r="A96" s="227" t="s">
        <v>82</v>
      </c>
      <c r="B96" s="228"/>
      <c r="C96" s="229"/>
      <c r="D96" s="67">
        <f>SUM(D58:D95)</f>
        <v>2616</v>
      </c>
      <c r="E96" s="39">
        <f t="shared" ref="E96:AG96" si="1">SUM(E58:E95)</f>
        <v>437142.00000000006</v>
      </c>
      <c r="F96" s="67">
        <f t="shared" si="1"/>
        <v>122</v>
      </c>
      <c r="G96" s="39">
        <f t="shared" si="1"/>
        <v>22420.1</v>
      </c>
      <c r="H96" s="67">
        <f t="shared" si="1"/>
        <v>2520</v>
      </c>
      <c r="I96" s="39">
        <f t="shared" si="1"/>
        <v>501344.04</v>
      </c>
      <c r="J96" s="67">
        <f t="shared" si="1"/>
        <v>746</v>
      </c>
      <c r="K96" s="39">
        <f t="shared" si="1"/>
        <v>132627.54</v>
      </c>
      <c r="L96" s="67">
        <f t="shared" si="1"/>
        <v>624</v>
      </c>
      <c r="M96" s="39">
        <f t="shared" si="1"/>
        <v>993501.9</v>
      </c>
      <c r="N96" s="67">
        <f t="shared" si="1"/>
        <v>93</v>
      </c>
      <c r="O96" s="39">
        <f>SUM(O58:O95)</f>
        <v>15642.3</v>
      </c>
      <c r="P96" s="67">
        <f t="shared" si="1"/>
        <v>29</v>
      </c>
      <c r="Q96" s="39">
        <f t="shared" si="1"/>
        <v>115089.4</v>
      </c>
      <c r="R96" s="67">
        <f t="shared" si="1"/>
        <v>7</v>
      </c>
      <c r="S96" s="39">
        <f t="shared" si="1"/>
        <v>27780.2</v>
      </c>
      <c r="T96" s="67">
        <f t="shared" si="1"/>
        <v>700</v>
      </c>
      <c r="U96" s="39">
        <f t="shared" si="1"/>
        <v>826099.89</v>
      </c>
      <c r="V96" s="67">
        <f t="shared" si="1"/>
        <v>482</v>
      </c>
      <c r="W96" s="39">
        <f t="shared" si="1"/>
        <v>112580.8</v>
      </c>
      <c r="X96" s="67">
        <f t="shared" si="1"/>
        <v>81</v>
      </c>
      <c r="Y96" s="39">
        <f t="shared" si="1"/>
        <v>152441.07</v>
      </c>
      <c r="Z96" s="67">
        <f t="shared" si="1"/>
        <v>1204</v>
      </c>
      <c r="AA96" s="39">
        <f t="shared" si="1"/>
        <v>336783.21</v>
      </c>
      <c r="AB96" s="67">
        <f t="shared" si="1"/>
        <v>260</v>
      </c>
      <c r="AC96" s="39">
        <f t="shared" si="1"/>
        <v>87002.78</v>
      </c>
      <c r="AD96" s="67">
        <f t="shared" si="1"/>
        <v>4906</v>
      </c>
      <c r="AE96" s="39">
        <f t="shared" si="1"/>
        <v>4452065.2</v>
      </c>
      <c r="AF96" s="67">
        <f t="shared" si="1"/>
        <v>1059</v>
      </c>
      <c r="AG96" s="39">
        <f t="shared" si="1"/>
        <v>1167431.3</v>
      </c>
    </row>
    <row r="98" spans="1:35" s="41" customFormat="1" ht="29.25" hidden="1" customHeight="1" x14ac:dyDescent="0.25">
      <c r="A98" s="48"/>
      <c r="B98" s="49"/>
      <c r="C98" s="69" t="s">
        <v>85</v>
      </c>
      <c r="D98" s="44">
        <v>3183</v>
      </c>
      <c r="E98" s="45"/>
      <c r="F98" s="223" t="s">
        <v>83</v>
      </c>
      <c r="G98" s="223"/>
      <c r="H98" s="44">
        <v>2618</v>
      </c>
      <c r="I98" s="45"/>
      <c r="J98" s="70" t="s">
        <v>84</v>
      </c>
      <c r="K98" s="44">
        <v>565</v>
      </c>
      <c r="L98" s="45"/>
      <c r="M98" s="42"/>
      <c r="N98" s="53"/>
      <c r="O98" s="42"/>
      <c r="P98" s="53"/>
      <c r="Q98" s="42"/>
      <c r="R98" s="53"/>
      <c r="S98" s="42"/>
      <c r="T98" s="53"/>
      <c r="U98" s="42"/>
      <c r="V98" s="53"/>
      <c r="W98" s="42"/>
      <c r="X98" s="53"/>
      <c r="Y98" s="42"/>
      <c r="Z98" s="53"/>
      <c r="AA98" s="42"/>
      <c r="AB98" s="53"/>
      <c r="AC98" s="42"/>
      <c r="AD98" s="53"/>
      <c r="AE98" s="42"/>
      <c r="AF98" s="53"/>
      <c r="AG98" s="42"/>
      <c r="AH98" s="48"/>
      <c r="AI98" s="48"/>
    </row>
    <row r="102" spans="1:35" x14ac:dyDescent="0.25">
      <c r="C102" s="55" t="s">
        <v>88</v>
      </c>
      <c r="D102" s="56" t="str">
        <f>D3</f>
        <v>ГБУЗ "Алагирская ЦРБ"</v>
      </c>
    </row>
    <row r="103" spans="1:35" ht="30.75" customHeight="1" x14ac:dyDescent="0.25">
      <c r="A103" s="57"/>
      <c r="B103" s="58"/>
      <c r="C103" s="59"/>
      <c r="D103" s="226" t="s">
        <v>98</v>
      </c>
      <c r="E103" s="226"/>
      <c r="F103" s="226"/>
      <c r="G103" s="226"/>
      <c r="H103" s="226"/>
      <c r="I103" s="226"/>
      <c r="J103" s="226"/>
      <c r="K103" s="226"/>
      <c r="L103" s="226"/>
      <c r="M103" s="226"/>
      <c r="N103" s="226"/>
      <c r="O103" s="226"/>
      <c r="P103" s="226"/>
      <c r="Q103" s="226"/>
      <c r="R103" s="226"/>
      <c r="S103" s="226"/>
      <c r="T103" s="226"/>
      <c r="U103" s="226"/>
      <c r="V103" s="226"/>
      <c r="W103" s="226"/>
      <c r="X103" s="226"/>
      <c r="Y103" s="226"/>
      <c r="Z103" s="230" t="str">
        <f>'Типы посещений'!B$11</f>
        <v>Посещения по оказанию неотложной помощи ( норматив 0,46)</v>
      </c>
      <c r="AA103" s="231"/>
      <c r="AB103" s="231"/>
      <c r="AC103" s="232"/>
      <c r="AD103" s="230" t="str">
        <f>'Типы посещений'!B$12</f>
        <v>Обращения по заболеванию (норматив 1,780 город. насел., 1,874 сельск. нас.)</v>
      </c>
      <c r="AE103" s="231"/>
      <c r="AF103" s="231"/>
      <c r="AG103" s="232"/>
    </row>
    <row r="104" spans="1:35" ht="85.5" customHeight="1" x14ac:dyDescent="0.25">
      <c r="A104" s="61"/>
      <c r="B104" s="62"/>
      <c r="C104" s="61"/>
      <c r="D104" s="233" t="str">
        <f>'Типы посещений'!B2</f>
        <v>Посещения с профилактической целью</v>
      </c>
      <c r="E104" s="234"/>
      <c r="F104" s="234"/>
      <c r="G104" s="235"/>
      <c r="H104" s="224" t="str">
        <f>'Типы посещений'!B$3</f>
        <v>Разовые посещения по заболеванию</v>
      </c>
      <c r="I104" s="236"/>
      <c r="J104" s="236"/>
      <c r="K104" s="225"/>
      <c r="L104" s="224" t="str">
        <f>'Типы посещений'!B$4</f>
        <v>Диспансеризация взр. Населения 1 этап</v>
      </c>
      <c r="M104" s="236"/>
      <c r="N104" s="224" t="str">
        <f>'Типы посещений'!B$5</f>
        <v>Диспансеризация взр. Населения 2 этап</v>
      </c>
      <c r="O104" s="236"/>
      <c r="P104" s="224" t="str">
        <f>'Типы посещений'!B$6</f>
        <v>Диспансеризация детей сирот</v>
      </c>
      <c r="Q104" s="225"/>
      <c r="R104" s="226" t="str">
        <f>'Типы посещений'!B$7</f>
        <v>Диспансеризация усыновленных</v>
      </c>
      <c r="S104" s="226"/>
      <c r="T104" s="226" t="str">
        <f>'Типы посещений'!B$8</f>
        <v>Профосмотры несовершеннолетних</v>
      </c>
      <c r="U104" s="226"/>
      <c r="V104" s="226" t="str">
        <f>'Типы посещений'!B$9</f>
        <v>Периодические профосмотры несовершеннолетних</v>
      </c>
      <c r="W104" s="226"/>
      <c r="X104" s="226" t="str">
        <f>'Типы посещений'!B$10</f>
        <v>Предварительные профосмотры несовершеннолетних</v>
      </c>
      <c r="Y104" s="226"/>
      <c r="Z104" s="233"/>
      <c r="AA104" s="234"/>
      <c r="AB104" s="234"/>
      <c r="AC104" s="235"/>
      <c r="AD104" s="233"/>
      <c r="AE104" s="234"/>
      <c r="AF104" s="234"/>
      <c r="AG104" s="235"/>
    </row>
    <row r="105" spans="1:35" ht="54" x14ac:dyDescent="0.25">
      <c r="A105" s="61"/>
      <c r="B105" s="62"/>
      <c r="C105" s="61" t="s">
        <v>81</v>
      </c>
      <c r="D105" s="64" t="s">
        <v>89</v>
      </c>
      <c r="E105" s="35" t="s">
        <v>90</v>
      </c>
      <c r="F105" s="64" t="s">
        <v>93</v>
      </c>
      <c r="G105" s="35" t="s">
        <v>94</v>
      </c>
      <c r="H105" s="64" t="s">
        <v>89</v>
      </c>
      <c r="I105" s="35" t="s">
        <v>90</v>
      </c>
      <c r="J105" s="64" t="s">
        <v>93</v>
      </c>
      <c r="K105" s="35" t="s">
        <v>94</v>
      </c>
      <c r="L105" s="64" t="s">
        <v>89</v>
      </c>
      <c r="M105" s="35" t="s">
        <v>90</v>
      </c>
      <c r="N105" s="64" t="s">
        <v>89</v>
      </c>
      <c r="O105" s="35" t="s">
        <v>90</v>
      </c>
      <c r="P105" s="64" t="s">
        <v>93</v>
      </c>
      <c r="Q105" s="35" t="s">
        <v>94</v>
      </c>
      <c r="R105" s="64" t="s">
        <v>93</v>
      </c>
      <c r="S105" s="35" t="s">
        <v>94</v>
      </c>
      <c r="T105" s="64" t="s">
        <v>93</v>
      </c>
      <c r="U105" s="35" t="s">
        <v>94</v>
      </c>
      <c r="V105" s="64" t="s">
        <v>93</v>
      </c>
      <c r="W105" s="35" t="s">
        <v>94</v>
      </c>
      <c r="X105" s="64" t="s">
        <v>93</v>
      </c>
      <c r="Y105" s="35" t="s">
        <v>94</v>
      </c>
      <c r="Z105" s="64" t="s">
        <v>89</v>
      </c>
      <c r="AA105" s="35" t="s">
        <v>90</v>
      </c>
      <c r="AB105" s="64" t="s">
        <v>93</v>
      </c>
      <c r="AC105" s="35" t="s">
        <v>94</v>
      </c>
      <c r="AD105" s="64" t="s">
        <v>92</v>
      </c>
      <c r="AE105" s="35" t="s">
        <v>91</v>
      </c>
      <c r="AF105" s="64" t="s">
        <v>95</v>
      </c>
      <c r="AG105" s="35" t="s">
        <v>96</v>
      </c>
    </row>
    <row r="106" spans="1:35" x14ac:dyDescent="0.25">
      <c r="A106" s="38">
        <v>1</v>
      </c>
      <c r="B106" s="65" t="s">
        <v>55</v>
      </c>
      <c r="C106" s="50" t="s">
        <v>0</v>
      </c>
      <c r="D106" s="36">
        <f t="shared" ref="D106:AG114" si="2">D10+D58</f>
        <v>0</v>
      </c>
      <c r="E106" s="43">
        <f t="shared" si="2"/>
        <v>0</v>
      </c>
      <c r="F106" s="36">
        <f t="shared" si="2"/>
        <v>0</v>
      </c>
      <c r="G106" s="43">
        <f t="shared" si="2"/>
        <v>0</v>
      </c>
      <c r="H106" s="36">
        <f t="shared" si="2"/>
        <v>0</v>
      </c>
      <c r="I106" s="43">
        <f t="shared" si="2"/>
        <v>0</v>
      </c>
      <c r="J106" s="36">
        <f t="shared" si="2"/>
        <v>0</v>
      </c>
      <c r="K106" s="43">
        <f t="shared" si="2"/>
        <v>0</v>
      </c>
      <c r="L106" s="36">
        <f t="shared" si="2"/>
        <v>0</v>
      </c>
      <c r="M106" s="43">
        <f t="shared" si="2"/>
        <v>0</v>
      </c>
      <c r="N106" s="36">
        <f t="shared" si="2"/>
        <v>0</v>
      </c>
      <c r="O106" s="43">
        <f t="shared" si="2"/>
        <v>0</v>
      </c>
      <c r="P106" s="36">
        <f t="shared" si="2"/>
        <v>0</v>
      </c>
      <c r="Q106" s="43">
        <f t="shared" si="2"/>
        <v>0</v>
      </c>
      <c r="R106" s="36">
        <f t="shared" si="2"/>
        <v>0</v>
      </c>
      <c r="S106" s="43">
        <f t="shared" si="2"/>
        <v>0</v>
      </c>
      <c r="T106" s="36">
        <f t="shared" si="2"/>
        <v>0</v>
      </c>
      <c r="U106" s="43">
        <f t="shared" si="2"/>
        <v>0</v>
      </c>
      <c r="V106" s="36">
        <f t="shared" si="2"/>
        <v>0</v>
      </c>
      <c r="W106" s="43">
        <f t="shared" si="2"/>
        <v>0</v>
      </c>
      <c r="X106" s="36">
        <f t="shared" si="2"/>
        <v>0</v>
      </c>
      <c r="Y106" s="43">
        <f t="shared" si="2"/>
        <v>0</v>
      </c>
      <c r="Z106" s="36">
        <f t="shared" si="2"/>
        <v>0</v>
      </c>
      <c r="AA106" s="43">
        <f t="shared" si="2"/>
        <v>0</v>
      </c>
      <c r="AB106" s="36">
        <f t="shared" si="2"/>
        <v>0</v>
      </c>
      <c r="AC106" s="43">
        <f t="shared" si="2"/>
        <v>0</v>
      </c>
      <c r="AD106" s="36">
        <f t="shared" si="2"/>
        <v>0</v>
      </c>
      <c r="AE106" s="43">
        <f t="shared" si="2"/>
        <v>0</v>
      </c>
      <c r="AF106" s="36">
        <f t="shared" si="2"/>
        <v>0</v>
      </c>
      <c r="AG106" s="43">
        <f t="shared" si="2"/>
        <v>0</v>
      </c>
    </row>
    <row r="107" spans="1:35" x14ac:dyDescent="0.25">
      <c r="A107" s="38">
        <v>2</v>
      </c>
      <c r="B107" s="65" t="s">
        <v>35</v>
      </c>
      <c r="C107" s="50" t="s">
        <v>1</v>
      </c>
      <c r="D107" s="36">
        <f t="shared" si="2"/>
        <v>6418</v>
      </c>
      <c r="E107" s="43">
        <f t="shared" si="2"/>
        <v>1394246.32</v>
      </c>
      <c r="F107" s="36">
        <f t="shared" si="2"/>
        <v>0</v>
      </c>
      <c r="G107" s="43">
        <f t="shared" si="2"/>
        <v>0</v>
      </c>
      <c r="H107" s="36">
        <f t="shared" si="2"/>
        <v>2890</v>
      </c>
      <c r="I107" s="43">
        <f t="shared" si="2"/>
        <v>753394.1</v>
      </c>
      <c r="J107" s="36">
        <f t="shared" si="2"/>
        <v>0</v>
      </c>
      <c r="K107" s="43">
        <f t="shared" si="2"/>
        <v>0</v>
      </c>
      <c r="L107" s="36">
        <f t="shared" si="2"/>
        <v>0</v>
      </c>
      <c r="M107" s="43">
        <f t="shared" si="2"/>
        <v>0</v>
      </c>
      <c r="N107" s="36">
        <f t="shared" si="2"/>
        <v>0</v>
      </c>
      <c r="O107" s="43">
        <f t="shared" si="2"/>
        <v>0</v>
      </c>
      <c r="P107" s="36">
        <f t="shared" si="2"/>
        <v>0</v>
      </c>
      <c r="Q107" s="43">
        <f t="shared" si="2"/>
        <v>0</v>
      </c>
      <c r="R107" s="36">
        <f t="shared" si="2"/>
        <v>0</v>
      </c>
      <c r="S107" s="43">
        <f t="shared" si="2"/>
        <v>0</v>
      </c>
      <c r="T107" s="36">
        <f t="shared" si="2"/>
        <v>0</v>
      </c>
      <c r="U107" s="43">
        <f t="shared" si="2"/>
        <v>0</v>
      </c>
      <c r="V107" s="36">
        <f t="shared" si="2"/>
        <v>0</v>
      </c>
      <c r="W107" s="43">
        <f t="shared" si="2"/>
        <v>0</v>
      </c>
      <c r="X107" s="36">
        <f t="shared" si="2"/>
        <v>0</v>
      </c>
      <c r="Y107" s="43">
        <f t="shared" si="2"/>
        <v>0</v>
      </c>
      <c r="Z107" s="36">
        <f t="shared" si="2"/>
        <v>0</v>
      </c>
      <c r="AA107" s="43">
        <f t="shared" si="2"/>
        <v>0</v>
      </c>
      <c r="AB107" s="36">
        <f t="shared" si="2"/>
        <v>0</v>
      </c>
      <c r="AC107" s="43">
        <f t="shared" si="2"/>
        <v>0</v>
      </c>
      <c r="AD107" s="36">
        <f t="shared" si="2"/>
        <v>4222</v>
      </c>
      <c r="AE107" s="43">
        <f t="shared" si="2"/>
        <v>6064734.1200000001</v>
      </c>
      <c r="AF107" s="36">
        <f t="shared" si="2"/>
        <v>0</v>
      </c>
      <c r="AG107" s="43">
        <f t="shared" si="2"/>
        <v>0</v>
      </c>
    </row>
    <row r="108" spans="1:35" x14ac:dyDescent="0.25">
      <c r="A108" s="38">
        <v>3</v>
      </c>
      <c r="B108" s="65" t="s">
        <v>36</v>
      </c>
      <c r="C108" s="50" t="s">
        <v>2</v>
      </c>
      <c r="D108" s="36">
        <f t="shared" si="2"/>
        <v>0</v>
      </c>
      <c r="E108" s="43">
        <f t="shared" si="2"/>
        <v>0</v>
      </c>
      <c r="F108" s="36">
        <f t="shared" si="2"/>
        <v>0</v>
      </c>
      <c r="G108" s="43">
        <f t="shared" si="2"/>
        <v>0</v>
      </c>
      <c r="H108" s="36">
        <f t="shared" si="2"/>
        <v>0</v>
      </c>
      <c r="I108" s="43">
        <f t="shared" si="2"/>
        <v>0</v>
      </c>
      <c r="J108" s="36">
        <f t="shared" si="2"/>
        <v>0</v>
      </c>
      <c r="K108" s="43">
        <f t="shared" si="2"/>
        <v>0</v>
      </c>
      <c r="L108" s="36">
        <f t="shared" si="2"/>
        <v>0</v>
      </c>
      <c r="M108" s="43">
        <f t="shared" si="2"/>
        <v>0</v>
      </c>
      <c r="N108" s="36">
        <f t="shared" si="2"/>
        <v>0</v>
      </c>
      <c r="O108" s="43">
        <f t="shared" si="2"/>
        <v>0</v>
      </c>
      <c r="P108" s="36">
        <f t="shared" si="2"/>
        <v>0</v>
      </c>
      <c r="Q108" s="43">
        <f t="shared" si="2"/>
        <v>0</v>
      </c>
      <c r="R108" s="36">
        <f t="shared" si="2"/>
        <v>0</v>
      </c>
      <c r="S108" s="43">
        <f t="shared" si="2"/>
        <v>0</v>
      </c>
      <c r="T108" s="36">
        <f t="shared" si="2"/>
        <v>0</v>
      </c>
      <c r="U108" s="43">
        <f t="shared" si="2"/>
        <v>0</v>
      </c>
      <c r="V108" s="36">
        <f t="shared" si="2"/>
        <v>0</v>
      </c>
      <c r="W108" s="43">
        <f t="shared" si="2"/>
        <v>0</v>
      </c>
      <c r="X108" s="36">
        <f t="shared" si="2"/>
        <v>0</v>
      </c>
      <c r="Y108" s="43">
        <f t="shared" si="2"/>
        <v>0</v>
      </c>
      <c r="Z108" s="36">
        <f t="shared" si="2"/>
        <v>0</v>
      </c>
      <c r="AA108" s="43">
        <f t="shared" si="2"/>
        <v>0</v>
      </c>
      <c r="AB108" s="36">
        <f t="shared" si="2"/>
        <v>0</v>
      </c>
      <c r="AC108" s="43">
        <f t="shared" si="2"/>
        <v>0</v>
      </c>
      <c r="AD108" s="36">
        <f t="shared" si="2"/>
        <v>0</v>
      </c>
      <c r="AE108" s="43">
        <f t="shared" si="2"/>
        <v>0</v>
      </c>
      <c r="AF108" s="36">
        <f t="shared" si="2"/>
        <v>0</v>
      </c>
      <c r="AG108" s="43">
        <f t="shared" si="2"/>
        <v>0</v>
      </c>
    </row>
    <row r="109" spans="1:35" x14ac:dyDescent="0.25">
      <c r="A109" s="38">
        <v>4</v>
      </c>
      <c r="B109" s="65" t="s">
        <v>37</v>
      </c>
      <c r="C109" s="50" t="s">
        <v>3</v>
      </c>
      <c r="D109" s="36">
        <f t="shared" si="2"/>
        <v>0</v>
      </c>
      <c r="E109" s="43">
        <f t="shared" si="2"/>
        <v>0</v>
      </c>
      <c r="F109" s="36">
        <f t="shared" si="2"/>
        <v>0</v>
      </c>
      <c r="G109" s="43">
        <f t="shared" si="2"/>
        <v>0</v>
      </c>
      <c r="H109" s="36">
        <f t="shared" si="2"/>
        <v>0</v>
      </c>
      <c r="I109" s="43">
        <f t="shared" si="2"/>
        <v>0</v>
      </c>
      <c r="J109" s="36">
        <f t="shared" si="2"/>
        <v>0</v>
      </c>
      <c r="K109" s="43">
        <f t="shared" si="2"/>
        <v>0</v>
      </c>
      <c r="L109" s="36">
        <f t="shared" si="2"/>
        <v>0</v>
      </c>
      <c r="M109" s="43">
        <f t="shared" si="2"/>
        <v>0</v>
      </c>
      <c r="N109" s="36">
        <f t="shared" si="2"/>
        <v>0</v>
      </c>
      <c r="O109" s="43">
        <f t="shared" si="2"/>
        <v>0</v>
      </c>
      <c r="P109" s="36">
        <f t="shared" si="2"/>
        <v>0</v>
      </c>
      <c r="Q109" s="43">
        <f t="shared" si="2"/>
        <v>0</v>
      </c>
      <c r="R109" s="36">
        <f t="shared" si="2"/>
        <v>0</v>
      </c>
      <c r="S109" s="43">
        <f t="shared" si="2"/>
        <v>0</v>
      </c>
      <c r="T109" s="36">
        <f t="shared" si="2"/>
        <v>0</v>
      </c>
      <c r="U109" s="43">
        <f t="shared" si="2"/>
        <v>0</v>
      </c>
      <c r="V109" s="36">
        <f t="shared" si="2"/>
        <v>0</v>
      </c>
      <c r="W109" s="43">
        <f t="shared" si="2"/>
        <v>0</v>
      </c>
      <c r="X109" s="36">
        <f t="shared" si="2"/>
        <v>0</v>
      </c>
      <c r="Y109" s="43">
        <f t="shared" si="2"/>
        <v>0</v>
      </c>
      <c r="Z109" s="36">
        <f t="shared" si="2"/>
        <v>0</v>
      </c>
      <c r="AA109" s="43">
        <f t="shared" si="2"/>
        <v>0</v>
      </c>
      <c r="AB109" s="36">
        <f t="shared" si="2"/>
        <v>0</v>
      </c>
      <c r="AC109" s="43">
        <f t="shared" si="2"/>
        <v>0</v>
      </c>
      <c r="AD109" s="36">
        <f t="shared" si="2"/>
        <v>0</v>
      </c>
      <c r="AE109" s="43">
        <f t="shared" si="2"/>
        <v>0</v>
      </c>
      <c r="AF109" s="36">
        <f t="shared" si="2"/>
        <v>0</v>
      </c>
      <c r="AG109" s="43">
        <f t="shared" si="2"/>
        <v>0</v>
      </c>
    </row>
    <row r="110" spans="1:35" x14ac:dyDescent="0.25">
      <c r="A110" s="38">
        <v>5</v>
      </c>
      <c r="B110" s="65" t="s">
        <v>38</v>
      </c>
      <c r="C110" s="50" t="s">
        <v>4</v>
      </c>
      <c r="D110" s="36">
        <f t="shared" si="2"/>
        <v>0</v>
      </c>
      <c r="E110" s="43">
        <f t="shared" si="2"/>
        <v>0</v>
      </c>
      <c r="F110" s="36">
        <f t="shared" si="2"/>
        <v>0</v>
      </c>
      <c r="G110" s="43">
        <f t="shared" si="2"/>
        <v>0</v>
      </c>
      <c r="H110" s="36">
        <f t="shared" si="2"/>
        <v>0</v>
      </c>
      <c r="I110" s="43">
        <f t="shared" si="2"/>
        <v>0</v>
      </c>
      <c r="J110" s="36">
        <f t="shared" si="2"/>
        <v>0</v>
      </c>
      <c r="K110" s="43">
        <f t="shared" si="2"/>
        <v>0</v>
      </c>
      <c r="L110" s="36">
        <f t="shared" si="2"/>
        <v>0</v>
      </c>
      <c r="M110" s="43">
        <f t="shared" si="2"/>
        <v>0</v>
      </c>
      <c r="N110" s="36">
        <f t="shared" si="2"/>
        <v>0</v>
      </c>
      <c r="O110" s="43">
        <f t="shared" si="2"/>
        <v>0</v>
      </c>
      <c r="P110" s="36">
        <f t="shared" si="2"/>
        <v>0</v>
      </c>
      <c r="Q110" s="43">
        <f t="shared" si="2"/>
        <v>0</v>
      </c>
      <c r="R110" s="36">
        <f t="shared" si="2"/>
        <v>0</v>
      </c>
      <c r="S110" s="43">
        <f t="shared" si="2"/>
        <v>0</v>
      </c>
      <c r="T110" s="36">
        <f t="shared" si="2"/>
        <v>0</v>
      </c>
      <c r="U110" s="43">
        <f t="shared" si="2"/>
        <v>0</v>
      </c>
      <c r="V110" s="36">
        <f t="shared" si="2"/>
        <v>0</v>
      </c>
      <c r="W110" s="43">
        <f t="shared" si="2"/>
        <v>0</v>
      </c>
      <c r="X110" s="36">
        <f t="shared" si="2"/>
        <v>0</v>
      </c>
      <c r="Y110" s="43">
        <f t="shared" si="2"/>
        <v>0</v>
      </c>
      <c r="Z110" s="36">
        <f t="shared" si="2"/>
        <v>0</v>
      </c>
      <c r="AA110" s="43">
        <f t="shared" si="2"/>
        <v>0</v>
      </c>
      <c r="AB110" s="36">
        <f t="shared" si="2"/>
        <v>0</v>
      </c>
      <c r="AC110" s="43">
        <f t="shared" si="2"/>
        <v>0</v>
      </c>
      <c r="AD110" s="36">
        <f t="shared" si="2"/>
        <v>0</v>
      </c>
      <c r="AE110" s="43">
        <f t="shared" si="2"/>
        <v>0</v>
      </c>
      <c r="AF110" s="36">
        <f t="shared" si="2"/>
        <v>0</v>
      </c>
      <c r="AG110" s="43">
        <f t="shared" si="2"/>
        <v>0</v>
      </c>
    </row>
    <row r="111" spans="1:35" x14ac:dyDescent="0.25">
      <c r="A111" s="38">
        <v>6</v>
      </c>
      <c r="B111" s="65" t="s">
        <v>39</v>
      </c>
      <c r="C111" s="50" t="s">
        <v>5</v>
      </c>
      <c r="D111" s="36">
        <f t="shared" si="2"/>
        <v>3000</v>
      </c>
      <c r="E111" s="43">
        <f t="shared" si="2"/>
        <v>368760</v>
      </c>
      <c r="F111" s="36">
        <f t="shared" si="2"/>
        <v>0</v>
      </c>
      <c r="G111" s="43">
        <f t="shared" si="2"/>
        <v>0</v>
      </c>
      <c r="H111" s="36">
        <f t="shared" si="2"/>
        <v>880</v>
      </c>
      <c r="I111" s="43">
        <f t="shared" si="2"/>
        <v>129800</v>
      </c>
      <c r="J111" s="36">
        <f t="shared" si="2"/>
        <v>1845</v>
      </c>
      <c r="K111" s="43">
        <f t="shared" si="2"/>
        <v>357358.05000000005</v>
      </c>
      <c r="L111" s="36">
        <f t="shared" si="2"/>
        <v>0</v>
      </c>
      <c r="M111" s="43">
        <f t="shared" si="2"/>
        <v>0</v>
      </c>
      <c r="N111" s="36">
        <f t="shared" si="2"/>
        <v>0</v>
      </c>
      <c r="O111" s="43">
        <f t="shared" si="2"/>
        <v>0</v>
      </c>
      <c r="P111" s="36">
        <f t="shared" si="2"/>
        <v>0</v>
      </c>
      <c r="Q111" s="43">
        <f t="shared" si="2"/>
        <v>0</v>
      </c>
      <c r="R111" s="36">
        <f t="shared" si="2"/>
        <v>0</v>
      </c>
      <c r="S111" s="43">
        <f t="shared" si="2"/>
        <v>0</v>
      </c>
      <c r="T111" s="36">
        <f t="shared" si="2"/>
        <v>0</v>
      </c>
      <c r="U111" s="43">
        <f t="shared" si="2"/>
        <v>0</v>
      </c>
      <c r="V111" s="36">
        <f t="shared" si="2"/>
        <v>0</v>
      </c>
      <c r="W111" s="43">
        <f t="shared" si="2"/>
        <v>0</v>
      </c>
      <c r="X111" s="36">
        <f t="shared" si="2"/>
        <v>0</v>
      </c>
      <c r="Y111" s="43">
        <f t="shared" si="2"/>
        <v>0</v>
      </c>
      <c r="Z111" s="36">
        <f t="shared" si="2"/>
        <v>0</v>
      </c>
      <c r="AA111" s="43">
        <f t="shared" si="2"/>
        <v>0</v>
      </c>
      <c r="AB111" s="36">
        <f t="shared" si="2"/>
        <v>0</v>
      </c>
      <c r="AC111" s="43">
        <f t="shared" si="2"/>
        <v>0</v>
      </c>
      <c r="AD111" s="36">
        <f t="shared" si="2"/>
        <v>908</v>
      </c>
      <c r="AE111" s="43">
        <f t="shared" si="2"/>
        <v>819370.12</v>
      </c>
      <c r="AF111" s="36">
        <f t="shared" si="2"/>
        <v>466</v>
      </c>
      <c r="AG111" s="43">
        <f t="shared" si="2"/>
        <v>549246.24</v>
      </c>
    </row>
    <row r="112" spans="1:35" x14ac:dyDescent="0.25">
      <c r="A112" s="38">
        <v>7</v>
      </c>
      <c r="B112" s="65" t="s">
        <v>56</v>
      </c>
      <c r="C112" s="50" t="s">
        <v>6</v>
      </c>
      <c r="D112" s="36">
        <f t="shared" si="2"/>
        <v>0</v>
      </c>
      <c r="E112" s="43">
        <f t="shared" si="2"/>
        <v>0</v>
      </c>
      <c r="F112" s="36">
        <f t="shared" si="2"/>
        <v>0</v>
      </c>
      <c r="G112" s="43">
        <f t="shared" si="2"/>
        <v>0</v>
      </c>
      <c r="H112" s="36">
        <f t="shared" si="2"/>
        <v>0</v>
      </c>
      <c r="I112" s="43">
        <f t="shared" si="2"/>
        <v>0</v>
      </c>
      <c r="J112" s="36">
        <f t="shared" si="2"/>
        <v>0</v>
      </c>
      <c r="K112" s="43">
        <f t="shared" si="2"/>
        <v>0</v>
      </c>
      <c r="L112" s="36">
        <f t="shared" si="2"/>
        <v>0</v>
      </c>
      <c r="M112" s="43">
        <f t="shared" si="2"/>
        <v>0</v>
      </c>
      <c r="N112" s="36">
        <f t="shared" si="2"/>
        <v>0</v>
      </c>
      <c r="O112" s="43">
        <f t="shared" si="2"/>
        <v>0</v>
      </c>
      <c r="P112" s="36">
        <f t="shared" si="2"/>
        <v>0</v>
      </c>
      <c r="Q112" s="43">
        <f t="shared" si="2"/>
        <v>0</v>
      </c>
      <c r="R112" s="36">
        <f t="shared" si="2"/>
        <v>0</v>
      </c>
      <c r="S112" s="43">
        <f t="shared" si="2"/>
        <v>0</v>
      </c>
      <c r="T112" s="36">
        <f t="shared" si="2"/>
        <v>0</v>
      </c>
      <c r="U112" s="43">
        <f t="shared" si="2"/>
        <v>0</v>
      </c>
      <c r="V112" s="36">
        <f t="shared" si="2"/>
        <v>0</v>
      </c>
      <c r="W112" s="43">
        <f t="shared" si="2"/>
        <v>0</v>
      </c>
      <c r="X112" s="36">
        <f t="shared" si="2"/>
        <v>0</v>
      </c>
      <c r="Y112" s="43">
        <f t="shared" si="2"/>
        <v>0</v>
      </c>
      <c r="Z112" s="36">
        <f t="shared" si="2"/>
        <v>0</v>
      </c>
      <c r="AA112" s="43">
        <f t="shared" si="2"/>
        <v>0</v>
      </c>
      <c r="AB112" s="36">
        <f t="shared" si="2"/>
        <v>0</v>
      </c>
      <c r="AC112" s="43">
        <f t="shared" si="2"/>
        <v>0</v>
      </c>
      <c r="AD112" s="36">
        <f t="shared" si="2"/>
        <v>0</v>
      </c>
      <c r="AE112" s="43">
        <f t="shared" si="2"/>
        <v>0</v>
      </c>
      <c r="AF112" s="36">
        <f t="shared" si="2"/>
        <v>0</v>
      </c>
      <c r="AG112" s="43">
        <f t="shared" si="2"/>
        <v>0</v>
      </c>
    </row>
    <row r="113" spans="1:33" x14ac:dyDescent="0.25">
      <c r="A113" s="38">
        <v>8</v>
      </c>
      <c r="B113" s="65" t="s">
        <v>57</v>
      </c>
      <c r="C113" s="50" t="s">
        <v>7</v>
      </c>
      <c r="D113" s="36">
        <f t="shared" si="2"/>
        <v>0</v>
      </c>
      <c r="E113" s="43">
        <f t="shared" si="2"/>
        <v>0</v>
      </c>
      <c r="F113" s="36">
        <f t="shared" si="2"/>
        <v>0</v>
      </c>
      <c r="G113" s="43">
        <f t="shared" si="2"/>
        <v>0</v>
      </c>
      <c r="H113" s="36">
        <f t="shared" si="2"/>
        <v>0</v>
      </c>
      <c r="I113" s="43">
        <f t="shared" si="2"/>
        <v>0</v>
      </c>
      <c r="J113" s="36">
        <f t="shared" si="2"/>
        <v>0</v>
      </c>
      <c r="K113" s="43">
        <f t="shared" si="2"/>
        <v>0</v>
      </c>
      <c r="L113" s="36">
        <f t="shared" si="2"/>
        <v>0</v>
      </c>
      <c r="M113" s="43">
        <f t="shared" si="2"/>
        <v>0</v>
      </c>
      <c r="N113" s="36">
        <f t="shared" si="2"/>
        <v>0</v>
      </c>
      <c r="O113" s="43">
        <f t="shared" si="2"/>
        <v>0</v>
      </c>
      <c r="P113" s="36">
        <f t="shared" si="2"/>
        <v>0</v>
      </c>
      <c r="Q113" s="43">
        <f t="shared" si="2"/>
        <v>0</v>
      </c>
      <c r="R113" s="36">
        <f t="shared" si="2"/>
        <v>0</v>
      </c>
      <c r="S113" s="43">
        <f t="shared" si="2"/>
        <v>0</v>
      </c>
      <c r="T113" s="36">
        <f t="shared" si="2"/>
        <v>0</v>
      </c>
      <c r="U113" s="43">
        <f t="shared" si="2"/>
        <v>0</v>
      </c>
      <c r="V113" s="36">
        <f t="shared" si="2"/>
        <v>0</v>
      </c>
      <c r="W113" s="43">
        <f t="shared" si="2"/>
        <v>0</v>
      </c>
      <c r="X113" s="36">
        <f t="shared" si="2"/>
        <v>0</v>
      </c>
      <c r="Y113" s="43">
        <f t="shared" si="2"/>
        <v>0</v>
      </c>
      <c r="Z113" s="36">
        <f t="shared" si="2"/>
        <v>0</v>
      </c>
      <c r="AA113" s="43">
        <f t="shared" si="2"/>
        <v>0</v>
      </c>
      <c r="AB113" s="36">
        <f t="shared" si="2"/>
        <v>0</v>
      </c>
      <c r="AC113" s="43">
        <f t="shared" si="2"/>
        <v>0</v>
      </c>
      <c r="AD113" s="36">
        <f t="shared" si="2"/>
        <v>0</v>
      </c>
      <c r="AE113" s="43">
        <f t="shared" si="2"/>
        <v>0</v>
      </c>
      <c r="AF113" s="36">
        <f t="shared" si="2"/>
        <v>0</v>
      </c>
      <c r="AG113" s="43">
        <f t="shared" si="2"/>
        <v>0</v>
      </c>
    </row>
    <row r="114" spans="1:33" x14ac:dyDescent="0.25">
      <c r="A114" s="38">
        <v>9</v>
      </c>
      <c r="B114" s="65" t="s">
        <v>58</v>
      </c>
      <c r="C114" s="50" t="s">
        <v>8</v>
      </c>
      <c r="D114" s="36">
        <f t="shared" si="2"/>
        <v>0</v>
      </c>
      <c r="E114" s="43">
        <f t="shared" si="2"/>
        <v>0</v>
      </c>
      <c r="F114" s="36">
        <f t="shared" si="2"/>
        <v>0</v>
      </c>
      <c r="G114" s="43">
        <f t="shared" si="2"/>
        <v>0</v>
      </c>
      <c r="H114" s="36">
        <f t="shared" si="2"/>
        <v>0</v>
      </c>
      <c r="I114" s="43">
        <f t="shared" si="2"/>
        <v>0</v>
      </c>
      <c r="J114" s="36">
        <f t="shared" si="2"/>
        <v>0</v>
      </c>
      <c r="K114" s="43">
        <f t="shared" si="2"/>
        <v>0</v>
      </c>
      <c r="L114" s="36">
        <f t="shared" si="2"/>
        <v>0</v>
      </c>
      <c r="M114" s="43">
        <f t="shared" si="2"/>
        <v>0</v>
      </c>
      <c r="N114" s="36">
        <f t="shared" si="2"/>
        <v>0</v>
      </c>
      <c r="O114" s="43">
        <f t="shared" si="2"/>
        <v>0</v>
      </c>
      <c r="P114" s="36">
        <f t="shared" si="2"/>
        <v>0</v>
      </c>
      <c r="Q114" s="43">
        <f t="shared" si="2"/>
        <v>0</v>
      </c>
      <c r="R114" s="36">
        <f t="shared" si="2"/>
        <v>0</v>
      </c>
      <c r="S114" s="43">
        <f t="shared" ref="S114:AG114" si="3">S18+S66</f>
        <v>0</v>
      </c>
      <c r="T114" s="36">
        <f t="shared" si="3"/>
        <v>0</v>
      </c>
      <c r="U114" s="43">
        <f t="shared" si="3"/>
        <v>0</v>
      </c>
      <c r="V114" s="36">
        <f t="shared" si="3"/>
        <v>0</v>
      </c>
      <c r="W114" s="43">
        <f t="shared" si="3"/>
        <v>0</v>
      </c>
      <c r="X114" s="36">
        <f t="shared" si="3"/>
        <v>0</v>
      </c>
      <c r="Y114" s="43">
        <f t="shared" si="3"/>
        <v>0</v>
      </c>
      <c r="Z114" s="36">
        <f t="shared" si="3"/>
        <v>0</v>
      </c>
      <c r="AA114" s="43">
        <f t="shared" si="3"/>
        <v>0</v>
      </c>
      <c r="AB114" s="36">
        <f t="shared" si="3"/>
        <v>0</v>
      </c>
      <c r="AC114" s="43">
        <f t="shared" si="3"/>
        <v>0</v>
      </c>
      <c r="AD114" s="36">
        <f t="shared" si="3"/>
        <v>0</v>
      </c>
      <c r="AE114" s="43">
        <f t="shared" si="3"/>
        <v>0</v>
      </c>
      <c r="AF114" s="36">
        <f t="shared" si="3"/>
        <v>0</v>
      </c>
      <c r="AG114" s="43">
        <f t="shared" si="3"/>
        <v>0</v>
      </c>
    </row>
    <row r="115" spans="1:33" x14ac:dyDescent="0.25">
      <c r="A115" s="38">
        <v>10</v>
      </c>
      <c r="B115" s="65" t="s">
        <v>59</v>
      </c>
      <c r="C115" s="50" t="s">
        <v>9</v>
      </c>
      <c r="D115" s="36">
        <f t="shared" ref="D115:AG123" si="4">D19+D67</f>
        <v>0</v>
      </c>
      <c r="E115" s="43">
        <f t="shared" si="4"/>
        <v>0</v>
      </c>
      <c r="F115" s="36">
        <f t="shared" si="4"/>
        <v>718</v>
      </c>
      <c r="G115" s="43">
        <f t="shared" si="4"/>
        <v>118850.54</v>
      </c>
      <c r="H115" s="36">
        <f t="shared" si="4"/>
        <v>0</v>
      </c>
      <c r="I115" s="43">
        <f t="shared" si="4"/>
        <v>0</v>
      </c>
      <c r="J115" s="36">
        <f t="shared" si="4"/>
        <v>1307</v>
      </c>
      <c r="K115" s="43">
        <f t="shared" si="4"/>
        <v>259622.47999999998</v>
      </c>
      <c r="L115" s="36">
        <f t="shared" si="4"/>
        <v>0</v>
      </c>
      <c r="M115" s="43">
        <f t="shared" si="4"/>
        <v>0</v>
      </c>
      <c r="N115" s="36">
        <f t="shared" si="4"/>
        <v>0</v>
      </c>
      <c r="O115" s="43">
        <f t="shared" si="4"/>
        <v>0</v>
      </c>
      <c r="P115" s="36">
        <f t="shared" si="4"/>
        <v>0</v>
      </c>
      <c r="Q115" s="43">
        <f t="shared" si="4"/>
        <v>0</v>
      </c>
      <c r="R115" s="36">
        <f t="shared" si="4"/>
        <v>0</v>
      </c>
      <c r="S115" s="43">
        <f t="shared" si="4"/>
        <v>0</v>
      </c>
      <c r="T115" s="36">
        <f t="shared" si="4"/>
        <v>0</v>
      </c>
      <c r="U115" s="43">
        <f t="shared" si="4"/>
        <v>0</v>
      </c>
      <c r="V115" s="36">
        <f t="shared" si="4"/>
        <v>0</v>
      </c>
      <c r="W115" s="43">
        <f t="shared" si="4"/>
        <v>0</v>
      </c>
      <c r="X115" s="36">
        <f t="shared" si="4"/>
        <v>0</v>
      </c>
      <c r="Y115" s="43">
        <f t="shared" si="4"/>
        <v>0</v>
      </c>
      <c r="Z115" s="36">
        <f t="shared" si="4"/>
        <v>0</v>
      </c>
      <c r="AA115" s="43">
        <f t="shared" si="4"/>
        <v>0</v>
      </c>
      <c r="AB115" s="36">
        <f t="shared" si="4"/>
        <v>150</v>
      </c>
      <c r="AC115" s="43">
        <f t="shared" si="4"/>
        <v>48871.5</v>
      </c>
      <c r="AD115" s="36">
        <f t="shared" si="4"/>
        <v>0</v>
      </c>
      <c r="AE115" s="43">
        <f t="shared" si="4"/>
        <v>0</v>
      </c>
      <c r="AF115" s="36">
        <f t="shared" si="4"/>
        <v>997</v>
      </c>
      <c r="AG115" s="43">
        <f t="shared" si="4"/>
        <v>872145.69</v>
      </c>
    </row>
    <row r="116" spans="1:33" x14ac:dyDescent="0.25">
      <c r="A116" s="38">
        <v>11</v>
      </c>
      <c r="B116" s="65" t="s">
        <v>60</v>
      </c>
      <c r="C116" s="50" t="s">
        <v>10</v>
      </c>
      <c r="D116" s="36">
        <f t="shared" si="4"/>
        <v>0</v>
      </c>
      <c r="E116" s="43">
        <f t="shared" si="4"/>
        <v>0</v>
      </c>
      <c r="F116" s="36">
        <f t="shared" si="4"/>
        <v>0</v>
      </c>
      <c r="G116" s="43">
        <f t="shared" si="4"/>
        <v>0</v>
      </c>
      <c r="H116" s="36">
        <f t="shared" si="4"/>
        <v>0</v>
      </c>
      <c r="I116" s="43">
        <f t="shared" si="4"/>
        <v>0</v>
      </c>
      <c r="J116" s="36">
        <f t="shared" si="4"/>
        <v>0</v>
      </c>
      <c r="K116" s="43">
        <f t="shared" si="4"/>
        <v>0</v>
      </c>
      <c r="L116" s="36">
        <f t="shared" si="4"/>
        <v>0</v>
      </c>
      <c r="M116" s="43">
        <f t="shared" si="4"/>
        <v>0</v>
      </c>
      <c r="N116" s="36">
        <f t="shared" si="4"/>
        <v>0</v>
      </c>
      <c r="O116" s="43">
        <f t="shared" si="4"/>
        <v>0</v>
      </c>
      <c r="P116" s="36">
        <f t="shared" si="4"/>
        <v>0</v>
      </c>
      <c r="Q116" s="43">
        <f t="shared" si="4"/>
        <v>0</v>
      </c>
      <c r="R116" s="36">
        <f t="shared" si="4"/>
        <v>0</v>
      </c>
      <c r="S116" s="43">
        <f t="shared" si="4"/>
        <v>0</v>
      </c>
      <c r="T116" s="36">
        <f t="shared" si="4"/>
        <v>0</v>
      </c>
      <c r="U116" s="43">
        <f t="shared" si="4"/>
        <v>0</v>
      </c>
      <c r="V116" s="36">
        <f t="shared" si="4"/>
        <v>0</v>
      </c>
      <c r="W116" s="43">
        <f t="shared" si="4"/>
        <v>0</v>
      </c>
      <c r="X116" s="36">
        <f t="shared" si="4"/>
        <v>0</v>
      </c>
      <c r="Y116" s="43">
        <f t="shared" si="4"/>
        <v>0</v>
      </c>
      <c r="Z116" s="36">
        <f t="shared" si="4"/>
        <v>0</v>
      </c>
      <c r="AA116" s="43">
        <f t="shared" si="4"/>
        <v>0</v>
      </c>
      <c r="AB116" s="36">
        <f t="shared" si="4"/>
        <v>0</v>
      </c>
      <c r="AC116" s="43">
        <f t="shared" si="4"/>
        <v>0</v>
      </c>
      <c r="AD116" s="36">
        <f t="shared" si="4"/>
        <v>0</v>
      </c>
      <c r="AE116" s="43">
        <f t="shared" si="4"/>
        <v>0</v>
      </c>
      <c r="AF116" s="36">
        <f t="shared" si="4"/>
        <v>0</v>
      </c>
      <c r="AG116" s="43">
        <f t="shared" si="4"/>
        <v>0</v>
      </c>
    </row>
    <row r="117" spans="1:33" x14ac:dyDescent="0.25">
      <c r="A117" s="38">
        <v>12</v>
      </c>
      <c r="B117" s="65" t="s">
        <v>40</v>
      </c>
      <c r="C117" s="50" t="s">
        <v>11</v>
      </c>
      <c r="D117" s="36">
        <f t="shared" si="4"/>
        <v>48</v>
      </c>
      <c r="E117" s="43">
        <f t="shared" si="4"/>
        <v>11127.84</v>
      </c>
      <c r="F117" s="36">
        <f t="shared" si="4"/>
        <v>35</v>
      </c>
      <c r="G117" s="43">
        <f t="shared" si="4"/>
        <v>8243.2000000000007</v>
      </c>
      <c r="H117" s="36">
        <f t="shared" si="4"/>
        <v>39</v>
      </c>
      <c r="I117" s="43">
        <f t="shared" si="4"/>
        <v>10849.8</v>
      </c>
      <c r="J117" s="36">
        <f t="shared" si="4"/>
        <v>0</v>
      </c>
      <c r="K117" s="43">
        <f t="shared" si="4"/>
        <v>0</v>
      </c>
      <c r="L117" s="36">
        <f t="shared" si="4"/>
        <v>0</v>
      </c>
      <c r="M117" s="43">
        <f t="shared" si="4"/>
        <v>0</v>
      </c>
      <c r="N117" s="36">
        <f t="shared" si="4"/>
        <v>0</v>
      </c>
      <c r="O117" s="43">
        <f t="shared" si="4"/>
        <v>0</v>
      </c>
      <c r="P117" s="36">
        <f t="shared" si="4"/>
        <v>0</v>
      </c>
      <c r="Q117" s="43">
        <f t="shared" si="4"/>
        <v>0</v>
      </c>
      <c r="R117" s="36">
        <f t="shared" si="4"/>
        <v>0</v>
      </c>
      <c r="S117" s="43">
        <f t="shared" si="4"/>
        <v>0</v>
      </c>
      <c r="T117" s="36">
        <f t="shared" si="4"/>
        <v>0</v>
      </c>
      <c r="U117" s="43">
        <f t="shared" si="4"/>
        <v>0</v>
      </c>
      <c r="V117" s="36">
        <f t="shared" si="4"/>
        <v>0</v>
      </c>
      <c r="W117" s="43">
        <f t="shared" si="4"/>
        <v>0</v>
      </c>
      <c r="X117" s="36">
        <f t="shared" si="4"/>
        <v>0</v>
      </c>
      <c r="Y117" s="43">
        <f t="shared" si="4"/>
        <v>0</v>
      </c>
      <c r="Z117" s="36">
        <f t="shared" si="4"/>
        <v>0</v>
      </c>
      <c r="AA117" s="43">
        <f t="shared" si="4"/>
        <v>0</v>
      </c>
      <c r="AB117" s="36">
        <f t="shared" si="4"/>
        <v>0</v>
      </c>
      <c r="AC117" s="43">
        <f t="shared" si="4"/>
        <v>0</v>
      </c>
      <c r="AD117" s="36">
        <f t="shared" si="4"/>
        <v>302</v>
      </c>
      <c r="AE117" s="43">
        <f t="shared" si="4"/>
        <v>291988.7</v>
      </c>
      <c r="AF117" s="36">
        <f t="shared" si="4"/>
        <v>110</v>
      </c>
      <c r="AG117" s="43">
        <f t="shared" si="4"/>
        <v>108379.7</v>
      </c>
    </row>
    <row r="118" spans="1:33" x14ac:dyDescent="0.25">
      <c r="A118" s="38">
        <v>13</v>
      </c>
      <c r="B118" s="65" t="s">
        <v>41</v>
      </c>
      <c r="C118" s="50" t="s">
        <v>12</v>
      </c>
      <c r="D118" s="36">
        <f t="shared" si="4"/>
        <v>0</v>
      </c>
      <c r="E118" s="43">
        <f t="shared" si="4"/>
        <v>0</v>
      </c>
      <c r="F118" s="36">
        <f t="shared" si="4"/>
        <v>0</v>
      </c>
      <c r="G118" s="43">
        <f t="shared" si="4"/>
        <v>0</v>
      </c>
      <c r="H118" s="36">
        <f t="shared" si="4"/>
        <v>650</v>
      </c>
      <c r="I118" s="43">
        <f t="shared" si="4"/>
        <v>136617</v>
      </c>
      <c r="J118" s="36">
        <f t="shared" si="4"/>
        <v>0</v>
      </c>
      <c r="K118" s="43">
        <f t="shared" si="4"/>
        <v>0</v>
      </c>
      <c r="L118" s="36">
        <f t="shared" si="4"/>
        <v>0</v>
      </c>
      <c r="M118" s="43">
        <f t="shared" si="4"/>
        <v>0</v>
      </c>
      <c r="N118" s="36">
        <f t="shared" si="4"/>
        <v>0</v>
      </c>
      <c r="O118" s="43">
        <f t="shared" si="4"/>
        <v>0</v>
      </c>
      <c r="P118" s="36">
        <f t="shared" si="4"/>
        <v>0</v>
      </c>
      <c r="Q118" s="43">
        <f t="shared" si="4"/>
        <v>0</v>
      </c>
      <c r="R118" s="36">
        <f t="shared" si="4"/>
        <v>0</v>
      </c>
      <c r="S118" s="43">
        <f t="shared" si="4"/>
        <v>0</v>
      </c>
      <c r="T118" s="36">
        <f t="shared" si="4"/>
        <v>0</v>
      </c>
      <c r="U118" s="43">
        <f t="shared" si="4"/>
        <v>0</v>
      </c>
      <c r="V118" s="36">
        <f t="shared" si="4"/>
        <v>0</v>
      </c>
      <c r="W118" s="43">
        <f t="shared" si="4"/>
        <v>0</v>
      </c>
      <c r="X118" s="36">
        <f t="shared" si="4"/>
        <v>0</v>
      </c>
      <c r="Y118" s="43">
        <f t="shared" si="4"/>
        <v>0</v>
      </c>
      <c r="Z118" s="36">
        <f t="shared" si="4"/>
        <v>0</v>
      </c>
      <c r="AA118" s="43">
        <f t="shared" si="4"/>
        <v>0</v>
      </c>
      <c r="AB118" s="36">
        <f t="shared" si="4"/>
        <v>0</v>
      </c>
      <c r="AC118" s="43">
        <f t="shared" si="4"/>
        <v>0</v>
      </c>
      <c r="AD118" s="36">
        <f t="shared" si="4"/>
        <v>1460</v>
      </c>
      <c r="AE118" s="43">
        <f t="shared" si="4"/>
        <v>1398154.4</v>
      </c>
      <c r="AF118" s="36">
        <f t="shared" si="4"/>
        <v>0</v>
      </c>
      <c r="AG118" s="43">
        <f t="shared" si="4"/>
        <v>0</v>
      </c>
    </row>
    <row r="119" spans="1:33" x14ac:dyDescent="0.25">
      <c r="A119" s="38">
        <v>14</v>
      </c>
      <c r="B119" s="65" t="s">
        <v>42</v>
      </c>
      <c r="C119" s="50" t="s">
        <v>13</v>
      </c>
      <c r="D119" s="36">
        <f t="shared" si="4"/>
        <v>0</v>
      </c>
      <c r="E119" s="43">
        <f t="shared" si="4"/>
        <v>0</v>
      </c>
      <c r="F119" s="36">
        <f t="shared" si="4"/>
        <v>0</v>
      </c>
      <c r="G119" s="43">
        <f t="shared" si="4"/>
        <v>0</v>
      </c>
      <c r="H119" s="36">
        <f t="shared" si="4"/>
        <v>0</v>
      </c>
      <c r="I119" s="43">
        <f t="shared" si="4"/>
        <v>0</v>
      </c>
      <c r="J119" s="36">
        <f t="shared" si="4"/>
        <v>0</v>
      </c>
      <c r="K119" s="43">
        <f t="shared" si="4"/>
        <v>0</v>
      </c>
      <c r="L119" s="36">
        <f t="shared" si="4"/>
        <v>0</v>
      </c>
      <c r="M119" s="43">
        <f t="shared" si="4"/>
        <v>0</v>
      </c>
      <c r="N119" s="36">
        <f t="shared" si="4"/>
        <v>0</v>
      </c>
      <c r="O119" s="43">
        <f t="shared" si="4"/>
        <v>0</v>
      </c>
      <c r="P119" s="36">
        <f t="shared" si="4"/>
        <v>0</v>
      </c>
      <c r="Q119" s="43">
        <f t="shared" si="4"/>
        <v>0</v>
      </c>
      <c r="R119" s="36">
        <f t="shared" si="4"/>
        <v>0</v>
      </c>
      <c r="S119" s="43">
        <f t="shared" si="4"/>
        <v>0</v>
      </c>
      <c r="T119" s="36">
        <f t="shared" si="4"/>
        <v>0</v>
      </c>
      <c r="U119" s="43">
        <f t="shared" si="4"/>
        <v>0</v>
      </c>
      <c r="V119" s="36">
        <f t="shared" si="4"/>
        <v>0</v>
      </c>
      <c r="W119" s="43">
        <f t="shared" si="4"/>
        <v>0</v>
      </c>
      <c r="X119" s="36">
        <f t="shared" si="4"/>
        <v>0</v>
      </c>
      <c r="Y119" s="43">
        <f t="shared" si="4"/>
        <v>0</v>
      </c>
      <c r="Z119" s="36">
        <f t="shared" si="4"/>
        <v>0</v>
      </c>
      <c r="AA119" s="43">
        <f t="shared" si="4"/>
        <v>0</v>
      </c>
      <c r="AB119" s="36">
        <f t="shared" si="4"/>
        <v>0</v>
      </c>
      <c r="AC119" s="43">
        <f t="shared" si="4"/>
        <v>0</v>
      </c>
      <c r="AD119" s="36">
        <f t="shared" si="4"/>
        <v>0</v>
      </c>
      <c r="AE119" s="43">
        <f t="shared" si="4"/>
        <v>0</v>
      </c>
      <c r="AF119" s="36">
        <f t="shared" si="4"/>
        <v>0</v>
      </c>
      <c r="AG119" s="43">
        <f t="shared" si="4"/>
        <v>0</v>
      </c>
    </row>
    <row r="120" spans="1:33" x14ac:dyDescent="0.25">
      <c r="A120" s="38">
        <v>15</v>
      </c>
      <c r="B120" s="65" t="s">
        <v>43</v>
      </c>
      <c r="C120" s="50" t="s">
        <v>14</v>
      </c>
      <c r="D120" s="36">
        <f t="shared" si="4"/>
        <v>3216</v>
      </c>
      <c r="E120" s="43">
        <f t="shared" si="4"/>
        <v>581324.15999999992</v>
      </c>
      <c r="F120" s="36">
        <f t="shared" si="4"/>
        <v>680</v>
      </c>
      <c r="G120" s="43">
        <f t="shared" si="4"/>
        <v>132015.19999999998</v>
      </c>
      <c r="H120" s="36">
        <f t="shared" si="4"/>
        <v>2189</v>
      </c>
      <c r="I120" s="43">
        <f t="shared" si="4"/>
        <v>474815.99</v>
      </c>
      <c r="J120" s="36">
        <f t="shared" si="4"/>
        <v>0</v>
      </c>
      <c r="K120" s="43">
        <f t="shared" si="4"/>
        <v>0</v>
      </c>
      <c r="L120" s="36">
        <f t="shared" si="4"/>
        <v>0</v>
      </c>
      <c r="M120" s="43">
        <f t="shared" si="4"/>
        <v>0</v>
      </c>
      <c r="N120" s="36">
        <f t="shared" si="4"/>
        <v>0</v>
      </c>
      <c r="O120" s="43">
        <f t="shared" si="4"/>
        <v>0</v>
      </c>
      <c r="P120" s="36">
        <f t="shared" si="4"/>
        <v>0</v>
      </c>
      <c r="Q120" s="43">
        <f t="shared" si="4"/>
        <v>0</v>
      </c>
      <c r="R120" s="36">
        <f t="shared" si="4"/>
        <v>0</v>
      </c>
      <c r="S120" s="43">
        <f t="shared" si="4"/>
        <v>0</v>
      </c>
      <c r="T120" s="36">
        <f t="shared" si="4"/>
        <v>0</v>
      </c>
      <c r="U120" s="43">
        <f t="shared" si="4"/>
        <v>0</v>
      </c>
      <c r="V120" s="36">
        <f t="shared" si="4"/>
        <v>0</v>
      </c>
      <c r="W120" s="43">
        <f t="shared" si="4"/>
        <v>0</v>
      </c>
      <c r="X120" s="36">
        <f t="shared" si="4"/>
        <v>0</v>
      </c>
      <c r="Y120" s="43">
        <f t="shared" si="4"/>
        <v>0</v>
      </c>
      <c r="Z120" s="36">
        <f t="shared" si="4"/>
        <v>260</v>
      </c>
      <c r="AA120" s="43">
        <f t="shared" si="4"/>
        <v>92502.799999999988</v>
      </c>
      <c r="AB120" s="36">
        <f t="shared" si="4"/>
        <v>0</v>
      </c>
      <c r="AC120" s="43">
        <f t="shared" si="4"/>
        <v>0</v>
      </c>
      <c r="AD120" s="36">
        <f t="shared" si="4"/>
        <v>2309</v>
      </c>
      <c r="AE120" s="43">
        <f t="shared" si="4"/>
        <v>2147416.1800000002</v>
      </c>
      <c r="AF120" s="36">
        <f t="shared" si="4"/>
        <v>860</v>
      </c>
      <c r="AG120" s="43">
        <f t="shared" si="4"/>
        <v>855244.20000000007</v>
      </c>
    </row>
    <row r="121" spans="1:33" x14ac:dyDescent="0.25">
      <c r="A121" s="38">
        <v>16</v>
      </c>
      <c r="B121" s="65" t="s">
        <v>44</v>
      </c>
      <c r="C121" s="50" t="s">
        <v>15</v>
      </c>
      <c r="D121" s="36">
        <f t="shared" si="4"/>
        <v>0</v>
      </c>
      <c r="E121" s="43">
        <f t="shared" si="4"/>
        <v>0</v>
      </c>
      <c r="F121" s="36">
        <f t="shared" si="4"/>
        <v>0</v>
      </c>
      <c r="G121" s="43">
        <f t="shared" si="4"/>
        <v>0</v>
      </c>
      <c r="H121" s="36">
        <f t="shared" si="4"/>
        <v>0</v>
      </c>
      <c r="I121" s="43">
        <f t="shared" si="4"/>
        <v>0</v>
      </c>
      <c r="J121" s="36">
        <f t="shared" si="4"/>
        <v>0</v>
      </c>
      <c r="K121" s="43">
        <f t="shared" si="4"/>
        <v>0</v>
      </c>
      <c r="L121" s="36">
        <f t="shared" si="4"/>
        <v>0</v>
      </c>
      <c r="M121" s="43">
        <f t="shared" si="4"/>
        <v>0</v>
      </c>
      <c r="N121" s="36">
        <f t="shared" si="4"/>
        <v>0</v>
      </c>
      <c r="O121" s="43">
        <f t="shared" si="4"/>
        <v>0</v>
      </c>
      <c r="P121" s="36">
        <f t="shared" si="4"/>
        <v>0</v>
      </c>
      <c r="Q121" s="43">
        <f t="shared" si="4"/>
        <v>0</v>
      </c>
      <c r="R121" s="36">
        <f t="shared" si="4"/>
        <v>0</v>
      </c>
      <c r="S121" s="43">
        <f t="shared" si="4"/>
        <v>0</v>
      </c>
      <c r="T121" s="36">
        <f t="shared" si="4"/>
        <v>0</v>
      </c>
      <c r="U121" s="43">
        <f t="shared" si="4"/>
        <v>0</v>
      </c>
      <c r="V121" s="36">
        <f t="shared" si="4"/>
        <v>0</v>
      </c>
      <c r="W121" s="43">
        <f t="shared" si="4"/>
        <v>0</v>
      </c>
      <c r="X121" s="36">
        <f t="shared" si="4"/>
        <v>0</v>
      </c>
      <c r="Y121" s="43">
        <f t="shared" si="4"/>
        <v>0</v>
      </c>
      <c r="Z121" s="36">
        <f t="shared" si="4"/>
        <v>0</v>
      </c>
      <c r="AA121" s="43">
        <f t="shared" si="4"/>
        <v>0</v>
      </c>
      <c r="AB121" s="36">
        <f t="shared" si="4"/>
        <v>0</v>
      </c>
      <c r="AC121" s="43">
        <f t="shared" si="4"/>
        <v>0</v>
      </c>
      <c r="AD121" s="36">
        <f t="shared" si="4"/>
        <v>0</v>
      </c>
      <c r="AE121" s="43">
        <f t="shared" si="4"/>
        <v>0</v>
      </c>
      <c r="AF121" s="36">
        <f t="shared" si="4"/>
        <v>0</v>
      </c>
      <c r="AG121" s="43">
        <f t="shared" si="4"/>
        <v>0</v>
      </c>
    </row>
    <row r="122" spans="1:33" x14ac:dyDescent="0.25">
      <c r="A122" s="38">
        <v>17</v>
      </c>
      <c r="B122" s="65" t="s">
        <v>45</v>
      </c>
      <c r="C122" s="50" t="s">
        <v>16</v>
      </c>
      <c r="D122" s="36">
        <f t="shared" si="4"/>
        <v>0</v>
      </c>
      <c r="E122" s="43">
        <f t="shared" si="4"/>
        <v>0</v>
      </c>
      <c r="F122" s="36">
        <f t="shared" si="4"/>
        <v>0</v>
      </c>
      <c r="G122" s="43">
        <f t="shared" si="4"/>
        <v>0</v>
      </c>
      <c r="H122" s="36">
        <f t="shared" si="4"/>
        <v>0</v>
      </c>
      <c r="I122" s="43">
        <f t="shared" si="4"/>
        <v>0</v>
      </c>
      <c r="J122" s="36">
        <f t="shared" si="4"/>
        <v>0</v>
      </c>
      <c r="K122" s="43">
        <f t="shared" si="4"/>
        <v>0</v>
      </c>
      <c r="L122" s="36">
        <f t="shared" si="4"/>
        <v>0</v>
      </c>
      <c r="M122" s="43">
        <f t="shared" si="4"/>
        <v>0</v>
      </c>
      <c r="N122" s="36">
        <f t="shared" si="4"/>
        <v>0</v>
      </c>
      <c r="O122" s="43">
        <f t="shared" si="4"/>
        <v>0</v>
      </c>
      <c r="P122" s="36">
        <f t="shared" si="4"/>
        <v>0</v>
      </c>
      <c r="Q122" s="43">
        <f t="shared" si="4"/>
        <v>0</v>
      </c>
      <c r="R122" s="36">
        <f t="shared" si="4"/>
        <v>0</v>
      </c>
      <c r="S122" s="43">
        <f t="shared" si="4"/>
        <v>0</v>
      </c>
      <c r="T122" s="36">
        <f t="shared" si="4"/>
        <v>0</v>
      </c>
      <c r="U122" s="43">
        <f t="shared" si="4"/>
        <v>0</v>
      </c>
      <c r="V122" s="36">
        <f t="shared" si="4"/>
        <v>0</v>
      </c>
      <c r="W122" s="43">
        <f t="shared" si="4"/>
        <v>0</v>
      </c>
      <c r="X122" s="36">
        <f t="shared" si="4"/>
        <v>0</v>
      </c>
      <c r="Y122" s="43">
        <f t="shared" si="4"/>
        <v>0</v>
      </c>
      <c r="Z122" s="36">
        <f t="shared" si="4"/>
        <v>0</v>
      </c>
      <c r="AA122" s="43">
        <f t="shared" si="4"/>
        <v>0</v>
      </c>
      <c r="AB122" s="36">
        <f t="shared" si="4"/>
        <v>0</v>
      </c>
      <c r="AC122" s="43">
        <f t="shared" si="4"/>
        <v>0</v>
      </c>
      <c r="AD122" s="36">
        <f t="shared" si="4"/>
        <v>0</v>
      </c>
      <c r="AE122" s="43">
        <f t="shared" si="4"/>
        <v>0</v>
      </c>
      <c r="AF122" s="36">
        <f t="shared" si="4"/>
        <v>0</v>
      </c>
      <c r="AG122" s="43">
        <f t="shared" si="4"/>
        <v>0</v>
      </c>
    </row>
    <row r="123" spans="1:33" x14ac:dyDescent="0.25">
      <c r="A123" s="38">
        <v>18</v>
      </c>
      <c r="B123" s="65" t="s">
        <v>46</v>
      </c>
      <c r="C123" s="50" t="s">
        <v>17</v>
      </c>
      <c r="D123" s="36">
        <f t="shared" si="4"/>
        <v>0</v>
      </c>
      <c r="E123" s="43">
        <f t="shared" si="4"/>
        <v>0</v>
      </c>
      <c r="F123" s="36">
        <f t="shared" si="4"/>
        <v>0</v>
      </c>
      <c r="G123" s="43">
        <f t="shared" si="4"/>
        <v>0</v>
      </c>
      <c r="H123" s="36">
        <f t="shared" si="4"/>
        <v>0</v>
      </c>
      <c r="I123" s="43">
        <f t="shared" si="4"/>
        <v>0</v>
      </c>
      <c r="J123" s="36">
        <f t="shared" si="4"/>
        <v>0</v>
      </c>
      <c r="K123" s="43">
        <f t="shared" si="4"/>
        <v>0</v>
      </c>
      <c r="L123" s="36">
        <f t="shared" si="4"/>
        <v>0</v>
      </c>
      <c r="M123" s="43">
        <f t="shared" si="4"/>
        <v>0</v>
      </c>
      <c r="N123" s="36">
        <f t="shared" si="4"/>
        <v>0</v>
      </c>
      <c r="O123" s="43">
        <f t="shared" si="4"/>
        <v>0</v>
      </c>
      <c r="P123" s="36">
        <f t="shared" si="4"/>
        <v>0</v>
      </c>
      <c r="Q123" s="43">
        <f t="shared" si="4"/>
        <v>0</v>
      </c>
      <c r="R123" s="36">
        <f t="shared" si="4"/>
        <v>0</v>
      </c>
      <c r="S123" s="43">
        <f t="shared" ref="S123:AG123" si="5">S27+S75</f>
        <v>0</v>
      </c>
      <c r="T123" s="36">
        <f t="shared" si="5"/>
        <v>0</v>
      </c>
      <c r="U123" s="43">
        <f t="shared" si="5"/>
        <v>0</v>
      </c>
      <c r="V123" s="36">
        <f t="shared" si="5"/>
        <v>0</v>
      </c>
      <c r="W123" s="43">
        <f t="shared" si="5"/>
        <v>0</v>
      </c>
      <c r="X123" s="36">
        <f t="shared" si="5"/>
        <v>0</v>
      </c>
      <c r="Y123" s="43">
        <f t="shared" si="5"/>
        <v>0</v>
      </c>
      <c r="Z123" s="36">
        <f t="shared" si="5"/>
        <v>0</v>
      </c>
      <c r="AA123" s="43">
        <f t="shared" si="5"/>
        <v>0</v>
      </c>
      <c r="AB123" s="36">
        <f t="shared" si="5"/>
        <v>0</v>
      </c>
      <c r="AC123" s="43">
        <f t="shared" si="5"/>
        <v>0</v>
      </c>
      <c r="AD123" s="36">
        <f t="shared" si="5"/>
        <v>0</v>
      </c>
      <c r="AE123" s="43">
        <f t="shared" si="5"/>
        <v>0</v>
      </c>
      <c r="AF123" s="36">
        <f t="shared" si="5"/>
        <v>0</v>
      </c>
      <c r="AG123" s="43">
        <f t="shared" si="5"/>
        <v>0</v>
      </c>
    </row>
    <row r="124" spans="1:33" x14ac:dyDescent="0.25">
      <c r="A124" s="38">
        <v>19</v>
      </c>
      <c r="B124" s="65" t="s">
        <v>47</v>
      </c>
      <c r="C124" s="50" t="s">
        <v>18</v>
      </c>
      <c r="D124" s="36">
        <f t="shared" ref="D124:AG132" si="6">D28+D76</f>
        <v>0</v>
      </c>
      <c r="E124" s="43">
        <f t="shared" si="6"/>
        <v>0</v>
      </c>
      <c r="F124" s="36">
        <f t="shared" si="6"/>
        <v>0</v>
      </c>
      <c r="G124" s="43">
        <f t="shared" si="6"/>
        <v>0</v>
      </c>
      <c r="H124" s="36">
        <f t="shared" si="6"/>
        <v>1099</v>
      </c>
      <c r="I124" s="43">
        <f t="shared" si="6"/>
        <v>217415.17</v>
      </c>
      <c r="J124" s="36">
        <f t="shared" si="6"/>
        <v>0</v>
      </c>
      <c r="K124" s="43">
        <f t="shared" si="6"/>
        <v>0</v>
      </c>
      <c r="L124" s="36">
        <f t="shared" si="6"/>
        <v>0</v>
      </c>
      <c r="M124" s="43">
        <f t="shared" si="6"/>
        <v>0</v>
      </c>
      <c r="N124" s="36">
        <f t="shared" si="6"/>
        <v>0</v>
      </c>
      <c r="O124" s="43">
        <f t="shared" si="6"/>
        <v>0</v>
      </c>
      <c r="P124" s="36">
        <f t="shared" si="6"/>
        <v>0</v>
      </c>
      <c r="Q124" s="43">
        <f t="shared" si="6"/>
        <v>0</v>
      </c>
      <c r="R124" s="36">
        <f t="shared" si="6"/>
        <v>0</v>
      </c>
      <c r="S124" s="43">
        <f t="shared" si="6"/>
        <v>0</v>
      </c>
      <c r="T124" s="36">
        <f t="shared" si="6"/>
        <v>0</v>
      </c>
      <c r="U124" s="43">
        <f t="shared" si="6"/>
        <v>0</v>
      </c>
      <c r="V124" s="36">
        <f t="shared" si="6"/>
        <v>0</v>
      </c>
      <c r="W124" s="43">
        <f t="shared" si="6"/>
        <v>0</v>
      </c>
      <c r="X124" s="36">
        <f t="shared" si="6"/>
        <v>0</v>
      </c>
      <c r="Y124" s="43">
        <f t="shared" si="6"/>
        <v>0</v>
      </c>
      <c r="Z124" s="36">
        <f t="shared" si="6"/>
        <v>0</v>
      </c>
      <c r="AA124" s="43">
        <f t="shared" si="6"/>
        <v>0</v>
      </c>
      <c r="AB124" s="36">
        <f t="shared" si="6"/>
        <v>0</v>
      </c>
      <c r="AC124" s="43">
        <f t="shared" si="6"/>
        <v>0</v>
      </c>
      <c r="AD124" s="36">
        <f t="shared" si="6"/>
        <v>1460</v>
      </c>
      <c r="AE124" s="43">
        <f t="shared" si="6"/>
        <v>1277164.2</v>
      </c>
      <c r="AF124" s="36">
        <f t="shared" si="6"/>
        <v>0</v>
      </c>
      <c r="AG124" s="43">
        <f t="shared" si="6"/>
        <v>0</v>
      </c>
    </row>
    <row r="125" spans="1:33" x14ac:dyDescent="0.25">
      <c r="A125" s="38">
        <v>20</v>
      </c>
      <c r="B125" s="65" t="s">
        <v>48</v>
      </c>
      <c r="C125" s="50" t="s">
        <v>19</v>
      </c>
      <c r="D125" s="36">
        <f t="shared" si="6"/>
        <v>2900</v>
      </c>
      <c r="E125" s="43">
        <f t="shared" si="6"/>
        <v>368967</v>
      </c>
      <c r="F125" s="36">
        <f t="shared" si="6"/>
        <v>0</v>
      </c>
      <c r="G125" s="43">
        <f t="shared" si="6"/>
        <v>0</v>
      </c>
      <c r="H125" s="36">
        <f t="shared" si="6"/>
        <v>1105</v>
      </c>
      <c r="I125" s="43">
        <f t="shared" si="6"/>
        <v>168711.40000000002</v>
      </c>
      <c r="J125" s="36">
        <f t="shared" si="6"/>
        <v>1184</v>
      </c>
      <c r="K125" s="43">
        <f t="shared" si="6"/>
        <v>186906.24000000002</v>
      </c>
      <c r="L125" s="36">
        <f t="shared" si="6"/>
        <v>0</v>
      </c>
      <c r="M125" s="43">
        <f t="shared" si="6"/>
        <v>0</v>
      </c>
      <c r="N125" s="36">
        <f t="shared" si="6"/>
        <v>0</v>
      </c>
      <c r="O125" s="43">
        <f t="shared" si="6"/>
        <v>0</v>
      </c>
      <c r="P125" s="36">
        <f t="shared" si="6"/>
        <v>0</v>
      </c>
      <c r="Q125" s="43">
        <f t="shared" si="6"/>
        <v>0</v>
      </c>
      <c r="R125" s="36">
        <f t="shared" si="6"/>
        <v>0</v>
      </c>
      <c r="S125" s="43">
        <f t="shared" si="6"/>
        <v>0</v>
      </c>
      <c r="T125" s="36">
        <f t="shared" si="6"/>
        <v>0</v>
      </c>
      <c r="U125" s="43">
        <f t="shared" si="6"/>
        <v>0</v>
      </c>
      <c r="V125" s="36">
        <f t="shared" si="6"/>
        <v>0</v>
      </c>
      <c r="W125" s="43">
        <f t="shared" si="6"/>
        <v>0</v>
      </c>
      <c r="X125" s="36">
        <f t="shared" si="6"/>
        <v>0</v>
      </c>
      <c r="Y125" s="43">
        <f t="shared" si="6"/>
        <v>0</v>
      </c>
      <c r="Z125" s="36">
        <f t="shared" si="6"/>
        <v>300</v>
      </c>
      <c r="AA125" s="43">
        <f t="shared" si="6"/>
        <v>75123</v>
      </c>
      <c r="AB125" s="36">
        <f t="shared" si="6"/>
        <v>80</v>
      </c>
      <c r="AC125" s="43">
        <f t="shared" si="6"/>
        <v>20714.399999999998</v>
      </c>
      <c r="AD125" s="36">
        <f t="shared" si="6"/>
        <v>2087</v>
      </c>
      <c r="AE125" s="43">
        <f t="shared" si="6"/>
        <v>1902509.2</v>
      </c>
      <c r="AF125" s="36">
        <f t="shared" si="6"/>
        <v>992</v>
      </c>
      <c r="AG125" s="43">
        <f t="shared" si="6"/>
        <v>931716.16</v>
      </c>
    </row>
    <row r="126" spans="1:33" x14ac:dyDescent="0.25">
      <c r="A126" s="38">
        <v>21</v>
      </c>
      <c r="B126" s="65" t="s">
        <v>49</v>
      </c>
      <c r="C126" s="50" t="s">
        <v>20</v>
      </c>
      <c r="D126" s="36">
        <f t="shared" si="6"/>
        <v>3507</v>
      </c>
      <c r="E126" s="43">
        <f t="shared" si="6"/>
        <v>355960.5</v>
      </c>
      <c r="F126" s="36">
        <f t="shared" si="6"/>
        <v>0</v>
      </c>
      <c r="G126" s="43">
        <f t="shared" si="6"/>
        <v>0</v>
      </c>
      <c r="H126" s="36">
        <f t="shared" si="6"/>
        <v>1100</v>
      </c>
      <c r="I126" s="43">
        <f t="shared" si="6"/>
        <v>133980</v>
      </c>
      <c r="J126" s="36">
        <f t="shared" si="6"/>
        <v>725</v>
      </c>
      <c r="K126" s="43">
        <f t="shared" si="6"/>
        <v>123402.25000000001</v>
      </c>
      <c r="L126" s="36">
        <f t="shared" si="6"/>
        <v>0</v>
      </c>
      <c r="M126" s="43">
        <f t="shared" si="6"/>
        <v>0</v>
      </c>
      <c r="N126" s="36">
        <f t="shared" si="6"/>
        <v>0</v>
      </c>
      <c r="O126" s="43">
        <f t="shared" si="6"/>
        <v>0</v>
      </c>
      <c r="P126" s="36">
        <f t="shared" si="6"/>
        <v>0</v>
      </c>
      <c r="Q126" s="43">
        <f t="shared" si="6"/>
        <v>0</v>
      </c>
      <c r="R126" s="36">
        <f t="shared" si="6"/>
        <v>0</v>
      </c>
      <c r="S126" s="43">
        <f t="shared" si="6"/>
        <v>0</v>
      </c>
      <c r="T126" s="36">
        <f t="shared" si="6"/>
        <v>0</v>
      </c>
      <c r="U126" s="43">
        <f t="shared" si="6"/>
        <v>0</v>
      </c>
      <c r="V126" s="36">
        <f t="shared" si="6"/>
        <v>0</v>
      </c>
      <c r="W126" s="43">
        <f t="shared" si="6"/>
        <v>0</v>
      </c>
      <c r="X126" s="36">
        <f t="shared" si="6"/>
        <v>0</v>
      </c>
      <c r="Y126" s="43">
        <f t="shared" si="6"/>
        <v>0</v>
      </c>
      <c r="Z126" s="36">
        <f t="shared" si="6"/>
        <v>490</v>
      </c>
      <c r="AA126" s="43">
        <f t="shared" si="6"/>
        <v>97892.2</v>
      </c>
      <c r="AB126" s="36">
        <f t="shared" si="6"/>
        <v>90</v>
      </c>
      <c r="AC126" s="43">
        <f t="shared" si="6"/>
        <v>25125.3</v>
      </c>
      <c r="AD126" s="36">
        <f t="shared" si="6"/>
        <v>2564</v>
      </c>
      <c r="AE126" s="43">
        <f t="shared" si="6"/>
        <v>1723495.1600000001</v>
      </c>
      <c r="AF126" s="36">
        <f t="shared" si="6"/>
        <v>985</v>
      </c>
      <c r="AG126" s="43">
        <f t="shared" si="6"/>
        <v>925141.55</v>
      </c>
    </row>
    <row r="127" spans="1:33" x14ac:dyDescent="0.25">
      <c r="A127" s="38">
        <v>22</v>
      </c>
      <c r="B127" s="65" t="s">
        <v>50</v>
      </c>
      <c r="C127" s="50" t="s">
        <v>21</v>
      </c>
      <c r="D127" s="36">
        <f t="shared" si="6"/>
        <v>0</v>
      </c>
      <c r="E127" s="43">
        <f t="shared" si="6"/>
        <v>0</v>
      </c>
      <c r="F127" s="36">
        <f t="shared" si="6"/>
        <v>546</v>
      </c>
      <c r="G127" s="43">
        <f t="shared" si="6"/>
        <v>127507.38</v>
      </c>
      <c r="H127" s="36">
        <f t="shared" si="6"/>
        <v>0</v>
      </c>
      <c r="I127" s="43">
        <f t="shared" si="6"/>
        <v>0</v>
      </c>
      <c r="J127" s="36">
        <f t="shared" si="6"/>
        <v>597</v>
      </c>
      <c r="K127" s="43">
        <f t="shared" si="6"/>
        <v>167303.28</v>
      </c>
      <c r="L127" s="36">
        <f t="shared" si="6"/>
        <v>0</v>
      </c>
      <c r="M127" s="43">
        <f t="shared" si="6"/>
        <v>0</v>
      </c>
      <c r="N127" s="36">
        <f t="shared" si="6"/>
        <v>0</v>
      </c>
      <c r="O127" s="43">
        <f t="shared" si="6"/>
        <v>0</v>
      </c>
      <c r="P127" s="36">
        <f t="shared" si="6"/>
        <v>286</v>
      </c>
      <c r="Q127" s="43">
        <f t="shared" si="6"/>
        <v>1135019.5999999999</v>
      </c>
      <c r="R127" s="36">
        <f t="shared" si="6"/>
        <v>71</v>
      </c>
      <c r="S127" s="43">
        <f t="shared" si="6"/>
        <v>281770.59999999998</v>
      </c>
      <c r="T127" s="36">
        <f t="shared" si="6"/>
        <v>6996</v>
      </c>
      <c r="U127" s="43">
        <f t="shared" si="6"/>
        <v>7760257.5099999998</v>
      </c>
      <c r="V127" s="36">
        <f t="shared" si="6"/>
        <v>4815</v>
      </c>
      <c r="W127" s="43">
        <f t="shared" si="6"/>
        <v>1124786</v>
      </c>
      <c r="X127" s="36">
        <f t="shared" si="6"/>
        <v>813</v>
      </c>
      <c r="Y127" s="43">
        <f t="shared" si="6"/>
        <v>1528520.45</v>
      </c>
      <c r="Z127" s="36">
        <f t="shared" si="6"/>
        <v>0</v>
      </c>
      <c r="AA127" s="43">
        <f t="shared" si="6"/>
        <v>0</v>
      </c>
      <c r="AB127" s="36">
        <f t="shared" si="6"/>
        <v>2307</v>
      </c>
      <c r="AC127" s="43">
        <f t="shared" si="6"/>
        <v>1060389.48</v>
      </c>
      <c r="AD127" s="36">
        <f t="shared" si="6"/>
        <v>0</v>
      </c>
      <c r="AE127" s="43">
        <f t="shared" si="6"/>
        <v>0</v>
      </c>
      <c r="AF127" s="36">
        <f t="shared" si="6"/>
        <v>9699</v>
      </c>
      <c r="AG127" s="43">
        <f t="shared" si="6"/>
        <v>11163645.99</v>
      </c>
    </row>
    <row r="128" spans="1:33" x14ac:dyDescent="0.25">
      <c r="A128" s="38">
        <v>23</v>
      </c>
      <c r="B128" s="65" t="s">
        <v>51</v>
      </c>
      <c r="C128" s="50" t="s">
        <v>22</v>
      </c>
      <c r="D128" s="36">
        <f t="shared" si="6"/>
        <v>0</v>
      </c>
      <c r="E128" s="43">
        <f t="shared" si="6"/>
        <v>0</v>
      </c>
      <c r="F128" s="36">
        <f t="shared" si="6"/>
        <v>0</v>
      </c>
      <c r="G128" s="43">
        <f t="shared" si="6"/>
        <v>0</v>
      </c>
      <c r="H128" s="36">
        <f t="shared" si="6"/>
        <v>0</v>
      </c>
      <c r="I128" s="43">
        <f t="shared" si="6"/>
        <v>0</v>
      </c>
      <c r="J128" s="36">
        <f t="shared" si="6"/>
        <v>0</v>
      </c>
      <c r="K128" s="43">
        <f t="shared" si="6"/>
        <v>0</v>
      </c>
      <c r="L128" s="36">
        <f t="shared" si="6"/>
        <v>0</v>
      </c>
      <c r="M128" s="43">
        <f t="shared" si="6"/>
        <v>0</v>
      </c>
      <c r="N128" s="36">
        <f t="shared" si="6"/>
        <v>0</v>
      </c>
      <c r="O128" s="43">
        <f t="shared" si="6"/>
        <v>0</v>
      </c>
      <c r="P128" s="36">
        <f t="shared" si="6"/>
        <v>0</v>
      </c>
      <c r="Q128" s="43">
        <f t="shared" si="6"/>
        <v>0</v>
      </c>
      <c r="R128" s="36">
        <f t="shared" si="6"/>
        <v>0</v>
      </c>
      <c r="S128" s="43">
        <f t="shared" si="6"/>
        <v>0</v>
      </c>
      <c r="T128" s="36">
        <f t="shared" si="6"/>
        <v>0</v>
      </c>
      <c r="U128" s="43">
        <f t="shared" si="6"/>
        <v>0</v>
      </c>
      <c r="V128" s="36">
        <f t="shared" si="6"/>
        <v>0</v>
      </c>
      <c r="W128" s="43">
        <f t="shared" si="6"/>
        <v>0</v>
      </c>
      <c r="X128" s="36">
        <f t="shared" si="6"/>
        <v>0</v>
      </c>
      <c r="Y128" s="43">
        <f t="shared" si="6"/>
        <v>0</v>
      </c>
      <c r="Z128" s="36">
        <f t="shared" si="6"/>
        <v>0</v>
      </c>
      <c r="AA128" s="43">
        <f t="shared" si="6"/>
        <v>0</v>
      </c>
      <c r="AB128" s="36">
        <f t="shared" si="6"/>
        <v>0</v>
      </c>
      <c r="AC128" s="43">
        <f t="shared" si="6"/>
        <v>0</v>
      </c>
      <c r="AD128" s="36">
        <f t="shared" si="6"/>
        <v>0</v>
      </c>
      <c r="AE128" s="43">
        <f t="shared" si="6"/>
        <v>0</v>
      </c>
      <c r="AF128" s="36">
        <f t="shared" si="6"/>
        <v>0</v>
      </c>
      <c r="AG128" s="43">
        <f t="shared" si="6"/>
        <v>0</v>
      </c>
    </row>
    <row r="129" spans="1:33" x14ac:dyDescent="0.25">
      <c r="A129" s="38">
        <v>24</v>
      </c>
      <c r="B129" s="65" t="s">
        <v>52</v>
      </c>
      <c r="C129" s="50" t="s">
        <v>23</v>
      </c>
      <c r="D129" s="36">
        <f t="shared" si="6"/>
        <v>0</v>
      </c>
      <c r="E129" s="43">
        <f t="shared" si="6"/>
        <v>0</v>
      </c>
      <c r="F129" s="36">
        <f t="shared" si="6"/>
        <v>0</v>
      </c>
      <c r="G129" s="43">
        <f t="shared" si="6"/>
        <v>0</v>
      </c>
      <c r="H129" s="36">
        <f t="shared" si="6"/>
        <v>0</v>
      </c>
      <c r="I129" s="43">
        <f t="shared" si="6"/>
        <v>0</v>
      </c>
      <c r="J129" s="36">
        <f t="shared" si="6"/>
        <v>0</v>
      </c>
      <c r="K129" s="43">
        <f t="shared" si="6"/>
        <v>0</v>
      </c>
      <c r="L129" s="36">
        <f t="shared" si="6"/>
        <v>0</v>
      </c>
      <c r="M129" s="43">
        <f t="shared" si="6"/>
        <v>0</v>
      </c>
      <c r="N129" s="36">
        <f t="shared" si="6"/>
        <v>0</v>
      </c>
      <c r="O129" s="43">
        <f t="shared" si="6"/>
        <v>0</v>
      </c>
      <c r="P129" s="36">
        <f t="shared" si="6"/>
        <v>0</v>
      </c>
      <c r="Q129" s="43">
        <f t="shared" si="6"/>
        <v>0</v>
      </c>
      <c r="R129" s="36">
        <f t="shared" si="6"/>
        <v>0</v>
      </c>
      <c r="S129" s="43">
        <f t="shared" si="6"/>
        <v>0</v>
      </c>
      <c r="T129" s="36">
        <f t="shared" si="6"/>
        <v>0</v>
      </c>
      <c r="U129" s="43">
        <f t="shared" si="6"/>
        <v>0</v>
      </c>
      <c r="V129" s="36">
        <f t="shared" si="6"/>
        <v>0</v>
      </c>
      <c r="W129" s="43">
        <f t="shared" si="6"/>
        <v>0</v>
      </c>
      <c r="X129" s="36">
        <f t="shared" si="6"/>
        <v>0</v>
      </c>
      <c r="Y129" s="43">
        <f t="shared" si="6"/>
        <v>0</v>
      </c>
      <c r="Z129" s="36">
        <f t="shared" si="6"/>
        <v>0</v>
      </c>
      <c r="AA129" s="43">
        <f t="shared" si="6"/>
        <v>0</v>
      </c>
      <c r="AB129" s="36">
        <f t="shared" si="6"/>
        <v>0</v>
      </c>
      <c r="AC129" s="43">
        <f t="shared" si="6"/>
        <v>0</v>
      </c>
      <c r="AD129" s="36">
        <f t="shared" si="6"/>
        <v>0</v>
      </c>
      <c r="AE129" s="43">
        <f t="shared" si="6"/>
        <v>0</v>
      </c>
      <c r="AF129" s="36">
        <f t="shared" si="6"/>
        <v>0</v>
      </c>
      <c r="AG129" s="43">
        <f t="shared" si="6"/>
        <v>0</v>
      </c>
    </row>
    <row r="130" spans="1:33" ht="36" x14ac:dyDescent="0.25">
      <c r="A130" s="38">
        <v>25</v>
      </c>
      <c r="B130" s="65" t="s">
        <v>53</v>
      </c>
      <c r="C130" s="50" t="s">
        <v>24</v>
      </c>
      <c r="D130" s="36">
        <f t="shared" si="6"/>
        <v>0</v>
      </c>
      <c r="E130" s="43">
        <f t="shared" si="6"/>
        <v>0</v>
      </c>
      <c r="F130" s="36">
        <f t="shared" si="6"/>
        <v>0</v>
      </c>
      <c r="G130" s="43">
        <f t="shared" si="6"/>
        <v>0</v>
      </c>
      <c r="H130" s="36">
        <f t="shared" si="6"/>
        <v>0</v>
      </c>
      <c r="I130" s="43">
        <f t="shared" si="6"/>
        <v>0</v>
      </c>
      <c r="J130" s="36">
        <f t="shared" si="6"/>
        <v>0</v>
      </c>
      <c r="K130" s="43">
        <f t="shared" si="6"/>
        <v>0</v>
      </c>
      <c r="L130" s="36">
        <f t="shared" si="6"/>
        <v>0</v>
      </c>
      <c r="M130" s="43">
        <f t="shared" si="6"/>
        <v>0</v>
      </c>
      <c r="N130" s="36">
        <f t="shared" si="6"/>
        <v>0</v>
      </c>
      <c r="O130" s="43">
        <f t="shared" si="6"/>
        <v>0</v>
      </c>
      <c r="P130" s="36">
        <f t="shared" si="6"/>
        <v>0</v>
      </c>
      <c r="Q130" s="43">
        <f t="shared" si="6"/>
        <v>0</v>
      </c>
      <c r="R130" s="36">
        <f t="shared" si="6"/>
        <v>0</v>
      </c>
      <c r="S130" s="43">
        <f t="shared" si="6"/>
        <v>0</v>
      </c>
      <c r="T130" s="36">
        <f t="shared" si="6"/>
        <v>0</v>
      </c>
      <c r="U130" s="43">
        <f t="shared" si="6"/>
        <v>0</v>
      </c>
      <c r="V130" s="36">
        <f t="shared" si="6"/>
        <v>0</v>
      </c>
      <c r="W130" s="43">
        <f t="shared" si="6"/>
        <v>0</v>
      </c>
      <c r="X130" s="36">
        <f t="shared" si="6"/>
        <v>0</v>
      </c>
      <c r="Y130" s="43">
        <f t="shared" si="6"/>
        <v>0</v>
      </c>
      <c r="Z130" s="36">
        <f t="shared" si="6"/>
        <v>0</v>
      </c>
      <c r="AA130" s="43">
        <f t="shared" si="6"/>
        <v>0</v>
      </c>
      <c r="AB130" s="36">
        <f t="shared" si="6"/>
        <v>0</v>
      </c>
      <c r="AC130" s="43">
        <f t="shared" si="6"/>
        <v>0</v>
      </c>
      <c r="AD130" s="36">
        <f t="shared" si="6"/>
        <v>0</v>
      </c>
      <c r="AE130" s="43">
        <f t="shared" si="6"/>
        <v>0</v>
      </c>
      <c r="AF130" s="36">
        <f t="shared" si="6"/>
        <v>0</v>
      </c>
      <c r="AG130" s="43">
        <f t="shared" si="6"/>
        <v>0</v>
      </c>
    </row>
    <row r="131" spans="1:33" x14ac:dyDescent="0.25">
      <c r="A131" s="38">
        <v>27</v>
      </c>
      <c r="B131" s="65" t="s">
        <v>54</v>
      </c>
      <c r="C131" s="50" t="s">
        <v>25</v>
      </c>
      <c r="D131" s="36">
        <f t="shared" si="6"/>
        <v>200</v>
      </c>
      <c r="E131" s="43">
        <f t="shared" si="6"/>
        <v>30970</v>
      </c>
      <c r="F131" s="36">
        <f t="shared" si="6"/>
        <v>0</v>
      </c>
      <c r="G131" s="43">
        <f t="shared" si="6"/>
        <v>0</v>
      </c>
      <c r="H131" s="36">
        <f t="shared" si="6"/>
        <v>12007</v>
      </c>
      <c r="I131" s="43">
        <f t="shared" si="6"/>
        <v>2231140.7399999998</v>
      </c>
      <c r="J131" s="36">
        <f t="shared" si="6"/>
        <v>0</v>
      </c>
      <c r="K131" s="43">
        <f t="shared" si="6"/>
        <v>0</v>
      </c>
      <c r="L131" s="36">
        <f t="shared" si="6"/>
        <v>6235</v>
      </c>
      <c r="M131" s="43">
        <f t="shared" si="6"/>
        <v>9762277.4700000007</v>
      </c>
      <c r="N131" s="36">
        <f t="shared" si="6"/>
        <v>935</v>
      </c>
      <c r="O131" s="43">
        <f t="shared" si="6"/>
        <v>155001.03999999998</v>
      </c>
      <c r="P131" s="36">
        <f t="shared" si="6"/>
        <v>0</v>
      </c>
      <c r="Q131" s="43">
        <f t="shared" si="6"/>
        <v>0</v>
      </c>
      <c r="R131" s="36">
        <f t="shared" si="6"/>
        <v>0</v>
      </c>
      <c r="S131" s="43">
        <f t="shared" si="6"/>
        <v>0</v>
      </c>
      <c r="T131" s="36">
        <f t="shared" si="6"/>
        <v>0</v>
      </c>
      <c r="U131" s="43">
        <f t="shared" si="6"/>
        <v>0</v>
      </c>
      <c r="V131" s="36">
        <f t="shared" si="6"/>
        <v>0</v>
      </c>
      <c r="W131" s="43">
        <f t="shared" si="6"/>
        <v>0</v>
      </c>
      <c r="X131" s="36">
        <f t="shared" si="6"/>
        <v>0</v>
      </c>
      <c r="Y131" s="43">
        <f t="shared" si="6"/>
        <v>0</v>
      </c>
      <c r="Z131" s="36">
        <f t="shared" si="6"/>
        <v>7409</v>
      </c>
      <c r="AA131" s="43">
        <f t="shared" si="6"/>
        <v>2258189.1100000003</v>
      </c>
      <c r="AB131" s="36">
        <f t="shared" si="6"/>
        <v>0</v>
      </c>
      <c r="AC131" s="43">
        <f t="shared" si="6"/>
        <v>0</v>
      </c>
      <c r="AD131" s="36">
        <f t="shared" si="6"/>
        <v>23905</v>
      </c>
      <c r="AE131" s="43">
        <f t="shared" si="6"/>
        <v>17829783.300000001</v>
      </c>
      <c r="AF131" s="36">
        <f t="shared" si="6"/>
        <v>0</v>
      </c>
      <c r="AG131" s="43">
        <f t="shared" si="6"/>
        <v>0</v>
      </c>
    </row>
    <row r="132" spans="1:33" x14ac:dyDescent="0.25">
      <c r="A132" s="38">
        <v>28</v>
      </c>
      <c r="B132" s="65" t="s">
        <v>61</v>
      </c>
      <c r="C132" s="50" t="s">
        <v>26</v>
      </c>
      <c r="D132" s="36">
        <f t="shared" si="6"/>
        <v>0</v>
      </c>
      <c r="E132" s="43">
        <f t="shared" si="6"/>
        <v>0</v>
      </c>
      <c r="F132" s="36">
        <f t="shared" si="6"/>
        <v>0</v>
      </c>
      <c r="G132" s="43">
        <f t="shared" si="6"/>
        <v>0</v>
      </c>
      <c r="H132" s="36">
        <f t="shared" si="6"/>
        <v>0</v>
      </c>
      <c r="I132" s="43">
        <f t="shared" si="6"/>
        <v>0</v>
      </c>
      <c r="J132" s="36">
        <f t="shared" si="6"/>
        <v>0</v>
      </c>
      <c r="K132" s="43">
        <f t="shared" si="6"/>
        <v>0</v>
      </c>
      <c r="L132" s="36">
        <f t="shared" si="6"/>
        <v>0</v>
      </c>
      <c r="M132" s="43">
        <f t="shared" si="6"/>
        <v>0</v>
      </c>
      <c r="N132" s="36">
        <f t="shared" si="6"/>
        <v>0</v>
      </c>
      <c r="O132" s="43">
        <f t="shared" si="6"/>
        <v>0</v>
      </c>
      <c r="P132" s="36">
        <f t="shared" si="6"/>
        <v>0</v>
      </c>
      <c r="Q132" s="43">
        <f t="shared" si="6"/>
        <v>0</v>
      </c>
      <c r="R132" s="36">
        <f t="shared" si="6"/>
        <v>0</v>
      </c>
      <c r="S132" s="43">
        <f t="shared" ref="S132:AG132" si="7">S36+S84</f>
        <v>0</v>
      </c>
      <c r="T132" s="36">
        <f t="shared" si="7"/>
        <v>0</v>
      </c>
      <c r="U132" s="43">
        <f t="shared" si="7"/>
        <v>0</v>
      </c>
      <c r="V132" s="36">
        <f t="shared" si="7"/>
        <v>0</v>
      </c>
      <c r="W132" s="43">
        <f t="shared" si="7"/>
        <v>0</v>
      </c>
      <c r="X132" s="36">
        <f t="shared" si="7"/>
        <v>0</v>
      </c>
      <c r="Y132" s="43">
        <f t="shared" si="7"/>
        <v>0</v>
      </c>
      <c r="Z132" s="36">
        <f t="shared" si="7"/>
        <v>0</v>
      </c>
      <c r="AA132" s="43">
        <f t="shared" si="7"/>
        <v>0</v>
      </c>
      <c r="AB132" s="36">
        <f t="shared" si="7"/>
        <v>0</v>
      </c>
      <c r="AC132" s="43">
        <f t="shared" si="7"/>
        <v>0</v>
      </c>
      <c r="AD132" s="36">
        <f t="shared" si="7"/>
        <v>0</v>
      </c>
      <c r="AE132" s="43">
        <f t="shared" si="7"/>
        <v>0</v>
      </c>
      <c r="AF132" s="36">
        <f t="shared" si="7"/>
        <v>0</v>
      </c>
      <c r="AG132" s="43">
        <f t="shared" si="7"/>
        <v>0</v>
      </c>
    </row>
    <row r="133" spans="1:33" x14ac:dyDescent="0.25">
      <c r="A133" s="38">
        <v>29</v>
      </c>
      <c r="B133" s="65" t="s">
        <v>62</v>
      </c>
      <c r="C133" s="50" t="s">
        <v>27</v>
      </c>
      <c r="D133" s="36">
        <f t="shared" ref="D133:AG141" si="8">D37+D85</f>
        <v>0</v>
      </c>
      <c r="E133" s="43">
        <f t="shared" si="8"/>
        <v>0</v>
      </c>
      <c r="F133" s="36">
        <f t="shared" si="8"/>
        <v>0</v>
      </c>
      <c r="G133" s="43">
        <f t="shared" si="8"/>
        <v>0</v>
      </c>
      <c r="H133" s="36">
        <f t="shared" si="8"/>
        <v>870</v>
      </c>
      <c r="I133" s="43">
        <f t="shared" si="8"/>
        <v>172112.1</v>
      </c>
      <c r="J133" s="36">
        <f t="shared" si="8"/>
        <v>0</v>
      </c>
      <c r="K133" s="43">
        <f t="shared" si="8"/>
        <v>0</v>
      </c>
      <c r="L133" s="36">
        <f t="shared" si="8"/>
        <v>0</v>
      </c>
      <c r="M133" s="43">
        <f t="shared" si="8"/>
        <v>0</v>
      </c>
      <c r="N133" s="36">
        <f t="shared" si="8"/>
        <v>0</v>
      </c>
      <c r="O133" s="43">
        <f t="shared" si="8"/>
        <v>0</v>
      </c>
      <c r="P133" s="36">
        <f t="shared" si="8"/>
        <v>0</v>
      </c>
      <c r="Q133" s="43">
        <f t="shared" si="8"/>
        <v>0</v>
      </c>
      <c r="R133" s="36">
        <f t="shared" si="8"/>
        <v>0</v>
      </c>
      <c r="S133" s="43">
        <f t="shared" si="8"/>
        <v>0</v>
      </c>
      <c r="T133" s="36">
        <f t="shared" si="8"/>
        <v>0</v>
      </c>
      <c r="U133" s="43">
        <f t="shared" si="8"/>
        <v>0</v>
      </c>
      <c r="V133" s="36">
        <f t="shared" si="8"/>
        <v>0</v>
      </c>
      <c r="W133" s="43">
        <f t="shared" si="8"/>
        <v>0</v>
      </c>
      <c r="X133" s="36">
        <f t="shared" si="8"/>
        <v>0</v>
      </c>
      <c r="Y133" s="43">
        <f t="shared" si="8"/>
        <v>0</v>
      </c>
      <c r="Z133" s="36">
        <f t="shared" si="8"/>
        <v>0</v>
      </c>
      <c r="AA133" s="43">
        <f t="shared" si="8"/>
        <v>0</v>
      </c>
      <c r="AB133" s="36">
        <f t="shared" si="8"/>
        <v>0</v>
      </c>
      <c r="AC133" s="43">
        <f t="shared" si="8"/>
        <v>0</v>
      </c>
      <c r="AD133" s="36">
        <f t="shared" si="8"/>
        <v>1040</v>
      </c>
      <c r="AE133" s="43">
        <f t="shared" si="8"/>
        <v>909760.79999999993</v>
      </c>
      <c r="AF133" s="36">
        <f t="shared" si="8"/>
        <v>370</v>
      </c>
      <c r="AG133" s="43">
        <f t="shared" si="8"/>
        <v>323664.89999999997</v>
      </c>
    </row>
    <row r="134" spans="1:33" x14ac:dyDescent="0.25">
      <c r="A134" s="38">
        <v>30</v>
      </c>
      <c r="B134" s="65" t="s">
        <v>63</v>
      </c>
      <c r="C134" s="50" t="s">
        <v>28</v>
      </c>
      <c r="D134" s="36">
        <f t="shared" si="8"/>
        <v>0</v>
      </c>
      <c r="E134" s="43">
        <f t="shared" si="8"/>
        <v>0</v>
      </c>
      <c r="F134" s="36">
        <f t="shared" si="8"/>
        <v>0</v>
      </c>
      <c r="G134" s="43">
        <f t="shared" si="8"/>
        <v>0</v>
      </c>
      <c r="H134" s="36">
        <f t="shared" si="8"/>
        <v>110</v>
      </c>
      <c r="I134" s="43">
        <f t="shared" si="8"/>
        <v>17446</v>
      </c>
      <c r="J134" s="36">
        <f t="shared" si="8"/>
        <v>0</v>
      </c>
      <c r="K134" s="43">
        <f t="shared" si="8"/>
        <v>0</v>
      </c>
      <c r="L134" s="36">
        <f t="shared" si="8"/>
        <v>0</v>
      </c>
      <c r="M134" s="43">
        <f t="shared" si="8"/>
        <v>0</v>
      </c>
      <c r="N134" s="36">
        <f t="shared" si="8"/>
        <v>0</v>
      </c>
      <c r="O134" s="43">
        <f t="shared" si="8"/>
        <v>0</v>
      </c>
      <c r="P134" s="36">
        <f t="shared" si="8"/>
        <v>0</v>
      </c>
      <c r="Q134" s="43">
        <f t="shared" si="8"/>
        <v>0</v>
      </c>
      <c r="R134" s="36">
        <f t="shared" si="8"/>
        <v>0</v>
      </c>
      <c r="S134" s="43">
        <f t="shared" si="8"/>
        <v>0</v>
      </c>
      <c r="T134" s="36">
        <f t="shared" si="8"/>
        <v>0</v>
      </c>
      <c r="U134" s="43">
        <f t="shared" si="8"/>
        <v>0</v>
      </c>
      <c r="V134" s="36">
        <f t="shared" si="8"/>
        <v>0</v>
      </c>
      <c r="W134" s="43">
        <f t="shared" si="8"/>
        <v>0</v>
      </c>
      <c r="X134" s="36">
        <f t="shared" si="8"/>
        <v>0</v>
      </c>
      <c r="Y134" s="43">
        <f t="shared" si="8"/>
        <v>0</v>
      </c>
      <c r="Z134" s="36">
        <f t="shared" si="8"/>
        <v>0</v>
      </c>
      <c r="AA134" s="43">
        <f t="shared" si="8"/>
        <v>0</v>
      </c>
      <c r="AB134" s="36">
        <f t="shared" si="8"/>
        <v>0</v>
      </c>
      <c r="AC134" s="43">
        <f t="shared" si="8"/>
        <v>0</v>
      </c>
      <c r="AD134" s="36">
        <f t="shared" si="8"/>
        <v>680</v>
      </c>
      <c r="AE134" s="43">
        <f t="shared" si="8"/>
        <v>413256.4</v>
      </c>
      <c r="AF134" s="36">
        <f t="shared" si="8"/>
        <v>0</v>
      </c>
      <c r="AG134" s="43">
        <f t="shared" si="8"/>
        <v>0</v>
      </c>
    </row>
    <row r="135" spans="1:33" x14ac:dyDescent="0.25">
      <c r="A135" s="38">
        <v>31</v>
      </c>
      <c r="B135" s="65" t="s">
        <v>64</v>
      </c>
      <c r="C135" s="50" t="s">
        <v>29</v>
      </c>
      <c r="D135" s="36">
        <f t="shared" si="8"/>
        <v>2040</v>
      </c>
      <c r="E135" s="43">
        <f t="shared" si="8"/>
        <v>336314.4</v>
      </c>
      <c r="F135" s="36">
        <f t="shared" si="8"/>
        <v>0</v>
      </c>
      <c r="G135" s="43">
        <f t="shared" si="8"/>
        <v>0</v>
      </c>
      <c r="H135" s="36">
        <f t="shared" si="8"/>
        <v>1500</v>
      </c>
      <c r="I135" s="43">
        <f t="shared" si="8"/>
        <v>296745</v>
      </c>
      <c r="J135" s="36">
        <f t="shared" si="8"/>
        <v>0</v>
      </c>
      <c r="K135" s="43">
        <f t="shared" si="8"/>
        <v>0</v>
      </c>
      <c r="L135" s="36">
        <f t="shared" si="8"/>
        <v>0</v>
      </c>
      <c r="M135" s="43">
        <f t="shared" si="8"/>
        <v>0</v>
      </c>
      <c r="N135" s="36">
        <f t="shared" si="8"/>
        <v>0</v>
      </c>
      <c r="O135" s="43">
        <f t="shared" si="8"/>
        <v>0</v>
      </c>
      <c r="P135" s="36">
        <f t="shared" si="8"/>
        <v>0</v>
      </c>
      <c r="Q135" s="43">
        <f t="shared" si="8"/>
        <v>0</v>
      </c>
      <c r="R135" s="36">
        <f t="shared" si="8"/>
        <v>0</v>
      </c>
      <c r="S135" s="43">
        <f t="shared" si="8"/>
        <v>0</v>
      </c>
      <c r="T135" s="36">
        <f t="shared" si="8"/>
        <v>0</v>
      </c>
      <c r="U135" s="43">
        <f t="shared" si="8"/>
        <v>0</v>
      </c>
      <c r="V135" s="36">
        <f t="shared" si="8"/>
        <v>0</v>
      </c>
      <c r="W135" s="43">
        <f t="shared" si="8"/>
        <v>0</v>
      </c>
      <c r="X135" s="36">
        <f t="shared" si="8"/>
        <v>0</v>
      </c>
      <c r="Y135" s="43">
        <f t="shared" si="8"/>
        <v>0</v>
      </c>
      <c r="Z135" s="36">
        <f t="shared" si="8"/>
        <v>600</v>
      </c>
      <c r="AA135" s="43">
        <f t="shared" si="8"/>
        <v>194694</v>
      </c>
      <c r="AB135" s="36">
        <f t="shared" si="8"/>
        <v>0</v>
      </c>
      <c r="AC135" s="43">
        <f t="shared" si="8"/>
        <v>0</v>
      </c>
      <c r="AD135" s="36">
        <f t="shared" si="8"/>
        <v>3900</v>
      </c>
      <c r="AE135" s="43">
        <f t="shared" si="8"/>
        <v>3411602.9999999995</v>
      </c>
      <c r="AF135" s="36">
        <f t="shared" si="8"/>
        <v>0</v>
      </c>
      <c r="AG135" s="43">
        <f t="shared" si="8"/>
        <v>0</v>
      </c>
    </row>
    <row r="136" spans="1:33" x14ac:dyDescent="0.25">
      <c r="A136" s="38">
        <v>32</v>
      </c>
      <c r="B136" s="65" t="s">
        <v>65</v>
      </c>
      <c r="C136" s="50" t="s">
        <v>30</v>
      </c>
      <c r="D136" s="36">
        <f t="shared" si="8"/>
        <v>0</v>
      </c>
      <c r="E136" s="43">
        <f t="shared" si="8"/>
        <v>0</v>
      </c>
      <c r="F136" s="36">
        <f t="shared" si="8"/>
        <v>0</v>
      </c>
      <c r="G136" s="43">
        <f t="shared" si="8"/>
        <v>0</v>
      </c>
      <c r="H136" s="36">
        <f t="shared" si="8"/>
        <v>0</v>
      </c>
      <c r="I136" s="43">
        <f t="shared" si="8"/>
        <v>0</v>
      </c>
      <c r="J136" s="36">
        <f t="shared" si="8"/>
        <v>0</v>
      </c>
      <c r="K136" s="43">
        <f t="shared" si="8"/>
        <v>0</v>
      </c>
      <c r="L136" s="36">
        <f t="shared" si="8"/>
        <v>0</v>
      </c>
      <c r="M136" s="43">
        <f t="shared" si="8"/>
        <v>0</v>
      </c>
      <c r="N136" s="36">
        <f t="shared" si="8"/>
        <v>0</v>
      </c>
      <c r="O136" s="43">
        <f t="shared" si="8"/>
        <v>0</v>
      </c>
      <c r="P136" s="36">
        <f t="shared" si="8"/>
        <v>0</v>
      </c>
      <c r="Q136" s="43">
        <f t="shared" si="8"/>
        <v>0</v>
      </c>
      <c r="R136" s="36">
        <f t="shared" si="8"/>
        <v>0</v>
      </c>
      <c r="S136" s="43">
        <f t="shared" si="8"/>
        <v>0</v>
      </c>
      <c r="T136" s="36">
        <f t="shared" si="8"/>
        <v>0</v>
      </c>
      <c r="U136" s="43">
        <f t="shared" si="8"/>
        <v>0</v>
      </c>
      <c r="V136" s="36">
        <f t="shared" si="8"/>
        <v>0</v>
      </c>
      <c r="W136" s="43">
        <f t="shared" si="8"/>
        <v>0</v>
      </c>
      <c r="X136" s="36">
        <f t="shared" si="8"/>
        <v>0</v>
      </c>
      <c r="Y136" s="43">
        <f t="shared" si="8"/>
        <v>0</v>
      </c>
      <c r="Z136" s="36">
        <f t="shared" si="8"/>
        <v>0</v>
      </c>
      <c r="AA136" s="43">
        <f t="shared" si="8"/>
        <v>0</v>
      </c>
      <c r="AB136" s="36">
        <f t="shared" si="8"/>
        <v>0</v>
      </c>
      <c r="AC136" s="43">
        <f t="shared" si="8"/>
        <v>0</v>
      </c>
      <c r="AD136" s="36">
        <f t="shared" si="8"/>
        <v>0</v>
      </c>
      <c r="AE136" s="43">
        <f t="shared" si="8"/>
        <v>0</v>
      </c>
      <c r="AF136" s="36">
        <f t="shared" si="8"/>
        <v>0</v>
      </c>
      <c r="AG136" s="43">
        <f t="shared" si="8"/>
        <v>0</v>
      </c>
    </row>
    <row r="137" spans="1:33" x14ac:dyDescent="0.25">
      <c r="A137" s="38">
        <v>33</v>
      </c>
      <c r="B137" s="65" t="s">
        <v>66</v>
      </c>
      <c r="C137" s="50" t="s">
        <v>31</v>
      </c>
      <c r="D137" s="36">
        <f t="shared" si="8"/>
        <v>0</v>
      </c>
      <c r="E137" s="43">
        <f t="shared" si="8"/>
        <v>0</v>
      </c>
      <c r="F137" s="36">
        <f t="shared" si="8"/>
        <v>0</v>
      </c>
      <c r="G137" s="43">
        <f t="shared" si="8"/>
        <v>0</v>
      </c>
      <c r="H137" s="36">
        <f t="shared" si="8"/>
        <v>0</v>
      </c>
      <c r="I137" s="43">
        <f t="shared" si="8"/>
        <v>0</v>
      </c>
      <c r="J137" s="36">
        <f t="shared" si="8"/>
        <v>0</v>
      </c>
      <c r="K137" s="43">
        <f t="shared" si="8"/>
        <v>0</v>
      </c>
      <c r="L137" s="36">
        <f t="shared" si="8"/>
        <v>0</v>
      </c>
      <c r="M137" s="43">
        <f t="shared" si="8"/>
        <v>0</v>
      </c>
      <c r="N137" s="36">
        <f t="shared" si="8"/>
        <v>0</v>
      </c>
      <c r="O137" s="43">
        <f t="shared" si="8"/>
        <v>0</v>
      </c>
      <c r="P137" s="36">
        <f t="shared" si="8"/>
        <v>0</v>
      </c>
      <c r="Q137" s="43">
        <f t="shared" si="8"/>
        <v>0</v>
      </c>
      <c r="R137" s="36">
        <f t="shared" si="8"/>
        <v>0</v>
      </c>
      <c r="S137" s="43">
        <f t="shared" si="8"/>
        <v>0</v>
      </c>
      <c r="T137" s="36">
        <f t="shared" si="8"/>
        <v>0</v>
      </c>
      <c r="U137" s="43">
        <f t="shared" si="8"/>
        <v>0</v>
      </c>
      <c r="V137" s="36">
        <f t="shared" si="8"/>
        <v>0</v>
      </c>
      <c r="W137" s="43">
        <f t="shared" si="8"/>
        <v>0</v>
      </c>
      <c r="X137" s="36">
        <f t="shared" si="8"/>
        <v>0</v>
      </c>
      <c r="Y137" s="43">
        <f t="shared" si="8"/>
        <v>0</v>
      </c>
      <c r="Z137" s="36">
        <f t="shared" si="8"/>
        <v>0</v>
      </c>
      <c r="AA137" s="43">
        <f t="shared" si="8"/>
        <v>0</v>
      </c>
      <c r="AB137" s="36">
        <f t="shared" si="8"/>
        <v>0</v>
      </c>
      <c r="AC137" s="43">
        <f t="shared" si="8"/>
        <v>0</v>
      </c>
      <c r="AD137" s="36">
        <f t="shared" si="8"/>
        <v>0</v>
      </c>
      <c r="AE137" s="43">
        <f t="shared" si="8"/>
        <v>0</v>
      </c>
      <c r="AF137" s="36">
        <f t="shared" si="8"/>
        <v>0</v>
      </c>
      <c r="AG137" s="43">
        <f t="shared" si="8"/>
        <v>0</v>
      </c>
    </row>
    <row r="138" spans="1:33" x14ac:dyDescent="0.25">
      <c r="A138" s="38">
        <v>34</v>
      </c>
      <c r="B138" s="65" t="s">
        <v>67</v>
      </c>
      <c r="C138" s="50" t="s">
        <v>32</v>
      </c>
      <c r="D138" s="36">
        <f t="shared" si="8"/>
        <v>0</v>
      </c>
      <c r="E138" s="43">
        <f t="shared" si="8"/>
        <v>0</v>
      </c>
      <c r="F138" s="36">
        <f t="shared" si="8"/>
        <v>0</v>
      </c>
      <c r="G138" s="43">
        <f t="shared" si="8"/>
        <v>0</v>
      </c>
      <c r="H138" s="36">
        <f t="shared" si="8"/>
        <v>0</v>
      </c>
      <c r="I138" s="43">
        <f t="shared" si="8"/>
        <v>0</v>
      </c>
      <c r="J138" s="36">
        <f t="shared" si="8"/>
        <v>0</v>
      </c>
      <c r="K138" s="43">
        <f t="shared" si="8"/>
        <v>0</v>
      </c>
      <c r="L138" s="36">
        <f t="shared" si="8"/>
        <v>0</v>
      </c>
      <c r="M138" s="43">
        <f t="shared" si="8"/>
        <v>0</v>
      </c>
      <c r="N138" s="36">
        <f t="shared" si="8"/>
        <v>0</v>
      </c>
      <c r="O138" s="43">
        <f t="shared" si="8"/>
        <v>0</v>
      </c>
      <c r="P138" s="36">
        <f t="shared" si="8"/>
        <v>0</v>
      </c>
      <c r="Q138" s="43">
        <f t="shared" si="8"/>
        <v>0</v>
      </c>
      <c r="R138" s="36">
        <f t="shared" si="8"/>
        <v>0</v>
      </c>
      <c r="S138" s="43">
        <f t="shared" si="8"/>
        <v>0</v>
      </c>
      <c r="T138" s="36">
        <f t="shared" si="8"/>
        <v>0</v>
      </c>
      <c r="U138" s="43">
        <f t="shared" si="8"/>
        <v>0</v>
      </c>
      <c r="V138" s="36">
        <f t="shared" si="8"/>
        <v>0</v>
      </c>
      <c r="W138" s="43">
        <f t="shared" si="8"/>
        <v>0</v>
      </c>
      <c r="X138" s="36">
        <f t="shared" si="8"/>
        <v>0</v>
      </c>
      <c r="Y138" s="43">
        <f t="shared" si="8"/>
        <v>0</v>
      </c>
      <c r="Z138" s="36">
        <f t="shared" si="8"/>
        <v>0</v>
      </c>
      <c r="AA138" s="43">
        <f t="shared" si="8"/>
        <v>0</v>
      </c>
      <c r="AB138" s="36">
        <f t="shared" si="8"/>
        <v>0</v>
      </c>
      <c r="AC138" s="43">
        <f t="shared" si="8"/>
        <v>0</v>
      </c>
      <c r="AD138" s="36">
        <f t="shared" si="8"/>
        <v>0</v>
      </c>
      <c r="AE138" s="43">
        <f t="shared" si="8"/>
        <v>0</v>
      </c>
      <c r="AF138" s="36">
        <f t="shared" si="8"/>
        <v>0</v>
      </c>
      <c r="AG138" s="43">
        <f t="shared" si="8"/>
        <v>0</v>
      </c>
    </row>
    <row r="139" spans="1:33" x14ac:dyDescent="0.25">
      <c r="A139" s="38">
        <v>35</v>
      </c>
      <c r="B139" s="65" t="s">
        <v>68</v>
      </c>
      <c r="C139" s="50" t="s">
        <v>33</v>
      </c>
      <c r="D139" s="36">
        <f t="shared" si="8"/>
        <v>147</v>
      </c>
      <c r="E139" s="43">
        <f t="shared" si="8"/>
        <v>43581.090000000004</v>
      </c>
      <c r="F139" s="36">
        <f t="shared" si="8"/>
        <v>0</v>
      </c>
      <c r="G139" s="43">
        <f t="shared" si="8"/>
        <v>0</v>
      </c>
      <c r="H139" s="36">
        <f t="shared" si="8"/>
        <v>760</v>
      </c>
      <c r="I139" s="43">
        <f t="shared" si="8"/>
        <v>270377.59999999998</v>
      </c>
      <c r="J139" s="36">
        <f t="shared" si="8"/>
        <v>0</v>
      </c>
      <c r="K139" s="43">
        <f t="shared" si="8"/>
        <v>0</v>
      </c>
      <c r="L139" s="36">
        <f t="shared" si="8"/>
        <v>0</v>
      </c>
      <c r="M139" s="43">
        <f t="shared" si="8"/>
        <v>0</v>
      </c>
      <c r="N139" s="36">
        <f t="shared" si="8"/>
        <v>0</v>
      </c>
      <c r="O139" s="43">
        <f t="shared" si="8"/>
        <v>0</v>
      </c>
      <c r="P139" s="36">
        <f t="shared" si="8"/>
        <v>0</v>
      </c>
      <c r="Q139" s="43">
        <f t="shared" si="8"/>
        <v>0</v>
      </c>
      <c r="R139" s="36">
        <f t="shared" si="8"/>
        <v>0</v>
      </c>
      <c r="S139" s="43">
        <f t="shared" si="8"/>
        <v>0</v>
      </c>
      <c r="T139" s="36">
        <f t="shared" si="8"/>
        <v>0</v>
      </c>
      <c r="U139" s="43">
        <f t="shared" si="8"/>
        <v>0</v>
      </c>
      <c r="V139" s="36">
        <f t="shared" si="8"/>
        <v>0</v>
      </c>
      <c r="W139" s="43">
        <f t="shared" si="8"/>
        <v>0</v>
      </c>
      <c r="X139" s="36">
        <f t="shared" si="8"/>
        <v>0</v>
      </c>
      <c r="Y139" s="43">
        <f t="shared" si="8"/>
        <v>0</v>
      </c>
      <c r="Z139" s="36">
        <f t="shared" si="8"/>
        <v>0</v>
      </c>
      <c r="AA139" s="43">
        <f t="shared" si="8"/>
        <v>0</v>
      </c>
      <c r="AB139" s="36">
        <f t="shared" si="8"/>
        <v>0</v>
      </c>
      <c r="AC139" s="43">
        <f t="shared" si="8"/>
        <v>0</v>
      </c>
      <c r="AD139" s="36">
        <f t="shared" si="8"/>
        <v>1430</v>
      </c>
      <c r="AE139" s="43">
        <f t="shared" si="8"/>
        <v>1856626.1999999997</v>
      </c>
      <c r="AF139" s="36">
        <f t="shared" si="8"/>
        <v>0</v>
      </c>
      <c r="AG139" s="43">
        <f t="shared" si="8"/>
        <v>0</v>
      </c>
    </row>
    <row r="140" spans="1:33" x14ac:dyDescent="0.25">
      <c r="A140" s="38">
        <v>36</v>
      </c>
      <c r="B140" s="65" t="s">
        <v>72</v>
      </c>
      <c r="C140" s="50" t="s">
        <v>190</v>
      </c>
      <c r="D140" s="36">
        <f t="shared" si="8"/>
        <v>1800</v>
      </c>
      <c r="E140" s="43">
        <f t="shared" si="8"/>
        <v>545094</v>
      </c>
      <c r="F140" s="36">
        <f t="shared" si="8"/>
        <v>0</v>
      </c>
      <c r="G140" s="43">
        <f t="shared" si="8"/>
        <v>0</v>
      </c>
      <c r="H140" s="36">
        <f t="shared" si="8"/>
        <v>0</v>
      </c>
      <c r="I140" s="43">
        <f t="shared" si="8"/>
        <v>0</v>
      </c>
      <c r="J140" s="36">
        <f t="shared" si="8"/>
        <v>0</v>
      </c>
      <c r="K140" s="43">
        <f t="shared" si="8"/>
        <v>0</v>
      </c>
      <c r="L140" s="36">
        <f t="shared" si="8"/>
        <v>0</v>
      </c>
      <c r="M140" s="43">
        <f t="shared" si="8"/>
        <v>0</v>
      </c>
      <c r="N140" s="36">
        <f t="shared" si="8"/>
        <v>0</v>
      </c>
      <c r="O140" s="43">
        <f t="shared" si="8"/>
        <v>0</v>
      </c>
      <c r="P140" s="36">
        <f t="shared" si="8"/>
        <v>0</v>
      </c>
      <c r="Q140" s="43">
        <f t="shared" si="8"/>
        <v>0</v>
      </c>
      <c r="R140" s="36">
        <f t="shared" si="8"/>
        <v>0</v>
      </c>
      <c r="S140" s="43">
        <f t="shared" si="8"/>
        <v>0</v>
      </c>
      <c r="T140" s="36">
        <f t="shared" si="8"/>
        <v>0</v>
      </c>
      <c r="U140" s="43">
        <f t="shared" si="8"/>
        <v>0</v>
      </c>
      <c r="V140" s="36">
        <f t="shared" si="8"/>
        <v>0</v>
      </c>
      <c r="W140" s="43">
        <f t="shared" si="8"/>
        <v>0</v>
      </c>
      <c r="X140" s="36">
        <f t="shared" si="8"/>
        <v>0</v>
      </c>
      <c r="Y140" s="43">
        <f t="shared" si="8"/>
        <v>0</v>
      </c>
      <c r="Z140" s="36">
        <f t="shared" si="8"/>
        <v>0</v>
      </c>
      <c r="AA140" s="43">
        <f t="shared" si="8"/>
        <v>0</v>
      </c>
      <c r="AB140" s="36">
        <f t="shared" si="8"/>
        <v>0</v>
      </c>
      <c r="AC140" s="43">
        <f t="shared" si="8"/>
        <v>0</v>
      </c>
      <c r="AD140" s="36">
        <f t="shared" si="8"/>
        <v>4490</v>
      </c>
      <c r="AE140" s="43">
        <f t="shared" si="8"/>
        <v>5741048.7000000002</v>
      </c>
      <c r="AF140" s="36">
        <f t="shared" si="8"/>
        <v>1000</v>
      </c>
      <c r="AG140" s="43">
        <f t="shared" si="8"/>
        <v>1573770</v>
      </c>
    </row>
    <row r="141" spans="1:33" x14ac:dyDescent="0.25">
      <c r="A141" s="38">
        <v>37</v>
      </c>
      <c r="B141" s="65" t="s">
        <v>69</v>
      </c>
      <c r="C141" s="50" t="s">
        <v>34</v>
      </c>
      <c r="D141" s="36">
        <f t="shared" si="8"/>
        <v>0</v>
      </c>
      <c r="E141" s="43">
        <f t="shared" si="8"/>
        <v>0</v>
      </c>
      <c r="F141" s="36">
        <f t="shared" si="8"/>
        <v>0</v>
      </c>
      <c r="G141" s="43">
        <f t="shared" si="8"/>
        <v>0</v>
      </c>
      <c r="H141" s="36">
        <f t="shared" si="8"/>
        <v>0</v>
      </c>
      <c r="I141" s="43">
        <f t="shared" si="8"/>
        <v>0</v>
      </c>
      <c r="J141" s="36">
        <f t="shared" si="8"/>
        <v>0</v>
      </c>
      <c r="K141" s="43">
        <f t="shared" si="8"/>
        <v>0</v>
      </c>
      <c r="L141" s="36">
        <f t="shared" si="8"/>
        <v>0</v>
      </c>
      <c r="M141" s="43">
        <f t="shared" si="8"/>
        <v>0</v>
      </c>
      <c r="N141" s="36">
        <f t="shared" si="8"/>
        <v>0</v>
      </c>
      <c r="O141" s="43">
        <f t="shared" si="8"/>
        <v>0</v>
      </c>
      <c r="P141" s="36">
        <f t="shared" si="8"/>
        <v>0</v>
      </c>
      <c r="Q141" s="43">
        <f t="shared" si="8"/>
        <v>0</v>
      </c>
      <c r="R141" s="36">
        <f t="shared" si="8"/>
        <v>0</v>
      </c>
      <c r="S141" s="43">
        <f t="shared" ref="S141:AG141" si="9">S45+S93</f>
        <v>0</v>
      </c>
      <c r="T141" s="36">
        <f t="shared" si="9"/>
        <v>0</v>
      </c>
      <c r="U141" s="43">
        <f t="shared" si="9"/>
        <v>0</v>
      </c>
      <c r="V141" s="36">
        <f t="shared" si="9"/>
        <v>0</v>
      </c>
      <c r="W141" s="43">
        <f t="shared" si="9"/>
        <v>0</v>
      </c>
      <c r="X141" s="36">
        <f t="shared" si="9"/>
        <v>0</v>
      </c>
      <c r="Y141" s="43">
        <f t="shared" si="9"/>
        <v>0</v>
      </c>
      <c r="Z141" s="36">
        <f t="shared" si="9"/>
        <v>0</v>
      </c>
      <c r="AA141" s="43">
        <f t="shared" si="9"/>
        <v>0</v>
      </c>
      <c r="AB141" s="36">
        <f t="shared" si="9"/>
        <v>0</v>
      </c>
      <c r="AC141" s="43">
        <f t="shared" si="9"/>
        <v>0</v>
      </c>
      <c r="AD141" s="36">
        <f t="shared" si="9"/>
        <v>0</v>
      </c>
      <c r="AE141" s="43">
        <f t="shared" si="9"/>
        <v>0</v>
      </c>
      <c r="AF141" s="36">
        <f t="shared" si="9"/>
        <v>0</v>
      </c>
      <c r="AG141" s="43">
        <f t="shared" si="9"/>
        <v>0</v>
      </c>
    </row>
    <row r="142" spans="1:33" x14ac:dyDescent="0.25">
      <c r="A142" s="38">
        <v>38</v>
      </c>
      <c r="B142" s="65" t="s">
        <v>72</v>
      </c>
      <c r="C142" s="50" t="s">
        <v>70</v>
      </c>
      <c r="D142" s="36">
        <f t="shared" ref="D142:AG143" si="10">D46+D94</f>
        <v>0</v>
      </c>
      <c r="E142" s="43">
        <f t="shared" si="10"/>
        <v>0</v>
      </c>
      <c r="F142" s="36">
        <f t="shared" si="10"/>
        <v>0</v>
      </c>
      <c r="G142" s="43">
        <f t="shared" si="10"/>
        <v>0</v>
      </c>
      <c r="H142" s="36">
        <f t="shared" si="10"/>
        <v>0</v>
      </c>
      <c r="I142" s="43">
        <f t="shared" si="10"/>
        <v>0</v>
      </c>
      <c r="J142" s="36">
        <f t="shared" si="10"/>
        <v>0</v>
      </c>
      <c r="K142" s="43">
        <f t="shared" si="10"/>
        <v>0</v>
      </c>
      <c r="L142" s="36">
        <f t="shared" si="10"/>
        <v>0</v>
      </c>
      <c r="M142" s="43">
        <f t="shared" si="10"/>
        <v>0</v>
      </c>
      <c r="N142" s="36">
        <f t="shared" si="10"/>
        <v>0</v>
      </c>
      <c r="O142" s="43">
        <f t="shared" si="10"/>
        <v>0</v>
      </c>
      <c r="P142" s="36">
        <f t="shared" si="10"/>
        <v>0</v>
      </c>
      <c r="Q142" s="43">
        <f t="shared" si="10"/>
        <v>0</v>
      </c>
      <c r="R142" s="36">
        <f t="shared" si="10"/>
        <v>0</v>
      </c>
      <c r="S142" s="43">
        <f t="shared" si="10"/>
        <v>0</v>
      </c>
      <c r="T142" s="36">
        <f t="shared" si="10"/>
        <v>0</v>
      </c>
      <c r="U142" s="43">
        <f t="shared" si="10"/>
        <v>0</v>
      </c>
      <c r="V142" s="36">
        <f t="shared" si="10"/>
        <v>0</v>
      </c>
      <c r="W142" s="43">
        <f t="shared" si="10"/>
        <v>0</v>
      </c>
      <c r="X142" s="36">
        <f t="shared" si="10"/>
        <v>0</v>
      </c>
      <c r="Y142" s="43">
        <f t="shared" si="10"/>
        <v>0</v>
      </c>
      <c r="Z142" s="36">
        <f t="shared" si="10"/>
        <v>0</v>
      </c>
      <c r="AA142" s="43">
        <f t="shared" si="10"/>
        <v>0</v>
      </c>
      <c r="AB142" s="36">
        <f t="shared" si="10"/>
        <v>0</v>
      </c>
      <c r="AC142" s="43">
        <f t="shared" si="10"/>
        <v>0</v>
      </c>
      <c r="AD142" s="36">
        <f t="shared" si="10"/>
        <v>0</v>
      </c>
      <c r="AE142" s="43">
        <f t="shared" si="10"/>
        <v>0</v>
      </c>
      <c r="AF142" s="36">
        <f t="shared" si="10"/>
        <v>0</v>
      </c>
      <c r="AG142" s="43">
        <f t="shared" si="10"/>
        <v>0</v>
      </c>
    </row>
    <row r="143" spans="1:33" x14ac:dyDescent="0.25">
      <c r="A143" s="38">
        <v>39</v>
      </c>
      <c r="B143" s="65" t="s">
        <v>72</v>
      </c>
      <c r="C143" s="50" t="s">
        <v>71</v>
      </c>
      <c r="D143" s="36">
        <f t="shared" si="10"/>
        <v>2031</v>
      </c>
      <c r="E143" s="43">
        <f t="shared" si="10"/>
        <v>235860.03</v>
      </c>
      <c r="F143" s="36">
        <f t="shared" si="10"/>
        <v>0</v>
      </c>
      <c r="G143" s="43">
        <f t="shared" si="10"/>
        <v>0</v>
      </c>
      <c r="H143" s="36">
        <f t="shared" si="10"/>
        <v>0</v>
      </c>
      <c r="I143" s="43">
        <f t="shared" si="10"/>
        <v>0</v>
      </c>
      <c r="J143" s="36">
        <f t="shared" si="10"/>
        <v>400</v>
      </c>
      <c r="K143" s="43">
        <f t="shared" si="10"/>
        <v>0</v>
      </c>
      <c r="L143" s="36">
        <f t="shared" si="10"/>
        <v>0</v>
      </c>
      <c r="M143" s="43">
        <f t="shared" si="10"/>
        <v>0</v>
      </c>
      <c r="N143" s="36">
        <f t="shared" si="10"/>
        <v>0</v>
      </c>
      <c r="O143" s="43">
        <f t="shared" si="10"/>
        <v>0</v>
      </c>
      <c r="P143" s="36">
        <f t="shared" si="10"/>
        <v>0</v>
      </c>
      <c r="Q143" s="43">
        <f t="shared" si="10"/>
        <v>0</v>
      </c>
      <c r="R143" s="36">
        <f t="shared" si="10"/>
        <v>0</v>
      </c>
      <c r="S143" s="43">
        <f t="shared" si="10"/>
        <v>0</v>
      </c>
      <c r="T143" s="36">
        <f t="shared" si="10"/>
        <v>0</v>
      </c>
      <c r="U143" s="43">
        <f t="shared" si="10"/>
        <v>0</v>
      </c>
      <c r="V143" s="36">
        <f t="shared" si="10"/>
        <v>0</v>
      </c>
      <c r="W143" s="43">
        <f t="shared" si="10"/>
        <v>0</v>
      </c>
      <c r="X143" s="36">
        <f t="shared" si="10"/>
        <v>0</v>
      </c>
      <c r="Y143" s="43">
        <f t="shared" si="10"/>
        <v>0</v>
      </c>
      <c r="Z143" s="36">
        <f t="shared" si="10"/>
        <v>3400</v>
      </c>
      <c r="AA143" s="43">
        <f t="shared" si="10"/>
        <v>777138</v>
      </c>
      <c r="AB143" s="36">
        <f t="shared" si="10"/>
        <v>1173</v>
      </c>
      <c r="AC143" s="43">
        <f t="shared" si="10"/>
        <v>268112.61</v>
      </c>
      <c r="AD143" s="36">
        <f t="shared" si="10"/>
        <v>0</v>
      </c>
      <c r="AE143" s="43">
        <f t="shared" si="10"/>
        <v>0</v>
      </c>
      <c r="AF143" s="36">
        <f t="shared" si="10"/>
        <v>0</v>
      </c>
      <c r="AG143" s="43">
        <f t="shared" si="10"/>
        <v>0</v>
      </c>
    </row>
    <row r="144" spans="1:33" x14ac:dyDescent="0.25">
      <c r="A144" s="227" t="s">
        <v>82</v>
      </c>
      <c r="B144" s="228"/>
      <c r="C144" s="229"/>
      <c r="D144" s="67">
        <f>SUM(D106:D143)</f>
        <v>25307</v>
      </c>
      <c r="E144" s="39">
        <f t="shared" ref="E144:AG144" si="11">SUM(E106:E143)</f>
        <v>4272205.34</v>
      </c>
      <c r="F144" s="67">
        <f t="shared" si="11"/>
        <v>1979</v>
      </c>
      <c r="G144" s="39">
        <f t="shared" si="11"/>
        <v>386616.31999999995</v>
      </c>
      <c r="H144" s="67">
        <f t="shared" si="11"/>
        <v>25199</v>
      </c>
      <c r="I144" s="39">
        <f t="shared" si="11"/>
        <v>5013404.8999999985</v>
      </c>
      <c r="J144" s="67">
        <f t="shared" si="11"/>
        <v>6058</v>
      </c>
      <c r="K144" s="39">
        <f t="shared" si="11"/>
        <v>1094592.3</v>
      </c>
      <c r="L144" s="67">
        <f t="shared" si="11"/>
        <v>6235</v>
      </c>
      <c r="M144" s="39">
        <f t="shared" si="11"/>
        <v>9762277.4700000007</v>
      </c>
      <c r="N144" s="67">
        <f t="shared" si="11"/>
        <v>935</v>
      </c>
      <c r="O144" s="39">
        <f t="shared" si="11"/>
        <v>155001.03999999998</v>
      </c>
      <c r="P144" s="67">
        <f t="shared" si="11"/>
        <v>286</v>
      </c>
      <c r="Q144" s="39">
        <f t="shared" si="11"/>
        <v>1135019.5999999999</v>
      </c>
      <c r="R144" s="67">
        <f t="shared" si="11"/>
        <v>71</v>
      </c>
      <c r="S144" s="39">
        <f t="shared" si="11"/>
        <v>281770.59999999998</v>
      </c>
      <c r="T144" s="67">
        <f t="shared" si="11"/>
        <v>6996</v>
      </c>
      <c r="U144" s="39">
        <f t="shared" si="11"/>
        <v>7760257.5099999998</v>
      </c>
      <c r="V144" s="67">
        <f t="shared" si="11"/>
        <v>4815</v>
      </c>
      <c r="W144" s="39">
        <f t="shared" si="11"/>
        <v>1124786</v>
      </c>
      <c r="X144" s="67">
        <f t="shared" si="11"/>
        <v>813</v>
      </c>
      <c r="Y144" s="39">
        <f t="shared" si="11"/>
        <v>1528520.45</v>
      </c>
      <c r="Z144" s="67">
        <f t="shared" si="11"/>
        <v>12459</v>
      </c>
      <c r="AA144" s="39">
        <f t="shared" si="11"/>
        <v>3495539.1100000003</v>
      </c>
      <c r="AB144" s="67">
        <f t="shared" si="11"/>
        <v>3800</v>
      </c>
      <c r="AC144" s="39">
        <f t="shared" si="11"/>
        <v>1423213.29</v>
      </c>
      <c r="AD144" s="67">
        <f t="shared" si="11"/>
        <v>50757</v>
      </c>
      <c r="AE144" s="39">
        <f t="shared" si="11"/>
        <v>45786910.480000004</v>
      </c>
      <c r="AF144" s="67">
        <f t="shared" si="11"/>
        <v>15479</v>
      </c>
      <c r="AG144" s="39">
        <f t="shared" si="11"/>
        <v>17302954.43</v>
      </c>
    </row>
    <row r="146" spans="1:33" ht="27.75" hidden="1" customHeight="1" x14ac:dyDescent="0.25">
      <c r="A146" s="48"/>
      <c r="B146" s="49"/>
      <c r="C146" s="69" t="s">
        <v>85</v>
      </c>
      <c r="D146" s="44">
        <f>D50+D98</f>
        <v>35345</v>
      </c>
      <c r="E146" s="45"/>
      <c r="F146" s="223" t="s">
        <v>83</v>
      </c>
      <c r="G146" s="223"/>
      <c r="H146" s="44">
        <f>H50+H98</f>
        <v>27085</v>
      </c>
      <c r="I146" s="45"/>
      <c r="J146" s="70" t="s">
        <v>84</v>
      </c>
      <c r="K146" s="44">
        <f>K50+K98</f>
        <v>565</v>
      </c>
      <c r="L146" s="45"/>
      <c r="Q146" s="42"/>
      <c r="R146" s="53"/>
      <c r="S146" s="42"/>
      <c r="T146" s="53"/>
      <c r="U146" s="42"/>
      <c r="V146" s="53"/>
      <c r="W146" s="42"/>
      <c r="X146" s="53"/>
      <c r="Y146" s="42"/>
      <c r="Z146" s="53"/>
      <c r="AA146" s="42"/>
      <c r="AB146" s="53"/>
      <c r="AC146" s="42"/>
      <c r="AD146" s="53"/>
      <c r="AE146" s="42"/>
      <c r="AF146" s="53"/>
      <c r="AG146" s="42"/>
    </row>
  </sheetData>
  <sheetProtection algorithmName="SHA-512" hashValue="LiVh7Mlo6zZE89E9H2mcHyGg/GlhzWPmStDWbU1uZHclPCArTlmuUmbvQLIvVt96QUsXRCRwUHA4GxlPNs8elg==" saltValue="mxIO7z6WZDHy0nRtG5Nbtw==" spinCount="100000" sheet="1" objects="1" scenarios="1"/>
  <protectedRanges>
    <protectedRange sqref="C3" name="наименование"/>
    <protectedRange sqref="D98 H98 K98" name="население ВТБ"/>
    <protectedRange sqref="D50 H50 K50" name="население РГС"/>
    <protectedRange sqref="V10:V47 X10:X47 Z10:Z47 AB10:AB47 AD10:AD47 AF10:AF47 D10:D47 F10:F47 H10:H47 J10:J47 L10:L47 N10:N47 P10:P47 R10:R47 T10:T47" name="Диапазон3"/>
    <protectedRange sqref="L58:L95 P58:P95 R58:R95 T58:T95 V58:V95 X58:X95 Z58:Z95 AB58:AB95 AD58:AD95 AF58:AF95 D58:D95 F58:F95 H58:H95 J58:J95 N58:N95" name="Диапазон4"/>
  </protectedRanges>
  <mergeCells count="43">
    <mergeCell ref="F146:G146"/>
    <mergeCell ref="P104:Q104"/>
    <mergeCell ref="R104:S104"/>
    <mergeCell ref="T104:U104"/>
    <mergeCell ref="V104:W104"/>
    <mergeCell ref="A144:C144"/>
    <mergeCell ref="X56:Y56"/>
    <mergeCell ref="A96:C96"/>
    <mergeCell ref="F98:G98"/>
    <mergeCell ref="D103:Y103"/>
    <mergeCell ref="Z103:AC104"/>
    <mergeCell ref="AD103:AG104"/>
    <mergeCell ref="D104:G104"/>
    <mergeCell ref="H104:K104"/>
    <mergeCell ref="L104:M104"/>
    <mergeCell ref="N104:O104"/>
    <mergeCell ref="X104:Y104"/>
    <mergeCell ref="A48:C48"/>
    <mergeCell ref="F50:G50"/>
    <mergeCell ref="Z55:AC56"/>
    <mergeCell ref="AD55:AG56"/>
    <mergeCell ref="D56:G56"/>
    <mergeCell ref="H56:K56"/>
    <mergeCell ref="L56:M56"/>
    <mergeCell ref="N56:O56"/>
    <mergeCell ref="P56:Q56"/>
    <mergeCell ref="R56:S56"/>
    <mergeCell ref="T56:U56"/>
    <mergeCell ref="V56:W56"/>
    <mergeCell ref="D55:Y55"/>
    <mergeCell ref="C1:AF1"/>
    <mergeCell ref="D7:Y7"/>
    <mergeCell ref="Z7:AC8"/>
    <mergeCell ref="AD7:AG8"/>
    <mergeCell ref="D8:G8"/>
    <mergeCell ref="H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  <pageSetup paperSize="9" scale="43" fitToHeight="0" orientation="landscape" r:id="rId1"/>
  <rowBreaks count="2" manualBreakCount="2">
    <brk id="52" max="16383" man="1"/>
    <brk id="9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41</vt:i4>
      </vt:variant>
    </vt:vector>
  </HeadingPairs>
  <TitlesOfParts>
    <vt:vector size="41" baseType="lpstr">
      <vt:lpstr>Список МО</vt:lpstr>
      <vt:lpstr>Свод по МО</vt:lpstr>
      <vt:lpstr>Свод по проф</vt:lpstr>
      <vt:lpstr>Свод без прик</vt:lpstr>
      <vt:lpstr>Типы посещений</vt:lpstr>
      <vt:lpstr>Профили</vt:lpstr>
      <vt:lpstr>Тарифы</vt:lpstr>
      <vt:lpstr>Шаблон</vt:lpstr>
      <vt:lpstr>150007 Алагир</vt:lpstr>
      <vt:lpstr>150009 Ардон</vt:lpstr>
      <vt:lpstr>150010 Ираф</vt:lpstr>
      <vt:lpstr>150012 Кирово</vt:lpstr>
      <vt:lpstr>150013 РЖД</vt:lpstr>
      <vt:lpstr>150014 Правый</vt:lpstr>
      <vt:lpstr>150016 Пригородная</vt:lpstr>
      <vt:lpstr>150019 Дигора</vt:lpstr>
      <vt:lpstr>150020 Фиагдон</vt:lpstr>
      <vt:lpstr>150034 РКДЦ</vt:lpstr>
      <vt:lpstr>150035 Пк 1</vt:lpstr>
      <vt:lpstr>150036 Пк 4</vt:lpstr>
      <vt:lpstr>150041 Пк 7</vt:lpstr>
      <vt:lpstr>150042 ДП1</vt:lpstr>
      <vt:lpstr>150043 ДПк 2</vt:lpstr>
      <vt:lpstr>150044 ДПк 3</vt:lpstr>
      <vt:lpstr>150045 Дпк 4</vt:lpstr>
      <vt:lpstr>150048 МСЧ МВД</vt:lpstr>
      <vt:lpstr>150112 МЦРБ</vt:lpstr>
      <vt:lpstr>150001 РКБ</vt:lpstr>
      <vt:lpstr>150002 ДРКБ</vt:lpstr>
      <vt:lpstr>150072 СКММЦ</vt:lpstr>
      <vt:lpstr>150003 КБСП</vt:lpstr>
      <vt:lpstr>150017 РЭД</vt:lpstr>
      <vt:lpstr>150031 РОД</vt:lpstr>
      <vt:lpstr>150030 РКВД</vt:lpstr>
      <vt:lpstr>150081 РОБ</vt:lpstr>
      <vt:lpstr>150124 ИП Султанбеков</vt:lpstr>
      <vt:lpstr>150085 ЦВТ</vt:lpstr>
      <vt:lpstr>150118 Авиценна</vt:lpstr>
      <vt:lpstr>150119 ИП Калоева</vt:lpstr>
      <vt:lpstr>150134 Ас-Медикал</vt:lpstr>
      <vt:lpstr>150061 МедФарн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2017-01-24T09:06:47Z</dcterms:modified>
</cp:coreProperties>
</file>