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\Общая\КСГ 2022\2022-04-01 Протокол Комиссии №4\"/>
    </mc:Choice>
  </mc:AlternateContent>
  <xr:revisionPtr revIDLastSave="0" documentId="13_ncr:1_{8E4B9C64-6ABC-4561-BC51-CD75C9FDC731}" xr6:coauthVersionLast="37" xr6:coauthVersionMax="37" xr10:uidLastSave="{00000000-0000-0000-0000-000000000000}"/>
  <bookViews>
    <workbookView xWindow="-120" yWindow="-120" windowWidth="29040" windowHeight="15840" activeTab="3" xr2:uid="{00000000-000D-0000-FFFF-FFFF00000000}"/>
  </bookViews>
  <sheets>
    <sheet name="Приложение 1" sheetId="5" r:id="rId1"/>
    <sheet name="Приложение 2" sheetId="2" r:id="rId2"/>
    <sheet name="Приложение 3" sheetId="4" r:id="rId3"/>
    <sheet name="Приложение 4" sheetId="6" r:id="rId4"/>
  </sheets>
  <externalReferences>
    <externalReference r:id="rId5"/>
    <externalReference r:id="rId6"/>
    <externalReference r:id="rId7"/>
    <externalReference r:id="rId8"/>
  </externalReferences>
  <definedNames>
    <definedName name="MO">[1]МО!$C$3:$D$81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_xlnm.Print_Titles" localSheetId="0">'Приложение 1'!$8:$9</definedName>
    <definedName name="_xlnm.Print_Titles" localSheetId="1">'Приложение 2'!$6:$7</definedName>
    <definedName name="_xlnm.Print_Titles" localSheetId="2">'Приложение 3'!$6:$7</definedName>
    <definedName name="_xlnm.Print_Titles" localSheetId="3">'Приложение 4'!$6:$7</definedName>
    <definedName name="ФАПЫ">'[4]Численность '!$D$138:$J$213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6" l="1"/>
  <c r="G25" i="6"/>
  <c r="F25" i="6"/>
  <c r="E25" i="6"/>
  <c r="J24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J25" i="6" s="1"/>
  <c r="I17" i="6"/>
  <c r="I25" i="6" s="1"/>
  <c r="H16" i="6"/>
  <c r="H26" i="6" s="1"/>
  <c r="G16" i="6"/>
  <c r="F16" i="6"/>
  <c r="F26" i="6" s="1"/>
  <c r="E16" i="6"/>
  <c r="E26" i="6" s="1"/>
  <c r="J15" i="6"/>
  <c r="I15" i="6"/>
  <c r="J14" i="6"/>
  <c r="I14" i="6"/>
  <c r="J13" i="6"/>
  <c r="I13" i="6"/>
  <c r="J12" i="6"/>
  <c r="I12" i="6"/>
  <c r="J11" i="6"/>
  <c r="I11" i="6"/>
  <c r="J10" i="6"/>
  <c r="I10" i="6"/>
  <c r="J9" i="6"/>
  <c r="J16" i="6" s="1"/>
  <c r="I9" i="6"/>
  <c r="I16" i="6" l="1"/>
  <c r="I26" i="6"/>
  <c r="J26" i="6"/>
  <c r="G26" i="6"/>
  <c r="C63" i="5"/>
  <c r="M9" i="4" l="1"/>
  <c r="M10" i="4"/>
  <c r="M11" i="4"/>
  <c r="N11" i="4" l="1"/>
  <c r="L11" i="4"/>
  <c r="N10" i="4"/>
  <c r="L10" i="4"/>
  <c r="N9" i="4"/>
  <c r="L9" i="4"/>
  <c r="I9" i="2" l="1"/>
  <c r="I10" i="2"/>
  <c r="J10" i="2"/>
  <c r="J9" i="2"/>
</calcChain>
</file>

<file path=xl/sharedStrings.xml><?xml version="1.0" encoding="utf-8"?>
<sst xmlns="http://schemas.openxmlformats.org/spreadsheetml/2006/main" count="237" uniqueCount="123">
  <si>
    <t xml:space="preserve"> к Протоколу заседания </t>
  </si>
  <si>
    <t xml:space="preserve"> Комиссии по разработке  </t>
  </si>
  <si>
    <t>Код МО</t>
  </si>
  <si>
    <t>Наименование МО</t>
  </si>
  <si>
    <t>Вид МП</t>
  </si>
  <si>
    <t xml:space="preserve">Отклонение </t>
  </si>
  <si>
    <t>Кол-во случаев</t>
  </si>
  <si>
    <t>Сумма, руб.</t>
  </si>
  <si>
    <t>1</t>
  </si>
  <si>
    <t>2</t>
  </si>
  <si>
    <t>3</t>
  </si>
  <si>
    <t>4</t>
  </si>
  <si>
    <t>5</t>
  </si>
  <si>
    <t>6</t>
  </si>
  <si>
    <t>8</t>
  </si>
  <si>
    <t>9</t>
  </si>
  <si>
    <t>АПП</t>
  </si>
  <si>
    <t>ГБУЗ "Поликлиника №1" МЗ РСО-А</t>
  </si>
  <si>
    <t>ГБУЗ "Поликлиника №4" МЗ РСО-А</t>
  </si>
  <si>
    <t>ГБУЗ "Поликлиника №7" МЗ РСО-А</t>
  </si>
  <si>
    <t xml:space="preserve"> Приложение № 1</t>
  </si>
  <si>
    <t>ГБУЗ "РКБ" МЗ РСО-А</t>
  </si>
  <si>
    <t>ГБУЗ "РДКБ" МЗ РСО-А</t>
  </si>
  <si>
    <t>ГБУЗ "Алагирская ЦРБ" МЗ РСО-А</t>
  </si>
  <si>
    <t>ГБУЗ "Пригородная ЦРБ" МЗ РСО-А</t>
  </si>
  <si>
    <t>ГБУЗ "РКВД" МЗ РСО-А</t>
  </si>
  <si>
    <t>ГБУЗ "Моздокская ЦРБ" МЗ РСО-А</t>
  </si>
  <si>
    <t>7</t>
  </si>
  <si>
    <t>10</t>
  </si>
  <si>
    <t>ГБУЗ "Ардонская ЦРБ" МЗ РСО-А</t>
  </si>
  <si>
    <t>ГБУЗ "Правобережная ЦРКБ" МЗ РСО-А</t>
  </si>
  <si>
    <t>ООО "Семейная Медицина"</t>
  </si>
  <si>
    <t xml:space="preserve"> Приложение № 2</t>
  </si>
  <si>
    <t xml:space="preserve"> ТП ОМС № 04 от 01.04.2022 г. </t>
  </si>
  <si>
    <t>Измененные объемы на 2022 год по Протоколу № 04 от 01.04.2022 г.</t>
  </si>
  <si>
    <t>Измененные объемы на 2022 год по Протоколу № 03 от 03.03.2022 г.</t>
  </si>
  <si>
    <t>001207</t>
  </si>
  <si>
    <t>ООО "АЛАНИЯ ХЕЛСКЕА"</t>
  </si>
  <si>
    <t>Профиль МП</t>
  </si>
  <si>
    <t>11</t>
  </si>
  <si>
    <t>056-Нефрология</t>
  </si>
  <si>
    <t>12</t>
  </si>
  <si>
    <t>13</t>
  </si>
  <si>
    <t>Кол-во услуг</t>
  </si>
  <si>
    <t>Услуга диализа</t>
  </si>
  <si>
    <t>14</t>
  </si>
  <si>
    <t>000035</t>
  </si>
  <si>
    <t>ООО "БМК"</t>
  </si>
  <si>
    <t>001134</t>
  </si>
  <si>
    <t>ООО "МЕДТОРГСЕРВИС"</t>
  </si>
  <si>
    <t>ГД</t>
  </si>
  <si>
    <t xml:space="preserve">Наименование МО </t>
  </si>
  <si>
    <t>Пределный размер опережающего аванса (тыс.руб.)</t>
  </si>
  <si>
    <t>ГБУЗ "РКБСМП" МЗ РСО-А</t>
  </si>
  <si>
    <t>ГБУЗ "Ирафская ЦРБ" МЗ РСО-А</t>
  </si>
  <si>
    <t>ГБУЗ "Кировская ЦРБ" МЗ РСО-А</t>
  </si>
  <si>
    <t>ЧУЗ  "КБ РЖД-Медицина"г.Владикавказ</t>
  </si>
  <si>
    <t>ФГБОУ ВО СОГМА  МЗ РФ</t>
  </si>
  <si>
    <t>ГБУЗ "РЭД" МЗ РСО-А</t>
  </si>
  <si>
    <t>ГБУЗ "Дигорская ЦРБ" МЗ РСО-А</t>
  </si>
  <si>
    <t>ГБУЗ "РЦОПП" МЗ РСО-А</t>
  </si>
  <si>
    <t>ООО "ГСП № 1"</t>
  </si>
  <si>
    <t>ГБУЗ "Родильный дом №1" МЗ РСО-А</t>
  </si>
  <si>
    <t>ГБУЗ "Родильный дом №2" МЗ РСО-А</t>
  </si>
  <si>
    <t>ООО "СКНЦ" Бесланский филиал" №5</t>
  </si>
  <si>
    <t>ГБУЗ "РОД" МЗ РСО-А</t>
  </si>
  <si>
    <t xml:space="preserve">АО "Стоматология" </t>
  </si>
  <si>
    <t>ГБУЗ "Детская поликлиника № 1" МЗ РСО-А</t>
  </si>
  <si>
    <t>ГБУЗ "Детская поликлиника № 2" МЗ РСО-А</t>
  </si>
  <si>
    <t>ГБУЗ "Детская поликлиника № 3" МЗ РСО-А</t>
  </si>
  <si>
    <t>ГБУЗ "Детская поликлиника№ 4" МЗ РСО-А</t>
  </si>
  <si>
    <t>ФКУЗ "МСЧ-МВД России" по РСО-А</t>
  </si>
  <si>
    <t>ООО"Здоровье"</t>
  </si>
  <si>
    <t>ФГБУ "СК ММЦ" МЗ РФ (г.Беслан)</t>
  </si>
  <si>
    <t>ООО "КБ"</t>
  </si>
  <si>
    <t>ГАУЗ "РОЦ" МЗ РСО-А</t>
  </si>
  <si>
    <t>ООО "Прима"</t>
  </si>
  <si>
    <t>ГБУ "Санаторий "Осетия"</t>
  </si>
  <si>
    <t>ГБУ РДРЦ "Тамиск"</t>
  </si>
  <si>
    <t>ГБУЗ "РЦОЗиР" МЗ РСО-А</t>
  </si>
  <si>
    <t>ФГКУ  "412 окружной госпиталь" Минобороны России</t>
  </si>
  <si>
    <t>ФГБОУ ВО "СОГУ им. К.Л. Хетагурова"</t>
  </si>
  <si>
    <t>Медицинский центр ООО "МЕГА"</t>
  </si>
  <si>
    <t>ООО "ЦКДН"</t>
  </si>
  <si>
    <t>ООО "Алания Хелскеа"</t>
  </si>
  <si>
    <t xml:space="preserve">ООО "Медторгсервис" </t>
  </si>
  <si>
    <t>ООО "Глазная клиника "Прозрение"</t>
  </si>
  <si>
    <t>ООО СКО "Курорты Осетии""</t>
  </si>
  <si>
    <t>ООО "Клиника ЭкспертВладикавказ"</t>
  </si>
  <si>
    <t>ООО "Кристалл-мед"</t>
  </si>
  <si>
    <t>ООО"Дантист"</t>
  </si>
  <si>
    <t>ООО "РКЦФП" МЗ РСО-А</t>
  </si>
  <si>
    <t>ООО "ПЭТСКАН"</t>
  </si>
  <si>
    <t>ИТОГО</t>
  </si>
  <si>
    <t xml:space="preserve"> Предельный размер опережающего аванса в апреле месяце 2022 года</t>
  </si>
  <si>
    <t>001166</t>
  </si>
  <si>
    <t>ЧУЗ "КБ "РЖД-МЕДИЦИНА" Г.ВЛАДИКАВКАЗ"</t>
  </si>
  <si>
    <t>001202</t>
  </si>
  <si>
    <t>ГБУЗ "МЦРБ" МЗ РСО-АЛАНИЯ</t>
  </si>
  <si>
    <t>КС</t>
  </si>
  <si>
    <t>053-Неврология</t>
  </si>
  <si>
    <t xml:space="preserve"> Приложение № 4</t>
  </si>
  <si>
    <t>Условия</t>
  </si>
  <si>
    <t>Объемы на 2022 год по Протоколу № 02 от 17.02.2022 г. (ПП РФ  №109-р от 28.01.2022)</t>
  </si>
  <si>
    <t>Объемы на 2022 год по Протоколу № 04 от 01.04.2022 г. (ПП РФ  №109-р от 28.01.2022)</t>
  </si>
  <si>
    <t>Кол-во исследований</t>
  </si>
  <si>
    <t>001159</t>
  </si>
  <si>
    <t>Исследование на COVID-19 методом ПЦР</t>
  </si>
  <si>
    <t>001162</t>
  </si>
  <si>
    <t>001169</t>
  </si>
  <si>
    <t>001177</t>
  </si>
  <si>
    <t>001180</t>
  </si>
  <si>
    <t>001181</t>
  </si>
  <si>
    <t>Всего</t>
  </si>
  <si>
    <t>КТ</t>
  </si>
  <si>
    <t>001161</t>
  </si>
  <si>
    <t>ГБУЗ "РКБСМП" МЗ РСО-АЛАНИЯ</t>
  </si>
  <si>
    <t>001163</t>
  </si>
  <si>
    <t>001167</t>
  </si>
  <si>
    <t>001190</t>
  </si>
  <si>
    <t xml:space="preserve"> Всего </t>
  </si>
  <si>
    <t>Итого</t>
  </si>
  <si>
    <t xml:space="preserve"> 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</si>
</sst>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  <numFmt numFmtId="166" formatCode="#,##0_ ;\-#,##0\ 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43" fontId="0" fillId="0" borderId="0" xfId="1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4" fontId="0" fillId="0" borderId="0" xfId="1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NumberFormat="1" applyFill="1"/>
    <xf numFmtId="0" fontId="0" fillId="0" borderId="1" xfId="0" applyBorder="1"/>
    <xf numFmtId="43" fontId="0" fillId="0" borderId="1" xfId="1" applyFont="1" applyBorder="1"/>
    <xf numFmtId="43" fontId="2" fillId="0" borderId="1" xfId="1" applyFont="1" applyBorder="1" applyAlignment="1">
      <alignment horizontal="center" vertical="center" wrapText="1"/>
    </xf>
    <xf numFmtId="43" fontId="2" fillId="0" borderId="1" xfId="1" applyFont="1" applyBorder="1"/>
    <xf numFmtId="0" fontId="2" fillId="0" borderId="1" xfId="0" applyFont="1" applyBorder="1" applyAlignment="1">
      <alignment horizontal="center" vertical="center" wrapText="1"/>
    </xf>
    <xf numFmtId="166" fontId="0" fillId="0" borderId="0" xfId="1" applyNumberFormat="1" applyFont="1" applyBorder="1" applyAlignment="1">
      <alignment vertical="center"/>
    </xf>
    <xf numFmtId="43" fontId="0" fillId="0" borderId="0" xfId="1" applyFont="1" applyBorder="1" applyAlignment="1">
      <alignment horizontal="center" vertical="center"/>
    </xf>
    <xf numFmtId="43" fontId="0" fillId="0" borderId="0" xfId="0" applyNumberFormat="1"/>
    <xf numFmtId="164" fontId="0" fillId="0" borderId="0" xfId="1" applyNumberFormat="1" applyFont="1" applyAlignment="1">
      <alignment horizontal="center" vertical="center"/>
    </xf>
    <xf numFmtId="0" fontId="0" fillId="0" borderId="0" xfId="0" applyNumberFormat="1" applyAlignment="1">
      <alignment vertical="center" wrapText="1"/>
    </xf>
    <xf numFmtId="166" fontId="0" fillId="0" borderId="0" xfId="1" applyNumberFormat="1" applyFont="1" applyAlignment="1">
      <alignment vertical="center"/>
    </xf>
    <xf numFmtId="165" fontId="0" fillId="0" borderId="0" xfId="1" applyNumberFormat="1" applyFont="1" applyAlignment="1">
      <alignment vertical="center"/>
    </xf>
    <xf numFmtId="164" fontId="2" fillId="0" borderId="6" xfId="1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/>
    </xf>
    <xf numFmtId="166" fontId="2" fillId="0" borderId="7" xfId="1" applyNumberFormat="1" applyFont="1" applyBorder="1" applyAlignment="1">
      <alignment vertical="center"/>
    </xf>
    <xf numFmtId="165" fontId="2" fillId="0" borderId="7" xfId="1" applyNumberFormat="1" applyFont="1" applyBorder="1" applyAlignment="1">
      <alignment vertical="center"/>
    </xf>
    <xf numFmtId="164" fontId="2" fillId="0" borderId="7" xfId="1" applyNumberFormat="1" applyFont="1" applyBorder="1" applyAlignment="1">
      <alignment horizontal="center" vertical="center"/>
    </xf>
    <xf numFmtId="43" fontId="2" fillId="0" borderId="9" xfId="1" applyFont="1" applyBorder="1" applyAlignment="1">
      <alignment horizontal="center" vertical="center"/>
    </xf>
    <xf numFmtId="0" fontId="2" fillId="0" borderId="0" xfId="0" applyFont="1"/>
    <xf numFmtId="43" fontId="2" fillId="0" borderId="0" xfId="1" applyFont="1"/>
    <xf numFmtId="0" fontId="0" fillId="0" borderId="0" xfId="0" applyNumberFormat="1" applyFill="1" applyAlignment="1">
      <alignment horizontal="center"/>
    </xf>
    <xf numFmtId="43" fontId="0" fillId="0" borderId="0" xfId="1" applyFont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left" vertical="center"/>
    </xf>
    <xf numFmtId="43" fontId="0" fillId="0" borderId="0" xfId="1" applyNumberFormat="1" applyFont="1" applyAlignment="1">
      <alignment vertical="center"/>
    </xf>
    <xf numFmtId="164" fontId="0" fillId="0" borderId="6" xfId="0" applyNumberFormat="1" applyFont="1" applyBorder="1" applyAlignment="1">
      <alignment horizontal="center" vertical="center"/>
    </xf>
    <xf numFmtId="0" fontId="0" fillId="0" borderId="7" xfId="0" applyNumberForma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NumberFormat="1" applyFill="1" applyBorder="1" applyAlignment="1">
      <alignment horizontal="center"/>
    </xf>
    <xf numFmtId="166" fontId="2" fillId="0" borderId="7" xfId="0" applyNumberFormat="1" applyFont="1" applyBorder="1" applyAlignment="1">
      <alignment vertical="center"/>
    </xf>
    <xf numFmtId="165" fontId="2" fillId="0" borderId="7" xfId="0" applyNumberFormat="1" applyFont="1" applyBorder="1" applyAlignment="1">
      <alignment vertical="center"/>
    </xf>
    <xf numFmtId="43" fontId="2" fillId="0" borderId="7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43" fontId="2" fillId="0" borderId="9" xfId="0" applyNumberFormat="1" applyFont="1" applyBorder="1" applyAlignment="1">
      <alignment horizontal="center" vertical="center"/>
    </xf>
    <xf numFmtId="166" fontId="2" fillId="0" borderId="10" xfId="1" applyNumberFormat="1" applyFont="1" applyBorder="1" applyAlignment="1">
      <alignment vertical="center"/>
    </xf>
    <xf numFmtId="165" fontId="2" fillId="0" borderId="10" xfId="1" applyNumberFormat="1" applyFont="1" applyBorder="1" applyAlignment="1">
      <alignment vertical="center"/>
    </xf>
    <xf numFmtId="164" fontId="2" fillId="0" borderId="10" xfId="1" applyNumberFormat="1" applyFont="1" applyBorder="1" applyAlignment="1">
      <alignment horizontal="center" vertical="center"/>
    </xf>
    <xf numFmtId="43" fontId="2" fillId="0" borderId="10" xfId="1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5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35" formatCode="_-* #,##0.00\ _₽_-;\-* #,##0.00\ _₽_-;_-* &quot;-&quot;??\ _₽_-;_-@_-"/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5" formatCode="_-* #,##0.00\ _₽_-;\-* #,##0.00\ _₽_-;_-* &quot;-&quot;??\ _₽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4" formatCode="_-* #,##0\ _₽_-;\-* #,##0\ _₽_-;_-* &quot;-&quot;??\ _₽_-;_-@_-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64" formatCode="_-* #,##0\ _₽_-;\-* #,##0\ _₽_-;_-* &quot;-&quot;??\ _₽_-;_-@_-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35" formatCode="_-* #,##0.00\ _₽_-;\-* #,##0.00\ _₽_-;_-* &quot;-&quot;??\ _₽_-;_-@_-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5" formatCode="#,##0.00_ ;\-#,##0.00\ 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6" formatCode="#,##0_ ;\-#,##0\ 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6" formatCode="#,##0_ ;\-#,##0\ 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5" formatCode="#,##0.00_ ;\-#,##0.00\ 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65" formatCode="#,##0.00_ ;\-#,##0.00\ 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6" formatCode="#,##0_ ;\-#,##0\ 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66" formatCode="#,##0_ ;\-#,##0\ "/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4" formatCode="_-* #,##0\ _₽_-;\-* #,##0\ _₽_-;_-* &quot;-&quot;??\ _₽_-;_-@_-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numFmt numFmtId="164" formatCode="_-* #,##0\ _₽_-;\-* #,##0\ _₽_-;_-* &quot;-&quot;??\ _₽_-;_-@_-"/>
      <alignment horizontal="center" vertical="center" textRotation="0" wrapText="0" indent="0" justifyLastLine="0" shrinkToFit="0" readingOrder="0"/>
    </dxf>
    <dxf>
      <border>
        <top style="medium">
          <color indexed="64"/>
        </top>
      </border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5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164" formatCode="_-* #,##0\ _₽_-;\-* #,##0\ _₽_-;_-* &quot;-&quot;??\ _₽_-;_-@_-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vertical="center" textRotation="0" indent="0" justifyLastLine="0" shrinkToFit="0" readingOrder="0"/>
    </dxf>
    <dxf>
      <numFmt numFmtId="164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164" formatCode="_-* #,##0\ _₽_-;\-* #,##0\ _₽_-;_-* &quot;-&quot;??\ _₽_-;_-@_-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9;&#1090;&#1074;&#1077;&#1088;&#1078;&#1076;&#1077;&#1085;&#1085;&#1099;&#1077;%20&#1086;&#1073;&#1098;&#1077;&#1084;&#1099;%20&#1085;&#1072;%202022%20&#1075;/&#1055;&#1088;&#1086;&#1090;&#1086;&#1082;&#1086;&#1083;%20&#8470;01%20-%20&#1054;&#1073;&#1098;&#1077;&#1084;&#1099;%20&#1040;&#1055;&#1055;%20&#1085;&#1072;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>
        <row r="4">
          <cell r="A4">
            <v>150001</v>
          </cell>
        </row>
      </sheetData>
      <sheetData sheetId="1"/>
      <sheetData sheetId="2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1323" displayName="Таблица1323" ref="A8:J10" totalsRowShown="0" headerRowDxfId="50" headerRowBorderDxfId="49">
  <autoFilter ref="A8:J10" xr:uid="{00000000-0009-0000-0100-000002000000}"/>
  <tableColumns count="10">
    <tableColumn id="1" xr3:uid="{00000000-0010-0000-0000-000001000000}" name="1" dataDxfId="48" dataCellStyle="Финансовый"/>
    <tableColumn id="2" xr3:uid="{00000000-0010-0000-0000-000002000000}" name="2" dataDxfId="47"/>
    <tableColumn id="3" xr3:uid="{00000000-0010-0000-0000-000003000000}" name="3" dataDxfId="46"/>
    <tableColumn id="15" xr3:uid="{00000000-0010-0000-0000-00000F000000}" name="4" dataDxfId="45"/>
    <tableColumn id="5" xr3:uid="{00000000-0010-0000-0000-000005000000}" name="5" dataDxfId="44" dataCellStyle="Финансовый"/>
    <tableColumn id="6" xr3:uid="{00000000-0010-0000-0000-000006000000}" name="6" dataDxfId="43" dataCellStyle="Финансовый"/>
    <tableColumn id="7" xr3:uid="{00000000-0010-0000-0000-000007000000}" name="7" dataDxfId="42" dataCellStyle="Финансовый"/>
    <tableColumn id="8" xr3:uid="{00000000-0010-0000-0000-000008000000}" name="8" dataDxfId="41" dataCellStyle="Финансовый"/>
    <tableColumn id="9" xr3:uid="{00000000-0010-0000-0000-000009000000}" name="9" dataDxfId="40" dataCellStyle="Финансовый">
      <calculatedColumnFormula>Таблица1323[[#This Row],[7]]-Таблица1323[[#This Row],[5]]</calculatedColumnFormula>
    </tableColumn>
    <tableColumn id="10" xr3:uid="{00000000-0010-0000-0000-00000A000000}" name="10" dataDxfId="39" dataCellStyle="Финансовый">
      <calculatedColumnFormula>Таблица1323[[#This Row],[8]]-Таблица1323[[#This Row],[6]]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Таблица13232" displayName="Таблица13232" ref="A8:N11" totalsRowShown="0" headerRowDxfId="38" headerRowBorderDxfId="37">
  <autoFilter ref="A8:N11" xr:uid="{00000000-0009-0000-0100-000001000000}"/>
  <tableColumns count="14">
    <tableColumn id="1" xr3:uid="{00000000-0010-0000-0100-000001000000}" name="1" dataDxfId="36" dataCellStyle="Финансовый"/>
    <tableColumn id="2" xr3:uid="{00000000-0010-0000-0100-000002000000}" name="2" dataDxfId="35"/>
    <tableColumn id="3" xr3:uid="{00000000-0010-0000-0100-000003000000}" name="3" dataDxfId="34"/>
    <tableColumn id="4" xr3:uid="{00000000-0010-0000-0100-000004000000}" name="4" dataDxfId="33"/>
    <tableColumn id="15" xr3:uid="{00000000-0010-0000-0100-00000F000000}" name="5" dataDxfId="32"/>
    <tableColumn id="5" xr3:uid="{00000000-0010-0000-0100-000005000000}" name="6" dataDxfId="31" dataCellStyle="Финансовый"/>
    <tableColumn id="11" xr3:uid="{00000000-0010-0000-0100-00000B000000}" name="7" dataDxfId="30" dataCellStyle="Финансовый"/>
    <tableColumn id="6" xr3:uid="{00000000-0010-0000-0100-000006000000}" name="8" dataDxfId="29" dataCellStyle="Финансовый"/>
    <tableColumn id="7" xr3:uid="{00000000-0010-0000-0100-000007000000}" name="9" dataDxfId="28" dataCellStyle="Финансовый"/>
    <tableColumn id="13" xr3:uid="{00000000-0010-0000-0100-00000D000000}" name="10" dataDxfId="27" dataCellStyle="Финансовый"/>
    <tableColumn id="8" xr3:uid="{00000000-0010-0000-0100-000008000000}" name="11" dataDxfId="26" dataCellStyle="Финансовый"/>
    <tableColumn id="9" xr3:uid="{00000000-0010-0000-0100-000009000000}" name="12" dataDxfId="25" dataCellStyle="Финансовый">
      <calculatedColumnFormula>Таблица13232[[#This Row],[9]]-Таблица13232[[#This Row],[6]]</calculatedColumnFormula>
    </tableColumn>
    <tableColumn id="12" xr3:uid="{00000000-0010-0000-0100-00000C000000}" name="13" dataDxfId="24" dataCellStyle="Финансовый">
      <calculatedColumnFormula>Таблица13232[[#This Row],[10]]-Таблица13232[[#This Row],[7]]</calculatedColumnFormula>
    </tableColumn>
    <tableColumn id="10" xr3:uid="{00000000-0010-0000-0100-00000A000000}" name="14" dataDxfId="23" dataCellStyle="Финансовый">
      <calculatedColumnFormula>Таблица13232[[#This Row],[11]]-Таблица13232[[#This Row],[8]]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90D5A7-9E97-49EE-B04E-192715F1A85A}" name="Таблица13234" displayName="Таблица13234" ref="A8:J25" totalsRowCount="1" headerRowDxfId="22" headerRowBorderDxfId="21" totalsRowBorderDxfId="20">
  <autoFilter ref="A8:J24" xr:uid="{00000000-0009-0000-0100-000003000000}"/>
  <tableColumns count="10">
    <tableColumn id="1" xr3:uid="{ADD01B67-36D7-4603-ADE0-E3E91400F2E9}" name="1" totalsRowLabel=" Всего " dataDxfId="19" totalsRowDxfId="18" dataCellStyle="Финансовый"/>
    <tableColumn id="2" xr3:uid="{47E70E4C-28AF-458F-BF67-6C4F853A852C}" name="2" dataDxfId="17" totalsRowDxfId="16"/>
    <tableColumn id="3" xr3:uid="{7F50FC41-100F-43CE-9C62-D742899193CE}" name="3" dataDxfId="15" totalsRowDxfId="14"/>
    <tableColumn id="15" xr3:uid="{C4088B6D-9805-49E7-B914-CC511317193C}" name="4" dataDxfId="13" totalsRowDxfId="12"/>
    <tableColumn id="7" xr3:uid="{14AE44F4-8CE5-4FDE-97E9-F6382A5BC887}" name="7" totalsRowFunction="custom" dataDxfId="11" totalsRowDxfId="10" dataCellStyle="Финансовый">
      <totalsRowFormula>E17+E19+E20+E23+E24</totalsRowFormula>
    </tableColumn>
    <tableColumn id="8" xr3:uid="{C9528968-6F2D-4ECA-AB58-8B7CFB8EE90C}" name="8" totalsRowFunction="custom" dataDxfId="9" totalsRowDxfId="8" dataCellStyle="Финансовый">
      <totalsRowFormula>F17+F19+F20+F23+F24</totalsRowFormula>
    </tableColumn>
    <tableColumn id="12" xr3:uid="{B7AB8ED1-15AD-4199-BF7C-15E5274F849C}" name="9" totalsRowFunction="custom" dataDxfId="7" totalsRowDxfId="6" dataCellStyle="Финансовый">
      <totalsRowFormula>SUBTOTAL(109,G17:G24)</totalsRowFormula>
    </tableColumn>
    <tableColumn id="13" xr3:uid="{F49151AD-BC07-4352-A72E-C348D330441B}" name="10" totalsRowFunction="custom" dataDxfId="5" totalsRowDxfId="4" dataCellStyle="Финансовый">
      <totalsRowFormula>SUBTOTAL(109,H17:H24)</totalsRowFormula>
    </tableColumn>
    <tableColumn id="9" xr3:uid="{AF685831-F4F3-40F8-A42C-3166CC666CFF}" name="11" totalsRowFunction="custom" dataDxfId="3" totalsRowDxfId="2" dataCellStyle="Финансовый">
      <calculatedColumnFormula>Таблица13234[[#This Row],[9]]-Таблица13234[[#This Row],[7]]</calculatedColumnFormula>
      <totalsRowFormula>SUBTOTAL(109,I17:I24)</totalsRowFormula>
    </tableColumn>
    <tableColumn id="10" xr3:uid="{449933B1-FC42-4011-A746-AC262D1B1B73}" name="12" totalsRowFunction="custom" dataDxfId="1" totalsRowDxfId="0" dataCellStyle="Финансовый">
      <calculatedColumnFormula>Таблица13234[[#This Row],[10]]-Таблица13234[[#This Row],[8]]</calculatedColumnFormula>
      <totalsRowFormula>SUBTOTAL(109,J17:J24)</totalsRow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3"/>
  <sheetViews>
    <sheetView workbookViewId="0">
      <selection activeCell="I14" sqref="I14"/>
    </sheetView>
  </sheetViews>
  <sheetFormatPr defaultRowHeight="15" x14ac:dyDescent="0.25"/>
  <cols>
    <col min="2" max="2" width="46.42578125" customWidth="1"/>
    <col min="3" max="3" width="19.42578125" style="3" customWidth="1"/>
  </cols>
  <sheetData>
    <row r="1" spans="1:3" x14ac:dyDescent="0.25">
      <c r="C1" s="2" t="s">
        <v>20</v>
      </c>
    </row>
    <row r="2" spans="1:3" x14ac:dyDescent="0.25">
      <c r="C2" s="2" t="s">
        <v>0</v>
      </c>
    </row>
    <row r="3" spans="1:3" x14ac:dyDescent="0.25">
      <c r="C3" s="2" t="s">
        <v>1</v>
      </c>
    </row>
    <row r="4" spans="1:3" x14ac:dyDescent="0.25">
      <c r="C4" s="2" t="s">
        <v>33</v>
      </c>
    </row>
    <row r="6" spans="1:3" ht="28.5" customHeight="1" x14ac:dyDescent="0.25">
      <c r="A6" s="57" t="s">
        <v>94</v>
      </c>
      <c r="B6" s="57"/>
      <c r="C6" s="57"/>
    </row>
    <row r="8" spans="1:3" ht="54" customHeight="1" x14ac:dyDescent="0.25">
      <c r="A8" s="14" t="s">
        <v>2</v>
      </c>
      <c r="B8" s="14" t="s">
        <v>51</v>
      </c>
      <c r="C8" s="19" t="s">
        <v>52</v>
      </c>
    </row>
    <row r="9" spans="1:3" s="9" customFormat="1" x14ac:dyDescent="0.25">
      <c r="A9" s="15">
        <v>1</v>
      </c>
      <c r="B9" s="15">
        <v>2</v>
      </c>
      <c r="C9" s="15">
        <v>3</v>
      </c>
    </row>
    <row r="10" spans="1:3" x14ac:dyDescent="0.25">
      <c r="A10" s="17">
        <v>150001</v>
      </c>
      <c r="B10" s="17" t="s">
        <v>21</v>
      </c>
      <c r="C10" s="18">
        <v>174187.5</v>
      </c>
    </row>
    <row r="11" spans="1:3" x14ac:dyDescent="0.25">
      <c r="A11" s="17">
        <v>150002</v>
      </c>
      <c r="B11" s="17" t="s">
        <v>22</v>
      </c>
      <c r="C11" s="18">
        <v>53732.2</v>
      </c>
    </row>
    <row r="12" spans="1:3" x14ac:dyDescent="0.25">
      <c r="A12" s="17">
        <v>150003</v>
      </c>
      <c r="B12" s="17" t="s">
        <v>53</v>
      </c>
      <c r="C12" s="18">
        <v>319378.5</v>
      </c>
    </row>
    <row r="13" spans="1:3" x14ac:dyDescent="0.25">
      <c r="A13" s="17">
        <v>150007</v>
      </c>
      <c r="B13" s="17" t="s">
        <v>23</v>
      </c>
      <c r="C13" s="18">
        <v>0</v>
      </c>
    </row>
    <row r="14" spans="1:3" x14ac:dyDescent="0.25">
      <c r="A14" s="17">
        <v>150009</v>
      </c>
      <c r="B14" s="17" t="s">
        <v>29</v>
      </c>
      <c r="C14" s="18">
        <v>23194.600000000002</v>
      </c>
    </row>
    <row r="15" spans="1:3" x14ac:dyDescent="0.25">
      <c r="A15" s="17">
        <v>150010</v>
      </c>
      <c r="B15" s="17" t="s">
        <v>54</v>
      </c>
      <c r="C15" s="18">
        <v>0</v>
      </c>
    </row>
    <row r="16" spans="1:3" x14ac:dyDescent="0.25">
      <c r="A16" s="17">
        <v>150012</v>
      </c>
      <c r="B16" s="17" t="s">
        <v>55</v>
      </c>
      <c r="C16" s="18">
        <v>1087</v>
      </c>
    </row>
    <row r="17" spans="1:3" x14ac:dyDescent="0.25">
      <c r="A17" s="17">
        <v>150013</v>
      </c>
      <c r="B17" s="17" t="s">
        <v>56</v>
      </c>
      <c r="C17" s="18">
        <v>7811</v>
      </c>
    </row>
    <row r="18" spans="1:3" x14ac:dyDescent="0.25">
      <c r="A18" s="17">
        <v>150014</v>
      </c>
      <c r="B18" s="17" t="s">
        <v>30</v>
      </c>
      <c r="C18" s="18">
        <v>14769.800000000001</v>
      </c>
    </row>
    <row r="19" spans="1:3" x14ac:dyDescent="0.25">
      <c r="A19" s="17">
        <v>150015</v>
      </c>
      <c r="B19" s="17" t="s">
        <v>57</v>
      </c>
      <c r="C19" s="18">
        <v>350</v>
      </c>
    </row>
    <row r="20" spans="1:3" x14ac:dyDescent="0.25">
      <c r="A20" s="17">
        <v>150016</v>
      </c>
      <c r="B20" s="17" t="s">
        <v>24</v>
      </c>
      <c r="C20" s="18">
        <v>0</v>
      </c>
    </row>
    <row r="21" spans="1:3" x14ac:dyDescent="0.25">
      <c r="A21" s="17">
        <v>150017</v>
      </c>
      <c r="B21" s="17" t="s">
        <v>58</v>
      </c>
      <c r="C21" s="18">
        <v>746</v>
      </c>
    </row>
    <row r="22" spans="1:3" x14ac:dyDescent="0.25">
      <c r="A22" s="17">
        <v>150019</v>
      </c>
      <c r="B22" s="17" t="s">
        <v>59</v>
      </c>
      <c r="C22" s="18">
        <v>1511.8000000000002</v>
      </c>
    </row>
    <row r="23" spans="1:3" x14ac:dyDescent="0.25">
      <c r="A23" s="17">
        <v>150020</v>
      </c>
      <c r="B23" s="17" t="s">
        <v>60</v>
      </c>
      <c r="C23" s="18">
        <v>4036.3</v>
      </c>
    </row>
    <row r="24" spans="1:3" x14ac:dyDescent="0.25">
      <c r="A24" s="17">
        <v>150022</v>
      </c>
      <c r="B24" s="17" t="s">
        <v>61</v>
      </c>
      <c r="C24" s="18">
        <v>579.4</v>
      </c>
    </row>
    <row r="25" spans="1:3" x14ac:dyDescent="0.25">
      <c r="A25" s="17">
        <v>150023</v>
      </c>
      <c r="B25" s="17" t="s">
        <v>62</v>
      </c>
      <c r="C25" s="18">
        <v>2677.8</v>
      </c>
    </row>
    <row r="26" spans="1:3" x14ac:dyDescent="0.25">
      <c r="A26" s="17">
        <v>150024</v>
      </c>
      <c r="B26" s="17" t="s">
        <v>63</v>
      </c>
      <c r="C26" s="18">
        <v>0</v>
      </c>
    </row>
    <row r="27" spans="1:3" x14ac:dyDescent="0.25">
      <c r="A27" s="17">
        <v>150026</v>
      </c>
      <c r="B27" s="17" t="s">
        <v>64</v>
      </c>
      <c r="C27" s="18">
        <v>2283.4</v>
      </c>
    </row>
    <row r="28" spans="1:3" x14ac:dyDescent="0.25">
      <c r="A28" s="17">
        <v>150030</v>
      </c>
      <c r="B28" s="17" t="s">
        <v>25</v>
      </c>
      <c r="C28" s="18">
        <v>592.80000000000018</v>
      </c>
    </row>
    <row r="29" spans="1:3" x14ac:dyDescent="0.25">
      <c r="A29" s="17">
        <v>150031</v>
      </c>
      <c r="B29" s="17" t="s">
        <v>65</v>
      </c>
      <c r="C29" s="18">
        <v>503000</v>
      </c>
    </row>
    <row r="30" spans="1:3" x14ac:dyDescent="0.25">
      <c r="A30" s="17">
        <v>150032</v>
      </c>
      <c r="B30" s="17" t="s">
        <v>66</v>
      </c>
      <c r="C30" s="18">
        <v>3409.8999999999996</v>
      </c>
    </row>
    <row r="31" spans="1:3" x14ac:dyDescent="0.25">
      <c r="A31" s="17">
        <v>150035</v>
      </c>
      <c r="B31" s="17" t="s">
        <v>17</v>
      </c>
      <c r="C31" s="18">
        <v>1000</v>
      </c>
    </row>
    <row r="32" spans="1:3" x14ac:dyDescent="0.25">
      <c r="A32" s="17">
        <v>150036</v>
      </c>
      <c r="B32" s="17" t="s">
        <v>18</v>
      </c>
      <c r="C32" s="18">
        <v>4861.7999999999993</v>
      </c>
    </row>
    <row r="33" spans="1:3" x14ac:dyDescent="0.25">
      <c r="A33" s="17">
        <v>150041</v>
      </c>
      <c r="B33" s="17" t="s">
        <v>19</v>
      </c>
      <c r="C33" s="18">
        <v>5915.3000000000011</v>
      </c>
    </row>
    <row r="34" spans="1:3" x14ac:dyDescent="0.25">
      <c r="A34" s="17">
        <v>150042</v>
      </c>
      <c r="B34" s="17" t="s">
        <v>67</v>
      </c>
      <c r="C34" s="18">
        <v>1644.5</v>
      </c>
    </row>
    <row r="35" spans="1:3" x14ac:dyDescent="0.25">
      <c r="A35" s="17">
        <v>150043</v>
      </c>
      <c r="B35" s="17" t="s">
        <v>68</v>
      </c>
      <c r="C35" s="18">
        <v>0</v>
      </c>
    </row>
    <row r="36" spans="1:3" x14ac:dyDescent="0.25">
      <c r="A36" s="17">
        <v>150044</v>
      </c>
      <c r="B36" s="17" t="s">
        <v>69</v>
      </c>
      <c r="C36" s="18">
        <v>520.5</v>
      </c>
    </row>
    <row r="37" spans="1:3" x14ac:dyDescent="0.25">
      <c r="A37" s="17">
        <v>150045</v>
      </c>
      <c r="B37" s="17" t="s">
        <v>70</v>
      </c>
      <c r="C37" s="18">
        <v>0</v>
      </c>
    </row>
    <row r="38" spans="1:3" x14ac:dyDescent="0.25">
      <c r="A38" s="17">
        <v>150048</v>
      </c>
      <c r="B38" s="17" t="s">
        <v>71</v>
      </c>
      <c r="C38" s="18">
        <v>0</v>
      </c>
    </row>
    <row r="39" spans="1:3" x14ac:dyDescent="0.25">
      <c r="A39" s="17">
        <v>150063</v>
      </c>
      <c r="B39" s="17" t="s">
        <v>72</v>
      </c>
      <c r="C39" s="18">
        <v>0</v>
      </c>
    </row>
    <row r="40" spans="1:3" x14ac:dyDescent="0.25">
      <c r="A40" s="17">
        <v>150064</v>
      </c>
      <c r="B40" s="17" t="s">
        <v>31</v>
      </c>
      <c r="C40" s="18">
        <v>0</v>
      </c>
    </row>
    <row r="41" spans="1:3" x14ac:dyDescent="0.25">
      <c r="A41" s="17">
        <v>150072</v>
      </c>
      <c r="B41" s="17" t="s">
        <v>73</v>
      </c>
      <c r="C41" s="18">
        <v>11871</v>
      </c>
    </row>
    <row r="42" spans="1:3" x14ac:dyDescent="0.25">
      <c r="A42" s="17">
        <v>150078</v>
      </c>
      <c r="B42" s="17" t="s">
        <v>74</v>
      </c>
      <c r="C42" s="18">
        <v>729.69999999999993</v>
      </c>
    </row>
    <row r="43" spans="1:3" x14ac:dyDescent="0.25">
      <c r="A43" s="17">
        <v>150081</v>
      </c>
      <c r="B43" s="17" t="s">
        <v>75</v>
      </c>
      <c r="C43" s="18">
        <v>3436.8</v>
      </c>
    </row>
    <row r="44" spans="1:3" x14ac:dyDescent="0.25">
      <c r="A44" s="17">
        <v>150089</v>
      </c>
      <c r="B44" s="17" t="s">
        <v>76</v>
      </c>
      <c r="C44" s="18">
        <v>165.7</v>
      </c>
    </row>
    <row r="45" spans="1:3" x14ac:dyDescent="0.25">
      <c r="A45" s="17">
        <v>150090</v>
      </c>
      <c r="B45" s="17" t="s">
        <v>77</v>
      </c>
      <c r="C45" s="18">
        <v>0</v>
      </c>
    </row>
    <row r="46" spans="1:3" x14ac:dyDescent="0.25">
      <c r="A46" s="17">
        <v>150093</v>
      </c>
      <c r="B46" s="17" t="s">
        <v>78</v>
      </c>
      <c r="C46" s="18">
        <v>0</v>
      </c>
    </row>
    <row r="47" spans="1:3" x14ac:dyDescent="0.25">
      <c r="A47" s="17">
        <v>150098</v>
      </c>
      <c r="B47" s="17" t="s">
        <v>79</v>
      </c>
      <c r="C47" s="18">
        <v>2522.6</v>
      </c>
    </row>
    <row r="48" spans="1:3" x14ac:dyDescent="0.25">
      <c r="A48" s="17">
        <v>150104</v>
      </c>
      <c r="B48" s="17" t="s">
        <v>47</v>
      </c>
      <c r="C48" s="18">
        <v>0</v>
      </c>
    </row>
    <row r="49" spans="1:3" x14ac:dyDescent="0.25">
      <c r="A49" s="17">
        <v>150112</v>
      </c>
      <c r="B49" s="17" t="s">
        <v>26</v>
      </c>
      <c r="C49" s="18">
        <v>40441.4</v>
      </c>
    </row>
    <row r="50" spans="1:3" x14ac:dyDescent="0.25">
      <c r="A50" s="17">
        <v>150113</v>
      </c>
      <c r="B50" s="17" t="s">
        <v>80</v>
      </c>
      <c r="C50" s="18">
        <v>0</v>
      </c>
    </row>
    <row r="51" spans="1:3" x14ac:dyDescent="0.25">
      <c r="A51" s="17">
        <v>150114</v>
      </c>
      <c r="B51" s="17" t="s">
        <v>81</v>
      </c>
      <c r="C51" s="18">
        <v>0</v>
      </c>
    </row>
    <row r="52" spans="1:3" x14ac:dyDescent="0.25">
      <c r="A52" s="17">
        <v>150117</v>
      </c>
      <c r="B52" s="17" t="s">
        <v>82</v>
      </c>
      <c r="C52" s="18">
        <v>0</v>
      </c>
    </row>
    <row r="53" spans="1:3" x14ac:dyDescent="0.25">
      <c r="A53" s="17">
        <v>150120</v>
      </c>
      <c r="B53" s="17" t="s">
        <v>83</v>
      </c>
      <c r="C53" s="18">
        <v>0</v>
      </c>
    </row>
    <row r="54" spans="1:3" x14ac:dyDescent="0.25">
      <c r="A54" s="17">
        <v>150138</v>
      </c>
      <c r="B54" s="17" t="s">
        <v>84</v>
      </c>
      <c r="C54" s="18">
        <v>2000</v>
      </c>
    </row>
    <row r="55" spans="1:3" x14ac:dyDescent="0.25">
      <c r="A55" s="17">
        <v>150139</v>
      </c>
      <c r="B55" s="17" t="s">
        <v>85</v>
      </c>
      <c r="C55" s="18">
        <v>30478.400000000001</v>
      </c>
    </row>
    <row r="56" spans="1:3" x14ac:dyDescent="0.25">
      <c r="A56" s="17">
        <v>150145</v>
      </c>
      <c r="B56" s="17" t="s">
        <v>86</v>
      </c>
      <c r="C56" s="18">
        <v>0</v>
      </c>
    </row>
    <row r="57" spans="1:3" x14ac:dyDescent="0.25">
      <c r="A57" s="17">
        <v>150146</v>
      </c>
      <c r="B57" s="17" t="s">
        <v>87</v>
      </c>
      <c r="C57" s="18">
        <v>0</v>
      </c>
    </row>
    <row r="58" spans="1:3" x14ac:dyDescent="0.25">
      <c r="A58" s="17">
        <v>150151</v>
      </c>
      <c r="B58" s="17" t="s">
        <v>88</v>
      </c>
      <c r="C58" s="18">
        <v>0</v>
      </c>
    </row>
    <row r="59" spans="1:3" x14ac:dyDescent="0.25">
      <c r="A59" s="17">
        <v>150152</v>
      </c>
      <c r="B59" s="17" t="s">
        <v>89</v>
      </c>
      <c r="C59" s="18">
        <v>34826.800000000003</v>
      </c>
    </row>
    <row r="60" spans="1:3" x14ac:dyDescent="0.25">
      <c r="A60" s="17">
        <v>150170</v>
      </c>
      <c r="B60" s="17" t="s">
        <v>90</v>
      </c>
      <c r="C60" s="18">
        <v>61.2</v>
      </c>
    </row>
    <row r="61" spans="1:3" x14ac:dyDescent="0.25">
      <c r="A61" s="17">
        <v>150171</v>
      </c>
      <c r="B61" s="17" t="s">
        <v>91</v>
      </c>
      <c r="C61" s="18">
        <v>0</v>
      </c>
    </row>
    <row r="62" spans="1:3" x14ac:dyDescent="0.25">
      <c r="A62" s="17">
        <v>150172</v>
      </c>
      <c r="B62" s="17" t="s">
        <v>92</v>
      </c>
      <c r="C62" s="18">
        <v>0</v>
      </c>
    </row>
    <row r="63" spans="1:3" x14ac:dyDescent="0.25">
      <c r="A63" s="58" t="s">
        <v>93</v>
      </c>
      <c r="B63" s="59"/>
      <c r="C63" s="20">
        <f>SUM(C10:C62)</f>
        <v>1253823.7</v>
      </c>
    </row>
  </sheetData>
  <mergeCells count="2">
    <mergeCell ref="A6:C6"/>
    <mergeCell ref="A63:B6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"/>
  <sheetViews>
    <sheetView zoomScaleNormal="100" workbookViewId="0">
      <selection activeCell="D20" sqref="D20"/>
    </sheetView>
  </sheetViews>
  <sheetFormatPr defaultRowHeight="15" x14ac:dyDescent="0.25"/>
  <cols>
    <col min="1" max="1" width="11.85546875" customWidth="1"/>
    <col min="2" max="2" width="45.7109375" style="1" customWidth="1"/>
    <col min="3" max="3" width="9.140625" customWidth="1"/>
    <col min="4" max="4" width="38.7109375" bestFit="1" customWidth="1"/>
    <col min="5" max="5" width="11.42578125" customWidth="1"/>
    <col min="6" max="6" width="14.28515625" customWidth="1"/>
    <col min="7" max="7" width="9.28515625" customWidth="1"/>
    <col min="8" max="8" width="16.5703125" customWidth="1"/>
    <col min="9" max="9" width="9.42578125" customWidth="1"/>
    <col min="10" max="10" width="17.140625" customWidth="1"/>
    <col min="11" max="11" width="14.5703125" style="3" bestFit="1" customWidth="1"/>
  </cols>
  <sheetData>
    <row r="1" spans="1:10" x14ac:dyDescent="0.25">
      <c r="J1" s="2" t="s">
        <v>32</v>
      </c>
    </row>
    <row r="2" spans="1:10" x14ac:dyDescent="0.25">
      <c r="J2" s="2" t="s">
        <v>0</v>
      </c>
    </row>
    <row r="3" spans="1:10" x14ac:dyDescent="0.25">
      <c r="J3" s="2" t="s">
        <v>1</v>
      </c>
    </row>
    <row r="4" spans="1:10" x14ac:dyDescent="0.25">
      <c r="J4" s="2" t="s">
        <v>33</v>
      </c>
    </row>
    <row r="6" spans="1:10" ht="60" customHeight="1" x14ac:dyDescent="0.25">
      <c r="A6" s="60" t="s">
        <v>2</v>
      </c>
      <c r="B6" s="60" t="s">
        <v>3</v>
      </c>
      <c r="C6" s="60" t="s">
        <v>4</v>
      </c>
      <c r="D6" s="61" t="s">
        <v>38</v>
      </c>
      <c r="E6" s="60" t="s">
        <v>35</v>
      </c>
      <c r="F6" s="60"/>
      <c r="G6" s="60" t="s">
        <v>34</v>
      </c>
      <c r="H6" s="60"/>
      <c r="I6" s="60" t="s">
        <v>5</v>
      </c>
      <c r="J6" s="60"/>
    </row>
    <row r="7" spans="1:10" ht="30" customHeight="1" x14ac:dyDescent="0.25">
      <c r="A7" s="60"/>
      <c r="B7" s="60"/>
      <c r="C7" s="60"/>
      <c r="D7" s="62"/>
      <c r="E7" s="4" t="s">
        <v>6</v>
      </c>
      <c r="F7" s="4" t="s">
        <v>7</v>
      </c>
      <c r="G7" s="4" t="s">
        <v>6</v>
      </c>
      <c r="H7" s="4" t="s">
        <v>7</v>
      </c>
      <c r="I7" s="4" t="s">
        <v>6</v>
      </c>
      <c r="J7" s="4" t="s">
        <v>7</v>
      </c>
    </row>
    <row r="8" spans="1:10" x14ac:dyDescent="0.25">
      <c r="A8" s="5" t="s">
        <v>8</v>
      </c>
      <c r="B8" s="6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27</v>
      </c>
      <c r="H8" s="5" t="s">
        <v>14</v>
      </c>
      <c r="I8" s="5" t="s">
        <v>15</v>
      </c>
      <c r="J8" s="5" t="s">
        <v>28</v>
      </c>
    </row>
    <row r="9" spans="1:10" x14ac:dyDescent="0.25">
      <c r="A9" s="7" t="s">
        <v>95</v>
      </c>
      <c r="B9" t="s">
        <v>96</v>
      </c>
      <c r="C9" s="8" t="s">
        <v>99</v>
      </c>
      <c r="D9" s="9" t="s">
        <v>100</v>
      </c>
      <c r="E9" s="10">
        <v>50</v>
      </c>
      <c r="F9" s="11">
        <v>1089210.24</v>
      </c>
      <c r="G9" s="10">
        <v>100</v>
      </c>
      <c r="H9" s="11">
        <v>2178420.48</v>
      </c>
      <c r="I9" s="10">
        <f>Таблица1323[[#This Row],[7]]-Таблица1323[[#This Row],[5]]</f>
        <v>50</v>
      </c>
      <c r="J9" s="11">
        <f>Таблица1323[[#This Row],[8]]-Таблица1323[[#This Row],[6]]</f>
        <v>1089210.24</v>
      </c>
    </row>
    <row r="10" spans="1:10" s="3" customFormat="1" x14ac:dyDescent="0.25">
      <c r="A10" s="12" t="s">
        <v>97</v>
      </c>
      <c r="B10" s="13" t="s">
        <v>98</v>
      </c>
      <c r="C10" s="8" t="s">
        <v>99</v>
      </c>
      <c r="D10" s="9" t="s">
        <v>100</v>
      </c>
      <c r="E10" s="10">
        <v>982</v>
      </c>
      <c r="F10" s="11">
        <v>28458056.66</v>
      </c>
      <c r="G10" s="10">
        <v>932</v>
      </c>
      <c r="H10" s="11">
        <v>27009072.109999999</v>
      </c>
      <c r="I10" s="10">
        <f>Таблица1323[[#This Row],[7]]-Таблица1323[[#This Row],[5]]</f>
        <v>-50</v>
      </c>
      <c r="J10" s="11">
        <f>Таблица1323[[#This Row],[8]]-Таблица1323[[#This Row],[6]]</f>
        <v>-1448984.5500000007</v>
      </c>
    </row>
  </sheetData>
  <mergeCells count="7">
    <mergeCell ref="G6:H6"/>
    <mergeCell ref="I6:J6"/>
    <mergeCell ref="A6:A7"/>
    <mergeCell ref="B6:B7"/>
    <mergeCell ref="C6:C7"/>
    <mergeCell ref="D6:D7"/>
    <mergeCell ref="E6:F6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84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1"/>
  <sheetViews>
    <sheetView zoomScaleNormal="100" workbookViewId="0">
      <selection activeCell="Q12" sqref="Q12"/>
    </sheetView>
  </sheetViews>
  <sheetFormatPr defaultRowHeight="15" x14ac:dyDescent="0.25"/>
  <cols>
    <col min="1" max="1" width="11.85546875" customWidth="1"/>
    <col min="2" max="2" width="33.140625" style="1" bestFit="1" customWidth="1"/>
    <col min="3" max="3" width="9.140625" customWidth="1"/>
    <col min="4" max="4" width="16" customWidth="1"/>
    <col min="5" max="5" width="12.85546875" customWidth="1"/>
    <col min="6" max="7" width="11.42578125" customWidth="1"/>
    <col min="8" max="8" width="14.28515625" customWidth="1"/>
    <col min="9" max="10" width="9.28515625" customWidth="1"/>
    <col min="11" max="11" width="14.7109375" customWidth="1"/>
    <col min="12" max="13" width="9.42578125" customWidth="1"/>
    <col min="14" max="14" width="17.140625" customWidth="1"/>
    <col min="15" max="15" width="14.5703125" style="3" bestFit="1" customWidth="1"/>
  </cols>
  <sheetData>
    <row r="1" spans="1:14" x14ac:dyDescent="0.25">
      <c r="N1" s="2" t="s">
        <v>122</v>
      </c>
    </row>
    <row r="2" spans="1:14" x14ac:dyDescent="0.25">
      <c r="N2" s="2" t="s">
        <v>0</v>
      </c>
    </row>
    <row r="3" spans="1:14" x14ac:dyDescent="0.25">
      <c r="N3" s="2" t="s">
        <v>1</v>
      </c>
    </row>
    <row r="4" spans="1:14" x14ac:dyDescent="0.25">
      <c r="N4" s="2" t="s">
        <v>33</v>
      </c>
    </row>
    <row r="6" spans="1:14" ht="60" customHeight="1" x14ac:dyDescent="0.25">
      <c r="A6" s="60" t="s">
        <v>2</v>
      </c>
      <c r="B6" s="60" t="s">
        <v>3</v>
      </c>
      <c r="C6" s="60" t="s">
        <v>4</v>
      </c>
      <c r="D6" s="61" t="s">
        <v>38</v>
      </c>
      <c r="E6" s="61" t="s">
        <v>44</v>
      </c>
      <c r="F6" s="60" t="s">
        <v>35</v>
      </c>
      <c r="G6" s="60"/>
      <c r="H6" s="60"/>
      <c r="I6" s="60" t="s">
        <v>34</v>
      </c>
      <c r="J6" s="60"/>
      <c r="K6" s="60"/>
      <c r="L6" s="60" t="s">
        <v>5</v>
      </c>
      <c r="M6" s="60"/>
      <c r="N6" s="60"/>
    </row>
    <row r="7" spans="1:14" ht="30" customHeight="1" x14ac:dyDescent="0.25">
      <c r="A7" s="60"/>
      <c r="B7" s="60"/>
      <c r="C7" s="60"/>
      <c r="D7" s="62"/>
      <c r="E7" s="62"/>
      <c r="F7" s="14" t="s">
        <v>6</v>
      </c>
      <c r="G7" s="14" t="s">
        <v>43</v>
      </c>
      <c r="H7" s="14" t="s">
        <v>7</v>
      </c>
      <c r="I7" s="14" t="s">
        <v>6</v>
      </c>
      <c r="J7" s="14" t="s">
        <v>43</v>
      </c>
      <c r="K7" s="14" t="s">
        <v>7</v>
      </c>
      <c r="L7" s="14" t="s">
        <v>6</v>
      </c>
      <c r="M7" s="14" t="s">
        <v>43</v>
      </c>
      <c r="N7" s="14" t="s">
        <v>7</v>
      </c>
    </row>
    <row r="8" spans="1:14" x14ac:dyDescent="0.25">
      <c r="A8" s="5" t="s">
        <v>8</v>
      </c>
      <c r="B8" s="6" t="s">
        <v>9</v>
      </c>
      <c r="C8" s="5" t="s">
        <v>10</v>
      </c>
      <c r="D8" s="6" t="s">
        <v>11</v>
      </c>
      <c r="E8" s="5" t="s">
        <v>12</v>
      </c>
      <c r="F8" s="6" t="s">
        <v>13</v>
      </c>
      <c r="G8" s="6" t="s">
        <v>27</v>
      </c>
      <c r="H8" s="6" t="s">
        <v>14</v>
      </c>
      <c r="I8" s="6" t="s">
        <v>15</v>
      </c>
      <c r="J8" s="6" t="s">
        <v>28</v>
      </c>
      <c r="K8" s="6" t="s">
        <v>39</v>
      </c>
      <c r="L8" s="6" t="s">
        <v>41</v>
      </c>
      <c r="M8" s="6" t="s">
        <v>42</v>
      </c>
      <c r="N8" s="6" t="s">
        <v>45</v>
      </c>
    </row>
    <row r="9" spans="1:14" x14ac:dyDescent="0.25">
      <c r="A9" s="7" t="s">
        <v>36</v>
      </c>
      <c r="B9" t="s">
        <v>37</v>
      </c>
      <c r="C9" s="8" t="s">
        <v>16</v>
      </c>
      <c r="D9" s="16" t="s">
        <v>40</v>
      </c>
      <c r="E9" s="9" t="s">
        <v>50</v>
      </c>
      <c r="F9" s="10">
        <v>468</v>
      </c>
      <c r="G9" s="10">
        <v>5891</v>
      </c>
      <c r="H9" s="11">
        <v>26352210.300000001</v>
      </c>
      <c r="I9" s="10">
        <v>486</v>
      </c>
      <c r="J9" s="10">
        <v>6125</v>
      </c>
      <c r="K9" s="11">
        <v>27398962.499999996</v>
      </c>
      <c r="L9" s="10">
        <f>Таблица13232[[#This Row],[9]]-Таблица13232[[#This Row],[6]]</f>
        <v>18</v>
      </c>
      <c r="M9" s="10">
        <f>Таблица13232[[#This Row],[10]]-Таблица13232[[#This Row],[7]]</f>
        <v>234</v>
      </c>
      <c r="N9" s="11">
        <f>Таблица13232[[#This Row],[11]]-Таблица13232[[#This Row],[8]]</f>
        <v>1046752.1999999955</v>
      </c>
    </row>
    <row r="10" spans="1:14" s="3" customFormat="1" x14ac:dyDescent="0.25">
      <c r="A10" s="12" t="s">
        <v>46</v>
      </c>
      <c r="B10" s="13" t="s">
        <v>47</v>
      </c>
      <c r="C10" s="8" t="s">
        <v>16</v>
      </c>
      <c r="D10" s="16" t="s">
        <v>40</v>
      </c>
      <c r="E10" s="9" t="s">
        <v>50</v>
      </c>
      <c r="F10" s="10">
        <v>276</v>
      </c>
      <c r="G10" s="10">
        <v>3540</v>
      </c>
      <c r="H10" s="11">
        <v>15835481.999999998</v>
      </c>
      <c r="I10" s="10">
        <v>267</v>
      </c>
      <c r="J10" s="10">
        <v>3423</v>
      </c>
      <c r="K10" s="11">
        <v>15312105.9</v>
      </c>
      <c r="L10" s="10">
        <f>Таблица13232[[#This Row],[9]]-Таблица13232[[#This Row],[6]]</f>
        <v>-9</v>
      </c>
      <c r="M10" s="10">
        <f>Таблица13232[[#This Row],[10]]-Таблица13232[[#This Row],[7]]</f>
        <v>-117</v>
      </c>
      <c r="N10" s="11">
        <f>Таблица13232[[#This Row],[11]]-Таблица13232[[#This Row],[8]]</f>
        <v>-523376.09999999776</v>
      </c>
    </row>
    <row r="11" spans="1:14" s="3" customFormat="1" ht="15.75" customHeight="1" x14ac:dyDescent="0.25">
      <c r="A11" s="12" t="s">
        <v>48</v>
      </c>
      <c r="B11" s="13" t="s">
        <v>49</v>
      </c>
      <c r="C11" s="8" t="s">
        <v>16</v>
      </c>
      <c r="D11" s="16" t="s">
        <v>40</v>
      </c>
      <c r="E11" s="9" t="s">
        <v>50</v>
      </c>
      <c r="F11" s="10">
        <v>624</v>
      </c>
      <c r="G11" s="10">
        <v>7877</v>
      </c>
      <c r="H11" s="11">
        <v>35236184.099999994</v>
      </c>
      <c r="I11" s="10">
        <v>615</v>
      </c>
      <c r="J11" s="10">
        <v>7760</v>
      </c>
      <c r="K11" s="11">
        <v>34712808</v>
      </c>
      <c r="L11" s="10">
        <f>Таблица13232[[#This Row],[9]]-Таблица13232[[#This Row],[6]]</f>
        <v>-9</v>
      </c>
      <c r="M11" s="10">
        <f>Таблица13232[[#This Row],[10]]-Таблица13232[[#This Row],[7]]</f>
        <v>-117</v>
      </c>
      <c r="N11" s="11">
        <f>Таблица13232[[#This Row],[11]]-Таблица13232[[#This Row],[8]]</f>
        <v>-523376.09999999404</v>
      </c>
    </row>
  </sheetData>
  <mergeCells count="8">
    <mergeCell ref="L6:N6"/>
    <mergeCell ref="D6:D7"/>
    <mergeCell ref="A6:A7"/>
    <mergeCell ref="B6:B7"/>
    <mergeCell ref="C6:C7"/>
    <mergeCell ref="E6:E7"/>
    <mergeCell ref="F6:H6"/>
    <mergeCell ref="I6:K6"/>
  </mergeCells>
  <pageMargins left="0.23622047244094491" right="0.23622047244094491" top="0.74803149606299213" bottom="0.74803149606299213" header="0.31496062992125984" footer="0.31496062992125984"/>
  <pageSetup paperSize="9" scale="75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4864F-A280-4DFE-8312-8F74CD05DA8B}">
  <sheetPr>
    <pageSetUpPr fitToPage="1"/>
  </sheetPr>
  <dimension ref="A1:K27"/>
  <sheetViews>
    <sheetView tabSelected="1" zoomScaleNormal="100" workbookViewId="0">
      <selection activeCell="M13" sqref="M13"/>
    </sheetView>
  </sheetViews>
  <sheetFormatPr defaultRowHeight="15" x14ac:dyDescent="0.25"/>
  <cols>
    <col min="1" max="1" width="11.85546875" customWidth="1"/>
    <col min="2" max="2" width="39.5703125" style="1" customWidth="1"/>
    <col min="3" max="3" width="9.140625" customWidth="1"/>
    <col min="4" max="4" width="38.7109375" bestFit="1" customWidth="1"/>
    <col min="5" max="5" width="14.85546875" customWidth="1"/>
    <col min="6" max="6" width="14.7109375" customWidth="1"/>
    <col min="7" max="7" width="15" customWidth="1"/>
    <col min="8" max="8" width="16.28515625" customWidth="1"/>
    <col min="9" max="9" width="17" customWidth="1"/>
    <col min="10" max="10" width="17.140625" customWidth="1"/>
    <col min="11" max="11" width="15.5703125" bestFit="1" customWidth="1"/>
  </cols>
  <sheetData>
    <row r="1" spans="1:11" x14ac:dyDescent="0.25">
      <c r="J1" s="2" t="s">
        <v>101</v>
      </c>
    </row>
    <row r="2" spans="1:11" x14ac:dyDescent="0.25">
      <c r="J2" s="2" t="s">
        <v>0</v>
      </c>
    </row>
    <row r="3" spans="1:11" x14ac:dyDescent="0.25">
      <c r="J3" s="2" t="s">
        <v>1</v>
      </c>
    </row>
    <row r="4" spans="1:11" x14ac:dyDescent="0.25">
      <c r="J4" s="2" t="s">
        <v>33</v>
      </c>
    </row>
    <row r="6" spans="1:11" ht="60" customHeight="1" x14ac:dyDescent="0.25">
      <c r="A6" s="60" t="s">
        <v>2</v>
      </c>
      <c r="B6" s="60" t="s">
        <v>3</v>
      </c>
      <c r="C6" s="60" t="s">
        <v>4</v>
      </c>
      <c r="D6" s="61" t="s">
        <v>102</v>
      </c>
      <c r="E6" s="60" t="s">
        <v>103</v>
      </c>
      <c r="F6" s="60"/>
      <c r="G6" s="60" t="s">
        <v>104</v>
      </c>
      <c r="H6" s="60"/>
      <c r="I6" s="60" t="s">
        <v>5</v>
      </c>
      <c r="J6" s="60"/>
    </row>
    <row r="7" spans="1:11" ht="30" customHeight="1" x14ac:dyDescent="0.25">
      <c r="A7" s="60"/>
      <c r="B7" s="60"/>
      <c r="C7" s="60"/>
      <c r="D7" s="62"/>
      <c r="E7" s="21" t="s">
        <v>105</v>
      </c>
      <c r="F7" s="21" t="s">
        <v>7</v>
      </c>
      <c r="G7" s="21" t="s">
        <v>105</v>
      </c>
      <c r="H7" s="21" t="s">
        <v>7</v>
      </c>
      <c r="I7" s="21" t="s">
        <v>105</v>
      </c>
      <c r="J7" s="21" t="s">
        <v>7</v>
      </c>
    </row>
    <row r="8" spans="1:11" x14ac:dyDescent="0.25">
      <c r="A8" s="5" t="s">
        <v>8</v>
      </c>
      <c r="B8" s="6" t="s">
        <v>9</v>
      </c>
      <c r="C8" s="5" t="s">
        <v>10</v>
      </c>
      <c r="D8" s="5" t="s">
        <v>11</v>
      </c>
      <c r="E8" s="5" t="s">
        <v>27</v>
      </c>
      <c r="F8" s="5" t="s">
        <v>14</v>
      </c>
      <c r="G8" s="5" t="s">
        <v>15</v>
      </c>
      <c r="H8" s="5" t="s">
        <v>28</v>
      </c>
      <c r="I8" s="5" t="s">
        <v>39</v>
      </c>
      <c r="J8" s="5" t="s">
        <v>41</v>
      </c>
    </row>
    <row r="9" spans="1:11" x14ac:dyDescent="0.25">
      <c r="A9" s="7" t="s">
        <v>106</v>
      </c>
      <c r="B9" t="s">
        <v>21</v>
      </c>
      <c r="C9" s="8" t="s">
        <v>16</v>
      </c>
      <c r="D9" s="9" t="s">
        <v>107</v>
      </c>
      <c r="E9" s="22">
        <v>8940</v>
      </c>
      <c r="F9" s="11">
        <v>4326960</v>
      </c>
      <c r="G9" s="22">
        <v>21649</v>
      </c>
      <c r="H9" s="11">
        <v>10478227.16</v>
      </c>
      <c r="I9" s="12">
        <f>Таблица13234[[#This Row],[9]]-Таблица13234[[#This Row],[7]]</f>
        <v>12709</v>
      </c>
      <c r="J9" s="23">
        <f>Таблица13234[[#This Row],[10]]-Таблица13234[[#This Row],[8]]</f>
        <v>6151267.1600000001</v>
      </c>
      <c r="K9" s="24"/>
    </row>
    <row r="10" spans="1:11" s="3" customFormat="1" x14ac:dyDescent="0.25">
      <c r="A10" s="12" t="s">
        <v>108</v>
      </c>
      <c r="B10" s="13" t="s">
        <v>23</v>
      </c>
      <c r="C10" s="8" t="s">
        <v>16</v>
      </c>
      <c r="D10" s="9" t="s">
        <v>107</v>
      </c>
      <c r="E10" s="22">
        <v>2396</v>
      </c>
      <c r="F10" s="11">
        <v>1159664</v>
      </c>
      <c r="G10" s="22">
        <v>0</v>
      </c>
      <c r="H10" s="11">
        <v>0</v>
      </c>
      <c r="I10" s="12">
        <f>Таблица13234[[#This Row],[9]]-Таблица13234[[#This Row],[7]]</f>
        <v>-2396</v>
      </c>
      <c r="J10" s="23">
        <f>Таблица13234[[#This Row],[10]]-Таблица13234[[#This Row],[8]]</f>
        <v>-1159664</v>
      </c>
    </row>
    <row r="11" spans="1:11" s="3" customFormat="1" ht="15.75" customHeight="1" x14ac:dyDescent="0.25">
      <c r="A11" s="12" t="s">
        <v>109</v>
      </c>
      <c r="B11" s="13" t="s">
        <v>24</v>
      </c>
      <c r="C11" s="8" t="s">
        <v>16</v>
      </c>
      <c r="D11" s="9" t="s">
        <v>107</v>
      </c>
      <c r="E11" s="22">
        <v>4279</v>
      </c>
      <c r="F11" s="11">
        <v>2071036</v>
      </c>
      <c r="G11" s="22">
        <v>2085</v>
      </c>
      <c r="H11" s="11">
        <v>1008435</v>
      </c>
      <c r="I11" s="12">
        <f>Таблица13234[[#This Row],[9]]-Таблица13234[[#This Row],[7]]</f>
        <v>-2194</v>
      </c>
      <c r="J11" s="23">
        <f>Таблица13234[[#This Row],[10]]-Таблица13234[[#This Row],[8]]</f>
        <v>-1062601</v>
      </c>
    </row>
    <row r="12" spans="1:11" x14ac:dyDescent="0.25">
      <c r="A12" s="12" t="s">
        <v>110</v>
      </c>
      <c r="B12" s="13" t="s">
        <v>25</v>
      </c>
      <c r="C12" s="8" t="s">
        <v>16</v>
      </c>
      <c r="D12" s="9" t="s">
        <v>107</v>
      </c>
      <c r="E12" s="22">
        <v>4168</v>
      </c>
      <c r="F12" s="11">
        <v>2017312</v>
      </c>
      <c r="G12" s="22">
        <v>1100</v>
      </c>
      <c r="H12" s="11">
        <v>532400</v>
      </c>
      <c r="I12" s="12">
        <f>Таблица13234[[#This Row],[9]]-Таблица13234[[#This Row],[7]]</f>
        <v>-3068</v>
      </c>
      <c r="J12" s="23">
        <f>Таблица13234[[#This Row],[10]]-Таблица13234[[#This Row],[8]]</f>
        <v>-1484912</v>
      </c>
    </row>
    <row r="13" spans="1:11" s="3" customFormat="1" x14ac:dyDescent="0.25">
      <c r="A13" s="25" t="s">
        <v>111</v>
      </c>
      <c r="B13" s="26" t="s">
        <v>17</v>
      </c>
      <c r="C13" s="8" t="s">
        <v>16</v>
      </c>
      <c r="D13" s="9" t="s">
        <v>107</v>
      </c>
      <c r="E13" s="27">
        <v>5824</v>
      </c>
      <c r="F13" s="28">
        <v>2818816</v>
      </c>
      <c r="G13" s="27">
        <v>11572</v>
      </c>
      <c r="H13" s="28">
        <v>5599768</v>
      </c>
      <c r="I13" s="12">
        <f>Таблица13234[[#This Row],[9]]-Таблица13234[[#This Row],[7]]</f>
        <v>5748</v>
      </c>
      <c r="J13" s="23">
        <f>Таблица13234[[#This Row],[10]]-Таблица13234[[#This Row],[8]]</f>
        <v>2780952</v>
      </c>
      <c r="K13"/>
    </row>
    <row r="14" spans="1:11" s="3" customFormat="1" x14ac:dyDescent="0.25">
      <c r="A14" s="25" t="s">
        <v>112</v>
      </c>
      <c r="B14" s="26" t="s">
        <v>18</v>
      </c>
      <c r="C14" s="8" t="s">
        <v>16</v>
      </c>
      <c r="D14" s="9" t="s">
        <v>107</v>
      </c>
      <c r="E14" s="27">
        <v>4299</v>
      </c>
      <c r="F14" s="28">
        <v>2080716</v>
      </c>
      <c r="G14" s="27">
        <v>0</v>
      </c>
      <c r="H14" s="28">
        <v>0</v>
      </c>
      <c r="I14" s="12">
        <f>Таблица13234[[#This Row],[9]]-Таблица13234[[#This Row],[7]]</f>
        <v>-4299</v>
      </c>
      <c r="J14" s="23">
        <f>Таблица13234[[#This Row],[10]]-Таблица13234[[#This Row],[8]]</f>
        <v>-2080716</v>
      </c>
      <c r="K14"/>
    </row>
    <row r="15" spans="1:11" s="3" customFormat="1" ht="15.75" thickBot="1" x14ac:dyDescent="0.3">
      <c r="A15" s="25" t="s">
        <v>97</v>
      </c>
      <c r="B15" s="26" t="s">
        <v>26</v>
      </c>
      <c r="C15" s="8" t="s">
        <v>16</v>
      </c>
      <c r="D15" s="9" t="s">
        <v>107</v>
      </c>
      <c r="E15" s="27">
        <v>3903</v>
      </c>
      <c r="F15" s="28">
        <v>1889052</v>
      </c>
      <c r="G15" s="27">
        <v>316</v>
      </c>
      <c r="H15" s="28">
        <v>152672.28</v>
      </c>
      <c r="I15" s="12">
        <f>Таблица13234[[#This Row],[9]]-Таблица13234[[#This Row],[7]]</f>
        <v>-3587</v>
      </c>
      <c r="J15" s="23">
        <f>Таблица13234[[#This Row],[10]]-Таблица13234[[#This Row],[8]]</f>
        <v>-1736379.72</v>
      </c>
      <c r="K15"/>
    </row>
    <row r="16" spans="1:11" s="38" customFormat="1" ht="15.75" thickBot="1" x14ac:dyDescent="0.3">
      <c r="A16" s="29" t="s">
        <v>113</v>
      </c>
      <c r="B16" s="30"/>
      <c r="C16" s="31"/>
      <c r="D16" s="32"/>
      <c r="E16" s="33">
        <f>SUBTOTAL(109,E9:E15)</f>
        <v>33809</v>
      </c>
      <c r="F16" s="34">
        <f>SUBTOTAL(109,F9:F15)</f>
        <v>16363556</v>
      </c>
      <c r="G16" s="33">
        <f>SUBTOTAL(109,G9:G15)</f>
        <v>36722</v>
      </c>
      <c r="H16" s="34">
        <f>SUBTOTAL(109,H9:H15)</f>
        <v>17771502.440000001</v>
      </c>
      <c r="I16" s="35">
        <f>Таблица13234[[#This Row],[9]]-Таблица13234[[#This Row],[7]]</f>
        <v>2913</v>
      </c>
      <c r="J16" s="36">
        <f t="shared" ref="J16" si="0">SUBTOTAL(9,J9:J15)</f>
        <v>1407946.4400000002</v>
      </c>
      <c r="K16" s="37"/>
    </row>
    <row r="17" spans="1:10" x14ac:dyDescent="0.25">
      <c r="A17" s="25" t="s">
        <v>106</v>
      </c>
      <c r="B17" s="26" t="s">
        <v>21</v>
      </c>
      <c r="C17" s="8" t="s">
        <v>16</v>
      </c>
      <c r="D17" s="39" t="s">
        <v>114</v>
      </c>
      <c r="E17" s="27">
        <v>3104</v>
      </c>
      <c r="F17" s="28">
        <v>4904320</v>
      </c>
      <c r="G17" s="27">
        <v>1582</v>
      </c>
      <c r="H17" s="28">
        <v>2335299.6800000002</v>
      </c>
      <c r="I17" s="25">
        <f>Таблица13234[[#This Row],[9]]-Таблица13234[[#This Row],[7]]</f>
        <v>-1522</v>
      </c>
      <c r="J17" s="40">
        <f>Таблица13234[[#This Row],[10]]-Таблица13234[[#This Row],[8]]</f>
        <v>-2569020.3199999998</v>
      </c>
    </row>
    <row r="18" spans="1:10" x14ac:dyDescent="0.25">
      <c r="A18" s="41" t="s">
        <v>115</v>
      </c>
      <c r="B18" s="42" t="s">
        <v>116</v>
      </c>
      <c r="C18" s="8" t="s">
        <v>16</v>
      </c>
      <c r="D18" s="39" t="s">
        <v>114</v>
      </c>
      <c r="E18" s="27"/>
      <c r="F18" s="28"/>
      <c r="G18" s="27">
        <v>139</v>
      </c>
      <c r="H18" s="28">
        <v>219620</v>
      </c>
      <c r="I18" s="25">
        <f>Таблица13234[[#This Row],[9]]-Таблица13234[[#This Row],[7]]</f>
        <v>139</v>
      </c>
      <c r="J18" s="43">
        <f>Таблица13234[[#This Row],[10]]-Таблица13234[[#This Row],[8]]</f>
        <v>219620</v>
      </c>
    </row>
    <row r="19" spans="1:10" x14ac:dyDescent="0.25">
      <c r="A19" s="25" t="s">
        <v>117</v>
      </c>
      <c r="B19" s="26" t="s">
        <v>29</v>
      </c>
      <c r="C19" s="8" t="s">
        <v>16</v>
      </c>
      <c r="D19" s="39" t="s">
        <v>114</v>
      </c>
      <c r="E19" s="27">
        <v>654</v>
      </c>
      <c r="F19" s="28">
        <v>1033320</v>
      </c>
      <c r="G19" s="27">
        <v>606</v>
      </c>
      <c r="H19" s="28">
        <v>902561.64</v>
      </c>
      <c r="I19" s="25">
        <f>Таблица13234[[#This Row],[9]]-Таблица13234[[#This Row],[7]]</f>
        <v>-48</v>
      </c>
      <c r="J19" s="40">
        <f>Таблица13234[[#This Row],[10]]-Таблица13234[[#This Row],[8]]</f>
        <v>-130758.35999999999</v>
      </c>
    </row>
    <row r="20" spans="1:10" ht="15.75" customHeight="1" x14ac:dyDescent="0.25">
      <c r="A20" s="25" t="s">
        <v>118</v>
      </c>
      <c r="B20" s="26" t="s">
        <v>30</v>
      </c>
      <c r="C20" s="8" t="s">
        <v>16</v>
      </c>
      <c r="D20" s="39" t="s">
        <v>114</v>
      </c>
      <c r="E20" s="27">
        <v>792</v>
      </c>
      <c r="F20" s="28">
        <v>1251360</v>
      </c>
      <c r="G20" s="27">
        <v>1575</v>
      </c>
      <c r="H20" s="28">
        <v>2488500</v>
      </c>
      <c r="I20" s="25">
        <f>Таблица13234[[#This Row],[9]]-Таблица13234[[#This Row],[7]]</f>
        <v>783</v>
      </c>
      <c r="J20" s="40">
        <f>Таблица13234[[#This Row],[10]]-Таблица13234[[#This Row],[8]]</f>
        <v>1237140</v>
      </c>
    </row>
    <row r="21" spans="1:10" x14ac:dyDescent="0.25">
      <c r="A21" s="12" t="s">
        <v>109</v>
      </c>
      <c r="B21" s="13" t="s">
        <v>24</v>
      </c>
      <c r="C21" s="8" t="s">
        <v>16</v>
      </c>
      <c r="D21" s="39" t="s">
        <v>114</v>
      </c>
      <c r="E21" s="27"/>
      <c r="F21" s="28"/>
      <c r="G21" s="27">
        <v>13</v>
      </c>
      <c r="H21" s="28">
        <v>19550.48</v>
      </c>
      <c r="I21" s="25">
        <f>Таблица13234[[#This Row],[9]]-Таблица13234[[#This Row],[7]]</f>
        <v>13</v>
      </c>
      <c r="J21" s="43">
        <f>Таблица13234[[#This Row],[10]]-Таблица13234[[#This Row],[8]]</f>
        <v>19550.48</v>
      </c>
    </row>
    <row r="22" spans="1:10" x14ac:dyDescent="0.25">
      <c r="A22" s="25" t="s">
        <v>111</v>
      </c>
      <c r="B22" s="26" t="s">
        <v>17</v>
      </c>
      <c r="C22" s="8" t="s">
        <v>16</v>
      </c>
      <c r="D22" s="39" t="s">
        <v>114</v>
      </c>
      <c r="E22" s="27"/>
      <c r="F22" s="28"/>
      <c r="G22" s="27">
        <v>1852</v>
      </c>
      <c r="H22" s="28">
        <v>2914285.76</v>
      </c>
      <c r="I22" s="25">
        <f>Таблица13234[[#This Row],[9]]-Таблица13234[[#This Row],[7]]</f>
        <v>1852</v>
      </c>
      <c r="J22" s="43">
        <f>Таблица13234[[#This Row],[10]]-Таблица13234[[#This Row],[8]]</f>
        <v>2914285.76</v>
      </c>
    </row>
    <row r="23" spans="1:10" x14ac:dyDescent="0.25">
      <c r="A23" s="25" t="s">
        <v>119</v>
      </c>
      <c r="B23" s="26" t="s">
        <v>31</v>
      </c>
      <c r="C23" s="8" t="s">
        <v>16</v>
      </c>
      <c r="D23" s="39" t="s">
        <v>114</v>
      </c>
      <c r="E23" s="27">
        <v>2283</v>
      </c>
      <c r="F23" s="28">
        <v>3607140</v>
      </c>
      <c r="G23" s="27">
        <v>1277</v>
      </c>
      <c r="H23" s="28">
        <v>2017660</v>
      </c>
      <c r="I23" s="25">
        <f>Таблица13234[[#This Row],[9]]-Таблица13234[[#This Row],[7]]</f>
        <v>-1006</v>
      </c>
      <c r="J23" s="40">
        <f>Таблица13234[[#This Row],[10]]-Таблица13234[[#This Row],[8]]</f>
        <v>-1589480</v>
      </c>
    </row>
    <row r="24" spans="1:10" ht="15.75" thickBot="1" x14ac:dyDescent="0.3">
      <c r="A24" s="25" t="s">
        <v>97</v>
      </c>
      <c r="B24" s="26" t="s">
        <v>26</v>
      </c>
      <c r="C24" s="8" t="s">
        <v>16</v>
      </c>
      <c r="D24" s="39" t="s">
        <v>114</v>
      </c>
      <c r="E24" s="27">
        <v>1254</v>
      </c>
      <c r="F24" s="28">
        <v>1981320</v>
      </c>
      <c r="G24" s="27">
        <v>299</v>
      </c>
      <c r="H24" s="28">
        <v>472420</v>
      </c>
      <c r="I24" s="25">
        <f>Таблица13234[[#This Row],[9]]-Таблица13234[[#This Row],[7]]</f>
        <v>-955</v>
      </c>
      <c r="J24" s="40">
        <f>Таблица13234[[#This Row],[10]]-Таблица13234[[#This Row],[8]]</f>
        <v>-1508900</v>
      </c>
    </row>
    <row r="25" spans="1:10" ht="15.75" thickBot="1" x14ac:dyDescent="0.3">
      <c r="A25" s="44" t="s">
        <v>120</v>
      </c>
      <c r="B25" s="45"/>
      <c r="C25" s="46"/>
      <c r="D25" s="47"/>
      <c r="E25" s="48">
        <f>E17+E19+E20+E23+E24</f>
        <v>8087</v>
      </c>
      <c r="F25" s="49">
        <f>F17+F19+F20+F23+F24</f>
        <v>12777460</v>
      </c>
      <c r="G25" s="48">
        <f>SUBTOTAL(109,G17:G24)</f>
        <v>7343</v>
      </c>
      <c r="H25" s="50">
        <f>SUBTOTAL(109,H17:H24)</f>
        <v>11369897.560000001</v>
      </c>
      <c r="I25" s="51">
        <f>SUBTOTAL(109,I17:I24)</f>
        <v>-744</v>
      </c>
      <c r="J25" s="52">
        <f>SUBTOTAL(109,J17:J24)</f>
        <v>-1407562.44</v>
      </c>
    </row>
    <row r="26" spans="1:10" x14ac:dyDescent="0.25">
      <c r="A26" s="63" t="s">
        <v>121</v>
      </c>
      <c r="B26" s="63"/>
      <c r="C26" s="63"/>
      <c r="D26" s="63"/>
      <c r="E26" s="53">
        <f>E16+Таблица13234[[#Totals],[7]]</f>
        <v>41896</v>
      </c>
      <c r="F26" s="54">
        <f>F16+Таблица13234[[#Totals],[8]]</f>
        <v>29141016</v>
      </c>
      <c r="G26" s="53">
        <f>G16+Таблица13234[[#Totals],[9]]</f>
        <v>44065</v>
      </c>
      <c r="H26" s="54">
        <f>H16+Таблица13234[[#Totals],[10]]</f>
        <v>29141400</v>
      </c>
      <c r="I26" s="55">
        <f>I16+Таблица13234[[#Totals],[11]]</f>
        <v>2169</v>
      </c>
      <c r="J26" s="56">
        <f>J16+Таблица13234[[#Totals],[12]]</f>
        <v>384.00000000023283</v>
      </c>
    </row>
    <row r="27" spans="1:10" x14ac:dyDescent="0.25">
      <c r="J27" s="24"/>
    </row>
  </sheetData>
  <mergeCells count="8">
    <mergeCell ref="I6:J6"/>
    <mergeCell ref="A26:D26"/>
    <mergeCell ref="A6:A7"/>
    <mergeCell ref="B6:B7"/>
    <mergeCell ref="C6:C7"/>
    <mergeCell ref="D6:D7"/>
    <mergeCell ref="E6:F6"/>
    <mergeCell ref="G6:H6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Боциева Р. А.</dc:creator>
  <cp:lastModifiedBy>Кадохова С. А.</cp:lastModifiedBy>
  <cp:lastPrinted>2022-04-14T13:46:12Z</cp:lastPrinted>
  <dcterms:created xsi:type="dcterms:W3CDTF">2022-02-25T07:50:56Z</dcterms:created>
  <dcterms:modified xsi:type="dcterms:W3CDTF">2022-04-18T06:31:54Z</dcterms:modified>
</cp:coreProperties>
</file>