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2\2022-02-17 Протокол №02\"/>
    </mc:Choice>
  </mc:AlternateContent>
  <xr:revisionPtr revIDLastSave="0" documentId="13_ncr:1_{E8D77BEC-6D24-41E3-818C-F2F7B1868535}" xr6:coauthVersionLast="37" xr6:coauthVersionMax="37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1" sheetId="2" r:id="rId1"/>
    <sheet name="Приложение 2" sheetId="3" r:id="rId2"/>
    <sheet name="Приложение 3" sheetId="1" r:id="rId3"/>
  </sheets>
  <externalReferences>
    <externalReference r:id="rId4"/>
    <externalReference r:id="rId5"/>
    <externalReference r:id="rId6"/>
    <externalReference r:id="rId7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1'!$6:$7</definedName>
    <definedName name="_xlnm.Print_Titles" localSheetId="1">'Приложение 2'!$6:$7</definedName>
    <definedName name="_xlnm.Print_Titles" localSheetId="2">'Приложение 3'!$6:$7</definedName>
    <definedName name="ФАПЫ">'[4]Численность '!$D$138:$J$213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G23" i="3"/>
  <c r="H23" i="3"/>
  <c r="I23" i="3"/>
  <c r="J23" i="3"/>
  <c r="E23" i="3"/>
  <c r="F22" i="3" l="1"/>
  <c r="G22" i="3"/>
  <c r="H22" i="3"/>
  <c r="E22" i="3"/>
  <c r="I9" i="3"/>
  <c r="I10" i="3"/>
  <c r="I11" i="3"/>
  <c r="I12" i="3"/>
  <c r="I13" i="3"/>
  <c r="I14" i="3"/>
  <c r="I15" i="3"/>
  <c r="I17" i="3"/>
  <c r="I22" i="3" s="1"/>
  <c r="I18" i="3"/>
  <c r="I19" i="3"/>
  <c r="I20" i="3"/>
  <c r="I21" i="3"/>
  <c r="H16" i="3"/>
  <c r="J16" i="3" s="1"/>
  <c r="G16" i="3"/>
  <c r="F16" i="3"/>
  <c r="E16" i="3"/>
  <c r="I16" i="3" s="1"/>
  <c r="J17" i="3" l="1"/>
  <c r="J18" i="3"/>
  <c r="J19" i="3"/>
  <c r="J20" i="3"/>
  <c r="J21" i="3"/>
  <c r="I9" i="2"/>
  <c r="I10" i="2"/>
  <c r="I11" i="2"/>
  <c r="I12" i="2"/>
  <c r="I13" i="2"/>
  <c r="I14" i="2"/>
  <c r="J15" i="3"/>
  <c r="J14" i="3"/>
  <c r="J13" i="3"/>
  <c r="J12" i="3"/>
  <c r="J11" i="3"/>
  <c r="J10" i="3"/>
  <c r="J9" i="3"/>
  <c r="J14" i="2"/>
  <c r="J13" i="2"/>
  <c r="J12" i="2"/>
  <c r="J11" i="2"/>
  <c r="J10" i="2"/>
  <c r="J9" i="2"/>
  <c r="H14" i="1"/>
  <c r="H15" i="1"/>
  <c r="J22" i="3" l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<sst xmlns="http://schemas.openxmlformats.org/spreadsheetml/2006/main" count="187" uniqueCount="72">
  <si>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</si>
  <si>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</si>
  <si>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</si>
  <si>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</si>
  <si>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Вид МП</t>
  </si>
  <si>
    <t>Измененные объемы на 2022 год по Протоколу № 01 от 25.01.2022 г.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</si>
  <si>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</si>
  <si>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</si>
  <si>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</si>
  <si>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</si>
  <si>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</si>
  <si>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</si>
  <si>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</si>
  <si>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</si>
  <si>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</si>
  <si>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</si>
  <si>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</si>
  <si>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АПП</t>
  </si>
  <si>
    <t>ГБУЗ "Поликлиника №1" МЗ РСО-А</t>
  </si>
  <si>
    <t>ГБУЗ "Поликлиника №4" МЗ РСО-А</t>
  </si>
  <si>
    <t>ГБУЗ "Поликлиника №7" МЗ РСО-А</t>
  </si>
  <si>
    <t xml:space="preserve">ГБУЗ "Детская поликлиника № 1" </t>
  </si>
  <si>
    <t xml:space="preserve">ГБУЗ "Детская поликлиника № 2" </t>
  </si>
  <si>
    <t xml:space="preserve">ГБУЗ "Детская поликлиника № 3" </t>
  </si>
  <si>
    <t xml:space="preserve">ГБУЗ "Детская поликлиника№ 4" </t>
  </si>
  <si>
    <t>001180</t>
  </si>
  <si>
    <t>001181</t>
  </si>
  <si>
    <t>001182</t>
  </si>
  <si>
    <t>001183</t>
  </si>
  <si>
    <t>001184</t>
  </si>
  <si>
    <t>001185</t>
  </si>
  <si>
    <t>001186</t>
  </si>
  <si>
    <t>097-Терапия</t>
  </si>
  <si>
    <t>Профиль</t>
  </si>
  <si>
    <t>Обращения по заболеванию (дети)</t>
  </si>
  <si>
    <t>Обращения по заболеванию (взрослые)</t>
  </si>
  <si>
    <t>068-Педиатрия</t>
  </si>
  <si>
    <t>130-Травматология и ортопедия</t>
  </si>
  <si>
    <t xml:space="preserve"> Приложение № 1</t>
  </si>
  <si>
    <t xml:space="preserve"> ТП ОМС № 02 от 17.02.2022 г. </t>
  </si>
  <si>
    <t>Измененные объемы на 2022 год по Протоколу № 02 от 17.02.2022 г.</t>
  </si>
  <si>
    <t>Условия</t>
  </si>
  <si>
    <t>001159</t>
  </si>
  <si>
    <t>ГБУЗ "РКБ" МЗ РСО-А</t>
  </si>
  <si>
    <t>001160</t>
  </si>
  <si>
    <t>ГБУЗ "РДКБ" МЗ РСО-А</t>
  </si>
  <si>
    <t>001162</t>
  </si>
  <si>
    <t>ГБУЗ "Алагирская ЦРБ" МЗ РСО-А</t>
  </si>
  <si>
    <t>001169</t>
  </si>
  <si>
    <t>ГБУЗ "Пригородная ЦРБ" МЗ РСО-А</t>
  </si>
  <si>
    <t>001177</t>
  </si>
  <si>
    <t>ГБУЗ "РКВД" МЗ РСО-А</t>
  </si>
  <si>
    <t>001202</t>
  </si>
  <si>
    <t>ГБУЗ "Моздокская ЦРБ" МЗ РСО-А</t>
  </si>
  <si>
    <t>Исследование на COVID-19 методом ПЦР</t>
  </si>
  <si>
    <t>7</t>
  </si>
  <si>
    <t>10</t>
  </si>
  <si>
    <t>КТ</t>
  </si>
  <si>
    <t>001163</t>
  </si>
  <si>
    <t>ГБУЗ "Ардонская ЦРБ" МЗ РСО-А</t>
  </si>
  <si>
    <t>001167</t>
  </si>
  <si>
    <t>ГБУЗ "Правобережная ЦРКБ" МЗ РСО-А</t>
  </si>
  <si>
    <t>001190</t>
  </si>
  <si>
    <t>ООО "Семейная Медицина"</t>
  </si>
  <si>
    <t xml:space="preserve"> Приложение № 2</t>
  </si>
  <si>
    <t xml:space="preserve"> Приложение № 4</t>
  </si>
  <si>
    <t>Измененные объемы на 2022 год по Протоколу № 02 от 17.02.2022 г. (ПП РФ  №109-р от 28.01.2022)</t>
  </si>
  <si>
    <t>Итого</t>
  </si>
  <si>
    <t>Всего</t>
  </si>
  <si>
    <t xml:space="preserve"> Всего </t>
  </si>
  <si>
    <t>Кол-во исследований</t>
  </si>
  <si>
    <t>Кол-во обращений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</si>
</sst>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_ ;\-#,##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43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3" fontId="0" fillId="0" borderId="0" xfId="1" applyFont="1" applyBorder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164" fontId="0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166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 applyFill="1" applyBorder="1" applyAlignment="1">
      <alignment vertical="center"/>
    </xf>
    <xf numFmtId="43" fontId="0" fillId="0" borderId="0" xfId="0" applyNumberFormat="1"/>
    <xf numFmtId="0" fontId="0" fillId="0" borderId="0" xfId="0" applyNumberFormat="1" applyFill="1" applyAlignment="1">
      <alignment horizontal="center"/>
    </xf>
    <xf numFmtId="165" fontId="5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/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vertical="center"/>
    </xf>
    <xf numFmtId="166" fontId="2" fillId="0" borderId="5" xfId="1" applyNumberFormat="1" applyFont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43" fontId="2" fillId="0" borderId="5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4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6" formatCode="#,##0_ ;\-#,##0\ 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#,##0_ ;\-#,##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6" formatCode="#,##0_ ;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 textRotation="0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#,##0.00_ ;\-#,##0.00\ "/>
      <alignment vertical="center" textRotation="0" indent="0" justifyLastLine="0" shrinkToFit="0" readingOrder="0"/>
    </dxf>
    <dxf>
      <numFmt numFmtId="166" formatCode="#,##0_ ;\-#,##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323" displayName="Таблица1323" ref="A8:J14" totalsRowShown="0" headerRowDxfId="47" headerRowBorderDxfId="46">
  <autoFilter ref="A8:J14" xr:uid="{00000000-0009-0000-0100-000002000000}"/>
  <tableColumns count="10">
    <tableColumn id="1" xr3:uid="{00000000-0010-0000-0000-000001000000}" name="1" dataDxfId="45" dataCellStyle="Финансовый"/>
    <tableColumn id="2" xr3:uid="{00000000-0010-0000-0000-000002000000}" name="2" dataDxfId="44"/>
    <tableColumn id="3" xr3:uid="{00000000-0010-0000-0000-000003000000}" name="3" dataDxfId="43"/>
    <tableColumn id="15" xr3:uid="{00000000-0010-0000-0000-00000F000000}" name="4" dataDxfId="42"/>
    <tableColumn id="5" xr3:uid="{00000000-0010-0000-0000-000005000000}" name="5" dataDxfId="41" dataCellStyle="Финансовый"/>
    <tableColumn id="6" xr3:uid="{00000000-0010-0000-0000-000006000000}" name="6" dataDxfId="40" dataCellStyle="Финансовый"/>
    <tableColumn id="7" xr3:uid="{00000000-0010-0000-0000-000007000000}" name="7" dataDxfId="39" dataCellStyle="Финансовый"/>
    <tableColumn id="8" xr3:uid="{00000000-0010-0000-0000-000008000000}" name="8" dataDxfId="38" dataCellStyle="Финансовый"/>
    <tableColumn id="9" xr3:uid="{00000000-0010-0000-0000-000009000000}" name="9" dataDxfId="37" dataCellStyle="Финансовый">
      <calculatedColumnFormula>Таблица1323[[#This Row],[7]]-Таблица1323[[#This Row],[5]]</calculatedColumnFormula>
    </tableColumn>
    <tableColumn id="10" xr3:uid="{00000000-0010-0000-0000-00000A000000}" name="10" dataDxfId="36" dataCellStyle="Финансовый">
      <calculatedColumnFormula>Таблица1323[[#This Row],[8]]-Таблица1323[[#This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13234" displayName="Таблица13234" ref="A8:J22" totalsRowCount="1" headerRowDxfId="33" headerRowBorderDxfId="32">
  <autoFilter ref="A8:J21" xr:uid="{00000000-0009-0000-0100-000003000000}"/>
  <tableColumns count="10">
    <tableColumn id="1" xr3:uid="{00000000-0010-0000-0100-000001000000}" name="1" totalsRowLabel=" Всего " dataDxfId="31" totalsRowDxfId="9" dataCellStyle="Финансовый"/>
    <tableColumn id="2" xr3:uid="{00000000-0010-0000-0100-000002000000}" name="2" dataDxfId="30" totalsRowDxfId="8"/>
    <tableColumn id="3" xr3:uid="{00000000-0010-0000-0100-000003000000}" name="3" dataDxfId="29" totalsRowDxfId="7"/>
    <tableColumn id="15" xr3:uid="{00000000-0010-0000-0100-00000F000000}" name="4" dataDxfId="28" totalsRowDxfId="6"/>
    <tableColumn id="5" xr3:uid="{00000000-0010-0000-0100-000005000000}" name="5" totalsRowFunction="custom" dataDxfId="27" totalsRowDxfId="5" dataCellStyle="Финансовый" totalsRowCellStyle="Финансовый">
      <totalsRowFormula>E17+E18+E19+E20+E21</totalsRowFormula>
    </tableColumn>
    <tableColumn id="6" xr3:uid="{00000000-0010-0000-0100-000006000000}" name="6" totalsRowFunction="custom" dataDxfId="26" totalsRowDxfId="4" dataCellStyle="Финансовый" totalsRowCellStyle="Финансовый">
      <totalsRowFormula>F17+F18+F19+F20+F21</totalsRowFormula>
    </tableColumn>
    <tableColumn id="7" xr3:uid="{00000000-0010-0000-0100-000007000000}" name="7" totalsRowFunction="custom" dataDxfId="25" totalsRowDxfId="3" dataCellStyle="Финансовый" totalsRowCellStyle="Финансовый">
      <totalsRowFormula>G17+G18+G19+G20+G21</totalsRowFormula>
    </tableColumn>
    <tableColumn id="8" xr3:uid="{00000000-0010-0000-0100-000008000000}" name="8" totalsRowFunction="custom" dataDxfId="24" totalsRowDxfId="2" dataCellStyle="Финансовый" totalsRowCellStyle="Финансовый">
      <totalsRowFormula>H17+H18+H19+H20+H21</totalsRowFormula>
    </tableColumn>
    <tableColumn id="9" xr3:uid="{00000000-0010-0000-0100-000009000000}" name="9" totalsRowFunction="custom" dataDxfId="23" totalsRowDxfId="1" dataCellStyle="Финансовый" totalsRowCellStyle="Финансовый">
      <calculatedColumnFormula>Таблица13234[[#This Row],[7]]-Таблица13234[[#This Row],[5]]</calculatedColumnFormula>
      <totalsRowFormula>I17+I18+I19+I20+I21</totalsRowFormula>
    </tableColumn>
    <tableColumn id="10" xr3:uid="{00000000-0010-0000-0100-00000A000000}" name="10" totalsRowFunction="custom" dataDxfId="22" totalsRowDxfId="0" dataCellStyle="Финансовый" totalsRowCellStyle="Финансовый">
      <calculatedColumnFormula>Таблица13234[[#This Row],[8]]-Таблица13234[[#This Row],[6]]</calculatedColumnFormula>
      <totalsRowFormula>J17+J18+J19+J20+J21</totalsRow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Таблица132" displayName="Таблица132" ref="A8:H15" totalsRowShown="0" headerRowDxfId="20" headerRowBorderDxfId="19">
  <autoFilter ref="A8:H15" xr:uid="{00000000-0009-0000-0100-000001000000}"/>
  <tableColumns count="8">
    <tableColumn id="1" xr3:uid="{00000000-0010-0000-0200-000001000000}" name="1" dataDxfId="18" dataCellStyle="Финансовый"/>
    <tableColumn id="2" xr3:uid="{00000000-0010-0000-0200-000002000000}" name="2" dataDxfId="17"/>
    <tableColumn id="3" xr3:uid="{00000000-0010-0000-0200-000003000000}" name="3" dataDxfId="16"/>
    <tableColumn id="4" xr3:uid="{00000000-0010-0000-0200-000004000000}" name="4" dataDxfId="15"/>
    <tableColumn id="15" xr3:uid="{00000000-0010-0000-0200-00000F000000}" name="5" dataDxfId="14"/>
    <tableColumn id="5" xr3:uid="{00000000-0010-0000-0200-000005000000}" name="6" dataDxfId="13" dataCellStyle="Финансовый"/>
    <tableColumn id="7" xr3:uid="{00000000-0010-0000-0200-000007000000}" name="7" dataDxfId="12" dataCellStyle="Финансовый"/>
    <tableColumn id="9" xr3:uid="{00000000-0010-0000-0200-000009000000}" name="8" dataDxfId="11" dataCellStyle="Финансовый">
      <calculatedColumnFormula>Таблица132[[#This Row],[7]]-Таблица132[[#This Row],[6]]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zoomScaleNormal="100" workbookViewId="0">
      <selection activeCell="H24" sqref="H24"/>
    </sheetView>
  </sheetViews>
  <sheetFormatPr defaultRowHeight="15" x14ac:dyDescent="0.25"/>
  <cols>
    <col min="1" max="1" width="11.85546875" customWidth="1"/>
    <col min="2" max="2" width="33.140625" style="1" bestFit="1" customWidth="1"/>
    <col min="3" max="3" width="9.140625" customWidth="1"/>
    <col min="4" max="4" width="38.7109375" bestFit="1" customWidth="1"/>
    <col min="5" max="5" width="11.42578125" customWidth="1"/>
    <col min="6" max="6" width="14.28515625" customWidth="1"/>
    <col min="7" max="7" width="9.28515625" customWidth="1"/>
    <col min="8" max="8" width="14.7109375" customWidth="1"/>
    <col min="9" max="9" width="9.42578125" customWidth="1"/>
    <col min="10" max="10" width="17.140625" customWidth="1"/>
    <col min="11" max="11" width="14.5703125" style="3" bestFit="1" customWidth="1"/>
  </cols>
  <sheetData>
    <row r="1" spans="1:12" x14ac:dyDescent="0.25">
      <c r="J1" s="2" t="s">
        <v>38</v>
      </c>
    </row>
    <row r="2" spans="1:12" x14ac:dyDescent="0.25">
      <c r="J2" s="2" t="s">
        <v>0</v>
      </c>
    </row>
    <row r="3" spans="1:12" x14ac:dyDescent="0.25">
      <c r="J3" s="2" t="s">
        <v>1</v>
      </c>
    </row>
    <row r="4" spans="1:12" x14ac:dyDescent="0.25">
      <c r="J4" s="2" t="s">
        <v>39</v>
      </c>
    </row>
    <row r="6" spans="1:12" ht="60" customHeight="1" x14ac:dyDescent="0.25">
      <c r="A6" s="40" t="s">
        <v>2</v>
      </c>
      <c r="B6" s="40" t="s">
        <v>3</v>
      </c>
      <c r="C6" s="40" t="s">
        <v>4</v>
      </c>
      <c r="D6" s="41" t="s">
        <v>41</v>
      </c>
      <c r="E6" s="40" t="s">
        <v>5</v>
      </c>
      <c r="F6" s="40"/>
      <c r="G6" s="40" t="s">
        <v>40</v>
      </c>
      <c r="H6" s="40"/>
      <c r="I6" s="40" t="s">
        <v>6</v>
      </c>
      <c r="J6" s="40"/>
    </row>
    <row r="7" spans="1:12" ht="30" customHeight="1" x14ac:dyDescent="0.25">
      <c r="A7" s="40"/>
      <c r="B7" s="40"/>
      <c r="C7" s="40"/>
      <c r="D7" s="42"/>
      <c r="E7" s="4" t="s">
        <v>7</v>
      </c>
      <c r="F7" s="4" t="s">
        <v>8</v>
      </c>
      <c r="G7" s="4" t="s">
        <v>7</v>
      </c>
      <c r="H7" s="4" t="s">
        <v>8</v>
      </c>
      <c r="I7" s="4" t="s">
        <v>7</v>
      </c>
      <c r="J7" s="4" t="s">
        <v>8</v>
      </c>
    </row>
    <row r="8" spans="1:12" x14ac:dyDescent="0.25">
      <c r="A8" s="5" t="s">
        <v>9</v>
      </c>
      <c r="B8" s="6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55</v>
      </c>
      <c r="H8" s="5" t="s">
        <v>15</v>
      </c>
      <c r="I8" s="5" t="s">
        <v>16</v>
      </c>
      <c r="J8" s="5" t="s">
        <v>56</v>
      </c>
    </row>
    <row r="9" spans="1:12" x14ac:dyDescent="0.25">
      <c r="A9" s="7" t="s">
        <v>42</v>
      </c>
      <c r="B9" t="s">
        <v>43</v>
      </c>
      <c r="C9" s="8" t="s">
        <v>17</v>
      </c>
      <c r="D9" s="9" t="s">
        <v>54</v>
      </c>
      <c r="E9" s="10">
        <v>14446</v>
      </c>
      <c r="F9" s="11">
        <v>6991864</v>
      </c>
      <c r="G9" s="12">
        <v>28604</v>
      </c>
      <c r="H9" s="11">
        <v>13844336</v>
      </c>
      <c r="I9" s="13">
        <f>Таблица1323[[#This Row],[7]]-Таблица1323[[#This Row],[5]]</f>
        <v>14158</v>
      </c>
      <c r="J9" s="14">
        <f>Таблица1323[[#This Row],[8]]-Таблица1323[[#This Row],[6]]</f>
        <v>6852472</v>
      </c>
    </row>
    <row r="10" spans="1:12" s="3" customFormat="1" x14ac:dyDescent="0.25">
      <c r="A10" s="13" t="s">
        <v>44</v>
      </c>
      <c r="B10" s="15" t="s">
        <v>45</v>
      </c>
      <c r="C10" s="8" t="s">
        <v>17</v>
      </c>
      <c r="D10" s="9" t="s">
        <v>54</v>
      </c>
      <c r="E10" s="10">
        <v>8257</v>
      </c>
      <c r="F10" s="11">
        <v>3996388</v>
      </c>
      <c r="G10" s="19">
        <v>0</v>
      </c>
      <c r="H10" s="20">
        <v>0</v>
      </c>
      <c r="I10" s="13">
        <f>Таблица1323[[#This Row],[7]]-Таблица1323[[#This Row],[5]]</f>
        <v>-8257</v>
      </c>
      <c r="J10" s="16">
        <f>Таблица1323[[#This Row],[8]]-Таблица1323[[#This Row],[6]]</f>
        <v>-3996388</v>
      </c>
    </row>
    <row r="11" spans="1:12" s="3" customFormat="1" ht="15.75" customHeight="1" x14ac:dyDescent="0.25">
      <c r="A11" s="13" t="s">
        <v>48</v>
      </c>
      <c r="B11" s="15" t="s">
        <v>49</v>
      </c>
      <c r="C11" s="8" t="s">
        <v>17</v>
      </c>
      <c r="D11" s="9" t="s">
        <v>54</v>
      </c>
      <c r="E11" s="10">
        <v>11044</v>
      </c>
      <c r="F11" s="11">
        <v>5345296</v>
      </c>
      <c r="G11" s="12">
        <v>8283</v>
      </c>
      <c r="H11" s="11">
        <v>4008972</v>
      </c>
      <c r="I11" s="13">
        <f>Таблица1323[[#This Row],[7]]-Таблица1323[[#This Row],[5]]</f>
        <v>-2761</v>
      </c>
      <c r="J11" s="16">
        <f>Таблица1323[[#This Row],[8]]-Таблица1323[[#This Row],[6]]</f>
        <v>-1336324</v>
      </c>
    </row>
    <row r="12" spans="1:12" x14ac:dyDescent="0.25">
      <c r="A12" s="13" t="s">
        <v>50</v>
      </c>
      <c r="B12" s="15" t="s">
        <v>51</v>
      </c>
      <c r="C12" s="8" t="s">
        <v>17</v>
      </c>
      <c r="D12" s="9" t="s">
        <v>54</v>
      </c>
      <c r="E12" s="10">
        <v>2500</v>
      </c>
      <c r="F12" s="11">
        <v>1210000</v>
      </c>
      <c r="G12" s="12">
        <v>10757</v>
      </c>
      <c r="H12" s="11">
        <v>5206388</v>
      </c>
      <c r="I12" s="13">
        <f>Таблица1323[[#This Row],[7]]-Таблица1323[[#This Row],[5]]</f>
        <v>8257</v>
      </c>
      <c r="J12" s="16">
        <f>Таблица1323[[#This Row],[8]]-Таблица1323[[#This Row],[6]]</f>
        <v>3996388</v>
      </c>
    </row>
    <row r="13" spans="1:12" s="3" customFormat="1" x14ac:dyDescent="0.25">
      <c r="A13" s="17" t="s">
        <v>25</v>
      </c>
      <c r="B13" s="18" t="s">
        <v>18</v>
      </c>
      <c r="C13" s="8" t="s">
        <v>17</v>
      </c>
      <c r="D13" s="9" t="s">
        <v>54</v>
      </c>
      <c r="E13" s="19">
        <v>34749</v>
      </c>
      <c r="F13" s="20">
        <v>16818516</v>
      </c>
      <c r="G13" s="21">
        <v>15030</v>
      </c>
      <c r="H13" s="22">
        <v>7274520</v>
      </c>
      <c r="I13" s="17">
        <f>Таблица1323[[#This Row],[7]]-Таблица1323[[#This Row],[5]]</f>
        <v>-19719</v>
      </c>
      <c r="J13" s="23">
        <f>Таблица1323[[#This Row],[8]]-Таблица1323[[#This Row],[6]]</f>
        <v>-9543996</v>
      </c>
      <c r="L13"/>
    </row>
    <row r="14" spans="1:12" s="3" customFormat="1" x14ac:dyDescent="0.25">
      <c r="A14" s="17" t="s">
        <v>26</v>
      </c>
      <c r="B14" s="18" t="s">
        <v>19</v>
      </c>
      <c r="C14" s="8" t="s">
        <v>17</v>
      </c>
      <c r="D14" s="9" t="s">
        <v>54</v>
      </c>
      <c r="E14" s="19">
        <v>0</v>
      </c>
      <c r="F14" s="20">
        <v>0</v>
      </c>
      <c r="G14" s="21">
        <v>8322</v>
      </c>
      <c r="H14" s="22">
        <v>4027848</v>
      </c>
      <c r="I14" s="17">
        <f>Таблица1323[[#This Row],[7]]-Таблица1323[[#This Row],[5]]</f>
        <v>8322</v>
      </c>
      <c r="J14" s="23">
        <f>Таблица1323[[#This Row],[8]]-Таблица1323[[#This Row],[6]]</f>
        <v>4027848</v>
      </c>
      <c r="L14"/>
    </row>
  </sheetData>
  <mergeCells count="7">
    <mergeCell ref="G6:H6"/>
    <mergeCell ref="I6:J6"/>
    <mergeCell ref="A6:A7"/>
    <mergeCell ref="B6:B7"/>
    <mergeCell ref="C6:C7"/>
    <mergeCell ref="D6:D7"/>
    <mergeCell ref="E6:F6"/>
  </mergeCells>
  <phoneticPr fontId="4" type="noConversion"/>
  <conditionalFormatting sqref="G9:H9 J9:J14 G11:H14">
    <cfRule type="cellIs" dxfId="48" priority="2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zoomScaleNormal="100" workbookViewId="0">
      <selection activeCell="M20" sqref="M20"/>
    </sheetView>
  </sheetViews>
  <sheetFormatPr defaultRowHeight="15" x14ac:dyDescent="0.25"/>
  <cols>
    <col min="1" max="1" width="11.85546875" customWidth="1"/>
    <col min="2" max="2" width="39.5703125" style="1" customWidth="1"/>
    <col min="3" max="3" width="9.140625" customWidth="1"/>
    <col min="4" max="4" width="38.7109375" bestFit="1" customWidth="1"/>
    <col min="5" max="5" width="14.5703125" customWidth="1"/>
    <col min="6" max="6" width="14.28515625" customWidth="1"/>
    <col min="7" max="7" width="14.85546875" customWidth="1"/>
    <col min="8" max="8" width="14.7109375" customWidth="1"/>
    <col min="9" max="9" width="15.42578125" customWidth="1"/>
    <col min="10" max="10" width="17.140625" customWidth="1"/>
    <col min="11" max="11" width="15.5703125" bestFit="1" customWidth="1"/>
  </cols>
  <sheetData>
    <row r="1" spans="1:11" x14ac:dyDescent="0.25">
      <c r="J1" s="2" t="s">
        <v>64</v>
      </c>
    </row>
    <row r="2" spans="1:11" x14ac:dyDescent="0.25">
      <c r="J2" s="2" t="s">
        <v>0</v>
      </c>
    </row>
    <row r="3" spans="1:11" x14ac:dyDescent="0.25">
      <c r="J3" s="2" t="s">
        <v>1</v>
      </c>
    </row>
    <row r="4" spans="1:11" x14ac:dyDescent="0.25">
      <c r="J4" s="2" t="s">
        <v>39</v>
      </c>
    </row>
    <row r="6" spans="1:11" ht="60" customHeight="1" x14ac:dyDescent="0.25">
      <c r="A6" s="40" t="s">
        <v>2</v>
      </c>
      <c r="B6" s="40" t="s">
        <v>3</v>
      </c>
      <c r="C6" s="40" t="s">
        <v>4</v>
      </c>
      <c r="D6" s="41" t="s">
        <v>41</v>
      </c>
      <c r="E6" s="40" t="s">
        <v>5</v>
      </c>
      <c r="F6" s="40"/>
      <c r="G6" s="40" t="s">
        <v>66</v>
      </c>
      <c r="H6" s="40"/>
      <c r="I6" s="40" t="s">
        <v>6</v>
      </c>
      <c r="J6" s="40"/>
    </row>
    <row r="7" spans="1:11" ht="30" customHeight="1" x14ac:dyDescent="0.25">
      <c r="A7" s="40"/>
      <c r="B7" s="40"/>
      <c r="C7" s="40"/>
      <c r="D7" s="42"/>
      <c r="E7" s="4" t="s">
        <v>70</v>
      </c>
      <c r="F7" s="4" t="s">
        <v>8</v>
      </c>
      <c r="G7" s="29" t="s">
        <v>70</v>
      </c>
      <c r="H7" s="4" t="s">
        <v>8</v>
      </c>
      <c r="I7" s="29" t="s">
        <v>70</v>
      </c>
      <c r="J7" s="4" t="s">
        <v>8</v>
      </c>
    </row>
    <row r="8" spans="1:11" x14ac:dyDescent="0.25">
      <c r="A8" s="5" t="s">
        <v>9</v>
      </c>
      <c r="B8" s="6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55</v>
      </c>
      <c r="H8" s="5" t="s">
        <v>15</v>
      </c>
      <c r="I8" s="5" t="s">
        <v>16</v>
      </c>
      <c r="J8" s="5" t="s">
        <v>56</v>
      </c>
    </row>
    <row r="9" spans="1:11" x14ac:dyDescent="0.25">
      <c r="A9" s="7" t="s">
        <v>42</v>
      </c>
      <c r="B9" t="s">
        <v>43</v>
      </c>
      <c r="C9" s="8" t="s">
        <v>17</v>
      </c>
      <c r="D9" s="9" t="s">
        <v>54</v>
      </c>
      <c r="E9" s="10">
        <v>28604</v>
      </c>
      <c r="F9" s="11">
        <v>13844336</v>
      </c>
      <c r="G9" s="12">
        <v>37544</v>
      </c>
      <c r="H9" s="11">
        <v>18171296</v>
      </c>
      <c r="I9" s="13">
        <f>Таблица13234[[#This Row],[7]]-Таблица13234[[#This Row],[5]]</f>
        <v>8940</v>
      </c>
      <c r="J9" s="14">
        <f>Таблица13234[[#This Row],[8]]-Таблица13234[[#This Row],[6]]</f>
        <v>4326960</v>
      </c>
      <c r="K9" s="25"/>
    </row>
    <row r="10" spans="1:11" s="3" customFormat="1" x14ac:dyDescent="0.25">
      <c r="A10" s="13" t="s">
        <v>46</v>
      </c>
      <c r="B10" s="15" t="s">
        <v>47</v>
      </c>
      <c r="C10" s="8" t="s">
        <v>17</v>
      </c>
      <c r="D10" s="9" t="s">
        <v>54</v>
      </c>
      <c r="E10" s="10">
        <v>6184</v>
      </c>
      <c r="F10" s="11">
        <v>2993056</v>
      </c>
      <c r="G10" s="12">
        <v>8580</v>
      </c>
      <c r="H10" s="11">
        <v>4152720</v>
      </c>
      <c r="I10" s="13">
        <f>Таблица13234[[#This Row],[7]]-Таблица13234[[#This Row],[5]]</f>
        <v>2396</v>
      </c>
      <c r="J10" s="24">
        <f>Таблица13234[[#This Row],[8]]-Таблица13234[[#This Row],[6]]</f>
        <v>1159664</v>
      </c>
    </row>
    <row r="11" spans="1:11" s="3" customFormat="1" ht="15.75" customHeight="1" x14ac:dyDescent="0.25">
      <c r="A11" s="13" t="s">
        <v>48</v>
      </c>
      <c r="B11" s="15" t="s">
        <v>49</v>
      </c>
      <c r="C11" s="8" t="s">
        <v>17</v>
      </c>
      <c r="D11" s="9" t="s">
        <v>54</v>
      </c>
      <c r="E11" s="10">
        <v>8283</v>
      </c>
      <c r="F11" s="11">
        <v>4008972</v>
      </c>
      <c r="G11" s="12">
        <v>12562</v>
      </c>
      <c r="H11" s="11">
        <v>6080008</v>
      </c>
      <c r="I11" s="13">
        <f>Таблица13234[[#This Row],[7]]-Таблица13234[[#This Row],[5]]</f>
        <v>4279</v>
      </c>
      <c r="J11" s="16">
        <f>Таблица13234[[#This Row],[8]]-Таблица13234[[#This Row],[6]]</f>
        <v>2071036</v>
      </c>
    </row>
    <row r="12" spans="1:11" x14ac:dyDescent="0.25">
      <c r="A12" s="13" t="s">
        <v>50</v>
      </c>
      <c r="B12" s="15" t="s">
        <v>51</v>
      </c>
      <c r="C12" s="8" t="s">
        <v>17</v>
      </c>
      <c r="D12" s="9" t="s">
        <v>54</v>
      </c>
      <c r="E12" s="10">
        <v>10757</v>
      </c>
      <c r="F12" s="11">
        <v>5206388</v>
      </c>
      <c r="G12" s="12">
        <v>14925</v>
      </c>
      <c r="H12" s="11">
        <v>7223700</v>
      </c>
      <c r="I12" s="13">
        <f>Таблица13234[[#This Row],[7]]-Таблица13234[[#This Row],[5]]</f>
        <v>4168</v>
      </c>
      <c r="J12" s="16">
        <f>Таблица13234[[#This Row],[8]]-Таблица13234[[#This Row],[6]]</f>
        <v>2017312</v>
      </c>
    </row>
    <row r="13" spans="1:11" s="3" customFormat="1" x14ac:dyDescent="0.25">
      <c r="A13" s="17" t="s">
        <v>25</v>
      </c>
      <c r="B13" s="18" t="s">
        <v>18</v>
      </c>
      <c r="C13" s="8" t="s">
        <v>17</v>
      </c>
      <c r="D13" s="9" t="s">
        <v>54</v>
      </c>
      <c r="E13" s="19">
        <v>15030</v>
      </c>
      <c r="F13" s="20">
        <v>7274520</v>
      </c>
      <c r="G13" s="21">
        <v>20854</v>
      </c>
      <c r="H13" s="22">
        <v>10093336</v>
      </c>
      <c r="I13" s="17">
        <f>Таблица13234[[#This Row],[7]]-Таблица13234[[#This Row],[5]]</f>
        <v>5824</v>
      </c>
      <c r="J13" s="23">
        <f>Таблица13234[[#This Row],[8]]-Таблица13234[[#This Row],[6]]</f>
        <v>2818816</v>
      </c>
      <c r="K13"/>
    </row>
    <row r="14" spans="1:11" s="3" customFormat="1" x14ac:dyDescent="0.25">
      <c r="A14" s="17" t="s">
        <v>26</v>
      </c>
      <c r="B14" s="18" t="s">
        <v>19</v>
      </c>
      <c r="C14" s="8" t="s">
        <v>17</v>
      </c>
      <c r="D14" s="9" t="s">
        <v>54</v>
      </c>
      <c r="E14" s="19">
        <v>8322</v>
      </c>
      <c r="F14" s="20">
        <v>4027848</v>
      </c>
      <c r="G14" s="21">
        <v>12621</v>
      </c>
      <c r="H14" s="22">
        <v>6108564</v>
      </c>
      <c r="I14" s="17">
        <f>Таблица13234[[#This Row],[7]]-Таблица13234[[#This Row],[5]]</f>
        <v>4299</v>
      </c>
      <c r="J14" s="23">
        <f>Таблица13234[[#This Row],[8]]-Таблица13234[[#This Row],[6]]</f>
        <v>2080716</v>
      </c>
      <c r="K14"/>
    </row>
    <row r="15" spans="1:11" s="3" customFormat="1" x14ac:dyDescent="0.25">
      <c r="A15" s="17" t="s">
        <v>52</v>
      </c>
      <c r="B15" s="18" t="s">
        <v>53</v>
      </c>
      <c r="C15" s="8" t="s">
        <v>17</v>
      </c>
      <c r="D15" s="9" t="s">
        <v>54</v>
      </c>
      <c r="E15" s="19">
        <v>10077</v>
      </c>
      <c r="F15" s="20">
        <v>4877268</v>
      </c>
      <c r="G15" s="21">
        <v>13980</v>
      </c>
      <c r="H15" s="22">
        <v>6766320</v>
      </c>
      <c r="I15" s="17">
        <f>Таблица13234[[#This Row],[7]]-Таблица13234[[#This Row],[5]]</f>
        <v>3903</v>
      </c>
      <c r="J15" s="23">
        <f>Таблица13234[[#This Row],[8]]-Таблица13234[[#This Row],[6]]</f>
        <v>1889052</v>
      </c>
      <c r="K15"/>
    </row>
    <row r="16" spans="1:11" s="35" customFormat="1" x14ac:dyDescent="0.25">
      <c r="A16" s="50" t="s">
        <v>68</v>
      </c>
      <c r="B16" s="51"/>
      <c r="C16" s="52"/>
      <c r="D16" s="53"/>
      <c r="E16" s="31">
        <f>SUBTOTAL(109,E9:E15)</f>
        <v>87257</v>
      </c>
      <c r="F16" s="32">
        <f>SUBTOTAL(109,F9:F15)</f>
        <v>42232388</v>
      </c>
      <c r="G16" s="33">
        <f>SUBTOTAL(109,G9:G15)</f>
        <v>121066</v>
      </c>
      <c r="H16" s="32">
        <f>SUBTOTAL(109,H9:H15)</f>
        <v>58595944</v>
      </c>
      <c r="I16" s="30">
        <f>Таблица13234[[#This Row],[7]]-Таблица13234[[#This Row],[5]]</f>
        <v>33809</v>
      </c>
      <c r="J16" s="34">
        <f>Таблица13234[[#This Row],[8]]-Таблица13234[[#This Row],[6]]</f>
        <v>16363556</v>
      </c>
      <c r="K16" s="36"/>
    </row>
    <row r="17" spans="1:10" x14ac:dyDescent="0.25">
      <c r="A17" s="17" t="s">
        <v>42</v>
      </c>
      <c r="B17" s="18" t="s">
        <v>43</v>
      </c>
      <c r="C17" s="8" t="s">
        <v>17</v>
      </c>
      <c r="D17" s="26" t="s">
        <v>57</v>
      </c>
      <c r="E17" s="19">
        <v>3512</v>
      </c>
      <c r="F17" s="27">
        <v>6059164</v>
      </c>
      <c r="G17" s="21">
        <v>6616</v>
      </c>
      <c r="H17" s="22">
        <v>10963484</v>
      </c>
      <c r="I17" s="17">
        <f>Таблица13234[[#This Row],[7]]-Таблица13234[[#This Row],[5]]</f>
        <v>3104</v>
      </c>
      <c r="J17" s="23">
        <f>Таблица13234[[#This Row],[8]]-Таблица13234[[#This Row],[6]]</f>
        <v>4904320</v>
      </c>
    </row>
    <row r="18" spans="1:10" x14ac:dyDescent="0.25">
      <c r="A18" s="17" t="s">
        <v>58</v>
      </c>
      <c r="B18" s="18" t="s">
        <v>59</v>
      </c>
      <c r="C18" s="8" t="s">
        <v>17</v>
      </c>
      <c r="D18" s="26" t="s">
        <v>57</v>
      </c>
      <c r="E18" s="19">
        <v>2681</v>
      </c>
      <c r="F18" s="27">
        <v>4536058</v>
      </c>
      <c r="G18" s="21">
        <v>3335</v>
      </c>
      <c r="H18" s="22">
        <v>5569378</v>
      </c>
      <c r="I18" s="17">
        <f>Таблица13234[[#This Row],[7]]-Таблица13234[[#This Row],[5]]</f>
        <v>654</v>
      </c>
      <c r="J18" s="23">
        <f>Таблица13234[[#This Row],[8]]-Таблица13234[[#This Row],[6]]</f>
        <v>1033320</v>
      </c>
    </row>
    <row r="19" spans="1:10" ht="15.75" customHeight="1" x14ac:dyDescent="0.25">
      <c r="A19" s="17" t="s">
        <v>60</v>
      </c>
      <c r="B19" s="18" t="s">
        <v>61</v>
      </c>
      <c r="C19" s="8" t="s">
        <v>17</v>
      </c>
      <c r="D19" s="26" t="s">
        <v>57</v>
      </c>
      <c r="E19" s="19">
        <v>2227</v>
      </c>
      <c r="F19" s="27">
        <v>4510806</v>
      </c>
      <c r="G19" s="21">
        <v>3019</v>
      </c>
      <c r="H19" s="22">
        <v>5762166</v>
      </c>
      <c r="I19" s="17">
        <f>Таблица13234[[#This Row],[7]]-Таблица13234[[#This Row],[5]]</f>
        <v>792</v>
      </c>
      <c r="J19" s="23">
        <f>Таблица13234[[#This Row],[8]]-Таблица13234[[#This Row],[6]]</f>
        <v>1251360</v>
      </c>
    </row>
    <row r="20" spans="1:10" x14ac:dyDescent="0.25">
      <c r="A20" s="17" t="s">
        <v>62</v>
      </c>
      <c r="B20" s="18" t="s">
        <v>63</v>
      </c>
      <c r="C20" s="8" t="s">
        <v>17</v>
      </c>
      <c r="D20" s="26" t="s">
        <v>57</v>
      </c>
      <c r="E20" s="19">
        <v>1000</v>
      </c>
      <c r="F20" s="27">
        <v>1580000</v>
      </c>
      <c r="G20" s="21">
        <v>3283</v>
      </c>
      <c r="H20" s="22">
        <v>5187140</v>
      </c>
      <c r="I20" s="17">
        <f>Таблица13234[[#This Row],[7]]-Таблица13234[[#This Row],[5]]</f>
        <v>2283</v>
      </c>
      <c r="J20" s="23">
        <f>Таблица13234[[#This Row],[8]]-Таблица13234[[#This Row],[6]]</f>
        <v>3607140</v>
      </c>
    </row>
    <row r="21" spans="1:10" x14ac:dyDescent="0.25">
      <c r="A21" s="17" t="s">
        <v>52</v>
      </c>
      <c r="B21" s="18" t="s">
        <v>53</v>
      </c>
      <c r="C21" s="8" t="s">
        <v>17</v>
      </c>
      <c r="D21" s="26" t="s">
        <v>57</v>
      </c>
      <c r="E21" s="19">
        <v>2236</v>
      </c>
      <c r="F21" s="27">
        <v>4163224</v>
      </c>
      <c r="G21" s="21">
        <v>3490</v>
      </c>
      <c r="H21" s="22">
        <v>6144544</v>
      </c>
      <c r="I21" s="17">
        <f>Таблица13234[[#This Row],[7]]-Таблица13234[[#This Row],[5]]</f>
        <v>1254</v>
      </c>
      <c r="J21" s="23">
        <f>Таблица13234[[#This Row],[8]]-Таблица13234[[#This Row],[6]]</f>
        <v>1981320</v>
      </c>
    </row>
    <row r="22" spans="1:10" ht="15.75" thickBot="1" x14ac:dyDescent="0.3">
      <c r="A22" s="49" t="s">
        <v>69</v>
      </c>
      <c r="B22" s="18"/>
      <c r="C22" s="8"/>
      <c r="D22" s="26"/>
      <c r="E22" s="31">
        <f>E17+E18+E19+E20+E21</f>
        <v>11656</v>
      </c>
      <c r="F22" s="32">
        <f t="shared" ref="F22:J22" si="0">F17+F18+F19+F20+F21</f>
        <v>20849252</v>
      </c>
      <c r="G22" s="33">
        <f t="shared" si="0"/>
        <v>19743</v>
      </c>
      <c r="H22" s="32">
        <f t="shared" si="0"/>
        <v>33626712</v>
      </c>
      <c r="I22" s="30">
        <f t="shared" si="0"/>
        <v>8087</v>
      </c>
      <c r="J22" s="34">
        <f t="shared" si="0"/>
        <v>12777460</v>
      </c>
    </row>
    <row r="23" spans="1:10" ht="15.75" thickTop="1" x14ac:dyDescent="0.25">
      <c r="A23" s="48" t="s">
        <v>67</v>
      </c>
      <c r="B23" s="48"/>
      <c r="C23" s="48"/>
      <c r="D23" s="48"/>
      <c r="E23" s="47">
        <f>E16+Таблица13234[[#Totals],[5]]</f>
        <v>98913</v>
      </c>
      <c r="F23" s="43">
        <f>F16+Таблица13234[[#Totals],[6]]</f>
        <v>63081640</v>
      </c>
      <c r="G23" s="44">
        <f>G16+Таблица13234[[#Totals],[7]]</f>
        <v>140809</v>
      </c>
      <c r="H23" s="43">
        <f>H16+Таблица13234[[#Totals],[8]]</f>
        <v>92222656</v>
      </c>
      <c r="I23" s="45">
        <f>I16+Таблица13234[[#Totals],[9]]</f>
        <v>41896</v>
      </c>
      <c r="J23" s="46">
        <f>J16+Таблица13234[[#Totals],[10]]</f>
        <v>29141016</v>
      </c>
    </row>
    <row r="24" spans="1:10" x14ac:dyDescent="0.25">
      <c r="J24" s="25"/>
    </row>
  </sheetData>
  <mergeCells count="8">
    <mergeCell ref="A23:D23"/>
    <mergeCell ref="I6:J6"/>
    <mergeCell ref="A6:A7"/>
    <mergeCell ref="B6:B7"/>
    <mergeCell ref="C6:C7"/>
    <mergeCell ref="D6:D7"/>
    <mergeCell ref="E6:F6"/>
    <mergeCell ref="G6:H6"/>
  </mergeCells>
  <phoneticPr fontId="4" type="noConversion"/>
  <conditionalFormatting sqref="G9:H21 J9:J21">
    <cfRule type="cellIs" dxfId="35" priority="3" operator="equal">
      <formula>0</formula>
    </cfRule>
  </conditionalFormatting>
  <conditionalFormatting sqref="G22:H22 J22">
    <cfRule type="cellIs" dxfId="34" priority="2" operator="equal">
      <formula>0</formula>
    </cfRule>
  </conditionalFormatting>
  <conditionalFormatting sqref="G23:H23 J23">
    <cfRule type="cellIs" dxfId="1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5"/>
  <sheetViews>
    <sheetView tabSelected="1" zoomScaleNormal="100" workbookViewId="0">
      <selection activeCell="G22" sqref="G22"/>
    </sheetView>
  </sheetViews>
  <sheetFormatPr defaultRowHeight="15" x14ac:dyDescent="0.25"/>
  <cols>
    <col min="1" max="1" width="11.85546875" customWidth="1"/>
    <col min="2" max="2" width="33.140625" style="1" bestFit="1" customWidth="1"/>
    <col min="3" max="3" width="9.140625" customWidth="1"/>
    <col min="4" max="4" width="31" bestFit="1" customWidth="1"/>
    <col min="5" max="5" width="38.7109375" bestFit="1" customWidth="1"/>
    <col min="6" max="7" width="19.5703125" bestFit="1" customWidth="1"/>
    <col min="8" max="8" width="19.140625" customWidth="1"/>
    <col min="9" max="9" width="14.5703125" style="3" bestFit="1" customWidth="1"/>
  </cols>
  <sheetData>
    <row r="1" spans="1:8" x14ac:dyDescent="0.25">
      <c r="H1" s="2" t="s">
        <v>65</v>
      </c>
    </row>
    <row r="2" spans="1:8" x14ac:dyDescent="0.25">
      <c r="H2" s="2" t="s">
        <v>0</v>
      </c>
    </row>
    <row r="3" spans="1:8" x14ac:dyDescent="0.25">
      <c r="H3" s="2" t="s">
        <v>1</v>
      </c>
    </row>
    <row r="4" spans="1:8" x14ac:dyDescent="0.25">
      <c r="H4" s="2" t="s">
        <v>39</v>
      </c>
    </row>
    <row r="6" spans="1:8" ht="60" customHeight="1" x14ac:dyDescent="0.25">
      <c r="A6" s="40" t="s">
        <v>2</v>
      </c>
      <c r="B6" s="40" t="s">
        <v>3</v>
      </c>
      <c r="C6" s="40" t="s">
        <v>4</v>
      </c>
      <c r="D6" s="40" t="s">
        <v>33</v>
      </c>
      <c r="E6" s="41" t="s">
        <v>41</v>
      </c>
      <c r="F6" s="28" t="s">
        <v>5</v>
      </c>
      <c r="G6" s="37" t="s">
        <v>40</v>
      </c>
      <c r="H6" s="28" t="s">
        <v>6</v>
      </c>
    </row>
    <row r="7" spans="1:8" ht="30" customHeight="1" x14ac:dyDescent="0.25">
      <c r="A7" s="40"/>
      <c r="B7" s="40"/>
      <c r="C7" s="40"/>
      <c r="D7" s="40"/>
      <c r="E7" s="42"/>
      <c r="F7" s="4" t="s">
        <v>71</v>
      </c>
      <c r="G7" s="37" t="s">
        <v>71</v>
      </c>
      <c r="H7" s="28" t="s">
        <v>71</v>
      </c>
    </row>
    <row r="8" spans="1:8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38" t="s">
        <v>55</v>
      </c>
      <c r="H8" s="5" t="s">
        <v>15</v>
      </c>
    </row>
    <row r="9" spans="1:8" x14ac:dyDescent="0.25">
      <c r="A9" s="7" t="s">
        <v>25</v>
      </c>
      <c r="B9" t="s">
        <v>18</v>
      </c>
      <c r="C9" s="8" t="s">
        <v>17</v>
      </c>
      <c r="D9" t="s">
        <v>32</v>
      </c>
      <c r="E9" s="9" t="s">
        <v>35</v>
      </c>
      <c r="F9" s="10">
        <v>81526</v>
      </c>
      <c r="G9" s="12">
        <v>81903</v>
      </c>
      <c r="H9" s="39">
        <f>Таблица132[[#This Row],[7]]-Таблица132[[#This Row],[6]]</f>
        <v>377</v>
      </c>
    </row>
    <row r="10" spans="1:8" s="3" customFormat="1" x14ac:dyDescent="0.25">
      <c r="A10" s="13" t="s">
        <v>26</v>
      </c>
      <c r="B10" s="15" t="s">
        <v>19</v>
      </c>
      <c r="C10" s="8" t="s">
        <v>17</v>
      </c>
      <c r="D10" t="s">
        <v>32</v>
      </c>
      <c r="E10" s="9" t="s">
        <v>35</v>
      </c>
      <c r="F10" s="10">
        <v>83044</v>
      </c>
      <c r="G10" s="12">
        <v>83344</v>
      </c>
      <c r="H10" s="39">
        <f>Таблица132[[#This Row],[7]]-Таблица132[[#This Row],[6]]</f>
        <v>300</v>
      </c>
    </row>
    <row r="11" spans="1:8" s="3" customFormat="1" x14ac:dyDescent="0.25">
      <c r="A11" s="13" t="s">
        <v>27</v>
      </c>
      <c r="B11" s="15" t="s">
        <v>20</v>
      </c>
      <c r="C11" s="8" t="s">
        <v>17</v>
      </c>
      <c r="D11" t="s">
        <v>32</v>
      </c>
      <c r="E11" s="9" t="s">
        <v>35</v>
      </c>
      <c r="F11" s="10">
        <v>46347</v>
      </c>
      <c r="G11" s="12">
        <v>46647</v>
      </c>
      <c r="H11" s="39">
        <f>Таблица132[[#This Row],[7]]-Таблица132[[#This Row],[6]]</f>
        <v>300</v>
      </c>
    </row>
    <row r="12" spans="1:8" s="3" customFormat="1" x14ac:dyDescent="0.25">
      <c r="A12" s="13" t="s">
        <v>28</v>
      </c>
      <c r="B12" s="15" t="s">
        <v>21</v>
      </c>
      <c r="C12" s="8" t="s">
        <v>17</v>
      </c>
      <c r="D12" t="s">
        <v>37</v>
      </c>
      <c r="E12" s="9" t="s">
        <v>34</v>
      </c>
      <c r="F12" s="10">
        <v>0</v>
      </c>
      <c r="G12" s="12">
        <v>294</v>
      </c>
      <c r="H12" s="39">
        <f>Таблица132[[#This Row],[7]]-Таблица132[[#This Row],[6]]</f>
        <v>294</v>
      </c>
    </row>
    <row r="13" spans="1:8" x14ac:dyDescent="0.25">
      <c r="A13" s="13" t="s">
        <v>29</v>
      </c>
      <c r="B13" s="15" t="s">
        <v>22</v>
      </c>
      <c r="C13" s="8" t="s">
        <v>17</v>
      </c>
      <c r="D13" t="s">
        <v>36</v>
      </c>
      <c r="E13" s="9" t="s">
        <v>34</v>
      </c>
      <c r="F13" s="10">
        <v>23650</v>
      </c>
      <c r="G13" s="12">
        <v>23930</v>
      </c>
      <c r="H13" s="39">
        <f>Таблица132[[#This Row],[7]]-Таблица132[[#This Row],[6]]</f>
        <v>280</v>
      </c>
    </row>
    <row r="14" spans="1:8" x14ac:dyDescent="0.25">
      <c r="A14" s="17" t="s">
        <v>30</v>
      </c>
      <c r="B14" s="18" t="s">
        <v>23</v>
      </c>
      <c r="C14" s="8" t="s">
        <v>17</v>
      </c>
      <c r="D14" t="s">
        <v>36</v>
      </c>
      <c r="E14" s="9" t="s">
        <v>34</v>
      </c>
      <c r="F14" s="19">
        <v>11746</v>
      </c>
      <c r="G14" s="21">
        <v>11946</v>
      </c>
      <c r="H14" s="39">
        <f>Таблица132[[#This Row],[7]]-Таблица132[[#This Row],[6]]</f>
        <v>200</v>
      </c>
    </row>
    <row r="15" spans="1:8" x14ac:dyDescent="0.25">
      <c r="A15" s="17" t="s">
        <v>31</v>
      </c>
      <c r="B15" s="18" t="s">
        <v>24</v>
      </c>
      <c r="C15" s="8" t="s">
        <v>17</v>
      </c>
      <c r="D15" t="s">
        <v>36</v>
      </c>
      <c r="E15" s="9" t="s">
        <v>34</v>
      </c>
      <c r="F15" s="19">
        <v>12811</v>
      </c>
      <c r="G15" s="21">
        <v>13011</v>
      </c>
      <c r="H15" s="39">
        <f>Таблица132[[#This Row],[7]]-Таблица132[[#This Row],[6]]</f>
        <v>200</v>
      </c>
    </row>
  </sheetData>
  <mergeCells count="5">
    <mergeCell ref="A6:A7"/>
    <mergeCell ref="B6:B7"/>
    <mergeCell ref="C6:C7"/>
    <mergeCell ref="D6:D7"/>
    <mergeCell ref="E6:E7"/>
  </mergeCells>
  <phoneticPr fontId="4" type="noConversion"/>
  <conditionalFormatting sqref="G9:G15">
    <cfRule type="cellIs" dxfId="21" priority="2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Кадохова С. А.</cp:lastModifiedBy>
  <cp:lastPrinted>2022-02-28T07:27:38Z</cp:lastPrinted>
  <dcterms:created xsi:type="dcterms:W3CDTF">2022-02-25T07:50:56Z</dcterms:created>
  <dcterms:modified xsi:type="dcterms:W3CDTF">2022-02-28T07:27:40Z</dcterms:modified>
</cp:coreProperties>
</file>