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Temp\общая\Боциева Р. А\"/>
    </mc:Choice>
  </mc:AlternateContent>
  <xr:revisionPtr revIDLastSave="0" documentId="8_{1493FF58-8901-4C9B-97A4-6DE1A6626EA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Чистовой-с Д 35% (4)" sheetId="1" r:id="rId1"/>
  </sheets>
  <definedNames>
    <definedName name="_xlnm.Print_Area" localSheetId="0">'Чистовой-с Д 35% (4)'!$A$1:$N$22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G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O20" i="1"/>
  <c r="P20" i="1" s="1"/>
  <c r="O19" i="1"/>
  <c r="P19" i="1" s="1"/>
  <c r="O18" i="1"/>
  <c r="P18" i="1" s="1"/>
  <c r="O17" i="1"/>
  <c r="O16" i="1"/>
  <c r="P16" i="1" s="1"/>
  <c r="O15" i="1"/>
  <c r="P15" i="1" s="1"/>
  <c r="P17" i="1"/>
  <c r="O14" i="1"/>
  <c r="P14" i="1" s="1"/>
  <c r="O13" i="1"/>
  <c r="P13" i="1" s="1"/>
  <c r="O12" i="1"/>
  <c r="P12" i="1" s="1"/>
  <c r="O11" i="1"/>
  <c r="P11" i="1" s="1"/>
  <c r="O10" i="1"/>
  <c r="P10" i="1" s="1"/>
  <c r="O8" i="1"/>
  <c r="P8" i="1" s="1"/>
  <c r="O9" i="1"/>
  <c r="P9" i="1" s="1"/>
  <c r="O7" i="1"/>
  <c r="O21" i="1" s="1"/>
  <c r="I21" i="1"/>
  <c r="F21" i="1" l="1"/>
  <c r="K21" i="1"/>
  <c r="J21" i="1"/>
  <c r="P7" i="1"/>
  <c r="P21" i="1" s="1"/>
  <c r="E19" i="1"/>
  <c r="E18" i="1"/>
  <c r="E17" i="1"/>
  <c r="E16" i="1"/>
  <c r="E15" i="1"/>
  <c r="E14" i="1"/>
  <c r="E13" i="1"/>
  <c r="E12" i="1"/>
  <c r="E11" i="1"/>
  <c r="E9" i="1"/>
  <c r="H21" i="1" l="1"/>
  <c r="E8" i="1"/>
  <c r="E7" i="1"/>
  <c r="E21" i="1" s="1"/>
  <c r="L21" i="1" l="1"/>
  <c r="M21" i="1"/>
  <c r="N21" i="1"/>
  <c r="D21" i="1"/>
</calcChain>
</file>

<file path=xl/sharedStrings.xml><?xml version="1.0" encoding="utf-8"?>
<sst xmlns="http://schemas.openxmlformats.org/spreadsheetml/2006/main" count="36" uniqueCount="30">
  <si>
    <t>№ п/п</t>
  </si>
  <si>
    <t>Диспансерное наблюдение</t>
  </si>
  <si>
    <t>ГБУЗ Поликлиника № 1 МЗ РСО-А</t>
  </si>
  <si>
    <t>ГБУЗ Поликлиника № 4 МЗ РСО-А</t>
  </si>
  <si>
    <t>ГБУЗ Поликлиника № 7 МЗ РСО-А</t>
  </si>
  <si>
    <t>ГБУЗ Республиканский косультативно-диагностический центр</t>
  </si>
  <si>
    <t>ГБУЗ Моздокская центральная районная больница МЗ РСО-А</t>
  </si>
  <si>
    <t>ГБУЗ Правобережная центральная районная клиническая больница МЗ РСО-А</t>
  </si>
  <si>
    <t>ГБУЗ Пригородная  центральная районная больница МЗ РСО-А</t>
  </si>
  <si>
    <t>ГБУЗ Кировская  центральная районная больница МЗ РСО-А</t>
  </si>
  <si>
    <t>ГБУЗ Алагирская  центральная районная больница МЗ РСО-А</t>
  </si>
  <si>
    <t>ГБУЗ Дигорская центральная районная больница МЗ РСО-А</t>
  </si>
  <si>
    <t>ГБУЗ Ирафская  центральная районная больница МЗ РСО-А</t>
  </si>
  <si>
    <t>ГБУЗ Ардонская  центральная районная больница МЗ РСО-А</t>
  </si>
  <si>
    <t>НУЗ Узловая больница на ст. Владикавказ ОАО РЖД</t>
  </si>
  <si>
    <t>ФКУЗ МСЧ МВД по РСО-А</t>
  </si>
  <si>
    <t>Итого по РСО-А</t>
  </si>
  <si>
    <t>Распределение плановых объемов профилактических посещений в соответствии с постановлением Правительства Республики Северная Осетия-Алания от 28 мая 2019 года № 185 «О внесении изменений в постановление Правительства Республики Северная Осетия-Алания от 24 декабря 2018 года №413 «О Территориальной програме государственных гарантий бесплатного оказания гражданам медицинской помощи на территории Республики Северная Осетия-Алания на 2019 год и на плановый период 2020 и 2021 годов» на июнь-декабрь 2019 года</t>
  </si>
  <si>
    <t>Диспансеризация взрослого населения 1 этап на июнь-декабрь</t>
  </si>
  <si>
    <t>Наименование МО</t>
  </si>
  <si>
    <t>Код МО</t>
  </si>
  <si>
    <t>Профосмотры взрослого населения на июнь-декабрь 
(при расчете 7/12 от годового объема по нормативу)</t>
  </si>
  <si>
    <t>Диспансеризация второй этап на июнь-декабрь</t>
  </si>
  <si>
    <t>Диспансеризация 1 этап на 2019 год</t>
  </si>
  <si>
    <t>Диспансеризация второй этап на 2019 год</t>
  </si>
  <si>
    <t xml:space="preserve">Диспансеризация 1 этап раз в 2 года </t>
  </si>
  <si>
    <t>Приложение к протоколу 
Заседения Комиссии по разработке территориальной программы обязательного медицинского страхования от 25.06.2019 г. № 7</t>
  </si>
  <si>
    <t>Всего</t>
  </si>
  <si>
    <t>Капитал</t>
  </si>
  <si>
    <t>ВТБ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</si>
</sst>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 wrapText="1"/>
    </xf>
    <xf numFmtId="2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>
      <alignment wrapText="1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0" fontId="4" fillId="0" borderId="0" xfId="0" applyFont="1"/>
    <xf numFmtId="0" fontId="3" fillId="3" borderId="0" xfId="0" applyFont="1" applyFill="1" applyAlignment="1">
      <alignment horizontal="center" wrapText="1"/>
    </xf>
    <xf numFmtId="2" fontId="3" fillId="3" borderId="0" xfId="0" applyNumberFormat="1" applyFont="1" applyFill="1" applyAlignment="1">
      <alignment horizontal="center" wrapText="1"/>
    </xf>
    <xf numFmtId="1" fontId="3" fillId="3" borderId="0" xfId="0" applyNumberFormat="1" applyFont="1" applyFill="1" applyAlignment="1">
      <alignment horizontal="center" wrapText="1"/>
    </xf>
    <xf numFmtId="2" fontId="3" fillId="2" borderId="2" xfId="0" applyNumberFormat="1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P22"/>
  <sheetViews>
    <sheetView tabSelected="1" zoomScale="70" zoomScaleNormal="70" zoomScaleSheetLayoutView="70" workbookViewId="0">
      <pane ySplit="5" topLeftCell="A6" activePane="bottomLeft" state="frozen"/>
      <selection pane="bottomLeft" activeCell="N1" sqref="N1"/>
    </sheetView>
  </sheetViews>
  <sheetFormatPr defaultRowHeight="12.75" x14ac:dyDescent="0.2"/>
  <cols>
    <col min="1" max="1" width="10.85546875" style="1" customWidth="1"/>
    <col min="2" max="2" width="47.28515625" style="2" customWidth="1"/>
    <col min="3" max="3" width="11" style="3" bestFit="1" customWidth="1"/>
    <col min="4" max="4" width="24" style="4" bestFit="1" customWidth="1"/>
    <col min="5" max="5" width="14" style="4" customWidth="1"/>
    <col min="6" max="6" width="15.140625" style="4" customWidth="1"/>
    <col min="7" max="7" width="13" style="4" customWidth="1"/>
    <col min="8" max="8" width="17.28515625" style="4" customWidth="1"/>
    <col min="9" max="9" width="13.7109375" style="4" customWidth="1"/>
    <col min="10" max="10" width="17.140625" style="4" customWidth="1"/>
    <col min="11" max="11" width="12.42578125" style="4" customWidth="1"/>
    <col min="12" max="12" width="17.7109375" style="4" customWidth="1"/>
    <col min="13" max="13" width="22" style="4" customWidth="1"/>
    <col min="14" max="14" width="16.7109375" style="4" customWidth="1"/>
    <col min="15" max="15" width="19.140625" customWidth="1"/>
    <col min="16" max="16" width="15.42578125" customWidth="1"/>
  </cols>
  <sheetData>
    <row r="1" spans="1:16" ht="12.75" customHeight="1" x14ac:dyDescent="0.2"/>
    <row r="2" spans="1:16" ht="12.75" customHeight="1" x14ac:dyDescent="0.2"/>
    <row r="3" spans="1:16" ht="132.75" customHeight="1" x14ac:dyDescent="0.3">
      <c r="O3" s="19" t="s">
        <v>26</v>
      </c>
      <c r="P3" s="19"/>
    </row>
    <row r="4" spans="1:16" ht="117" customHeight="1" x14ac:dyDescent="0.3">
      <c r="A4" s="20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8"/>
    </row>
    <row r="5" spans="1:16" s="7" customFormat="1" ht="76.5" customHeight="1" x14ac:dyDescent="0.2">
      <c r="A5" s="29" t="s">
        <v>0</v>
      </c>
      <c r="B5" s="31" t="s">
        <v>19</v>
      </c>
      <c r="C5" s="33" t="s">
        <v>20</v>
      </c>
      <c r="D5" s="29" t="s">
        <v>23</v>
      </c>
      <c r="E5" s="21" t="s">
        <v>18</v>
      </c>
      <c r="F5" s="22"/>
      <c r="G5" s="23"/>
      <c r="H5" s="16" t="s">
        <v>25</v>
      </c>
      <c r="I5" s="25" t="s">
        <v>21</v>
      </c>
      <c r="J5" s="26"/>
      <c r="K5" s="27"/>
      <c r="L5" s="5" t="s">
        <v>24</v>
      </c>
      <c r="M5" s="5" t="s">
        <v>22</v>
      </c>
      <c r="N5" s="24" t="s">
        <v>1</v>
      </c>
      <c r="O5" s="24"/>
      <c r="P5" s="24"/>
    </row>
    <row r="6" spans="1:16" s="7" customFormat="1" ht="24.75" customHeight="1" x14ac:dyDescent="0.2">
      <c r="A6" s="30"/>
      <c r="B6" s="32"/>
      <c r="C6" s="34"/>
      <c r="D6" s="30"/>
      <c r="E6" s="16" t="s">
        <v>27</v>
      </c>
      <c r="F6" s="16" t="s">
        <v>28</v>
      </c>
      <c r="G6" s="16" t="s">
        <v>29</v>
      </c>
      <c r="H6" s="16"/>
      <c r="I6" s="5" t="s">
        <v>27</v>
      </c>
      <c r="J6" s="5" t="s">
        <v>28</v>
      </c>
      <c r="K6" s="5" t="s">
        <v>29</v>
      </c>
      <c r="L6" s="5"/>
      <c r="M6" s="5"/>
      <c r="N6" s="5" t="s">
        <v>27</v>
      </c>
      <c r="O6" s="5" t="s">
        <v>28</v>
      </c>
      <c r="P6" s="5" t="s">
        <v>29</v>
      </c>
    </row>
    <row r="7" spans="1:16" s="7" customFormat="1" ht="32.25" customHeight="1" x14ac:dyDescent="0.3">
      <c r="A7" s="8">
        <v>1</v>
      </c>
      <c r="B7" s="14" t="s">
        <v>2</v>
      </c>
      <c r="C7" s="9">
        <v>150035</v>
      </c>
      <c r="D7" s="9">
        <v>21938.593656298985</v>
      </c>
      <c r="E7" s="17">
        <f>10591+H7</f>
        <v>13237</v>
      </c>
      <c r="F7" s="17">
        <f>E7*0.8</f>
        <v>10589.6</v>
      </c>
      <c r="G7" s="17">
        <f>E7-F7</f>
        <v>2647.3999999999996</v>
      </c>
      <c r="H7" s="17">
        <v>2646</v>
      </c>
      <c r="I7" s="9">
        <v>21448.004740572713</v>
      </c>
      <c r="J7" s="9">
        <f>I7*0.8</f>
        <v>17158.403792458172</v>
      </c>
      <c r="K7" s="9">
        <f>I7-J7</f>
        <v>4289.6009481145411</v>
      </c>
      <c r="L7" s="9">
        <v>7678.5077797046442</v>
      </c>
      <c r="M7" s="9">
        <v>5495.5077797046442</v>
      </c>
      <c r="N7" s="9">
        <v>13777.66</v>
      </c>
      <c r="O7" s="9">
        <f>N7*0.8</f>
        <v>11022.128000000001</v>
      </c>
      <c r="P7" s="9">
        <f>N7-O7</f>
        <v>2755.5319999999992</v>
      </c>
    </row>
    <row r="8" spans="1:16" ht="18.75" customHeight="1" x14ac:dyDescent="0.3">
      <c r="A8" s="8">
        <v>2</v>
      </c>
      <c r="B8" s="14" t="s">
        <v>3</v>
      </c>
      <c r="C8" s="9">
        <v>150036</v>
      </c>
      <c r="D8" s="15">
        <v>17834.389579951832</v>
      </c>
      <c r="E8" s="17">
        <f>11123+H8</f>
        <v>11584</v>
      </c>
      <c r="F8" s="17">
        <f t="shared" ref="F8:F10" si="0">E8*0.8</f>
        <v>9267.2000000000007</v>
      </c>
      <c r="G8" s="17">
        <f t="shared" ref="G8:G12" si="1">E8-F8</f>
        <v>2316.7999999999993</v>
      </c>
      <c r="H8" s="17">
        <v>461</v>
      </c>
      <c r="I8" s="9">
        <v>17528.690520194599</v>
      </c>
      <c r="J8" s="9">
        <f t="shared" ref="J8:J10" si="2">I8*0.8</f>
        <v>14022.95241615568</v>
      </c>
      <c r="K8" s="9">
        <f t="shared" ref="K8:K12" si="3">I8-J8</f>
        <v>3505.7381040389191</v>
      </c>
      <c r="L8" s="9">
        <v>5000</v>
      </c>
      <c r="M8" s="9">
        <v>3748</v>
      </c>
      <c r="N8" s="9">
        <v>10943.27</v>
      </c>
      <c r="O8" s="9">
        <f t="shared" ref="O8:O10" si="4">N8*0.8</f>
        <v>8754.616</v>
      </c>
      <c r="P8" s="9">
        <f t="shared" ref="P8:P9" si="5">N8-O8</f>
        <v>2188.6540000000005</v>
      </c>
    </row>
    <row r="9" spans="1:16" ht="18.75" x14ac:dyDescent="0.3">
      <c r="A9" s="8">
        <v>3</v>
      </c>
      <c r="B9" s="14" t="s">
        <v>4</v>
      </c>
      <c r="C9" s="9">
        <v>150041</v>
      </c>
      <c r="D9" s="9">
        <v>10828.302206385657</v>
      </c>
      <c r="E9" s="17">
        <f>5562+H9</f>
        <v>6970</v>
      </c>
      <c r="F9" s="17">
        <f t="shared" si="0"/>
        <v>5576</v>
      </c>
      <c r="G9" s="17">
        <f t="shared" si="1"/>
        <v>1394</v>
      </c>
      <c r="H9" s="17">
        <v>1408</v>
      </c>
      <c r="I9" s="9">
        <v>10643.908724113448</v>
      </c>
      <c r="J9" s="9">
        <f t="shared" si="2"/>
        <v>8515.1269792907588</v>
      </c>
      <c r="K9" s="9">
        <f t="shared" si="3"/>
        <v>2128.7817448226888</v>
      </c>
      <c r="L9" s="9">
        <v>3789.9057722349798</v>
      </c>
      <c r="M9" s="9">
        <v>3294.9057722349798</v>
      </c>
      <c r="N9" s="9">
        <v>9153.3000000000011</v>
      </c>
      <c r="O9" s="9">
        <f t="shared" si="4"/>
        <v>7322.6400000000012</v>
      </c>
      <c r="P9" s="9">
        <f t="shared" si="5"/>
        <v>1830.6599999999999</v>
      </c>
    </row>
    <row r="10" spans="1:16" ht="56.25" x14ac:dyDescent="0.3">
      <c r="A10" s="8">
        <v>4</v>
      </c>
      <c r="B10" s="14" t="s">
        <v>5</v>
      </c>
      <c r="C10" s="9">
        <v>150034</v>
      </c>
      <c r="D10" s="15">
        <v>2744.469316797492</v>
      </c>
      <c r="E10" s="17">
        <v>1624</v>
      </c>
      <c r="F10" s="17">
        <f t="shared" si="0"/>
        <v>1299.2</v>
      </c>
      <c r="G10" s="17">
        <f t="shared" si="1"/>
        <v>324.79999999999995</v>
      </c>
      <c r="H10" s="17">
        <v>0</v>
      </c>
      <c r="I10" s="9">
        <v>2697.7341735896225</v>
      </c>
      <c r="J10" s="9">
        <f t="shared" si="2"/>
        <v>2158.1873388716981</v>
      </c>
      <c r="K10" s="9">
        <f t="shared" si="3"/>
        <v>539.54683471792441</v>
      </c>
      <c r="L10" s="9">
        <v>105</v>
      </c>
      <c r="M10" s="9">
        <v>105</v>
      </c>
      <c r="N10" s="9">
        <v>850</v>
      </c>
      <c r="O10" s="9">
        <f t="shared" si="4"/>
        <v>680</v>
      </c>
      <c r="P10" s="9">
        <f t="shared" ref="P10:P12" si="6">N10-O10</f>
        <v>170</v>
      </c>
    </row>
    <row r="11" spans="1:16" ht="37.5" x14ac:dyDescent="0.3">
      <c r="A11" s="8">
        <v>5</v>
      </c>
      <c r="B11" s="14" t="s">
        <v>6</v>
      </c>
      <c r="C11" s="9">
        <v>150112</v>
      </c>
      <c r="D11" s="9">
        <v>12250.536460180745</v>
      </c>
      <c r="E11" s="17">
        <f>4351+H11</f>
        <v>7236</v>
      </c>
      <c r="F11" s="17">
        <f>E11*0.99</f>
        <v>7163.64</v>
      </c>
      <c r="G11" s="17">
        <f t="shared" si="1"/>
        <v>72.359999999999673</v>
      </c>
      <c r="H11" s="17">
        <v>2885</v>
      </c>
      <c r="I11" s="9">
        <v>12037.923970933514</v>
      </c>
      <c r="J11" s="9">
        <f>I11*0.99</f>
        <v>11917.544731224179</v>
      </c>
      <c r="K11" s="9">
        <f t="shared" si="3"/>
        <v>120.3792397093348</v>
      </c>
      <c r="L11" s="9">
        <v>4287.687761063261</v>
      </c>
      <c r="M11" s="9">
        <v>3094.687761063261</v>
      </c>
      <c r="N11" s="9">
        <v>10442.9</v>
      </c>
      <c r="O11" s="9">
        <f>N11*0.99</f>
        <v>10338.471</v>
      </c>
      <c r="P11" s="9">
        <f t="shared" si="6"/>
        <v>104.42900000000009</v>
      </c>
    </row>
    <row r="12" spans="1:16" ht="56.25" x14ac:dyDescent="0.3">
      <c r="A12" s="8">
        <v>6</v>
      </c>
      <c r="B12" s="14" t="s">
        <v>7</v>
      </c>
      <c r="C12" s="9">
        <v>150014</v>
      </c>
      <c r="D12" s="15">
        <v>8825.7760382237084</v>
      </c>
      <c r="E12" s="17">
        <f>4463+H12</f>
        <v>6068</v>
      </c>
      <c r="F12" s="17">
        <f>E12*0.95</f>
        <v>5764.5999999999995</v>
      </c>
      <c r="G12" s="17">
        <f t="shared" si="1"/>
        <v>303.40000000000055</v>
      </c>
      <c r="H12" s="17">
        <v>1605</v>
      </c>
      <c r="I12" s="9">
        <v>8675.4832641189187</v>
      </c>
      <c r="J12" s="9">
        <f>I12*0.95</f>
        <v>8241.7091009129726</v>
      </c>
      <c r="K12" s="9">
        <f t="shared" si="3"/>
        <v>433.77416320594602</v>
      </c>
      <c r="L12" s="9">
        <v>3089.0216133782978</v>
      </c>
      <c r="M12" s="9">
        <v>3056.0216133782978</v>
      </c>
      <c r="N12" s="9">
        <v>7219.42</v>
      </c>
      <c r="O12" s="9">
        <f>N12*0.95</f>
        <v>6858.4489999999996</v>
      </c>
      <c r="P12" s="9">
        <f t="shared" si="6"/>
        <v>360.97100000000046</v>
      </c>
    </row>
    <row r="13" spans="1:16" ht="37.5" x14ac:dyDescent="0.3">
      <c r="A13" s="8">
        <v>7</v>
      </c>
      <c r="B13" s="14" t="s">
        <v>8</v>
      </c>
      <c r="C13" s="9">
        <v>150016</v>
      </c>
      <c r="D13" s="9">
        <v>14715.558885758854</v>
      </c>
      <c r="E13" s="17">
        <f>8470+H13</f>
        <v>10078</v>
      </c>
      <c r="F13" s="17">
        <f>E13*0.8</f>
        <v>8062.4000000000005</v>
      </c>
      <c r="G13" s="17">
        <f>E13-F13</f>
        <v>2015.5999999999995</v>
      </c>
      <c r="H13" s="17">
        <v>1608</v>
      </c>
      <c r="I13" s="9">
        <v>14349.969911161648</v>
      </c>
      <c r="J13" s="9">
        <f>I13*0.8</f>
        <v>11479.97592892932</v>
      </c>
      <c r="K13" s="9">
        <f>I13-J13</f>
        <v>2869.9939822323286</v>
      </c>
      <c r="L13" s="9">
        <v>5150.4456100155985</v>
      </c>
      <c r="M13" s="9">
        <v>4364.4456100155985</v>
      </c>
      <c r="N13" s="9">
        <v>11451.31</v>
      </c>
      <c r="O13" s="9">
        <f>N13*0.8</f>
        <v>9161.0480000000007</v>
      </c>
      <c r="P13" s="9">
        <f>N13-O13</f>
        <v>2290.2619999999988</v>
      </c>
    </row>
    <row r="14" spans="1:16" ht="37.5" x14ac:dyDescent="0.3">
      <c r="A14" s="8">
        <v>8</v>
      </c>
      <c r="B14" s="14" t="s">
        <v>9</v>
      </c>
      <c r="C14" s="9">
        <v>150012</v>
      </c>
      <c r="D14" s="15">
        <v>3647.004386239928</v>
      </c>
      <c r="E14" s="17">
        <f>1634+H14</f>
        <v>2276</v>
      </c>
      <c r="F14" s="17">
        <f>E14*0.97</f>
        <v>2207.7199999999998</v>
      </c>
      <c r="G14" s="17">
        <f t="shared" ref="G14:G20" si="7">E14-F14</f>
        <v>68.2800000000002</v>
      </c>
      <c r="H14" s="17">
        <v>642</v>
      </c>
      <c r="I14" s="9">
        <v>3584.9001130285437</v>
      </c>
      <c r="J14" s="9">
        <f>I14*0.97</f>
        <v>3477.3531096376873</v>
      </c>
      <c r="K14" s="9">
        <f t="shared" ref="K14:K20" si="8">I14-J14</f>
        <v>107.54700339085639</v>
      </c>
      <c r="L14" s="9">
        <v>1276.4515351839748</v>
      </c>
      <c r="M14" s="9">
        <v>1276.4515351839748</v>
      </c>
      <c r="N14" s="9">
        <v>3861.02</v>
      </c>
      <c r="O14" s="9">
        <f>N14*0.97</f>
        <v>3745.1893999999998</v>
      </c>
      <c r="P14" s="9">
        <f t="shared" ref="P14:P20" si="9">N14-O14</f>
        <v>115.83060000000023</v>
      </c>
    </row>
    <row r="15" spans="1:16" ht="37.5" x14ac:dyDescent="0.3">
      <c r="A15" s="8">
        <v>9</v>
      </c>
      <c r="B15" s="14" t="s">
        <v>10</v>
      </c>
      <c r="C15" s="9">
        <v>150007</v>
      </c>
      <c r="D15" s="9">
        <v>5979.1306017573188</v>
      </c>
      <c r="E15" s="17">
        <f>4023+H15</f>
        <v>4496</v>
      </c>
      <c r="F15" s="17">
        <f>E15*0.92</f>
        <v>4136.3200000000006</v>
      </c>
      <c r="G15" s="17">
        <f t="shared" si="7"/>
        <v>359.67999999999938</v>
      </c>
      <c r="H15" s="17">
        <v>473</v>
      </c>
      <c r="I15" s="9">
        <v>5877.1252133518992</v>
      </c>
      <c r="J15" s="9">
        <f>I15*0.92</f>
        <v>5406.9551962837477</v>
      </c>
      <c r="K15" s="9">
        <f t="shared" si="8"/>
        <v>470.17001706815154</v>
      </c>
      <c r="L15" s="9">
        <v>2092.6957106150617</v>
      </c>
      <c r="M15" s="9">
        <v>2008.6957106150617</v>
      </c>
      <c r="N15" s="9">
        <v>4570.8</v>
      </c>
      <c r="O15" s="9">
        <f>N15*0.92</f>
        <v>4205.1360000000004</v>
      </c>
      <c r="P15" s="9">
        <f t="shared" si="9"/>
        <v>365.66399999999976</v>
      </c>
    </row>
    <row r="16" spans="1:16" ht="37.5" x14ac:dyDescent="0.3">
      <c r="A16" s="8">
        <v>10</v>
      </c>
      <c r="B16" s="14" t="s">
        <v>11</v>
      </c>
      <c r="C16" s="9">
        <v>150019</v>
      </c>
      <c r="D16" s="15">
        <v>3149.550784584801</v>
      </c>
      <c r="E16" s="17">
        <f>2036+H16</f>
        <v>2210</v>
      </c>
      <c r="F16" s="17">
        <f>E16*0.98</f>
        <v>2165.8000000000002</v>
      </c>
      <c r="G16" s="17">
        <f t="shared" si="7"/>
        <v>44.199999999999818</v>
      </c>
      <c r="H16" s="17">
        <v>174</v>
      </c>
      <c r="I16" s="9">
        <v>3055.9175717603312</v>
      </c>
      <c r="J16" s="9">
        <f>I16*0.98</f>
        <v>2994.7992203251247</v>
      </c>
      <c r="K16" s="9">
        <f t="shared" si="8"/>
        <v>61.118351435206478</v>
      </c>
      <c r="L16" s="9">
        <v>1102.3427746046802</v>
      </c>
      <c r="M16" s="9">
        <v>800.34277460468024</v>
      </c>
      <c r="N16" s="9">
        <v>2535</v>
      </c>
      <c r="O16" s="9">
        <f>N16*0.98</f>
        <v>2484.3000000000002</v>
      </c>
      <c r="P16" s="9">
        <f t="shared" si="9"/>
        <v>50.699999999999818</v>
      </c>
    </row>
    <row r="17" spans="1:16" ht="37.5" x14ac:dyDescent="0.3">
      <c r="A17" s="8">
        <v>11</v>
      </c>
      <c r="B17" s="14" t="s">
        <v>12</v>
      </c>
      <c r="C17" s="9">
        <v>150010</v>
      </c>
      <c r="D17" s="9">
        <v>2210.5753320568956</v>
      </c>
      <c r="E17" s="17">
        <f>1555+H17</f>
        <v>1689</v>
      </c>
      <c r="F17" s="17">
        <f>E17*0.96</f>
        <v>1621.4399999999998</v>
      </c>
      <c r="G17" s="17">
        <f t="shared" si="7"/>
        <v>67.560000000000173</v>
      </c>
      <c r="H17" s="17">
        <v>134</v>
      </c>
      <c r="I17" s="9">
        <v>2157.9317868792746</v>
      </c>
      <c r="J17" s="9">
        <f>I17*0.96</f>
        <v>2071.6145154041037</v>
      </c>
      <c r="K17" s="9">
        <f t="shared" si="8"/>
        <v>86.317271475170855</v>
      </c>
      <c r="L17" s="9">
        <v>773.70136621991344</v>
      </c>
      <c r="M17" s="9">
        <v>435.70136621991344</v>
      </c>
      <c r="N17" s="9">
        <v>1728.3500000000001</v>
      </c>
      <c r="O17" s="9">
        <f>N17*0.96</f>
        <v>1659.2160000000001</v>
      </c>
      <c r="P17" s="9">
        <f t="shared" si="9"/>
        <v>69.134000000000015</v>
      </c>
    </row>
    <row r="18" spans="1:16" ht="37.5" x14ac:dyDescent="0.3">
      <c r="A18" s="8">
        <v>12</v>
      </c>
      <c r="B18" s="14" t="s">
        <v>13</v>
      </c>
      <c r="C18" s="9">
        <v>150009</v>
      </c>
      <c r="D18" s="15">
        <v>4458.6503606610477</v>
      </c>
      <c r="E18" s="17">
        <f>1563+H18</f>
        <v>2454</v>
      </c>
      <c r="F18" s="17">
        <f>E18*0.93</f>
        <v>2282.2200000000003</v>
      </c>
      <c r="G18" s="17">
        <f t="shared" si="7"/>
        <v>171.77999999999975</v>
      </c>
      <c r="H18" s="17">
        <v>891</v>
      </c>
      <c r="I18" s="9">
        <v>4357.7246937774898</v>
      </c>
      <c r="J18" s="9">
        <f>I18*0.93</f>
        <v>4052.6839652130657</v>
      </c>
      <c r="K18" s="9">
        <f t="shared" si="8"/>
        <v>305.04072856442417</v>
      </c>
      <c r="L18" s="9">
        <v>1560.5276262313666</v>
      </c>
      <c r="M18" s="9">
        <v>1041.5276262313666</v>
      </c>
      <c r="N18" s="9">
        <v>3486.86</v>
      </c>
      <c r="O18" s="9">
        <f>N18*0.93</f>
        <v>3242.7798000000003</v>
      </c>
      <c r="P18" s="9">
        <f t="shared" si="9"/>
        <v>244.08019999999988</v>
      </c>
    </row>
    <row r="19" spans="1:16" ht="37.5" x14ac:dyDescent="0.3">
      <c r="A19" s="8">
        <v>13</v>
      </c>
      <c r="B19" s="14" t="s">
        <v>14</v>
      </c>
      <c r="C19" s="9">
        <v>150013</v>
      </c>
      <c r="D19" s="9">
        <v>1159.3126525795797</v>
      </c>
      <c r="E19" s="17">
        <f>813+H19</f>
        <v>989</v>
      </c>
      <c r="F19" s="17">
        <f>E19*0.8</f>
        <v>791.2</v>
      </c>
      <c r="G19" s="17">
        <f t="shared" si="7"/>
        <v>197.79999999999995</v>
      </c>
      <c r="H19" s="17">
        <v>176</v>
      </c>
      <c r="I19" s="9">
        <v>1139.5708968567558</v>
      </c>
      <c r="J19" s="9">
        <f>I19*0.8</f>
        <v>911.65671748540467</v>
      </c>
      <c r="K19" s="9">
        <f t="shared" si="8"/>
        <v>227.91417937135111</v>
      </c>
      <c r="L19" s="9">
        <v>405.75942840285285</v>
      </c>
      <c r="M19" s="9">
        <v>405.75942840285285</v>
      </c>
      <c r="N19" s="9">
        <v>711.36</v>
      </c>
      <c r="O19" s="9">
        <f>N19*0.8</f>
        <v>569.08800000000008</v>
      </c>
      <c r="P19" s="9">
        <f t="shared" si="9"/>
        <v>142.27199999999993</v>
      </c>
    </row>
    <row r="20" spans="1:16" ht="18.75" x14ac:dyDescent="0.3">
      <c r="A20" s="8">
        <v>14</v>
      </c>
      <c r="B20" s="14" t="s">
        <v>15</v>
      </c>
      <c r="C20" s="9">
        <v>150048</v>
      </c>
      <c r="D20" s="15">
        <v>136.65143657050967</v>
      </c>
      <c r="E20" s="17">
        <v>137</v>
      </c>
      <c r="F20" s="17">
        <f>E20*0.8</f>
        <v>109.60000000000001</v>
      </c>
      <c r="G20" s="17">
        <f t="shared" si="7"/>
        <v>27.399999999999991</v>
      </c>
      <c r="H20" s="17">
        <v>0</v>
      </c>
      <c r="I20" s="9">
        <v>134.32442040800572</v>
      </c>
      <c r="J20" s="9">
        <f>I20*0.8</f>
        <v>107.45953632640459</v>
      </c>
      <c r="K20" s="9">
        <f t="shared" si="8"/>
        <v>26.864884081601133</v>
      </c>
      <c r="L20" s="9">
        <v>47.82800279967838</v>
      </c>
      <c r="M20" s="9">
        <v>47.82800279967838</v>
      </c>
      <c r="N20" s="9">
        <v>83.850000000000009</v>
      </c>
      <c r="O20" s="9">
        <f>N20*0.8</f>
        <v>67.080000000000013</v>
      </c>
      <c r="P20" s="9">
        <f t="shared" si="9"/>
        <v>16.769999999999996</v>
      </c>
    </row>
    <row r="21" spans="1:16" s="10" customFormat="1" ht="18.75" x14ac:dyDescent="0.3">
      <c r="A21" s="8"/>
      <c r="B21" s="14" t="s">
        <v>16</v>
      </c>
      <c r="C21" s="9"/>
      <c r="D21" s="6">
        <f>SUM(D7:D20)</f>
        <v>109878.50169804736</v>
      </c>
      <c r="E21" s="18">
        <f>SUM(E7:E20)</f>
        <v>71048</v>
      </c>
      <c r="F21" s="18">
        <f>SUM(F7:F20)</f>
        <v>61036.94000000001</v>
      </c>
      <c r="G21" s="18">
        <f>SUM(G7:G20)</f>
        <v>10011.06</v>
      </c>
      <c r="H21" s="18">
        <f>SUM(H7:H20)</f>
        <v>13103</v>
      </c>
      <c r="I21" s="6">
        <f>SUM(I7:I20)</f>
        <v>107689.21000074678</v>
      </c>
      <c r="J21" s="6">
        <f>SUM(J7:J20)</f>
        <v>92516.422548518312</v>
      </c>
      <c r="K21" s="6">
        <f>SUM(K7:K20)</f>
        <v>15172.787452228444</v>
      </c>
      <c r="L21" s="6">
        <f t="shared" ref="L21:N21" si="10">SUM(L7:L20)</f>
        <v>36359.874980454319</v>
      </c>
      <c r="M21" s="6">
        <f t="shared" si="10"/>
        <v>29174.874980454311</v>
      </c>
      <c r="N21" s="6">
        <f t="shared" si="10"/>
        <v>80815.10000000002</v>
      </c>
      <c r="O21" s="9">
        <f>SUM(O7:O20)</f>
        <v>70110.141200000013</v>
      </c>
      <c r="P21" s="9">
        <f>SUM(P7:P20)</f>
        <v>10704.9588</v>
      </c>
    </row>
    <row r="22" spans="1:16" ht="18.75" x14ac:dyDescent="0.3">
      <c r="A22" s="11"/>
      <c r="B22" s="12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</sheetData>
  <mergeCells count="9">
    <mergeCell ref="O3:P3"/>
    <mergeCell ref="A4:N4"/>
    <mergeCell ref="E5:G5"/>
    <mergeCell ref="I5:K5"/>
    <mergeCell ref="N5:P5"/>
    <mergeCell ref="A5:A6"/>
    <mergeCell ref="B5:B6"/>
    <mergeCell ref="C5:C6"/>
    <mergeCell ref="D5:D6"/>
  </mergeCells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Чистовой-с Д 35% (4)</vt:lpstr>
      <vt:lpstr>'Чистовой-с Д 35% (4)'!Область_печати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Автор</dc:creator>
  <cp:lastModifiedBy>Боциева Р. А.</cp:lastModifiedBy>
  <cp:lastPrinted>2019-07-31T14:26:36Z</cp:lastPrinted>
  <dcterms:created xsi:type="dcterms:W3CDTF">2019-06-25T08:57:58Z</dcterms:created>
  <dcterms:modified xsi:type="dcterms:W3CDTF">2019-07-31T14:40:08Z</dcterms:modified>
</cp:coreProperties>
</file>