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8595" windowHeight="9780" activeTab="3"/>
  </bookViews>
  <sheets>
    <sheet name="Приложения № 1" sheetId="4" r:id="rId1"/>
    <sheet name="Приложение № 1.1. " sheetId="5" r:id="rId2"/>
    <sheet name="Приложение № 2" sheetId="1" r:id="rId3"/>
    <sheet name="Приложение № 2.1" sheetId="2" r:id="rId4"/>
  </sheets>
  <calcPr calcId="125725"/>
</workbook>
</file>

<file path=xl/calcChain.xml><?xml version="1.0" encoding="utf-8"?>
<calcChain xmlns="http://schemas.openxmlformats.org/spreadsheetml/2006/main">
  <c r="D13" i="4"/>
  <c r="C13"/>
  <c r="E11"/>
  <c r="F31" i="5"/>
  <c r="E31"/>
  <c r="G29"/>
  <c r="G25"/>
  <c r="G27"/>
  <c r="G23"/>
  <c r="G21"/>
  <c r="G19"/>
  <c r="G17"/>
  <c r="G15"/>
  <c r="G13"/>
  <c r="G11"/>
  <c r="G9"/>
  <c r="G30"/>
  <c r="G28"/>
  <c r="G26"/>
  <c r="G24"/>
  <c r="G22"/>
  <c r="G20"/>
  <c r="G18"/>
  <c r="G16"/>
  <c r="G14"/>
  <c r="G12"/>
  <c r="G10"/>
  <c r="G8"/>
  <c r="G7"/>
  <c r="F67" i="1"/>
  <c r="E67"/>
  <c r="C67"/>
  <c r="B67"/>
  <c r="G66"/>
  <c r="F66"/>
  <c r="E66"/>
  <c r="D66"/>
  <c r="C66"/>
  <c r="B66"/>
  <c r="F65"/>
  <c r="C65"/>
  <c r="B65"/>
  <c r="F64"/>
  <c r="E64"/>
  <c r="D64"/>
  <c r="C64"/>
  <c r="B64"/>
  <c r="F63"/>
  <c r="E63"/>
  <c r="C63"/>
  <c r="B63"/>
  <c r="F62"/>
  <c r="E62"/>
  <c r="D62"/>
  <c r="C62"/>
  <c r="B62"/>
  <c r="F61"/>
  <c r="E61"/>
  <c r="C61"/>
  <c r="B61"/>
  <c r="G57"/>
  <c r="G67" s="1"/>
  <c r="G56"/>
  <c r="G55"/>
  <c r="G65" s="1"/>
  <c r="G54"/>
  <c r="G53"/>
  <c r="G63" s="1"/>
  <c r="G52"/>
  <c r="G51"/>
  <c r="G61" s="1"/>
  <c r="G50"/>
  <c r="G60" s="1"/>
  <c r="G49"/>
  <c r="D57"/>
  <c r="D67" s="1"/>
  <c r="D56"/>
  <c r="D55"/>
  <c r="D65" s="1"/>
  <c r="D54"/>
  <c r="D53"/>
  <c r="D63" s="1"/>
  <c r="D52"/>
  <c r="D51"/>
  <c r="D61" s="1"/>
  <c r="D50"/>
  <c r="D60" s="1"/>
  <c r="D49"/>
  <c r="F60"/>
  <c r="E60"/>
  <c r="C60"/>
  <c r="B60"/>
  <c r="D58"/>
  <c r="C58"/>
  <c r="B58"/>
  <c r="F59"/>
  <c r="E59"/>
  <c r="D59"/>
  <c r="C59"/>
  <c r="B59"/>
  <c r="F38"/>
  <c r="E38"/>
  <c r="G38" s="1"/>
  <c r="F32"/>
  <c r="G32" s="1"/>
  <c r="E32"/>
  <c r="E47" s="1"/>
  <c r="G18"/>
  <c r="G31"/>
  <c r="G62" s="1"/>
  <c r="G21"/>
  <c r="G41"/>
  <c r="G39"/>
  <c r="G33"/>
  <c r="G64" s="1"/>
  <c r="G9"/>
  <c r="G59" s="1"/>
  <c r="I62" i="2"/>
  <c r="H49"/>
  <c r="H48"/>
  <c r="H47"/>
  <c r="H59" s="1"/>
  <c r="H46"/>
  <c r="G49"/>
  <c r="G61" s="1"/>
  <c r="G48"/>
  <c r="G60" s="1"/>
  <c r="G47"/>
  <c r="J57"/>
  <c r="G46"/>
  <c r="F57"/>
  <c r="F51"/>
  <c r="E51"/>
  <c r="E57" s="1"/>
  <c r="D51"/>
  <c r="D57" s="1"/>
  <c r="H21"/>
  <c r="H40" s="1"/>
  <c r="G21"/>
  <c r="G40" s="1"/>
  <c r="H17"/>
  <c r="H39" s="1"/>
  <c r="G17"/>
  <c r="G39" s="1"/>
  <c r="H16"/>
  <c r="H38" s="1"/>
  <c r="G16"/>
  <c r="H11"/>
  <c r="H37" s="1"/>
  <c r="G11"/>
  <c r="G37" s="1"/>
  <c r="H8"/>
  <c r="H36" s="1"/>
  <c r="G8"/>
  <c r="H7"/>
  <c r="I7" s="1"/>
  <c r="F25"/>
  <c r="E25"/>
  <c r="D25"/>
  <c r="H41"/>
  <c r="G41"/>
  <c r="G35"/>
  <c r="I32"/>
  <c r="I31"/>
  <c r="I30"/>
  <c r="I29"/>
  <c r="I28"/>
  <c r="I27"/>
  <c r="I17"/>
  <c r="I23"/>
  <c r="E13" i="4" l="1"/>
  <c r="G31" i="5"/>
  <c r="E58" i="1"/>
  <c r="G47"/>
  <c r="G58" s="1"/>
  <c r="F47"/>
  <c r="F58" s="1"/>
  <c r="E65"/>
  <c r="G51" i="2"/>
  <c r="I41"/>
  <c r="G58"/>
  <c r="I47"/>
  <c r="G59"/>
  <c r="I59" s="1"/>
  <c r="I49"/>
  <c r="I48"/>
  <c r="H61"/>
  <c r="I61" s="1"/>
  <c r="H60"/>
  <c r="I60" s="1"/>
  <c r="H51"/>
  <c r="I46"/>
  <c r="H58"/>
  <c r="I11"/>
  <c r="H35"/>
  <c r="I35" s="1"/>
  <c r="I16"/>
  <c r="G38"/>
  <c r="I38" s="1"/>
  <c r="I40"/>
  <c r="I21"/>
  <c r="H25"/>
  <c r="H34" s="1"/>
  <c r="I39"/>
  <c r="G25"/>
  <c r="G34" s="1"/>
  <c r="I37"/>
  <c r="I8"/>
  <c r="G36"/>
  <c r="I36" s="1"/>
  <c r="G57" l="1"/>
  <c r="G63"/>
  <c r="H57"/>
  <c r="H63"/>
  <c r="I58"/>
  <c r="I51"/>
  <c r="I57" s="1"/>
  <c r="I25"/>
  <c r="I34"/>
  <c r="I63" l="1"/>
</calcChain>
</file>

<file path=xl/sharedStrings.xml><?xml version="1.0" encoding="utf-8"?>
<sst xmlns="http://schemas.openxmlformats.org/spreadsheetml/2006/main" count="229" uniqueCount="110">
  <si>
    <t>Профиль</t>
  </si>
  <si>
    <t>Количество                         (случаи)</t>
  </si>
  <si>
    <t>Сумма                                                                        (рубли)</t>
  </si>
  <si>
    <t>РГС</t>
  </si>
  <si>
    <t>ВТБ</t>
  </si>
  <si>
    <t>Всего</t>
  </si>
  <si>
    <t>004-Аллергология и иммунология</t>
  </si>
  <si>
    <t>011-Гастроэнтерология</t>
  </si>
  <si>
    <t>012-Гематология</t>
  </si>
  <si>
    <t>016-Дерматология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</si>
  <si>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</si>
  <si>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</si>
  <si>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</si>
  <si>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</si>
  <si>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</si>
  <si>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028-Инфекционные болезни</t>
  </si>
  <si>
    <t>029-Кардиология</t>
  </si>
  <si>
    <t>030-Колопроктология</t>
  </si>
  <si>
    <t>053-Неврология</t>
  </si>
  <si>
    <t>054-Нейрохирургия</t>
  </si>
  <si>
    <t>055-Неонатология</t>
  </si>
  <si>
    <t>056-Нефрология</t>
  </si>
  <si>
    <t>060-Онкология</t>
  </si>
  <si>
    <t>065-Офтальмология</t>
  </si>
  <si>
    <t>068-Педиатрия</t>
  </si>
  <si>
    <t>075-Пульмонология</t>
  </si>
  <si>
    <t>077-Ревматология</t>
  </si>
  <si>
    <t>081-Сердечно-сосудистая хирургия (кардиохирургия)</t>
  </si>
  <si>
    <t>097-Терапия</t>
  </si>
  <si>
    <t>108-Урология</t>
  </si>
  <si>
    <t>112-Хирургия</t>
  </si>
  <si>
    <t>114-Хирургия (комбустиология)</t>
  </si>
  <si>
    <t>116-Челюстно-лицевая хирургия</t>
  </si>
  <si>
    <t>122-Эндокринология</t>
  </si>
  <si>
    <t>127-Паталогия беременных</t>
  </si>
  <si>
    <t>128-Для беременных и рожениц</t>
  </si>
  <si>
    <t>130-Травматология</t>
  </si>
  <si>
    <t>131-Ортопедия</t>
  </si>
  <si>
    <t>133-Сосудистой хирургии</t>
  </si>
  <si>
    <t>136-Акушерство и гинекология (не патология, не роды)</t>
  </si>
  <si>
    <t>162-Оториноларингология (без кохлиарной)</t>
  </si>
  <si>
    <t>758-Медицинская НЕЙРОреабилитация</t>
  </si>
  <si>
    <t>759-Медицинская КАРДИОреабилитация</t>
  </si>
  <si>
    <t>760-Медицинская ТРАВМОреабилитация</t>
  </si>
  <si>
    <t>761-Медицинская ОБЩАЯреабилитация</t>
  </si>
  <si>
    <t>Код                         МО</t>
  </si>
  <si>
    <t xml:space="preserve">Наименование   МО </t>
  </si>
  <si>
    <t xml:space="preserve"> Профиль</t>
  </si>
  <si>
    <t>Количество (случаи)</t>
  </si>
  <si>
    <t>Сумма (рубли)</t>
  </si>
  <si>
    <t>ГБУЗ РКБ МЗ РСО-А</t>
  </si>
  <si>
    <t>ГБУЗ РКБСМП</t>
  </si>
  <si>
    <t>Итого изменения по ГБУЗ РКБ МЗ РСО-А</t>
  </si>
  <si>
    <t>Утвержденный  план по ГБУЗ РКБ МЗ РСО-А с учетом изменений от 13.02.2018г.в том числе:</t>
  </si>
  <si>
    <t>ВСЕГО Утвержденный  план по ГБУЗ РКБСМП МЗ РСО-А на н.г.,в том числе:</t>
  </si>
  <si>
    <t>Итого изменения по ГБУЗ РКБСМП</t>
  </si>
  <si>
    <t>ВСЕГО утверждено по всем МО с учетом изменений  от 13.02.2018г.</t>
  </si>
  <si>
    <t>ВСЕГО уточненый план  по всем МО с учетом изменений  от 27.02.2018г.</t>
  </si>
  <si>
    <t>Уточненный план по ГБУЗ РКБ МЗ РСО-А с учетом изменений от 27.02.2018г., в том числе:</t>
  </si>
  <si>
    <t>ВСЕГО уточненый  план  по ГБУЗ РКБСМП МЗ РСО-А  с учетом изменений от 27.02.2018г., в том числе:</t>
  </si>
  <si>
    <t>ИТОГО изменения</t>
  </si>
  <si>
    <t>Вид МП</t>
  </si>
  <si>
    <t>Количество</t>
  </si>
  <si>
    <t>Неотложная помощь в медорганизации (дети)</t>
  </si>
  <si>
    <t>Обращения по заболеванию (дети)</t>
  </si>
  <si>
    <t>Посещения с профилактической целью (дети)</t>
  </si>
  <si>
    <t>Разовые посещения по заболеванию (дети)</t>
  </si>
  <si>
    <t>Неотложная помощь ВНЕ медорганизации (дети)</t>
  </si>
  <si>
    <t>Профилактические осмотры несовершеннолетних</t>
  </si>
  <si>
    <t>Осмотры детей сирот</t>
  </si>
  <si>
    <t>Приложение № 4.1 к Протоколу №1 заседания комиссии от 15.01.2018</t>
  </si>
  <si>
    <t xml:space="preserve">Код МО </t>
  </si>
  <si>
    <t>Наименование МО</t>
  </si>
  <si>
    <t>Вид</t>
  </si>
  <si>
    <t>ПрофилОсмотрНЕСОВ</t>
  </si>
  <si>
    <t>ГБУЗ ДЕТСКАЯ ПОЛИКЛИНИКА № 4</t>
  </si>
  <si>
    <t>Профилактические осмотры несовершеннолетних Новорожденные М</t>
  </si>
  <si>
    <t>Профилактические осмотры несовершеннолетних Новорожденные Ж</t>
  </si>
  <si>
    <t>Профилактические осмотры несовершеннолетних 1 месяц М</t>
  </si>
  <si>
    <t>Профилактические осмотры несовершеннолетних 2 месяца М</t>
  </si>
  <si>
    <t>Профилактические осмотры несовершеннолетних 3 месяца М</t>
  </si>
  <si>
    <t>Профилактические осмотры несовершеннолетних 4 месяца М</t>
  </si>
  <si>
    <t>Профилактические осмотры несовершеннолетних 5 месяцев М</t>
  </si>
  <si>
    <t>Профилактические осмотры несовершеннолетних 6 месяцев М</t>
  </si>
  <si>
    <t>Профилактические осмотры несовершеннолетних 7 месяцев М</t>
  </si>
  <si>
    <t>Профилактические осмотры несовершеннолетних 8 месяцев М</t>
  </si>
  <si>
    <t>Профилактические осмотры несовершеннолетних 9 месяцев М</t>
  </si>
  <si>
    <t>Профилактические осмотры несовершеннолетних 10месяцев М</t>
  </si>
  <si>
    <t>Профилактические осмотры несовершеннолетних 11 месяцев М</t>
  </si>
  <si>
    <t>Профилактические осмотры несовершеннолетних 1 месяц Ж</t>
  </si>
  <si>
    <t>Профилактические осмотры несовершеннолетних 2 месяца Ж</t>
  </si>
  <si>
    <t>Профилактические осмотры несовершеннолетних 3 месяца Ж</t>
  </si>
  <si>
    <t>Профилактические осмотры несовершеннолетних 4 месяца Ж</t>
  </si>
  <si>
    <t>Профилактические осмотры несовершеннолетних 5 месяцев Ж</t>
  </si>
  <si>
    <t>Профилактические осмотры несовершеннолетних 6 месяцев Ж</t>
  </si>
  <si>
    <t>Профилактические осмотры несовершеннолетних 7 месяцев Ж</t>
  </si>
  <si>
    <t>Профилактические осмотры несовершеннолетних 8 месяцев Ж</t>
  </si>
  <si>
    <t>Профилактические осмотры несовершеннолетних 9 месяцев Ж</t>
  </si>
  <si>
    <t>Профилактические осмотры несовершеннолетних 10месяцев Ж</t>
  </si>
  <si>
    <t>Профилактические осмотры несовершеннолетних 11 месяцев Ж</t>
  </si>
  <si>
    <t>Приложение №2.2 к Протоколу №3 заседания комиссии от 27.02. 2018</t>
  </si>
  <si>
    <t>Приложение №2 к Протоколу №3 заседания комиссии от 27.02.2018г.</t>
  </si>
  <si>
    <t>Изменения в приложении 1.1 к протоколу  от 15.01.2018 №2 "Стационарная помощь (без ВМП) по МО"</t>
  </si>
  <si>
    <t>Приложение № 1 к Протоколу №3 заседания комиссии от 27.02.2018</t>
  </si>
  <si>
    <t>Приложение № 1.1 к Протоколу №3 заседания комиссии от 27.02.2018</t>
  </si>
  <si>
    <t xml:space="preserve">ИТОГО изменения </t>
  </si>
  <si>
    <t>Изменения в приложении 1 к протоколу от 15.01.2018 № 2 "Стационарная помощь без ВМП по профилю (свод)"</t>
  </si>
  <si>
    <t xml:space="preserve">Итого изменения по ГБУЗ ДЕТСКАЯ ПОЛИКЛИНИКА № 4 </t>
  </si>
  <si>
    <t>Изменения в приложении 4 к протоколу от 15.01.2018 №2 "АПП по профилю и виду (свод)"</t>
  </si>
  <si>
    <t>Изменения в приложении 4.1 к протоколу от 15.01.2018 №2 "АПП по МО"</t>
  </si>
</sst>
</file>

<file path=xl/styles.xml><?xml version="1.0" encoding="utf-8"?>
<styleSheet xmlns="http://schemas.openxmlformats.org/spreadsheetml/2006/main">
  <numFmts count="1">
    <numFmt numFmtId="164" formatCode="#,##0_р_."/>
  </numFmts>
  <fonts count="23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7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64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6" fillId="2" borderId="0" xfId="0" applyFont="1" applyFill="1"/>
    <xf numFmtId="0" fontId="1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4" fontId="17" fillId="2" borderId="1" xfId="0" applyNumberFormat="1" applyFont="1" applyFill="1" applyBorder="1" applyAlignment="1">
      <alignment horizontal="center" vertical="top" wrapText="1"/>
    </xf>
    <xf numFmtId="0" fontId="18" fillId="2" borderId="0" xfId="0" applyFont="1" applyFill="1"/>
    <xf numFmtId="4" fontId="18" fillId="2" borderId="0" xfId="0" applyNumberFormat="1" applyFont="1" applyFill="1"/>
    <xf numFmtId="4" fontId="12" fillId="2" borderId="0" xfId="0" applyNumberFormat="1" applyFont="1" applyFill="1"/>
    <xf numFmtId="3" fontId="3" fillId="0" borderId="1" xfId="0" applyNumberFormat="1" applyFont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4" fontId="15" fillId="2" borderId="1" xfId="0" applyNumberFormat="1" applyFont="1" applyFill="1" applyBorder="1" applyAlignment="1">
      <alignment horizontal="center" vertical="top" wrapText="1"/>
    </xf>
    <xf numFmtId="4" fontId="13" fillId="2" borderId="0" xfId="0" applyNumberFormat="1" applyFont="1" applyFill="1" applyAlignment="1">
      <alignment horizontal="center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vertical="top" wrapText="1"/>
    </xf>
    <xf numFmtId="0" fontId="15" fillId="2" borderId="3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J5" sqref="J5"/>
    </sheetView>
  </sheetViews>
  <sheetFormatPr defaultRowHeight="15.75"/>
  <cols>
    <col min="1" max="1" width="22.42578125" style="14" customWidth="1"/>
    <col min="2" max="2" width="51.140625" style="15" customWidth="1"/>
    <col min="3" max="3" width="10.42578125" style="16" customWidth="1"/>
    <col min="4" max="4" width="9.28515625" style="16" customWidth="1"/>
    <col min="5" max="5" width="10.28515625" style="16" customWidth="1"/>
    <col min="6" max="7" width="16.5703125" style="17" hidden="1" customWidth="1"/>
    <col min="8" max="8" width="17.140625" style="17" hidden="1" customWidth="1"/>
    <col min="9" max="251" width="9.140625" style="14"/>
    <col min="252" max="252" width="34.85546875" style="14" customWidth="1"/>
    <col min="253" max="253" width="51.140625" style="14" customWidth="1"/>
    <col min="254" max="256" width="9.140625" style="14"/>
    <col min="257" max="257" width="17" style="14" customWidth="1"/>
    <col min="258" max="258" width="16.5703125" style="14" customWidth="1"/>
    <col min="259" max="259" width="17.140625" style="14" customWidth="1"/>
    <col min="260" max="507" width="9.140625" style="14"/>
    <col min="508" max="508" width="34.85546875" style="14" customWidth="1"/>
    <col min="509" max="509" width="51.140625" style="14" customWidth="1"/>
    <col min="510" max="512" width="9.140625" style="14"/>
    <col min="513" max="513" width="17" style="14" customWidth="1"/>
    <col min="514" max="514" width="16.5703125" style="14" customWidth="1"/>
    <col min="515" max="515" width="17.140625" style="14" customWidth="1"/>
    <col min="516" max="763" width="9.140625" style="14"/>
    <col min="764" max="764" width="34.85546875" style="14" customWidth="1"/>
    <col min="765" max="765" width="51.140625" style="14" customWidth="1"/>
    <col min="766" max="768" width="9.140625" style="14"/>
    <col min="769" max="769" width="17" style="14" customWidth="1"/>
    <col min="770" max="770" width="16.5703125" style="14" customWidth="1"/>
    <col min="771" max="771" width="17.140625" style="14" customWidth="1"/>
    <col min="772" max="1019" width="9.140625" style="14"/>
    <col min="1020" max="1020" width="34.85546875" style="14" customWidth="1"/>
    <col min="1021" max="1021" width="51.140625" style="14" customWidth="1"/>
    <col min="1022" max="1024" width="9.140625" style="14"/>
    <col min="1025" max="1025" width="17" style="14" customWidth="1"/>
    <col min="1026" max="1026" width="16.5703125" style="14" customWidth="1"/>
    <col min="1027" max="1027" width="17.140625" style="14" customWidth="1"/>
    <col min="1028" max="1275" width="9.140625" style="14"/>
    <col min="1276" max="1276" width="34.85546875" style="14" customWidth="1"/>
    <col min="1277" max="1277" width="51.140625" style="14" customWidth="1"/>
    <col min="1278" max="1280" width="9.140625" style="14"/>
    <col min="1281" max="1281" width="17" style="14" customWidth="1"/>
    <col min="1282" max="1282" width="16.5703125" style="14" customWidth="1"/>
    <col min="1283" max="1283" width="17.140625" style="14" customWidth="1"/>
    <col min="1284" max="1531" width="9.140625" style="14"/>
    <col min="1532" max="1532" width="34.85546875" style="14" customWidth="1"/>
    <col min="1533" max="1533" width="51.140625" style="14" customWidth="1"/>
    <col min="1534" max="1536" width="9.140625" style="14"/>
    <col min="1537" max="1537" width="17" style="14" customWidth="1"/>
    <col min="1538" max="1538" width="16.5703125" style="14" customWidth="1"/>
    <col min="1539" max="1539" width="17.140625" style="14" customWidth="1"/>
    <col min="1540" max="1787" width="9.140625" style="14"/>
    <col min="1788" max="1788" width="34.85546875" style="14" customWidth="1"/>
    <col min="1789" max="1789" width="51.140625" style="14" customWidth="1"/>
    <col min="1790" max="1792" width="9.140625" style="14"/>
    <col min="1793" max="1793" width="17" style="14" customWidth="1"/>
    <col min="1794" max="1794" width="16.5703125" style="14" customWidth="1"/>
    <col min="1795" max="1795" width="17.140625" style="14" customWidth="1"/>
    <col min="1796" max="2043" width="9.140625" style="14"/>
    <col min="2044" max="2044" width="34.85546875" style="14" customWidth="1"/>
    <col min="2045" max="2045" width="51.140625" style="14" customWidth="1"/>
    <col min="2046" max="2048" width="9.140625" style="14"/>
    <col min="2049" max="2049" width="17" style="14" customWidth="1"/>
    <col min="2050" max="2050" width="16.5703125" style="14" customWidth="1"/>
    <col min="2051" max="2051" width="17.140625" style="14" customWidth="1"/>
    <col min="2052" max="2299" width="9.140625" style="14"/>
    <col min="2300" max="2300" width="34.85546875" style="14" customWidth="1"/>
    <col min="2301" max="2301" width="51.140625" style="14" customWidth="1"/>
    <col min="2302" max="2304" width="9.140625" style="14"/>
    <col min="2305" max="2305" width="17" style="14" customWidth="1"/>
    <col min="2306" max="2306" width="16.5703125" style="14" customWidth="1"/>
    <col min="2307" max="2307" width="17.140625" style="14" customWidth="1"/>
    <col min="2308" max="2555" width="9.140625" style="14"/>
    <col min="2556" max="2556" width="34.85546875" style="14" customWidth="1"/>
    <col min="2557" max="2557" width="51.140625" style="14" customWidth="1"/>
    <col min="2558" max="2560" width="9.140625" style="14"/>
    <col min="2561" max="2561" width="17" style="14" customWidth="1"/>
    <col min="2562" max="2562" width="16.5703125" style="14" customWidth="1"/>
    <col min="2563" max="2563" width="17.140625" style="14" customWidth="1"/>
    <col min="2564" max="2811" width="9.140625" style="14"/>
    <col min="2812" max="2812" width="34.85546875" style="14" customWidth="1"/>
    <col min="2813" max="2813" width="51.140625" style="14" customWidth="1"/>
    <col min="2814" max="2816" width="9.140625" style="14"/>
    <col min="2817" max="2817" width="17" style="14" customWidth="1"/>
    <col min="2818" max="2818" width="16.5703125" style="14" customWidth="1"/>
    <col min="2819" max="2819" width="17.140625" style="14" customWidth="1"/>
    <col min="2820" max="3067" width="9.140625" style="14"/>
    <col min="3068" max="3068" width="34.85546875" style="14" customWidth="1"/>
    <col min="3069" max="3069" width="51.140625" style="14" customWidth="1"/>
    <col min="3070" max="3072" width="9.140625" style="14"/>
    <col min="3073" max="3073" width="17" style="14" customWidth="1"/>
    <col min="3074" max="3074" width="16.5703125" style="14" customWidth="1"/>
    <col min="3075" max="3075" width="17.140625" style="14" customWidth="1"/>
    <col min="3076" max="3323" width="9.140625" style="14"/>
    <col min="3324" max="3324" width="34.85546875" style="14" customWidth="1"/>
    <col min="3325" max="3325" width="51.140625" style="14" customWidth="1"/>
    <col min="3326" max="3328" width="9.140625" style="14"/>
    <col min="3329" max="3329" width="17" style="14" customWidth="1"/>
    <col min="3330" max="3330" width="16.5703125" style="14" customWidth="1"/>
    <col min="3331" max="3331" width="17.140625" style="14" customWidth="1"/>
    <col min="3332" max="3579" width="9.140625" style="14"/>
    <col min="3580" max="3580" width="34.85546875" style="14" customWidth="1"/>
    <col min="3581" max="3581" width="51.140625" style="14" customWidth="1"/>
    <col min="3582" max="3584" width="9.140625" style="14"/>
    <col min="3585" max="3585" width="17" style="14" customWidth="1"/>
    <col min="3586" max="3586" width="16.5703125" style="14" customWidth="1"/>
    <col min="3587" max="3587" width="17.140625" style="14" customWidth="1"/>
    <col min="3588" max="3835" width="9.140625" style="14"/>
    <col min="3836" max="3836" width="34.85546875" style="14" customWidth="1"/>
    <col min="3837" max="3837" width="51.140625" style="14" customWidth="1"/>
    <col min="3838" max="3840" width="9.140625" style="14"/>
    <col min="3841" max="3841" width="17" style="14" customWidth="1"/>
    <col min="3842" max="3842" width="16.5703125" style="14" customWidth="1"/>
    <col min="3843" max="3843" width="17.140625" style="14" customWidth="1"/>
    <col min="3844" max="4091" width="9.140625" style="14"/>
    <col min="4092" max="4092" width="34.85546875" style="14" customWidth="1"/>
    <col min="4093" max="4093" width="51.140625" style="14" customWidth="1"/>
    <col min="4094" max="4096" width="9.140625" style="14"/>
    <col min="4097" max="4097" width="17" style="14" customWidth="1"/>
    <col min="4098" max="4098" width="16.5703125" style="14" customWidth="1"/>
    <col min="4099" max="4099" width="17.140625" style="14" customWidth="1"/>
    <col min="4100" max="4347" width="9.140625" style="14"/>
    <col min="4348" max="4348" width="34.85546875" style="14" customWidth="1"/>
    <col min="4349" max="4349" width="51.140625" style="14" customWidth="1"/>
    <col min="4350" max="4352" width="9.140625" style="14"/>
    <col min="4353" max="4353" width="17" style="14" customWidth="1"/>
    <col min="4354" max="4354" width="16.5703125" style="14" customWidth="1"/>
    <col min="4355" max="4355" width="17.140625" style="14" customWidth="1"/>
    <col min="4356" max="4603" width="9.140625" style="14"/>
    <col min="4604" max="4604" width="34.85546875" style="14" customWidth="1"/>
    <col min="4605" max="4605" width="51.140625" style="14" customWidth="1"/>
    <col min="4606" max="4608" width="9.140625" style="14"/>
    <col min="4609" max="4609" width="17" style="14" customWidth="1"/>
    <col min="4610" max="4610" width="16.5703125" style="14" customWidth="1"/>
    <col min="4611" max="4611" width="17.140625" style="14" customWidth="1"/>
    <col min="4612" max="4859" width="9.140625" style="14"/>
    <col min="4860" max="4860" width="34.85546875" style="14" customWidth="1"/>
    <col min="4861" max="4861" width="51.140625" style="14" customWidth="1"/>
    <col min="4862" max="4864" width="9.140625" style="14"/>
    <col min="4865" max="4865" width="17" style="14" customWidth="1"/>
    <col min="4866" max="4866" width="16.5703125" style="14" customWidth="1"/>
    <col min="4867" max="4867" width="17.140625" style="14" customWidth="1"/>
    <col min="4868" max="5115" width="9.140625" style="14"/>
    <col min="5116" max="5116" width="34.85546875" style="14" customWidth="1"/>
    <col min="5117" max="5117" width="51.140625" style="14" customWidth="1"/>
    <col min="5118" max="5120" width="9.140625" style="14"/>
    <col min="5121" max="5121" width="17" style="14" customWidth="1"/>
    <col min="5122" max="5122" width="16.5703125" style="14" customWidth="1"/>
    <col min="5123" max="5123" width="17.140625" style="14" customWidth="1"/>
    <col min="5124" max="5371" width="9.140625" style="14"/>
    <col min="5372" max="5372" width="34.85546875" style="14" customWidth="1"/>
    <col min="5373" max="5373" width="51.140625" style="14" customWidth="1"/>
    <col min="5374" max="5376" width="9.140625" style="14"/>
    <col min="5377" max="5377" width="17" style="14" customWidth="1"/>
    <col min="5378" max="5378" width="16.5703125" style="14" customWidth="1"/>
    <col min="5379" max="5379" width="17.140625" style="14" customWidth="1"/>
    <col min="5380" max="5627" width="9.140625" style="14"/>
    <col min="5628" max="5628" width="34.85546875" style="14" customWidth="1"/>
    <col min="5629" max="5629" width="51.140625" style="14" customWidth="1"/>
    <col min="5630" max="5632" width="9.140625" style="14"/>
    <col min="5633" max="5633" width="17" style="14" customWidth="1"/>
    <col min="5634" max="5634" width="16.5703125" style="14" customWidth="1"/>
    <col min="5635" max="5635" width="17.140625" style="14" customWidth="1"/>
    <col min="5636" max="5883" width="9.140625" style="14"/>
    <col min="5884" max="5884" width="34.85546875" style="14" customWidth="1"/>
    <col min="5885" max="5885" width="51.140625" style="14" customWidth="1"/>
    <col min="5886" max="5888" width="9.140625" style="14"/>
    <col min="5889" max="5889" width="17" style="14" customWidth="1"/>
    <col min="5890" max="5890" width="16.5703125" style="14" customWidth="1"/>
    <col min="5891" max="5891" width="17.140625" style="14" customWidth="1"/>
    <col min="5892" max="6139" width="9.140625" style="14"/>
    <col min="6140" max="6140" width="34.85546875" style="14" customWidth="1"/>
    <col min="6141" max="6141" width="51.140625" style="14" customWidth="1"/>
    <col min="6142" max="6144" width="9.140625" style="14"/>
    <col min="6145" max="6145" width="17" style="14" customWidth="1"/>
    <col min="6146" max="6146" width="16.5703125" style="14" customWidth="1"/>
    <col min="6147" max="6147" width="17.140625" style="14" customWidth="1"/>
    <col min="6148" max="6395" width="9.140625" style="14"/>
    <col min="6396" max="6396" width="34.85546875" style="14" customWidth="1"/>
    <col min="6397" max="6397" width="51.140625" style="14" customWidth="1"/>
    <col min="6398" max="6400" width="9.140625" style="14"/>
    <col min="6401" max="6401" width="17" style="14" customWidth="1"/>
    <col min="6402" max="6402" width="16.5703125" style="14" customWidth="1"/>
    <col min="6403" max="6403" width="17.140625" style="14" customWidth="1"/>
    <col min="6404" max="6651" width="9.140625" style="14"/>
    <col min="6652" max="6652" width="34.85546875" style="14" customWidth="1"/>
    <col min="6653" max="6653" width="51.140625" style="14" customWidth="1"/>
    <col min="6654" max="6656" width="9.140625" style="14"/>
    <col min="6657" max="6657" width="17" style="14" customWidth="1"/>
    <col min="6658" max="6658" width="16.5703125" style="14" customWidth="1"/>
    <col min="6659" max="6659" width="17.140625" style="14" customWidth="1"/>
    <col min="6660" max="6907" width="9.140625" style="14"/>
    <col min="6908" max="6908" width="34.85546875" style="14" customWidth="1"/>
    <col min="6909" max="6909" width="51.140625" style="14" customWidth="1"/>
    <col min="6910" max="6912" width="9.140625" style="14"/>
    <col min="6913" max="6913" width="17" style="14" customWidth="1"/>
    <col min="6914" max="6914" width="16.5703125" style="14" customWidth="1"/>
    <col min="6915" max="6915" width="17.140625" style="14" customWidth="1"/>
    <col min="6916" max="7163" width="9.140625" style="14"/>
    <col min="7164" max="7164" width="34.85546875" style="14" customWidth="1"/>
    <col min="7165" max="7165" width="51.140625" style="14" customWidth="1"/>
    <col min="7166" max="7168" width="9.140625" style="14"/>
    <col min="7169" max="7169" width="17" style="14" customWidth="1"/>
    <col min="7170" max="7170" width="16.5703125" style="14" customWidth="1"/>
    <col min="7171" max="7171" width="17.140625" style="14" customWidth="1"/>
    <col min="7172" max="7419" width="9.140625" style="14"/>
    <col min="7420" max="7420" width="34.85546875" style="14" customWidth="1"/>
    <col min="7421" max="7421" width="51.140625" style="14" customWidth="1"/>
    <col min="7422" max="7424" width="9.140625" style="14"/>
    <col min="7425" max="7425" width="17" style="14" customWidth="1"/>
    <col min="7426" max="7426" width="16.5703125" style="14" customWidth="1"/>
    <col min="7427" max="7427" width="17.140625" style="14" customWidth="1"/>
    <col min="7428" max="7675" width="9.140625" style="14"/>
    <col min="7676" max="7676" width="34.85546875" style="14" customWidth="1"/>
    <col min="7677" max="7677" width="51.140625" style="14" customWidth="1"/>
    <col min="7678" max="7680" width="9.140625" style="14"/>
    <col min="7681" max="7681" width="17" style="14" customWidth="1"/>
    <col min="7682" max="7682" width="16.5703125" style="14" customWidth="1"/>
    <col min="7683" max="7683" width="17.140625" style="14" customWidth="1"/>
    <col min="7684" max="7931" width="9.140625" style="14"/>
    <col min="7932" max="7932" width="34.85546875" style="14" customWidth="1"/>
    <col min="7933" max="7933" width="51.140625" style="14" customWidth="1"/>
    <col min="7934" max="7936" width="9.140625" style="14"/>
    <col min="7937" max="7937" width="17" style="14" customWidth="1"/>
    <col min="7938" max="7938" width="16.5703125" style="14" customWidth="1"/>
    <col min="7939" max="7939" width="17.140625" style="14" customWidth="1"/>
    <col min="7940" max="8187" width="9.140625" style="14"/>
    <col min="8188" max="8188" width="34.85546875" style="14" customWidth="1"/>
    <col min="8189" max="8189" width="51.140625" style="14" customWidth="1"/>
    <col min="8190" max="8192" width="9.140625" style="14"/>
    <col min="8193" max="8193" width="17" style="14" customWidth="1"/>
    <col min="8194" max="8194" width="16.5703125" style="14" customWidth="1"/>
    <col min="8195" max="8195" width="17.140625" style="14" customWidth="1"/>
    <col min="8196" max="8443" width="9.140625" style="14"/>
    <col min="8444" max="8444" width="34.85546875" style="14" customWidth="1"/>
    <col min="8445" max="8445" width="51.140625" style="14" customWidth="1"/>
    <col min="8446" max="8448" width="9.140625" style="14"/>
    <col min="8449" max="8449" width="17" style="14" customWidth="1"/>
    <col min="8450" max="8450" width="16.5703125" style="14" customWidth="1"/>
    <col min="8451" max="8451" width="17.140625" style="14" customWidth="1"/>
    <col min="8452" max="8699" width="9.140625" style="14"/>
    <col min="8700" max="8700" width="34.85546875" style="14" customWidth="1"/>
    <col min="8701" max="8701" width="51.140625" style="14" customWidth="1"/>
    <col min="8702" max="8704" width="9.140625" style="14"/>
    <col min="8705" max="8705" width="17" style="14" customWidth="1"/>
    <col min="8706" max="8706" width="16.5703125" style="14" customWidth="1"/>
    <col min="8707" max="8707" width="17.140625" style="14" customWidth="1"/>
    <col min="8708" max="8955" width="9.140625" style="14"/>
    <col min="8956" max="8956" width="34.85546875" style="14" customWidth="1"/>
    <col min="8957" max="8957" width="51.140625" style="14" customWidth="1"/>
    <col min="8958" max="8960" width="9.140625" style="14"/>
    <col min="8961" max="8961" width="17" style="14" customWidth="1"/>
    <col min="8962" max="8962" width="16.5703125" style="14" customWidth="1"/>
    <col min="8963" max="8963" width="17.140625" style="14" customWidth="1"/>
    <col min="8964" max="9211" width="9.140625" style="14"/>
    <col min="9212" max="9212" width="34.85546875" style="14" customWidth="1"/>
    <col min="9213" max="9213" width="51.140625" style="14" customWidth="1"/>
    <col min="9214" max="9216" width="9.140625" style="14"/>
    <col min="9217" max="9217" width="17" style="14" customWidth="1"/>
    <col min="9218" max="9218" width="16.5703125" style="14" customWidth="1"/>
    <col min="9219" max="9219" width="17.140625" style="14" customWidth="1"/>
    <col min="9220" max="9467" width="9.140625" style="14"/>
    <col min="9468" max="9468" width="34.85546875" style="14" customWidth="1"/>
    <col min="9469" max="9469" width="51.140625" style="14" customWidth="1"/>
    <col min="9470" max="9472" width="9.140625" style="14"/>
    <col min="9473" max="9473" width="17" style="14" customWidth="1"/>
    <col min="9474" max="9474" width="16.5703125" style="14" customWidth="1"/>
    <col min="9475" max="9475" width="17.140625" style="14" customWidth="1"/>
    <col min="9476" max="9723" width="9.140625" style="14"/>
    <col min="9724" max="9724" width="34.85546875" style="14" customWidth="1"/>
    <col min="9725" max="9725" width="51.140625" style="14" customWidth="1"/>
    <col min="9726" max="9728" width="9.140625" style="14"/>
    <col min="9729" max="9729" width="17" style="14" customWidth="1"/>
    <col min="9730" max="9730" width="16.5703125" style="14" customWidth="1"/>
    <col min="9731" max="9731" width="17.140625" style="14" customWidth="1"/>
    <col min="9732" max="9979" width="9.140625" style="14"/>
    <col min="9980" max="9980" width="34.85546875" style="14" customWidth="1"/>
    <col min="9981" max="9981" width="51.140625" style="14" customWidth="1"/>
    <col min="9982" max="9984" width="9.140625" style="14"/>
    <col min="9985" max="9985" width="17" style="14" customWidth="1"/>
    <col min="9986" max="9986" width="16.5703125" style="14" customWidth="1"/>
    <col min="9987" max="9987" width="17.140625" style="14" customWidth="1"/>
    <col min="9988" max="10235" width="9.140625" style="14"/>
    <col min="10236" max="10236" width="34.85546875" style="14" customWidth="1"/>
    <col min="10237" max="10237" width="51.140625" style="14" customWidth="1"/>
    <col min="10238" max="10240" width="9.140625" style="14"/>
    <col min="10241" max="10241" width="17" style="14" customWidth="1"/>
    <col min="10242" max="10242" width="16.5703125" style="14" customWidth="1"/>
    <col min="10243" max="10243" width="17.140625" style="14" customWidth="1"/>
    <col min="10244" max="10491" width="9.140625" style="14"/>
    <col min="10492" max="10492" width="34.85546875" style="14" customWidth="1"/>
    <col min="10493" max="10493" width="51.140625" style="14" customWidth="1"/>
    <col min="10494" max="10496" width="9.140625" style="14"/>
    <col min="10497" max="10497" width="17" style="14" customWidth="1"/>
    <col min="10498" max="10498" width="16.5703125" style="14" customWidth="1"/>
    <col min="10499" max="10499" width="17.140625" style="14" customWidth="1"/>
    <col min="10500" max="10747" width="9.140625" style="14"/>
    <col min="10748" max="10748" width="34.85546875" style="14" customWidth="1"/>
    <col min="10749" max="10749" width="51.140625" style="14" customWidth="1"/>
    <col min="10750" max="10752" width="9.140625" style="14"/>
    <col min="10753" max="10753" width="17" style="14" customWidth="1"/>
    <col min="10754" max="10754" width="16.5703125" style="14" customWidth="1"/>
    <col min="10755" max="10755" width="17.140625" style="14" customWidth="1"/>
    <col min="10756" max="11003" width="9.140625" style="14"/>
    <col min="11004" max="11004" width="34.85546875" style="14" customWidth="1"/>
    <col min="11005" max="11005" width="51.140625" style="14" customWidth="1"/>
    <col min="11006" max="11008" width="9.140625" style="14"/>
    <col min="11009" max="11009" width="17" style="14" customWidth="1"/>
    <col min="11010" max="11010" width="16.5703125" style="14" customWidth="1"/>
    <col min="11011" max="11011" width="17.140625" style="14" customWidth="1"/>
    <col min="11012" max="11259" width="9.140625" style="14"/>
    <col min="11260" max="11260" width="34.85546875" style="14" customWidth="1"/>
    <col min="11261" max="11261" width="51.140625" style="14" customWidth="1"/>
    <col min="11262" max="11264" width="9.140625" style="14"/>
    <col min="11265" max="11265" width="17" style="14" customWidth="1"/>
    <col min="11266" max="11266" width="16.5703125" style="14" customWidth="1"/>
    <col min="11267" max="11267" width="17.140625" style="14" customWidth="1"/>
    <col min="11268" max="11515" width="9.140625" style="14"/>
    <col min="11516" max="11516" width="34.85546875" style="14" customWidth="1"/>
    <col min="11517" max="11517" width="51.140625" style="14" customWidth="1"/>
    <col min="11518" max="11520" width="9.140625" style="14"/>
    <col min="11521" max="11521" width="17" style="14" customWidth="1"/>
    <col min="11522" max="11522" width="16.5703125" style="14" customWidth="1"/>
    <col min="11523" max="11523" width="17.140625" style="14" customWidth="1"/>
    <col min="11524" max="11771" width="9.140625" style="14"/>
    <col min="11772" max="11772" width="34.85546875" style="14" customWidth="1"/>
    <col min="11773" max="11773" width="51.140625" style="14" customWidth="1"/>
    <col min="11774" max="11776" width="9.140625" style="14"/>
    <col min="11777" max="11777" width="17" style="14" customWidth="1"/>
    <col min="11778" max="11778" width="16.5703125" style="14" customWidth="1"/>
    <col min="11779" max="11779" width="17.140625" style="14" customWidth="1"/>
    <col min="11780" max="12027" width="9.140625" style="14"/>
    <col min="12028" max="12028" width="34.85546875" style="14" customWidth="1"/>
    <col min="12029" max="12029" width="51.140625" style="14" customWidth="1"/>
    <col min="12030" max="12032" width="9.140625" style="14"/>
    <col min="12033" max="12033" width="17" style="14" customWidth="1"/>
    <col min="12034" max="12034" width="16.5703125" style="14" customWidth="1"/>
    <col min="12035" max="12035" width="17.140625" style="14" customWidth="1"/>
    <col min="12036" max="12283" width="9.140625" style="14"/>
    <col min="12284" max="12284" width="34.85546875" style="14" customWidth="1"/>
    <col min="12285" max="12285" width="51.140625" style="14" customWidth="1"/>
    <col min="12286" max="12288" width="9.140625" style="14"/>
    <col min="12289" max="12289" width="17" style="14" customWidth="1"/>
    <col min="12290" max="12290" width="16.5703125" style="14" customWidth="1"/>
    <col min="12291" max="12291" width="17.140625" style="14" customWidth="1"/>
    <col min="12292" max="12539" width="9.140625" style="14"/>
    <col min="12540" max="12540" width="34.85546875" style="14" customWidth="1"/>
    <col min="12541" max="12541" width="51.140625" style="14" customWidth="1"/>
    <col min="12542" max="12544" width="9.140625" style="14"/>
    <col min="12545" max="12545" width="17" style="14" customWidth="1"/>
    <col min="12546" max="12546" width="16.5703125" style="14" customWidth="1"/>
    <col min="12547" max="12547" width="17.140625" style="14" customWidth="1"/>
    <col min="12548" max="12795" width="9.140625" style="14"/>
    <col min="12796" max="12796" width="34.85546875" style="14" customWidth="1"/>
    <col min="12797" max="12797" width="51.140625" style="14" customWidth="1"/>
    <col min="12798" max="12800" width="9.140625" style="14"/>
    <col min="12801" max="12801" width="17" style="14" customWidth="1"/>
    <col min="12802" max="12802" width="16.5703125" style="14" customWidth="1"/>
    <col min="12803" max="12803" width="17.140625" style="14" customWidth="1"/>
    <col min="12804" max="13051" width="9.140625" style="14"/>
    <col min="13052" max="13052" width="34.85546875" style="14" customWidth="1"/>
    <col min="13053" max="13053" width="51.140625" style="14" customWidth="1"/>
    <col min="13054" max="13056" width="9.140625" style="14"/>
    <col min="13057" max="13057" width="17" style="14" customWidth="1"/>
    <col min="13058" max="13058" width="16.5703125" style="14" customWidth="1"/>
    <col min="13059" max="13059" width="17.140625" style="14" customWidth="1"/>
    <col min="13060" max="13307" width="9.140625" style="14"/>
    <col min="13308" max="13308" width="34.85546875" style="14" customWidth="1"/>
    <col min="13309" max="13309" width="51.140625" style="14" customWidth="1"/>
    <col min="13310" max="13312" width="9.140625" style="14"/>
    <col min="13313" max="13313" width="17" style="14" customWidth="1"/>
    <col min="13314" max="13314" width="16.5703125" style="14" customWidth="1"/>
    <col min="13315" max="13315" width="17.140625" style="14" customWidth="1"/>
    <col min="13316" max="13563" width="9.140625" style="14"/>
    <col min="13564" max="13564" width="34.85546875" style="14" customWidth="1"/>
    <col min="13565" max="13565" width="51.140625" style="14" customWidth="1"/>
    <col min="13566" max="13568" width="9.140625" style="14"/>
    <col min="13569" max="13569" width="17" style="14" customWidth="1"/>
    <col min="13570" max="13570" width="16.5703125" style="14" customWidth="1"/>
    <col min="13571" max="13571" width="17.140625" style="14" customWidth="1"/>
    <col min="13572" max="13819" width="9.140625" style="14"/>
    <col min="13820" max="13820" width="34.85546875" style="14" customWidth="1"/>
    <col min="13821" max="13821" width="51.140625" style="14" customWidth="1"/>
    <col min="13822" max="13824" width="9.140625" style="14"/>
    <col min="13825" max="13825" width="17" style="14" customWidth="1"/>
    <col min="13826" max="13826" width="16.5703125" style="14" customWidth="1"/>
    <col min="13827" max="13827" width="17.140625" style="14" customWidth="1"/>
    <col min="13828" max="14075" width="9.140625" style="14"/>
    <col min="14076" max="14076" width="34.85546875" style="14" customWidth="1"/>
    <col min="14077" max="14077" width="51.140625" style="14" customWidth="1"/>
    <col min="14078" max="14080" width="9.140625" style="14"/>
    <col min="14081" max="14081" width="17" style="14" customWidth="1"/>
    <col min="14082" max="14082" width="16.5703125" style="14" customWidth="1"/>
    <col min="14083" max="14083" width="17.140625" style="14" customWidth="1"/>
    <col min="14084" max="14331" width="9.140625" style="14"/>
    <col min="14332" max="14332" width="34.85546875" style="14" customWidth="1"/>
    <col min="14333" max="14333" width="51.140625" style="14" customWidth="1"/>
    <col min="14334" max="14336" width="9.140625" style="14"/>
    <col min="14337" max="14337" width="17" style="14" customWidth="1"/>
    <col min="14338" max="14338" width="16.5703125" style="14" customWidth="1"/>
    <col min="14339" max="14339" width="17.140625" style="14" customWidth="1"/>
    <col min="14340" max="14587" width="9.140625" style="14"/>
    <col min="14588" max="14588" width="34.85546875" style="14" customWidth="1"/>
    <col min="14589" max="14589" width="51.140625" style="14" customWidth="1"/>
    <col min="14590" max="14592" width="9.140625" style="14"/>
    <col min="14593" max="14593" width="17" style="14" customWidth="1"/>
    <col min="14594" max="14594" width="16.5703125" style="14" customWidth="1"/>
    <col min="14595" max="14595" width="17.140625" style="14" customWidth="1"/>
    <col min="14596" max="14843" width="9.140625" style="14"/>
    <col min="14844" max="14844" width="34.85546875" style="14" customWidth="1"/>
    <col min="14845" max="14845" width="51.140625" style="14" customWidth="1"/>
    <col min="14846" max="14848" width="9.140625" style="14"/>
    <col min="14849" max="14849" width="17" style="14" customWidth="1"/>
    <col min="14850" max="14850" width="16.5703125" style="14" customWidth="1"/>
    <col min="14851" max="14851" width="17.140625" style="14" customWidth="1"/>
    <col min="14852" max="15099" width="9.140625" style="14"/>
    <col min="15100" max="15100" width="34.85546875" style="14" customWidth="1"/>
    <col min="15101" max="15101" width="51.140625" style="14" customWidth="1"/>
    <col min="15102" max="15104" width="9.140625" style="14"/>
    <col min="15105" max="15105" width="17" style="14" customWidth="1"/>
    <col min="15106" max="15106" width="16.5703125" style="14" customWidth="1"/>
    <col min="15107" max="15107" width="17.140625" style="14" customWidth="1"/>
    <col min="15108" max="15355" width="9.140625" style="14"/>
    <col min="15356" max="15356" width="34.85546875" style="14" customWidth="1"/>
    <col min="15357" max="15357" width="51.140625" style="14" customWidth="1"/>
    <col min="15358" max="15360" width="9.140625" style="14"/>
    <col min="15361" max="15361" width="17" style="14" customWidth="1"/>
    <col min="15362" max="15362" width="16.5703125" style="14" customWidth="1"/>
    <col min="15363" max="15363" width="17.140625" style="14" customWidth="1"/>
    <col min="15364" max="15611" width="9.140625" style="14"/>
    <col min="15612" max="15612" width="34.85546875" style="14" customWidth="1"/>
    <col min="15613" max="15613" width="51.140625" style="14" customWidth="1"/>
    <col min="15614" max="15616" width="9.140625" style="14"/>
    <col min="15617" max="15617" width="17" style="14" customWidth="1"/>
    <col min="15618" max="15618" width="16.5703125" style="14" customWidth="1"/>
    <col min="15619" max="15619" width="17.140625" style="14" customWidth="1"/>
    <col min="15620" max="15867" width="9.140625" style="14"/>
    <col min="15868" max="15868" width="34.85546875" style="14" customWidth="1"/>
    <col min="15869" max="15869" width="51.140625" style="14" customWidth="1"/>
    <col min="15870" max="15872" width="9.140625" style="14"/>
    <col min="15873" max="15873" width="17" style="14" customWidth="1"/>
    <col min="15874" max="15874" width="16.5703125" style="14" customWidth="1"/>
    <col min="15875" max="15875" width="17.140625" style="14" customWidth="1"/>
    <col min="15876" max="16123" width="9.140625" style="14"/>
    <col min="16124" max="16124" width="34.85546875" style="14" customWidth="1"/>
    <col min="16125" max="16125" width="51.140625" style="14" customWidth="1"/>
    <col min="16126" max="16128" width="9.140625" style="14"/>
    <col min="16129" max="16129" width="17" style="14" customWidth="1"/>
    <col min="16130" max="16130" width="16.5703125" style="14" customWidth="1"/>
    <col min="16131" max="16131" width="17.140625" style="14" customWidth="1"/>
    <col min="16132" max="16384" width="9.140625" style="14"/>
  </cols>
  <sheetData>
    <row r="1" spans="1:8" ht="44.25" customHeight="1">
      <c r="C1" s="83" t="s">
        <v>103</v>
      </c>
      <c r="D1" s="83"/>
      <c r="E1" s="83"/>
      <c r="F1" s="83"/>
      <c r="G1" s="84" t="s">
        <v>103</v>
      </c>
      <c r="H1" s="84"/>
    </row>
    <row r="2" spans="1:8" ht="51.75" customHeight="1">
      <c r="A2" s="85" t="s">
        <v>108</v>
      </c>
      <c r="B2" s="85"/>
      <c r="C2" s="85"/>
      <c r="D2" s="85"/>
      <c r="E2" s="85"/>
      <c r="F2" s="85"/>
      <c r="G2" s="85"/>
      <c r="H2" s="85"/>
    </row>
    <row r="4" spans="1:8" ht="32.25" customHeight="1">
      <c r="A4" s="86" t="s">
        <v>0</v>
      </c>
      <c r="B4" s="86" t="s">
        <v>61</v>
      </c>
      <c r="C4" s="88" t="s">
        <v>62</v>
      </c>
      <c r="D4" s="88"/>
      <c r="E4" s="88"/>
      <c r="F4" s="89" t="s">
        <v>49</v>
      </c>
      <c r="G4" s="89"/>
      <c r="H4" s="89"/>
    </row>
    <row r="5" spans="1:8" ht="25.5" customHeight="1">
      <c r="A5" s="87"/>
      <c r="B5" s="87"/>
      <c r="C5" s="18" t="s">
        <v>3</v>
      </c>
      <c r="D5" s="18" t="s">
        <v>4</v>
      </c>
      <c r="E5" s="18" t="s">
        <v>5</v>
      </c>
      <c r="F5" s="19" t="s">
        <v>3</v>
      </c>
      <c r="G5" s="19" t="s">
        <v>4</v>
      </c>
      <c r="H5" s="19" t="s">
        <v>5</v>
      </c>
    </row>
    <row r="6" spans="1:8">
      <c r="A6" s="20" t="s">
        <v>24</v>
      </c>
      <c r="B6" s="21" t="s">
        <v>63</v>
      </c>
      <c r="C6" s="22"/>
      <c r="D6" s="22"/>
      <c r="E6" s="22"/>
      <c r="F6" s="23"/>
      <c r="G6" s="23"/>
      <c r="H6" s="23"/>
    </row>
    <row r="7" spans="1:8">
      <c r="A7" s="20"/>
      <c r="B7" s="21" t="s">
        <v>67</v>
      </c>
      <c r="C7" s="22"/>
      <c r="D7" s="22"/>
      <c r="E7" s="22"/>
      <c r="F7" s="23"/>
      <c r="G7" s="23"/>
      <c r="H7" s="23"/>
    </row>
    <row r="8" spans="1:8">
      <c r="A8" s="20"/>
      <c r="B8" s="21" t="s">
        <v>64</v>
      </c>
      <c r="C8" s="22"/>
      <c r="D8" s="22"/>
      <c r="E8" s="22"/>
      <c r="F8" s="23"/>
      <c r="G8" s="23"/>
      <c r="H8" s="23"/>
    </row>
    <row r="9" spans="1:8">
      <c r="A9" s="20"/>
      <c r="B9" s="21" t="s">
        <v>65</v>
      </c>
      <c r="C9" s="22"/>
      <c r="D9" s="22"/>
      <c r="E9" s="22"/>
      <c r="F9" s="23"/>
      <c r="G9" s="23"/>
      <c r="H9" s="23"/>
    </row>
    <row r="10" spans="1:8">
      <c r="A10" s="20"/>
      <c r="B10" s="21" t="s">
        <v>66</v>
      </c>
      <c r="C10" s="22"/>
      <c r="D10" s="22"/>
      <c r="E10" s="22"/>
      <c r="F10" s="23"/>
      <c r="G10" s="23"/>
      <c r="H10" s="23"/>
    </row>
    <row r="11" spans="1:8">
      <c r="A11" s="20"/>
      <c r="B11" s="21" t="s">
        <v>68</v>
      </c>
      <c r="C11" s="24">
        <v>2952</v>
      </c>
      <c r="D11" s="24">
        <v>648</v>
      </c>
      <c r="E11" s="25">
        <f>C11+D11</f>
        <v>3600</v>
      </c>
      <c r="F11" s="23">
        <v>150814609.41999969</v>
      </c>
      <c r="G11" s="23">
        <v>27147790.790000003</v>
      </c>
      <c r="H11" s="23">
        <v>177962400.21000019</v>
      </c>
    </row>
    <row r="12" spans="1:8">
      <c r="A12" s="20"/>
      <c r="B12" s="21" t="s">
        <v>69</v>
      </c>
      <c r="C12" s="22"/>
      <c r="D12" s="22"/>
      <c r="E12" s="22"/>
      <c r="F12" s="23"/>
      <c r="G12" s="23"/>
      <c r="H12" s="23"/>
    </row>
    <row r="13" spans="1:8">
      <c r="A13" s="81" t="s">
        <v>105</v>
      </c>
      <c r="B13" s="82"/>
      <c r="C13" s="56">
        <f>SUM(C6:C12)</f>
        <v>2952</v>
      </c>
      <c r="D13" s="56">
        <f>SUM(D6:D12)</f>
        <v>648</v>
      </c>
      <c r="E13" s="56">
        <f>C13+D13</f>
        <v>3600</v>
      </c>
      <c r="F13" s="26"/>
      <c r="G13" s="26"/>
      <c r="H13" s="26"/>
    </row>
  </sheetData>
  <mergeCells count="8">
    <mergeCell ref="A13:B13"/>
    <mergeCell ref="C1:F1"/>
    <mergeCell ref="G1:H1"/>
    <mergeCell ref="A2:H2"/>
    <mergeCell ref="A4:A5"/>
    <mergeCell ref="B4:B5"/>
    <mergeCell ref="C4:E4"/>
    <mergeCell ref="F4:H4"/>
  </mergeCells>
  <printOptions horizontalCentered="1"/>
  <pageMargins left="0.51181102362204722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70" zoomScaleNormal="70" workbookViewId="0">
      <selection activeCell="D7" sqref="D7"/>
    </sheetView>
  </sheetViews>
  <sheetFormatPr defaultRowHeight="33" customHeight="1"/>
  <cols>
    <col min="1" max="1" width="10" style="30" customWidth="1"/>
    <col min="2" max="2" width="31.7109375" style="30" customWidth="1"/>
    <col min="3" max="3" width="91.85546875" style="30" customWidth="1"/>
    <col min="4" max="4" width="32.5703125" style="30" customWidth="1"/>
    <col min="5" max="5" width="15.7109375" style="27" customWidth="1"/>
    <col min="6" max="6" width="13.5703125" style="27" customWidth="1"/>
    <col min="7" max="7" width="15.7109375" style="27" customWidth="1"/>
    <col min="8" max="8" width="23.5703125" style="29" hidden="1" customWidth="1"/>
    <col min="9" max="9" width="22.140625" style="29" hidden="1" customWidth="1"/>
    <col min="10" max="10" width="24.5703125" style="29" hidden="1" customWidth="1"/>
    <col min="11" max="241" width="9.140625" style="30"/>
    <col min="242" max="242" width="24.5703125" style="30" customWidth="1"/>
    <col min="243" max="243" width="41.7109375" style="30" customWidth="1"/>
    <col min="244" max="244" width="37.140625" style="30" customWidth="1"/>
    <col min="245" max="245" width="11.28515625" style="30" customWidth="1"/>
    <col min="246" max="246" width="9.5703125" style="30" customWidth="1"/>
    <col min="247" max="247" width="11.28515625" style="30" customWidth="1"/>
    <col min="248" max="248" width="17" style="30" customWidth="1"/>
    <col min="249" max="249" width="15.7109375" style="30" customWidth="1"/>
    <col min="250" max="250" width="17.42578125" style="30" customWidth="1"/>
    <col min="251" max="497" width="9.140625" style="30"/>
    <col min="498" max="498" width="24.5703125" style="30" customWidth="1"/>
    <col min="499" max="499" width="41.7109375" style="30" customWidth="1"/>
    <col min="500" max="500" width="37.140625" style="30" customWidth="1"/>
    <col min="501" max="501" width="11.28515625" style="30" customWidth="1"/>
    <col min="502" max="502" width="9.5703125" style="30" customWidth="1"/>
    <col min="503" max="503" width="11.28515625" style="30" customWidth="1"/>
    <col min="504" max="504" width="17" style="30" customWidth="1"/>
    <col min="505" max="505" width="15.7109375" style="30" customWidth="1"/>
    <col min="506" max="506" width="17.42578125" style="30" customWidth="1"/>
    <col min="507" max="753" width="9.140625" style="30"/>
    <col min="754" max="754" width="24.5703125" style="30" customWidth="1"/>
    <col min="755" max="755" width="41.7109375" style="30" customWidth="1"/>
    <col min="756" max="756" width="37.140625" style="30" customWidth="1"/>
    <col min="757" max="757" width="11.28515625" style="30" customWidth="1"/>
    <col min="758" max="758" width="9.5703125" style="30" customWidth="1"/>
    <col min="759" max="759" width="11.28515625" style="30" customWidth="1"/>
    <col min="760" max="760" width="17" style="30" customWidth="1"/>
    <col min="761" max="761" width="15.7109375" style="30" customWidth="1"/>
    <col min="762" max="762" width="17.42578125" style="30" customWidth="1"/>
    <col min="763" max="1009" width="9.140625" style="30"/>
    <col min="1010" max="1010" width="24.5703125" style="30" customWidth="1"/>
    <col min="1011" max="1011" width="41.7109375" style="30" customWidth="1"/>
    <col min="1012" max="1012" width="37.140625" style="30" customWidth="1"/>
    <col min="1013" max="1013" width="11.28515625" style="30" customWidth="1"/>
    <col min="1014" max="1014" width="9.5703125" style="30" customWidth="1"/>
    <col min="1015" max="1015" width="11.28515625" style="30" customWidth="1"/>
    <col min="1016" max="1016" width="17" style="30" customWidth="1"/>
    <col min="1017" max="1017" width="15.7109375" style="30" customWidth="1"/>
    <col min="1018" max="1018" width="17.42578125" style="30" customWidth="1"/>
    <col min="1019" max="1265" width="9.140625" style="30"/>
    <col min="1266" max="1266" width="24.5703125" style="30" customWidth="1"/>
    <col min="1267" max="1267" width="41.7109375" style="30" customWidth="1"/>
    <col min="1268" max="1268" width="37.140625" style="30" customWidth="1"/>
    <col min="1269" max="1269" width="11.28515625" style="30" customWidth="1"/>
    <col min="1270" max="1270" width="9.5703125" style="30" customWidth="1"/>
    <col min="1271" max="1271" width="11.28515625" style="30" customWidth="1"/>
    <col min="1272" max="1272" width="17" style="30" customWidth="1"/>
    <col min="1273" max="1273" width="15.7109375" style="30" customWidth="1"/>
    <col min="1274" max="1274" width="17.42578125" style="30" customWidth="1"/>
    <col min="1275" max="1521" width="9.140625" style="30"/>
    <col min="1522" max="1522" width="24.5703125" style="30" customWidth="1"/>
    <col min="1523" max="1523" width="41.7109375" style="30" customWidth="1"/>
    <col min="1524" max="1524" width="37.140625" style="30" customWidth="1"/>
    <col min="1525" max="1525" width="11.28515625" style="30" customWidth="1"/>
    <col min="1526" max="1526" width="9.5703125" style="30" customWidth="1"/>
    <col min="1527" max="1527" width="11.28515625" style="30" customWidth="1"/>
    <col min="1528" max="1528" width="17" style="30" customWidth="1"/>
    <col min="1529" max="1529" width="15.7109375" style="30" customWidth="1"/>
    <col min="1530" max="1530" width="17.42578125" style="30" customWidth="1"/>
    <col min="1531" max="1777" width="9.140625" style="30"/>
    <col min="1778" max="1778" width="24.5703125" style="30" customWidth="1"/>
    <col min="1779" max="1779" width="41.7109375" style="30" customWidth="1"/>
    <col min="1780" max="1780" width="37.140625" style="30" customWidth="1"/>
    <col min="1781" max="1781" width="11.28515625" style="30" customWidth="1"/>
    <col min="1782" max="1782" width="9.5703125" style="30" customWidth="1"/>
    <col min="1783" max="1783" width="11.28515625" style="30" customWidth="1"/>
    <col min="1784" max="1784" width="17" style="30" customWidth="1"/>
    <col min="1785" max="1785" width="15.7109375" style="30" customWidth="1"/>
    <col min="1786" max="1786" width="17.42578125" style="30" customWidth="1"/>
    <col min="1787" max="2033" width="9.140625" style="30"/>
    <col min="2034" max="2034" width="24.5703125" style="30" customWidth="1"/>
    <col min="2035" max="2035" width="41.7109375" style="30" customWidth="1"/>
    <col min="2036" max="2036" width="37.140625" style="30" customWidth="1"/>
    <col min="2037" max="2037" width="11.28515625" style="30" customWidth="1"/>
    <col min="2038" max="2038" width="9.5703125" style="30" customWidth="1"/>
    <col min="2039" max="2039" width="11.28515625" style="30" customWidth="1"/>
    <col min="2040" max="2040" width="17" style="30" customWidth="1"/>
    <col min="2041" max="2041" width="15.7109375" style="30" customWidth="1"/>
    <col min="2042" max="2042" width="17.42578125" style="30" customWidth="1"/>
    <col min="2043" max="2289" width="9.140625" style="30"/>
    <col min="2290" max="2290" width="24.5703125" style="30" customWidth="1"/>
    <col min="2291" max="2291" width="41.7109375" style="30" customWidth="1"/>
    <col min="2292" max="2292" width="37.140625" style="30" customWidth="1"/>
    <col min="2293" max="2293" width="11.28515625" style="30" customWidth="1"/>
    <col min="2294" max="2294" width="9.5703125" style="30" customWidth="1"/>
    <col min="2295" max="2295" width="11.28515625" style="30" customWidth="1"/>
    <col min="2296" max="2296" width="17" style="30" customWidth="1"/>
    <col min="2297" max="2297" width="15.7109375" style="30" customWidth="1"/>
    <col min="2298" max="2298" width="17.42578125" style="30" customWidth="1"/>
    <col min="2299" max="2545" width="9.140625" style="30"/>
    <col min="2546" max="2546" width="24.5703125" style="30" customWidth="1"/>
    <col min="2547" max="2547" width="41.7109375" style="30" customWidth="1"/>
    <col min="2548" max="2548" width="37.140625" style="30" customWidth="1"/>
    <col min="2549" max="2549" width="11.28515625" style="30" customWidth="1"/>
    <col min="2550" max="2550" width="9.5703125" style="30" customWidth="1"/>
    <col min="2551" max="2551" width="11.28515625" style="30" customWidth="1"/>
    <col min="2552" max="2552" width="17" style="30" customWidth="1"/>
    <col min="2553" max="2553" width="15.7109375" style="30" customWidth="1"/>
    <col min="2554" max="2554" width="17.42578125" style="30" customWidth="1"/>
    <col min="2555" max="2801" width="9.140625" style="30"/>
    <col min="2802" max="2802" width="24.5703125" style="30" customWidth="1"/>
    <col min="2803" max="2803" width="41.7109375" style="30" customWidth="1"/>
    <col min="2804" max="2804" width="37.140625" style="30" customWidth="1"/>
    <col min="2805" max="2805" width="11.28515625" style="30" customWidth="1"/>
    <col min="2806" max="2806" width="9.5703125" style="30" customWidth="1"/>
    <col min="2807" max="2807" width="11.28515625" style="30" customWidth="1"/>
    <col min="2808" max="2808" width="17" style="30" customWidth="1"/>
    <col min="2809" max="2809" width="15.7109375" style="30" customWidth="1"/>
    <col min="2810" max="2810" width="17.42578125" style="30" customWidth="1"/>
    <col min="2811" max="3057" width="9.140625" style="30"/>
    <col min="3058" max="3058" width="24.5703125" style="30" customWidth="1"/>
    <col min="3059" max="3059" width="41.7109375" style="30" customWidth="1"/>
    <col min="3060" max="3060" width="37.140625" style="30" customWidth="1"/>
    <col min="3061" max="3061" width="11.28515625" style="30" customWidth="1"/>
    <col min="3062" max="3062" width="9.5703125" style="30" customWidth="1"/>
    <col min="3063" max="3063" width="11.28515625" style="30" customWidth="1"/>
    <col min="3064" max="3064" width="17" style="30" customWidth="1"/>
    <col min="3065" max="3065" width="15.7109375" style="30" customWidth="1"/>
    <col min="3066" max="3066" width="17.42578125" style="30" customWidth="1"/>
    <col min="3067" max="3313" width="9.140625" style="30"/>
    <col min="3314" max="3314" width="24.5703125" style="30" customWidth="1"/>
    <col min="3315" max="3315" width="41.7109375" style="30" customWidth="1"/>
    <col min="3316" max="3316" width="37.140625" style="30" customWidth="1"/>
    <col min="3317" max="3317" width="11.28515625" style="30" customWidth="1"/>
    <col min="3318" max="3318" width="9.5703125" style="30" customWidth="1"/>
    <col min="3319" max="3319" width="11.28515625" style="30" customWidth="1"/>
    <col min="3320" max="3320" width="17" style="30" customWidth="1"/>
    <col min="3321" max="3321" width="15.7109375" style="30" customWidth="1"/>
    <col min="3322" max="3322" width="17.42578125" style="30" customWidth="1"/>
    <col min="3323" max="3569" width="9.140625" style="30"/>
    <col min="3570" max="3570" width="24.5703125" style="30" customWidth="1"/>
    <col min="3571" max="3571" width="41.7109375" style="30" customWidth="1"/>
    <col min="3572" max="3572" width="37.140625" style="30" customWidth="1"/>
    <col min="3573" max="3573" width="11.28515625" style="30" customWidth="1"/>
    <col min="3574" max="3574" width="9.5703125" style="30" customWidth="1"/>
    <col min="3575" max="3575" width="11.28515625" style="30" customWidth="1"/>
    <col min="3576" max="3576" width="17" style="30" customWidth="1"/>
    <col min="3577" max="3577" width="15.7109375" style="30" customWidth="1"/>
    <col min="3578" max="3578" width="17.42578125" style="30" customWidth="1"/>
    <col min="3579" max="3825" width="9.140625" style="30"/>
    <col min="3826" max="3826" width="24.5703125" style="30" customWidth="1"/>
    <col min="3827" max="3827" width="41.7109375" style="30" customWidth="1"/>
    <col min="3828" max="3828" width="37.140625" style="30" customWidth="1"/>
    <col min="3829" max="3829" width="11.28515625" style="30" customWidth="1"/>
    <col min="3830" max="3830" width="9.5703125" style="30" customWidth="1"/>
    <col min="3831" max="3831" width="11.28515625" style="30" customWidth="1"/>
    <col min="3832" max="3832" width="17" style="30" customWidth="1"/>
    <col min="3833" max="3833" width="15.7109375" style="30" customWidth="1"/>
    <col min="3834" max="3834" width="17.42578125" style="30" customWidth="1"/>
    <col min="3835" max="4081" width="9.140625" style="30"/>
    <col min="4082" max="4082" width="24.5703125" style="30" customWidth="1"/>
    <col min="4083" max="4083" width="41.7109375" style="30" customWidth="1"/>
    <col min="4084" max="4084" width="37.140625" style="30" customWidth="1"/>
    <col min="4085" max="4085" width="11.28515625" style="30" customWidth="1"/>
    <col min="4086" max="4086" width="9.5703125" style="30" customWidth="1"/>
    <col min="4087" max="4087" width="11.28515625" style="30" customWidth="1"/>
    <col min="4088" max="4088" width="17" style="30" customWidth="1"/>
    <col min="4089" max="4089" width="15.7109375" style="30" customWidth="1"/>
    <col min="4090" max="4090" width="17.42578125" style="30" customWidth="1"/>
    <col min="4091" max="4337" width="9.140625" style="30"/>
    <col min="4338" max="4338" width="24.5703125" style="30" customWidth="1"/>
    <col min="4339" max="4339" width="41.7109375" style="30" customWidth="1"/>
    <col min="4340" max="4340" width="37.140625" style="30" customWidth="1"/>
    <col min="4341" max="4341" width="11.28515625" style="30" customWidth="1"/>
    <col min="4342" max="4342" width="9.5703125" style="30" customWidth="1"/>
    <col min="4343" max="4343" width="11.28515625" style="30" customWidth="1"/>
    <col min="4344" max="4344" width="17" style="30" customWidth="1"/>
    <col min="4345" max="4345" width="15.7109375" style="30" customWidth="1"/>
    <col min="4346" max="4346" width="17.42578125" style="30" customWidth="1"/>
    <col min="4347" max="4593" width="9.140625" style="30"/>
    <col min="4594" max="4594" width="24.5703125" style="30" customWidth="1"/>
    <col min="4595" max="4595" width="41.7109375" style="30" customWidth="1"/>
    <col min="4596" max="4596" width="37.140625" style="30" customWidth="1"/>
    <col min="4597" max="4597" width="11.28515625" style="30" customWidth="1"/>
    <col min="4598" max="4598" width="9.5703125" style="30" customWidth="1"/>
    <col min="4599" max="4599" width="11.28515625" style="30" customWidth="1"/>
    <col min="4600" max="4600" width="17" style="30" customWidth="1"/>
    <col min="4601" max="4601" width="15.7109375" style="30" customWidth="1"/>
    <col min="4602" max="4602" width="17.42578125" style="30" customWidth="1"/>
    <col min="4603" max="4849" width="9.140625" style="30"/>
    <col min="4850" max="4850" width="24.5703125" style="30" customWidth="1"/>
    <col min="4851" max="4851" width="41.7109375" style="30" customWidth="1"/>
    <col min="4852" max="4852" width="37.140625" style="30" customWidth="1"/>
    <col min="4853" max="4853" width="11.28515625" style="30" customWidth="1"/>
    <col min="4854" max="4854" width="9.5703125" style="30" customWidth="1"/>
    <col min="4855" max="4855" width="11.28515625" style="30" customWidth="1"/>
    <col min="4856" max="4856" width="17" style="30" customWidth="1"/>
    <col min="4857" max="4857" width="15.7109375" style="30" customWidth="1"/>
    <col min="4858" max="4858" width="17.42578125" style="30" customWidth="1"/>
    <col min="4859" max="5105" width="9.140625" style="30"/>
    <col min="5106" max="5106" width="24.5703125" style="30" customWidth="1"/>
    <col min="5107" max="5107" width="41.7109375" style="30" customWidth="1"/>
    <col min="5108" max="5108" width="37.140625" style="30" customWidth="1"/>
    <col min="5109" max="5109" width="11.28515625" style="30" customWidth="1"/>
    <col min="5110" max="5110" width="9.5703125" style="30" customWidth="1"/>
    <col min="5111" max="5111" width="11.28515625" style="30" customWidth="1"/>
    <col min="5112" max="5112" width="17" style="30" customWidth="1"/>
    <col min="5113" max="5113" width="15.7109375" style="30" customWidth="1"/>
    <col min="5114" max="5114" width="17.42578125" style="30" customWidth="1"/>
    <col min="5115" max="5361" width="9.140625" style="30"/>
    <col min="5362" max="5362" width="24.5703125" style="30" customWidth="1"/>
    <col min="5363" max="5363" width="41.7109375" style="30" customWidth="1"/>
    <col min="5364" max="5364" width="37.140625" style="30" customWidth="1"/>
    <col min="5365" max="5365" width="11.28515625" style="30" customWidth="1"/>
    <col min="5366" max="5366" width="9.5703125" style="30" customWidth="1"/>
    <col min="5367" max="5367" width="11.28515625" style="30" customWidth="1"/>
    <col min="5368" max="5368" width="17" style="30" customWidth="1"/>
    <col min="5369" max="5369" width="15.7109375" style="30" customWidth="1"/>
    <col min="5370" max="5370" width="17.42578125" style="30" customWidth="1"/>
    <col min="5371" max="5617" width="9.140625" style="30"/>
    <col min="5618" max="5618" width="24.5703125" style="30" customWidth="1"/>
    <col min="5619" max="5619" width="41.7109375" style="30" customWidth="1"/>
    <col min="5620" max="5620" width="37.140625" style="30" customWidth="1"/>
    <col min="5621" max="5621" width="11.28515625" style="30" customWidth="1"/>
    <col min="5622" max="5622" width="9.5703125" style="30" customWidth="1"/>
    <col min="5623" max="5623" width="11.28515625" style="30" customWidth="1"/>
    <col min="5624" max="5624" width="17" style="30" customWidth="1"/>
    <col min="5625" max="5625" width="15.7109375" style="30" customWidth="1"/>
    <col min="5626" max="5626" width="17.42578125" style="30" customWidth="1"/>
    <col min="5627" max="5873" width="9.140625" style="30"/>
    <col min="5874" max="5874" width="24.5703125" style="30" customWidth="1"/>
    <col min="5875" max="5875" width="41.7109375" style="30" customWidth="1"/>
    <col min="5876" max="5876" width="37.140625" style="30" customWidth="1"/>
    <col min="5877" max="5877" width="11.28515625" style="30" customWidth="1"/>
    <col min="5878" max="5878" width="9.5703125" style="30" customWidth="1"/>
    <col min="5879" max="5879" width="11.28515625" style="30" customWidth="1"/>
    <col min="5880" max="5880" width="17" style="30" customWidth="1"/>
    <col min="5881" max="5881" width="15.7109375" style="30" customWidth="1"/>
    <col min="5882" max="5882" width="17.42578125" style="30" customWidth="1"/>
    <col min="5883" max="6129" width="9.140625" style="30"/>
    <col min="6130" max="6130" width="24.5703125" style="30" customWidth="1"/>
    <col min="6131" max="6131" width="41.7109375" style="30" customWidth="1"/>
    <col min="6132" max="6132" width="37.140625" style="30" customWidth="1"/>
    <col min="6133" max="6133" width="11.28515625" style="30" customWidth="1"/>
    <col min="6134" max="6134" width="9.5703125" style="30" customWidth="1"/>
    <col min="6135" max="6135" width="11.28515625" style="30" customWidth="1"/>
    <col min="6136" max="6136" width="17" style="30" customWidth="1"/>
    <col min="6137" max="6137" width="15.7109375" style="30" customWidth="1"/>
    <col min="6138" max="6138" width="17.42578125" style="30" customWidth="1"/>
    <col min="6139" max="6385" width="9.140625" style="30"/>
    <col min="6386" max="6386" width="24.5703125" style="30" customWidth="1"/>
    <col min="6387" max="6387" width="41.7109375" style="30" customWidth="1"/>
    <col min="6388" max="6388" width="37.140625" style="30" customWidth="1"/>
    <col min="6389" max="6389" width="11.28515625" style="30" customWidth="1"/>
    <col min="6390" max="6390" width="9.5703125" style="30" customWidth="1"/>
    <col min="6391" max="6391" width="11.28515625" style="30" customWidth="1"/>
    <col min="6392" max="6392" width="17" style="30" customWidth="1"/>
    <col min="6393" max="6393" width="15.7109375" style="30" customWidth="1"/>
    <col min="6394" max="6394" width="17.42578125" style="30" customWidth="1"/>
    <col min="6395" max="6641" width="9.140625" style="30"/>
    <col min="6642" max="6642" width="24.5703125" style="30" customWidth="1"/>
    <col min="6643" max="6643" width="41.7109375" style="30" customWidth="1"/>
    <col min="6644" max="6644" width="37.140625" style="30" customWidth="1"/>
    <col min="6645" max="6645" width="11.28515625" style="30" customWidth="1"/>
    <col min="6646" max="6646" width="9.5703125" style="30" customWidth="1"/>
    <col min="6647" max="6647" width="11.28515625" style="30" customWidth="1"/>
    <col min="6648" max="6648" width="17" style="30" customWidth="1"/>
    <col min="6649" max="6649" width="15.7109375" style="30" customWidth="1"/>
    <col min="6650" max="6650" width="17.42578125" style="30" customWidth="1"/>
    <col min="6651" max="6897" width="9.140625" style="30"/>
    <col min="6898" max="6898" width="24.5703125" style="30" customWidth="1"/>
    <col min="6899" max="6899" width="41.7109375" style="30" customWidth="1"/>
    <col min="6900" max="6900" width="37.140625" style="30" customWidth="1"/>
    <col min="6901" max="6901" width="11.28515625" style="30" customWidth="1"/>
    <col min="6902" max="6902" width="9.5703125" style="30" customWidth="1"/>
    <col min="6903" max="6903" width="11.28515625" style="30" customWidth="1"/>
    <col min="6904" max="6904" width="17" style="30" customWidth="1"/>
    <col min="6905" max="6905" width="15.7109375" style="30" customWidth="1"/>
    <col min="6906" max="6906" width="17.42578125" style="30" customWidth="1"/>
    <col min="6907" max="7153" width="9.140625" style="30"/>
    <col min="7154" max="7154" width="24.5703125" style="30" customWidth="1"/>
    <col min="7155" max="7155" width="41.7109375" style="30" customWidth="1"/>
    <col min="7156" max="7156" width="37.140625" style="30" customWidth="1"/>
    <col min="7157" max="7157" width="11.28515625" style="30" customWidth="1"/>
    <col min="7158" max="7158" width="9.5703125" style="30" customWidth="1"/>
    <col min="7159" max="7159" width="11.28515625" style="30" customWidth="1"/>
    <col min="7160" max="7160" width="17" style="30" customWidth="1"/>
    <col min="7161" max="7161" width="15.7109375" style="30" customWidth="1"/>
    <col min="7162" max="7162" width="17.42578125" style="30" customWidth="1"/>
    <col min="7163" max="7409" width="9.140625" style="30"/>
    <col min="7410" max="7410" width="24.5703125" style="30" customWidth="1"/>
    <col min="7411" max="7411" width="41.7109375" style="30" customWidth="1"/>
    <col min="7412" max="7412" width="37.140625" style="30" customWidth="1"/>
    <col min="7413" max="7413" width="11.28515625" style="30" customWidth="1"/>
    <col min="7414" max="7414" width="9.5703125" style="30" customWidth="1"/>
    <col min="7415" max="7415" width="11.28515625" style="30" customWidth="1"/>
    <col min="7416" max="7416" width="17" style="30" customWidth="1"/>
    <col min="7417" max="7417" width="15.7109375" style="30" customWidth="1"/>
    <col min="7418" max="7418" width="17.42578125" style="30" customWidth="1"/>
    <col min="7419" max="7665" width="9.140625" style="30"/>
    <col min="7666" max="7666" width="24.5703125" style="30" customWidth="1"/>
    <col min="7667" max="7667" width="41.7109375" style="30" customWidth="1"/>
    <col min="7668" max="7668" width="37.140625" style="30" customWidth="1"/>
    <col min="7669" max="7669" width="11.28515625" style="30" customWidth="1"/>
    <col min="7670" max="7670" width="9.5703125" style="30" customWidth="1"/>
    <col min="7671" max="7671" width="11.28515625" style="30" customWidth="1"/>
    <col min="7672" max="7672" width="17" style="30" customWidth="1"/>
    <col min="7673" max="7673" width="15.7109375" style="30" customWidth="1"/>
    <col min="7674" max="7674" width="17.42578125" style="30" customWidth="1"/>
    <col min="7675" max="7921" width="9.140625" style="30"/>
    <col min="7922" max="7922" width="24.5703125" style="30" customWidth="1"/>
    <col min="7923" max="7923" width="41.7109375" style="30" customWidth="1"/>
    <col min="7924" max="7924" width="37.140625" style="30" customWidth="1"/>
    <col min="7925" max="7925" width="11.28515625" style="30" customWidth="1"/>
    <col min="7926" max="7926" width="9.5703125" style="30" customWidth="1"/>
    <col min="7927" max="7927" width="11.28515625" style="30" customWidth="1"/>
    <col min="7928" max="7928" width="17" style="30" customWidth="1"/>
    <col min="7929" max="7929" width="15.7109375" style="30" customWidth="1"/>
    <col min="7930" max="7930" width="17.42578125" style="30" customWidth="1"/>
    <col min="7931" max="8177" width="9.140625" style="30"/>
    <col min="8178" max="8178" width="24.5703125" style="30" customWidth="1"/>
    <col min="8179" max="8179" width="41.7109375" style="30" customWidth="1"/>
    <col min="8180" max="8180" width="37.140625" style="30" customWidth="1"/>
    <col min="8181" max="8181" width="11.28515625" style="30" customWidth="1"/>
    <col min="8182" max="8182" width="9.5703125" style="30" customWidth="1"/>
    <col min="8183" max="8183" width="11.28515625" style="30" customWidth="1"/>
    <col min="8184" max="8184" width="17" style="30" customWidth="1"/>
    <col min="8185" max="8185" width="15.7109375" style="30" customWidth="1"/>
    <col min="8186" max="8186" width="17.42578125" style="30" customWidth="1"/>
    <col min="8187" max="8433" width="9.140625" style="30"/>
    <col min="8434" max="8434" width="24.5703125" style="30" customWidth="1"/>
    <col min="8435" max="8435" width="41.7109375" style="30" customWidth="1"/>
    <col min="8436" max="8436" width="37.140625" style="30" customWidth="1"/>
    <col min="8437" max="8437" width="11.28515625" style="30" customWidth="1"/>
    <col min="8438" max="8438" width="9.5703125" style="30" customWidth="1"/>
    <col min="8439" max="8439" width="11.28515625" style="30" customWidth="1"/>
    <col min="8440" max="8440" width="17" style="30" customWidth="1"/>
    <col min="8441" max="8441" width="15.7109375" style="30" customWidth="1"/>
    <col min="8442" max="8442" width="17.42578125" style="30" customWidth="1"/>
    <col min="8443" max="8689" width="9.140625" style="30"/>
    <col min="8690" max="8690" width="24.5703125" style="30" customWidth="1"/>
    <col min="8691" max="8691" width="41.7109375" style="30" customWidth="1"/>
    <col min="8692" max="8692" width="37.140625" style="30" customWidth="1"/>
    <col min="8693" max="8693" width="11.28515625" style="30" customWidth="1"/>
    <col min="8694" max="8694" width="9.5703125" style="30" customWidth="1"/>
    <col min="8695" max="8695" width="11.28515625" style="30" customWidth="1"/>
    <col min="8696" max="8696" width="17" style="30" customWidth="1"/>
    <col min="8697" max="8697" width="15.7109375" style="30" customWidth="1"/>
    <col min="8698" max="8698" width="17.42578125" style="30" customWidth="1"/>
    <col min="8699" max="8945" width="9.140625" style="30"/>
    <col min="8946" max="8946" width="24.5703125" style="30" customWidth="1"/>
    <col min="8947" max="8947" width="41.7109375" style="30" customWidth="1"/>
    <col min="8948" max="8948" width="37.140625" style="30" customWidth="1"/>
    <col min="8949" max="8949" width="11.28515625" style="30" customWidth="1"/>
    <col min="8950" max="8950" width="9.5703125" style="30" customWidth="1"/>
    <col min="8951" max="8951" width="11.28515625" style="30" customWidth="1"/>
    <col min="8952" max="8952" width="17" style="30" customWidth="1"/>
    <col min="8953" max="8953" width="15.7109375" style="30" customWidth="1"/>
    <col min="8954" max="8954" width="17.42578125" style="30" customWidth="1"/>
    <col min="8955" max="9201" width="9.140625" style="30"/>
    <col min="9202" max="9202" width="24.5703125" style="30" customWidth="1"/>
    <col min="9203" max="9203" width="41.7109375" style="30" customWidth="1"/>
    <col min="9204" max="9204" width="37.140625" style="30" customWidth="1"/>
    <col min="9205" max="9205" width="11.28515625" style="30" customWidth="1"/>
    <col min="9206" max="9206" width="9.5703125" style="30" customWidth="1"/>
    <col min="9207" max="9207" width="11.28515625" style="30" customWidth="1"/>
    <col min="9208" max="9208" width="17" style="30" customWidth="1"/>
    <col min="9209" max="9209" width="15.7109375" style="30" customWidth="1"/>
    <col min="9210" max="9210" width="17.42578125" style="30" customWidth="1"/>
    <col min="9211" max="9457" width="9.140625" style="30"/>
    <col min="9458" max="9458" width="24.5703125" style="30" customWidth="1"/>
    <col min="9459" max="9459" width="41.7109375" style="30" customWidth="1"/>
    <col min="9460" max="9460" width="37.140625" style="30" customWidth="1"/>
    <col min="9461" max="9461" width="11.28515625" style="30" customWidth="1"/>
    <col min="9462" max="9462" width="9.5703125" style="30" customWidth="1"/>
    <col min="9463" max="9463" width="11.28515625" style="30" customWidth="1"/>
    <col min="9464" max="9464" width="17" style="30" customWidth="1"/>
    <col min="9465" max="9465" width="15.7109375" style="30" customWidth="1"/>
    <col min="9466" max="9466" width="17.42578125" style="30" customWidth="1"/>
    <col min="9467" max="9713" width="9.140625" style="30"/>
    <col min="9714" max="9714" width="24.5703125" style="30" customWidth="1"/>
    <col min="9715" max="9715" width="41.7109375" style="30" customWidth="1"/>
    <col min="9716" max="9716" width="37.140625" style="30" customWidth="1"/>
    <col min="9717" max="9717" width="11.28515625" style="30" customWidth="1"/>
    <col min="9718" max="9718" width="9.5703125" style="30" customWidth="1"/>
    <col min="9719" max="9719" width="11.28515625" style="30" customWidth="1"/>
    <col min="9720" max="9720" width="17" style="30" customWidth="1"/>
    <col min="9721" max="9721" width="15.7109375" style="30" customWidth="1"/>
    <col min="9722" max="9722" width="17.42578125" style="30" customWidth="1"/>
    <col min="9723" max="9969" width="9.140625" style="30"/>
    <col min="9970" max="9970" width="24.5703125" style="30" customWidth="1"/>
    <col min="9971" max="9971" width="41.7109375" style="30" customWidth="1"/>
    <col min="9972" max="9972" width="37.140625" style="30" customWidth="1"/>
    <col min="9973" max="9973" width="11.28515625" style="30" customWidth="1"/>
    <col min="9974" max="9974" width="9.5703125" style="30" customWidth="1"/>
    <col min="9975" max="9975" width="11.28515625" style="30" customWidth="1"/>
    <col min="9976" max="9976" width="17" style="30" customWidth="1"/>
    <col min="9977" max="9977" width="15.7109375" style="30" customWidth="1"/>
    <col min="9978" max="9978" width="17.42578125" style="30" customWidth="1"/>
    <col min="9979" max="10225" width="9.140625" style="30"/>
    <col min="10226" max="10226" width="24.5703125" style="30" customWidth="1"/>
    <col min="10227" max="10227" width="41.7109375" style="30" customWidth="1"/>
    <col min="10228" max="10228" width="37.140625" style="30" customWidth="1"/>
    <col min="10229" max="10229" width="11.28515625" style="30" customWidth="1"/>
    <col min="10230" max="10230" width="9.5703125" style="30" customWidth="1"/>
    <col min="10231" max="10231" width="11.28515625" style="30" customWidth="1"/>
    <col min="10232" max="10232" width="17" style="30" customWidth="1"/>
    <col min="10233" max="10233" width="15.7109375" style="30" customWidth="1"/>
    <col min="10234" max="10234" width="17.42578125" style="30" customWidth="1"/>
    <col min="10235" max="10481" width="9.140625" style="30"/>
    <col min="10482" max="10482" width="24.5703125" style="30" customWidth="1"/>
    <col min="10483" max="10483" width="41.7109375" style="30" customWidth="1"/>
    <col min="10484" max="10484" width="37.140625" style="30" customWidth="1"/>
    <col min="10485" max="10485" width="11.28515625" style="30" customWidth="1"/>
    <col min="10486" max="10486" width="9.5703125" style="30" customWidth="1"/>
    <col min="10487" max="10487" width="11.28515625" style="30" customWidth="1"/>
    <col min="10488" max="10488" width="17" style="30" customWidth="1"/>
    <col min="10489" max="10489" width="15.7109375" style="30" customWidth="1"/>
    <col min="10490" max="10490" width="17.42578125" style="30" customWidth="1"/>
    <col min="10491" max="10737" width="9.140625" style="30"/>
    <col min="10738" max="10738" width="24.5703125" style="30" customWidth="1"/>
    <col min="10739" max="10739" width="41.7109375" style="30" customWidth="1"/>
    <col min="10740" max="10740" width="37.140625" style="30" customWidth="1"/>
    <col min="10741" max="10741" width="11.28515625" style="30" customWidth="1"/>
    <col min="10742" max="10742" width="9.5703125" style="30" customWidth="1"/>
    <col min="10743" max="10743" width="11.28515625" style="30" customWidth="1"/>
    <col min="10744" max="10744" width="17" style="30" customWidth="1"/>
    <col min="10745" max="10745" width="15.7109375" style="30" customWidth="1"/>
    <col min="10746" max="10746" width="17.42578125" style="30" customWidth="1"/>
    <col min="10747" max="10993" width="9.140625" style="30"/>
    <col min="10994" max="10994" width="24.5703125" style="30" customWidth="1"/>
    <col min="10995" max="10995" width="41.7109375" style="30" customWidth="1"/>
    <col min="10996" max="10996" width="37.140625" style="30" customWidth="1"/>
    <col min="10997" max="10997" width="11.28515625" style="30" customWidth="1"/>
    <col min="10998" max="10998" width="9.5703125" style="30" customWidth="1"/>
    <col min="10999" max="10999" width="11.28515625" style="30" customWidth="1"/>
    <col min="11000" max="11000" width="17" style="30" customWidth="1"/>
    <col min="11001" max="11001" width="15.7109375" style="30" customWidth="1"/>
    <col min="11002" max="11002" width="17.42578125" style="30" customWidth="1"/>
    <col min="11003" max="11249" width="9.140625" style="30"/>
    <col min="11250" max="11250" width="24.5703125" style="30" customWidth="1"/>
    <col min="11251" max="11251" width="41.7109375" style="30" customWidth="1"/>
    <col min="11252" max="11252" width="37.140625" style="30" customWidth="1"/>
    <col min="11253" max="11253" width="11.28515625" style="30" customWidth="1"/>
    <col min="11254" max="11254" width="9.5703125" style="30" customWidth="1"/>
    <col min="11255" max="11255" width="11.28515625" style="30" customWidth="1"/>
    <col min="11256" max="11256" width="17" style="30" customWidth="1"/>
    <col min="11257" max="11257" width="15.7109375" style="30" customWidth="1"/>
    <col min="11258" max="11258" width="17.42578125" style="30" customWidth="1"/>
    <col min="11259" max="11505" width="9.140625" style="30"/>
    <col min="11506" max="11506" width="24.5703125" style="30" customWidth="1"/>
    <col min="11507" max="11507" width="41.7109375" style="30" customWidth="1"/>
    <col min="11508" max="11508" width="37.140625" style="30" customWidth="1"/>
    <col min="11509" max="11509" width="11.28515625" style="30" customWidth="1"/>
    <col min="11510" max="11510" width="9.5703125" style="30" customWidth="1"/>
    <col min="11511" max="11511" width="11.28515625" style="30" customWidth="1"/>
    <col min="11512" max="11512" width="17" style="30" customWidth="1"/>
    <col min="11513" max="11513" width="15.7109375" style="30" customWidth="1"/>
    <col min="11514" max="11514" width="17.42578125" style="30" customWidth="1"/>
    <col min="11515" max="11761" width="9.140625" style="30"/>
    <col min="11762" max="11762" width="24.5703125" style="30" customWidth="1"/>
    <col min="11763" max="11763" width="41.7109375" style="30" customWidth="1"/>
    <col min="11764" max="11764" width="37.140625" style="30" customWidth="1"/>
    <col min="11765" max="11765" width="11.28515625" style="30" customWidth="1"/>
    <col min="11766" max="11766" width="9.5703125" style="30" customWidth="1"/>
    <col min="11767" max="11767" width="11.28515625" style="30" customWidth="1"/>
    <col min="11768" max="11768" width="17" style="30" customWidth="1"/>
    <col min="11769" max="11769" width="15.7109375" style="30" customWidth="1"/>
    <col min="11770" max="11770" width="17.42578125" style="30" customWidth="1"/>
    <col min="11771" max="12017" width="9.140625" style="30"/>
    <col min="12018" max="12018" width="24.5703125" style="30" customWidth="1"/>
    <col min="12019" max="12019" width="41.7109375" style="30" customWidth="1"/>
    <col min="12020" max="12020" width="37.140625" style="30" customWidth="1"/>
    <col min="12021" max="12021" width="11.28515625" style="30" customWidth="1"/>
    <col min="12022" max="12022" width="9.5703125" style="30" customWidth="1"/>
    <col min="12023" max="12023" width="11.28515625" style="30" customWidth="1"/>
    <col min="12024" max="12024" width="17" style="30" customWidth="1"/>
    <col min="12025" max="12025" width="15.7109375" style="30" customWidth="1"/>
    <col min="12026" max="12026" width="17.42578125" style="30" customWidth="1"/>
    <col min="12027" max="12273" width="9.140625" style="30"/>
    <col min="12274" max="12274" width="24.5703125" style="30" customWidth="1"/>
    <col min="12275" max="12275" width="41.7109375" style="30" customWidth="1"/>
    <col min="12276" max="12276" width="37.140625" style="30" customWidth="1"/>
    <col min="12277" max="12277" width="11.28515625" style="30" customWidth="1"/>
    <col min="12278" max="12278" width="9.5703125" style="30" customWidth="1"/>
    <col min="12279" max="12279" width="11.28515625" style="30" customWidth="1"/>
    <col min="12280" max="12280" width="17" style="30" customWidth="1"/>
    <col min="12281" max="12281" width="15.7109375" style="30" customWidth="1"/>
    <col min="12282" max="12282" width="17.42578125" style="30" customWidth="1"/>
    <col min="12283" max="12529" width="9.140625" style="30"/>
    <col min="12530" max="12530" width="24.5703125" style="30" customWidth="1"/>
    <col min="12531" max="12531" width="41.7109375" style="30" customWidth="1"/>
    <col min="12532" max="12532" width="37.140625" style="30" customWidth="1"/>
    <col min="12533" max="12533" width="11.28515625" style="30" customWidth="1"/>
    <col min="12534" max="12534" width="9.5703125" style="30" customWidth="1"/>
    <col min="12535" max="12535" width="11.28515625" style="30" customWidth="1"/>
    <col min="12536" max="12536" width="17" style="30" customWidth="1"/>
    <col min="12537" max="12537" width="15.7109375" style="30" customWidth="1"/>
    <col min="12538" max="12538" width="17.42578125" style="30" customWidth="1"/>
    <col min="12539" max="12785" width="9.140625" style="30"/>
    <col min="12786" max="12786" width="24.5703125" style="30" customWidth="1"/>
    <col min="12787" max="12787" width="41.7109375" style="30" customWidth="1"/>
    <col min="12788" max="12788" width="37.140625" style="30" customWidth="1"/>
    <col min="12789" max="12789" width="11.28515625" style="30" customWidth="1"/>
    <col min="12790" max="12790" width="9.5703125" style="30" customWidth="1"/>
    <col min="12791" max="12791" width="11.28515625" style="30" customWidth="1"/>
    <col min="12792" max="12792" width="17" style="30" customWidth="1"/>
    <col min="12793" max="12793" width="15.7109375" style="30" customWidth="1"/>
    <col min="12794" max="12794" width="17.42578125" style="30" customWidth="1"/>
    <col min="12795" max="13041" width="9.140625" style="30"/>
    <col min="13042" max="13042" width="24.5703125" style="30" customWidth="1"/>
    <col min="13043" max="13043" width="41.7109375" style="30" customWidth="1"/>
    <col min="13044" max="13044" width="37.140625" style="30" customWidth="1"/>
    <col min="13045" max="13045" width="11.28515625" style="30" customWidth="1"/>
    <col min="13046" max="13046" width="9.5703125" style="30" customWidth="1"/>
    <col min="13047" max="13047" width="11.28515625" style="30" customWidth="1"/>
    <col min="13048" max="13048" width="17" style="30" customWidth="1"/>
    <col min="13049" max="13049" width="15.7109375" style="30" customWidth="1"/>
    <col min="13050" max="13050" width="17.42578125" style="30" customWidth="1"/>
    <col min="13051" max="13297" width="9.140625" style="30"/>
    <col min="13298" max="13298" width="24.5703125" style="30" customWidth="1"/>
    <col min="13299" max="13299" width="41.7109375" style="30" customWidth="1"/>
    <col min="13300" max="13300" width="37.140625" style="30" customWidth="1"/>
    <col min="13301" max="13301" width="11.28515625" style="30" customWidth="1"/>
    <col min="13302" max="13302" width="9.5703125" style="30" customWidth="1"/>
    <col min="13303" max="13303" width="11.28515625" style="30" customWidth="1"/>
    <col min="13304" max="13304" width="17" style="30" customWidth="1"/>
    <col min="13305" max="13305" width="15.7109375" style="30" customWidth="1"/>
    <col min="13306" max="13306" width="17.42578125" style="30" customWidth="1"/>
    <col min="13307" max="13553" width="9.140625" style="30"/>
    <col min="13554" max="13554" width="24.5703125" style="30" customWidth="1"/>
    <col min="13555" max="13555" width="41.7109375" style="30" customWidth="1"/>
    <col min="13556" max="13556" width="37.140625" style="30" customWidth="1"/>
    <col min="13557" max="13557" width="11.28515625" style="30" customWidth="1"/>
    <col min="13558" max="13558" width="9.5703125" style="30" customWidth="1"/>
    <col min="13559" max="13559" width="11.28515625" style="30" customWidth="1"/>
    <col min="13560" max="13560" width="17" style="30" customWidth="1"/>
    <col min="13561" max="13561" width="15.7109375" style="30" customWidth="1"/>
    <col min="13562" max="13562" width="17.42578125" style="30" customWidth="1"/>
    <col min="13563" max="13809" width="9.140625" style="30"/>
    <col min="13810" max="13810" width="24.5703125" style="30" customWidth="1"/>
    <col min="13811" max="13811" width="41.7109375" style="30" customWidth="1"/>
    <col min="13812" max="13812" width="37.140625" style="30" customWidth="1"/>
    <col min="13813" max="13813" width="11.28515625" style="30" customWidth="1"/>
    <col min="13814" max="13814" width="9.5703125" style="30" customWidth="1"/>
    <col min="13815" max="13815" width="11.28515625" style="30" customWidth="1"/>
    <col min="13816" max="13816" width="17" style="30" customWidth="1"/>
    <col min="13817" max="13817" width="15.7109375" style="30" customWidth="1"/>
    <col min="13818" max="13818" width="17.42578125" style="30" customWidth="1"/>
    <col min="13819" max="14065" width="9.140625" style="30"/>
    <col min="14066" max="14066" width="24.5703125" style="30" customWidth="1"/>
    <col min="14067" max="14067" width="41.7109375" style="30" customWidth="1"/>
    <col min="14068" max="14068" width="37.140625" style="30" customWidth="1"/>
    <col min="14069" max="14069" width="11.28515625" style="30" customWidth="1"/>
    <col min="14070" max="14070" width="9.5703125" style="30" customWidth="1"/>
    <col min="14071" max="14071" width="11.28515625" style="30" customWidth="1"/>
    <col min="14072" max="14072" width="17" style="30" customWidth="1"/>
    <col min="14073" max="14073" width="15.7109375" style="30" customWidth="1"/>
    <col min="14074" max="14074" width="17.42578125" style="30" customWidth="1"/>
    <col min="14075" max="14321" width="9.140625" style="30"/>
    <col min="14322" max="14322" width="24.5703125" style="30" customWidth="1"/>
    <col min="14323" max="14323" width="41.7109375" style="30" customWidth="1"/>
    <col min="14324" max="14324" width="37.140625" style="30" customWidth="1"/>
    <col min="14325" max="14325" width="11.28515625" style="30" customWidth="1"/>
    <col min="14326" max="14326" width="9.5703125" style="30" customWidth="1"/>
    <col min="14327" max="14327" width="11.28515625" style="30" customWidth="1"/>
    <col min="14328" max="14328" width="17" style="30" customWidth="1"/>
    <col min="14329" max="14329" width="15.7109375" style="30" customWidth="1"/>
    <col min="14330" max="14330" width="17.42578125" style="30" customWidth="1"/>
    <col min="14331" max="14577" width="9.140625" style="30"/>
    <col min="14578" max="14578" width="24.5703125" style="30" customWidth="1"/>
    <col min="14579" max="14579" width="41.7109375" style="30" customWidth="1"/>
    <col min="14580" max="14580" width="37.140625" style="30" customWidth="1"/>
    <col min="14581" max="14581" width="11.28515625" style="30" customWidth="1"/>
    <col min="14582" max="14582" width="9.5703125" style="30" customWidth="1"/>
    <col min="14583" max="14583" width="11.28515625" style="30" customWidth="1"/>
    <col min="14584" max="14584" width="17" style="30" customWidth="1"/>
    <col min="14585" max="14585" width="15.7109375" style="30" customWidth="1"/>
    <col min="14586" max="14586" width="17.42578125" style="30" customWidth="1"/>
    <col min="14587" max="14833" width="9.140625" style="30"/>
    <col min="14834" max="14834" width="24.5703125" style="30" customWidth="1"/>
    <col min="14835" max="14835" width="41.7109375" style="30" customWidth="1"/>
    <col min="14836" max="14836" width="37.140625" style="30" customWidth="1"/>
    <col min="14837" max="14837" width="11.28515625" style="30" customWidth="1"/>
    <col min="14838" max="14838" width="9.5703125" style="30" customWidth="1"/>
    <col min="14839" max="14839" width="11.28515625" style="30" customWidth="1"/>
    <col min="14840" max="14840" width="17" style="30" customWidth="1"/>
    <col min="14841" max="14841" width="15.7109375" style="30" customWidth="1"/>
    <col min="14842" max="14842" width="17.42578125" style="30" customWidth="1"/>
    <col min="14843" max="15089" width="9.140625" style="30"/>
    <col min="15090" max="15090" width="24.5703125" style="30" customWidth="1"/>
    <col min="15091" max="15091" width="41.7109375" style="30" customWidth="1"/>
    <col min="15092" max="15092" width="37.140625" style="30" customWidth="1"/>
    <col min="15093" max="15093" width="11.28515625" style="30" customWidth="1"/>
    <col min="15094" max="15094" width="9.5703125" style="30" customWidth="1"/>
    <col min="15095" max="15095" width="11.28515625" style="30" customWidth="1"/>
    <col min="15096" max="15096" width="17" style="30" customWidth="1"/>
    <col min="15097" max="15097" width="15.7109375" style="30" customWidth="1"/>
    <col min="15098" max="15098" width="17.42578125" style="30" customWidth="1"/>
    <col min="15099" max="15345" width="9.140625" style="30"/>
    <col min="15346" max="15346" width="24.5703125" style="30" customWidth="1"/>
    <col min="15347" max="15347" width="41.7109375" style="30" customWidth="1"/>
    <col min="15348" max="15348" width="37.140625" style="30" customWidth="1"/>
    <col min="15349" max="15349" width="11.28515625" style="30" customWidth="1"/>
    <col min="15350" max="15350" width="9.5703125" style="30" customWidth="1"/>
    <col min="15351" max="15351" width="11.28515625" style="30" customWidth="1"/>
    <col min="15352" max="15352" width="17" style="30" customWidth="1"/>
    <col min="15353" max="15353" width="15.7109375" style="30" customWidth="1"/>
    <col min="15354" max="15354" width="17.42578125" style="30" customWidth="1"/>
    <col min="15355" max="15601" width="9.140625" style="30"/>
    <col min="15602" max="15602" width="24.5703125" style="30" customWidth="1"/>
    <col min="15603" max="15603" width="41.7109375" style="30" customWidth="1"/>
    <col min="15604" max="15604" width="37.140625" style="30" customWidth="1"/>
    <col min="15605" max="15605" width="11.28515625" style="30" customWidth="1"/>
    <col min="15606" max="15606" width="9.5703125" style="30" customWidth="1"/>
    <col min="15607" max="15607" width="11.28515625" style="30" customWidth="1"/>
    <col min="15608" max="15608" width="17" style="30" customWidth="1"/>
    <col min="15609" max="15609" width="15.7109375" style="30" customWidth="1"/>
    <col min="15610" max="15610" width="17.42578125" style="30" customWidth="1"/>
    <col min="15611" max="15857" width="9.140625" style="30"/>
    <col min="15858" max="15858" width="24.5703125" style="30" customWidth="1"/>
    <col min="15859" max="15859" width="41.7109375" style="30" customWidth="1"/>
    <col min="15860" max="15860" width="37.140625" style="30" customWidth="1"/>
    <col min="15861" max="15861" width="11.28515625" style="30" customWidth="1"/>
    <col min="15862" max="15862" width="9.5703125" style="30" customWidth="1"/>
    <col min="15863" max="15863" width="11.28515625" style="30" customWidth="1"/>
    <col min="15864" max="15864" width="17" style="30" customWidth="1"/>
    <col min="15865" max="15865" width="15.7109375" style="30" customWidth="1"/>
    <col min="15866" max="15866" width="17.42578125" style="30" customWidth="1"/>
    <col min="15867" max="16113" width="9.140625" style="30"/>
    <col min="16114" max="16114" width="24.5703125" style="30" customWidth="1"/>
    <col min="16115" max="16115" width="41.7109375" style="30" customWidth="1"/>
    <col min="16116" max="16116" width="37.140625" style="30" customWidth="1"/>
    <col min="16117" max="16117" width="11.28515625" style="30" customWidth="1"/>
    <col min="16118" max="16118" width="9.5703125" style="30" customWidth="1"/>
    <col min="16119" max="16119" width="11.28515625" style="30" customWidth="1"/>
    <col min="16120" max="16120" width="17" style="30" customWidth="1"/>
    <col min="16121" max="16121" width="15.7109375" style="30" customWidth="1"/>
    <col min="16122" max="16122" width="17.42578125" style="30" customWidth="1"/>
    <col min="16123" max="16384" width="9.140625" style="30"/>
  </cols>
  <sheetData>
    <row r="1" spans="1:10" ht="52.5" customHeight="1">
      <c r="F1" s="84" t="s">
        <v>104</v>
      </c>
      <c r="G1" s="84"/>
      <c r="I1" s="90" t="s">
        <v>70</v>
      </c>
      <c r="J1" s="90"/>
    </row>
    <row r="2" spans="1:10" ht="33" customHeight="1">
      <c r="A2" s="91" t="s">
        <v>109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ht="14.25" customHeight="1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31" customFormat="1" ht="33" customHeight="1">
      <c r="A4" s="92" t="s">
        <v>71</v>
      </c>
      <c r="B4" s="92" t="s">
        <v>72</v>
      </c>
      <c r="C4" s="92" t="s">
        <v>0</v>
      </c>
      <c r="D4" s="92" t="s">
        <v>73</v>
      </c>
      <c r="E4" s="94" t="s">
        <v>62</v>
      </c>
      <c r="F4" s="94"/>
      <c r="G4" s="94"/>
      <c r="H4" s="95" t="s">
        <v>49</v>
      </c>
      <c r="I4" s="95"/>
      <c r="J4" s="95"/>
    </row>
    <row r="5" spans="1:10" s="31" customFormat="1" ht="25.5" customHeight="1">
      <c r="A5" s="93"/>
      <c r="B5" s="93"/>
      <c r="C5" s="93"/>
      <c r="D5" s="93"/>
      <c r="E5" s="32" t="s">
        <v>3</v>
      </c>
      <c r="F5" s="32" t="s">
        <v>4</v>
      </c>
      <c r="G5" s="32" t="s">
        <v>5</v>
      </c>
      <c r="H5" s="33" t="s">
        <v>3</v>
      </c>
      <c r="I5" s="33" t="s">
        <v>4</v>
      </c>
      <c r="J5" s="33" t="s">
        <v>5</v>
      </c>
    </row>
    <row r="6" spans="1:10" s="31" customFormat="1" ht="48" customHeight="1">
      <c r="A6" s="34">
        <v>150045</v>
      </c>
      <c r="B6" s="34" t="s">
        <v>75</v>
      </c>
      <c r="C6" s="40"/>
      <c r="D6" s="35"/>
      <c r="E6" s="32"/>
      <c r="F6" s="32"/>
      <c r="G6" s="32"/>
      <c r="H6" s="33"/>
      <c r="I6" s="33"/>
      <c r="J6" s="33"/>
    </row>
    <row r="7" spans="1:10" s="39" customFormat="1" ht="18" customHeight="1">
      <c r="A7" s="36"/>
      <c r="B7" s="36"/>
      <c r="C7" s="41" t="s">
        <v>77</v>
      </c>
      <c r="D7" s="36" t="s">
        <v>74</v>
      </c>
      <c r="E7" s="37">
        <v>120</v>
      </c>
      <c r="F7" s="37">
        <v>30</v>
      </c>
      <c r="G7" s="37">
        <f t="shared" ref="G7:G30" si="0">SUM(E7:F7)</f>
        <v>150</v>
      </c>
      <c r="H7" s="38"/>
      <c r="I7" s="38"/>
      <c r="J7" s="38"/>
    </row>
    <row r="8" spans="1:10" s="39" customFormat="1" ht="18" customHeight="1">
      <c r="A8" s="36"/>
      <c r="B8" s="36"/>
      <c r="C8" s="41" t="s">
        <v>76</v>
      </c>
      <c r="D8" s="36" t="s">
        <v>74</v>
      </c>
      <c r="E8" s="37">
        <v>126</v>
      </c>
      <c r="F8" s="37">
        <v>24</v>
      </c>
      <c r="G8" s="37">
        <f t="shared" si="0"/>
        <v>150</v>
      </c>
      <c r="H8" s="38"/>
      <c r="I8" s="38"/>
      <c r="J8" s="38"/>
    </row>
    <row r="9" spans="1:10" s="39" customFormat="1" ht="18" customHeight="1">
      <c r="A9" s="36"/>
      <c r="B9" s="36"/>
      <c r="C9" s="41" t="s">
        <v>89</v>
      </c>
      <c r="D9" s="36" t="s">
        <v>74</v>
      </c>
      <c r="E9" s="37">
        <v>120</v>
      </c>
      <c r="F9" s="37">
        <v>30</v>
      </c>
      <c r="G9" s="37">
        <f t="shared" si="0"/>
        <v>150</v>
      </c>
      <c r="H9" s="38"/>
      <c r="I9" s="38"/>
      <c r="J9" s="38"/>
    </row>
    <row r="10" spans="1:10" s="39" customFormat="1" ht="18" customHeight="1">
      <c r="A10" s="36"/>
      <c r="B10" s="36"/>
      <c r="C10" s="41" t="s">
        <v>78</v>
      </c>
      <c r="D10" s="36" t="s">
        <v>74</v>
      </c>
      <c r="E10" s="37">
        <v>126</v>
      </c>
      <c r="F10" s="37">
        <v>24</v>
      </c>
      <c r="G10" s="37">
        <f t="shared" si="0"/>
        <v>150</v>
      </c>
      <c r="H10" s="38"/>
      <c r="I10" s="38"/>
      <c r="J10" s="38"/>
    </row>
    <row r="11" spans="1:10" s="39" customFormat="1" ht="18" customHeight="1">
      <c r="A11" s="36"/>
      <c r="B11" s="36"/>
      <c r="C11" s="41" t="s">
        <v>90</v>
      </c>
      <c r="D11" s="36" t="s">
        <v>74</v>
      </c>
      <c r="E11" s="37">
        <v>120</v>
      </c>
      <c r="F11" s="37">
        <v>30</v>
      </c>
      <c r="G11" s="37">
        <f t="shared" si="0"/>
        <v>150</v>
      </c>
      <c r="H11" s="38"/>
      <c r="I11" s="38"/>
      <c r="J11" s="38"/>
    </row>
    <row r="12" spans="1:10" s="39" customFormat="1" ht="18" customHeight="1">
      <c r="A12" s="36"/>
      <c r="B12" s="36"/>
      <c r="C12" s="41" t="s">
        <v>79</v>
      </c>
      <c r="D12" s="36" t="s">
        <v>74</v>
      </c>
      <c r="E12" s="37">
        <v>126</v>
      </c>
      <c r="F12" s="37">
        <v>24</v>
      </c>
      <c r="G12" s="37">
        <f t="shared" si="0"/>
        <v>150</v>
      </c>
      <c r="H12" s="38"/>
      <c r="I12" s="38"/>
      <c r="J12" s="38"/>
    </row>
    <row r="13" spans="1:10" s="39" customFormat="1" ht="18" customHeight="1">
      <c r="A13" s="36"/>
      <c r="B13" s="36"/>
      <c r="C13" s="41" t="s">
        <v>91</v>
      </c>
      <c r="D13" s="36" t="s">
        <v>74</v>
      </c>
      <c r="E13" s="37">
        <v>120</v>
      </c>
      <c r="F13" s="37">
        <v>30</v>
      </c>
      <c r="G13" s="37">
        <f t="shared" si="0"/>
        <v>150</v>
      </c>
      <c r="H13" s="38"/>
      <c r="I13" s="38"/>
      <c r="J13" s="38"/>
    </row>
    <row r="14" spans="1:10" s="39" customFormat="1" ht="18" customHeight="1">
      <c r="A14" s="36"/>
      <c r="B14" s="36"/>
      <c r="C14" s="41" t="s">
        <v>80</v>
      </c>
      <c r="D14" s="36" t="s">
        <v>74</v>
      </c>
      <c r="E14" s="37">
        <v>126</v>
      </c>
      <c r="F14" s="37">
        <v>24</v>
      </c>
      <c r="G14" s="37">
        <f t="shared" si="0"/>
        <v>150</v>
      </c>
      <c r="H14" s="38"/>
      <c r="I14" s="38"/>
      <c r="J14" s="38"/>
    </row>
    <row r="15" spans="1:10" s="39" customFormat="1" ht="18" customHeight="1">
      <c r="A15" s="36"/>
      <c r="B15" s="36"/>
      <c r="C15" s="41" t="s">
        <v>92</v>
      </c>
      <c r="D15" s="36" t="s">
        <v>74</v>
      </c>
      <c r="E15" s="37">
        <v>120</v>
      </c>
      <c r="F15" s="37">
        <v>30</v>
      </c>
      <c r="G15" s="37">
        <f t="shared" si="0"/>
        <v>150</v>
      </c>
      <c r="H15" s="38"/>
      <c r="I15" s="38"/>
      <c r="J15" s="38"/>
    </row>
    <row r="16" spans="1:10" s="39" customFormat="1" ht="18" customHeight="1">
      <c r="A16" s="36"/>
      <c r="B16" s="36"/>
      <c r="C16" s="41" t="s">
        <v>81</v>
      </c>
      <c r="D16" s="36" t="s">
        <v>74</v>
      </c>
      <c r="E16" s="37">
        <v>126</v>
      </c>
      <c r="F16" s="37">
        <v>24</v>
      </c>
      <c r="G16" s="37">
        <f t="shared" si="0"/>
        <v>150</v>
      </c>
      <c r="H16" s="38"/>
      <c r="I16" s="38"/>
      <c r="J16" s="38"/>
    </row>
    <row r="17" spans="1:10" s="39" customFormat="1" ht="18" customHeight="1">
      <c r="A17" s="36"/>
      <c r="B17" s="36"/>
      <c r="C17" s="41" t="s">
        <v>93</v>
      </c>
      <c r="D17" s="36" t="s">
        <v>74</v>
      </c>
      <c r="E17" s="37">
        <v>120</v>
      </c>
      <c r="F17" s="37">
        <v>30</v>
      </c>
      <c r="G17" s="37">
        <f t="shared" si="0"/>
        <v>150</v>
      </c>
      <c r="H17" s="38"/>
      <c r="I17" s="38"/>
      <c r="J17" s="38"/>
    </row>
    <row r="18" spans="1:10" s="39" customFormat="1" ht="18" customHeight="1">
      <c r="A18" s="36"/>
      <c r="B18" s="36"/>
      <c r="C18" s="41" t="s">
        <v>82</v>
      </c>
      <c r="D18" s="36" t="s">
        <v>74</v>
      </c>
      <c r="E18" s="37">
        <v>126</v>
      </c>
      <c r="F18" s="37">
        <v>24</v>
      </c>
      <c r="G18" s="37">
        <f t="shared" si="0"/>
        <v>150</v>
      </c>
      <c r="H18" s="38"/>
      <c r="I18" s="38"/>
      <c r="J18" s="38"/>
    </row>
    <row r="19" spans="1:10" s="39" customFormat="1" ht="18" customHeight="1">
      <c r="A19" s="36"/>
      <c r="B19" s="36"/>
      <c r="C19" s="41" t="s">
        <v>94</v>
      </c>
      <c r="D19" s="36" t="s">
        <v>74</v>
      </c>
      <c r="E19" s="37">
        <v>120</v>
      </c>
      <c r="F19" s="37">
        <v>30</v>
      </c>
      <c r="G19" s="37">
        <f t="shared" si="0"/>
        <v>150</v>
      </c>
      <c r="H19" s="38"/>
      <c r="I19" s="38"/>
      <c r="J19" s="38"/>
    </row>
    <row r="20" spans="1:10" s="39" customFormat="1" ht="18" customHeight="1">
      <c r="A20" s="36"/>
      <c r="B20" s="36"/>
      <c r="C20" s="41" t="s">
        <v>83</v>
      </c>
      <c r="D20" s="36" t="s">
        <v>74</v>
      </c>
      <c r="E20" s="37">
        <v>126</v>
      </c>
      <c r="F20" s="37">
        <v>24</v>
      </c>
      <c r="G20" s="37">
        <f t="shared" si="0"/>
        <v>150</v>
      </c>
      <c r="H20" s="38"/>
      <c r="I20" s="38"/>
      <c r="J20" s="38"/>
    </row>
    <row r="21" spans="1:10" s="39" customFormat="1" ht="18" customHeight="1">
      <c r="A21" s="36"/>
      <c r="B21" s="36"/>
      <c r="C21" s="41" t="s">
        <v>95</v>
      </c>
      <c r="D21" s="36" t="s">
        <v>74</v>
      </c>
      <c r="E21" s="37">
        <v>120</v>
      </c>
      <c r="F21" s="37">
        <v>30</v>
      </c>
      <c r="G21" s="37">
        <f t="shared" si="0"/>
        <v>150</v>
      </c>
      <c r="H21" s="38"/>
      <c r="I21" s="38"/>
      <c r="J21" s="38"/>
    </row>
    <row r="22" spans="1:10" s="39" customFormat="1" ht="18" customHeight="1">
      <c r="A22" s="36"/>
      <c r="B22" s="36"/>
      <c r="C22" s="41" t="s">
        <v>84</v>
      </c>
      <c r="D22" s="36" t="s">
        <v>74</v>
      </c>
      <c r="E22" s="37">
        <v>126</v>
      </c>
      <c r="F22" s="37">
        <v>24</v>
      </c>
      <c r="G22" s="37">
        <f t="shared" si="0"/>
        <v>150</v>
      </c>
      <c r="H22" s="38"/>
      <c r="I22" s="38"/>
      <c r="J22" s="38"/>
    </row>
    <row r="23" spans="1:10" s="39" customFormat="1" ht="18" customHeight="1">
      <c r="A23" s="36"/>
      <c r="B23" s="36"/>
      <c r="C23" s="41" t="s">
        <v>96</v>
      </c>
      <c r="D23" s="36" t="s">
        <v>74</v>
      </c>
      <c r="E23" s="37">
        <v>120</v>
      </c>
      <c r="F23" s="37">
        <v>30</v>
      </c>
      <c r="G23" s="37">
        <f t="shared" si="0"/>
        <v>150</v>
      </c>
      <c r="H23" s="38"/>
      <c r="I23" s="38"/>
      <c r="J23" s="38"/>
    </row>
    <row r="24" spans="1:10" s="39" customFormat="1" ht="18" customHeight="1">
      <c r="A24" s="36"/>
      <c r="B24" s="36"/>
      <c r="C24" s="41" t="s">
        <v>85</v>
      </c>
      <c r="D24" s="36" t="s">
        <v>74</v>
      </c>
      <c r="E24" s="37">
        <v>126</v>
      </c>
      <c r="F24" s="37">
        <v>24</v>
      </c>
      <c r="G24" s="37">
        <f t="shared" si="0"/>
        <v>150</v>
      </c>
      <c r="H24" s="38"/>
      <c r="I24" s="38"/>
      <c r="J24" s="38"/>
    </row>
    <row r="25" spans="1:10" s="39" customFormat="1" ht="18" customHeight="1">
      <c r="A25" s="36"/>
      <c r="B25" s="36"/>
      <c r="C25" s="41" t="s">
        <v>97</v>
      </c>
      <c r="D25" s="36" t="s">
        <v>74</v>
      </c>
      <c r="E25" s="37">
        <v>120</v>
      </c>
      <c r="F25" s="37">
        <v>30</v>
      </c>
      <c r="G25" s="37">
        <f t="shared" si="0"/>
        <v>150</v>
      </c>
      <c r="H25" s="38"/>
      <c r="I25" s="38"/>
      <c r="J25" s="38"/>
    </row>
    <row r="26" spans="1:10" s="39" customFormat="1" ht="18" customHeight="1">
      <c r="A26" s="36"/>
      <c r="B26" s="36"/>
      <c r="C26" s="41" t="s">
        <v>86</v>
      </c>
      <c r="D26" s="36" t="s">
        <v>74</v>
      </c>
      <c r="E26" s="37">
        <v>126</v>
      </c>
      <c r="F26" s="37">
        <v>24</v>
      </c>
      <c r="G26" s="37">
        <f t="shared" si="0"/>
        <v>150</v>
      </c>
      <c r="H26" s="38"/>
      <c r="I26" s="38"/>
      <c r="J26" s="38"/>
    </row>
    <row r="27" spans="1:10" s="39" customFormat="1" ht="18" customHeight="1">
      <c r="A27" s="36"/>
      <c r="B27" s="36"/>
      <c r="C27" s="41" t="s">
        <v>98</v>
      </c>
      <c r="D27" s="36" t="s">
        <v>74</v>
      </c>
      <c r="E27" s="37">
        <v>120</v>
      </c>
      <c r="F27" s="37">
        <v>30</v>
      </c>
      <c r="G27" s="37">
        <f t="shared" si="0"/>
        <v>150</v>
      </c>
      <c r="H27" s="38"/>
      <c r="I27" s="38"/>
      <c r="J27" s="38"/>
    </row>
    <row r="28" spans="1:10" s="39" customFormat="1" ht="18" customHeight="1">
      <c r="A28" s="36"/>
      <c r="B28" s="36"/>
      <c r="C28" s="41" t="s">
        <v>87</v>
      </c>
      <c r="D28" s="36" t="s">
        <v>74</v>
      </c>
      <c r="E28" s="37">
        <v>126</v>
      </c>
      <c r="F28" s="37">
        <v>24</v>
      </c>
      <c r="G28" s="37">
        <f t="shared" si="0"/>
        <v>150</v>
      </c>
      <c r="H28" s="38"/>
      <c r="I28" s="38"/>
      <c r="J28" s="38"/>
    </row>
    <row r="29" spans="1:10" s="39" customFormat="1" ht="18" customHeight="1">
      <c r="A29" s="36"/>
      <c r="B29" s="36"/>
      <c r="C29" s="41" t="s">
        <v>99</v>
      </c>
      <c r="D29" s="36" t="s">
        <v>74</v>
      </c>
      <c r="E29" s="37">
        <v>120</v>
      </c>
      <c r="F29" s="37">
        <v>30</v>
      </c>
      <c r="G29" s="37">
        <f t="shared" si="0"/>
        <v>150</v>
      </c>
      <c r="H29" s="38"/>
      <c r="I29" s="38"/>
      <c r="J29" s="38"/>
    </row>
    <row r="30" spans="1:10" s="39" customFormat="1" ht="18" customHeight="1">
      <c r="A30" s="36"/>
      <c r="B30" s="36"/>
      <c r="C30" s="41" t="s">
        <v>88</v>
      </c>
      <c r="D30" s="36" t="s">
        <v>74</v>
      </c>
      <c r="E30" s="37">
        <v>126</v>
      </c>
      <c r="F30" s="37">
        <v>24</v>
      </c>
      <c r="G30" s="37">
        <f t="shared" si="0"/>
        <v>150</v>
      </c>
      <c r="H30" s="38"/>
      <c r="I30" s="38"/>
      <c r="J30" s="38"/>
    </row>
    <row r="31" spans="1:10" s="39" customFormat="1" ht="42" customHeight="1">
      <c r="A31" s="34"/>
      <c r="B31" s="34"/>
      <c r="C31" s="34" t="s">
        <v>107</v>
      </c>
      <c r="D31" s="34"/>
      <c r="E31" s="42">
        <f>SUM(E7:E30)</f>
        <v>2952</v>
      </c>
      <c r="F31" s="42">
        <f>SUM(F7:F30)</f>
        <v>648</v>
      </c>
      <c r="G31" s="42">
        <f>SUM(E31:F31)</f>
        <v>3600</v>
      </c>
      <c r="H31" s="38"/>
      <c r="I31" s="38"/>
      <c r="J31" s="38"/>
    </row>
  </sheetData>
  <mergeCells count="9">
    <mergeCell ref="I1:J1"/>
    <mergeCell ref="A2:J2"/>
    <mergeCell ref="A4:A5"/>
    <mergeCell ref="B4:B5"/>
    <mergeCell ref="C4:C5"/>
    <mergeCell ref="D4:D5"/>
    <mergeCell ref="E4:G4"/>
    <mergeCell ref="H4:J4"/>
    <mergeCell ref="F1:G1"/>
  </mergeCells>
  <printOptions horizontalCentered="1"/>
  <pageMargins left="0.59055118110236227" right="0.19685039370078741" top="0.59055118110236227" bottom="0.35433070866141736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topLeftCell="A48" workbookViewId="0">
      <selection activeCell="A59" sqref="A59:XFD70"/>
    </sheetView>
  </sheetViews>
  <sheetFormatPr defaultRowHeight="15"/>
  <cols>
    <col min="1" max="1" width="52.28515625" style="57" customWidth="1"/>
    <col min="2" max="4" width="10.7109375" style="57" customWidth="1"/>
    <col min="5" max="5" width="22.5703125" style="57" customWidth="1"/>
    <col min="6" max="6" width="23.5703125" style="57" customWidth="1"/>
    <col min="7" max="7" width="24.7109375" style="57" customWidth="1"/>
    <col min="8" max="16384" width="9.140625" style="57"/>
  </cols>
  <sheetData>
    <row r="1" spans="1:7" ht="37.5" customHeight="1">
      <c r="F1" s="63" t="s">
        <v>101</v>
      </c>
      <c r="G1" s="63"/>
    </row>
    <row r="3" spans="1:7" ht="48.75" customHeight="1">
      <c r="A3" s="64" t="s">
        <v>106</v>
      </c>
      <c r="B3" s="64"/>
      <c r="C3" s="64"/>
      <c r="D3" s="64"/>
      <c r="E3" s="64"/>
      <c r="F3" s="64"/>
      <c r="G3" s="64"/>
    </row>
    <row r="4" spans="1:7" ht="6" customHeight="1"/>
    <row r="5" spans="1:7" hidden="1"/>
    <row r="6" spans="1:7" ht="24" customHeight="1">
      <c r="A6" s="65" t="s">
        <v>0</v>
      </c>
      <c r="B6" s="61" t="s">
        <v>1</v>
      </c>
      <c r="C6" s="61"/>
      <c r="D6" s="61"/>
      <c r="E6" s="62" t="s">
        <v>2</v>
      </c>
      <c r="F6" s="62"/>
      <c r="G6" s="62"/>
    </row>
    <row r="7" spans="1:7" ht="26.25" customHeight="1">
      <c r="A7" s="66"/>
      <c r="B7" s="43" t="s">
        <v>3</v>
      </c>
      <c r="C7" s="43" t="s">
        <v>4</v>
      </c>
      <c r="D7" s="43" t="s">
        <v>5</v>
      </c>
      <c r="E7" s="44" t="s">
        <v>3</v>
      </c>
      <c r="F7" s="44" t="s">
        <v>4</v>
      </c>
      <c r="G7" s="44" t="s">
        <v>5</v>
      </c>
    </row>
    <row r="8" spans="1:7" ht="17.100000000000001" customHeight="1">
      <c r="A8" s="6" t="s">
        <v>6</v>
      </c>
      <c r="B8" s="7"/>
      <c r="C8" s="7"/>
      <c r="D8" s="7"/>
      <c r="E8" s="8"/>
      <c r="F8" s="8"/>
      <c r="G8" s="8"/>
    </row>
    <row r="9" spans="1:7" ht="17.100000000000001" customHeight="1">
      <c r="A9" s="6" t="s">
        <v>7</v>
      </c>
      <c r="B9" s="7">
        <v>0</v>
      </c>
      <c r="C9" s="7">
        <v>0</v>
      </c>
      <c r="D9" s="7">
        <v>0</v>
      </c>
      <c r="E9" s="8">
        <v>1232707.32</v>
      </c>
      <c r="F9" s="8">
        <v>316078.79999999981</v>
      </c>
      <c r="G9" s="8">
        <f>E9+F9</f>
        <v>1548786.1199999999</v>
      </c>
    </row>
    <row r="10" spans="1:7" ht="17.100000000000001" customHeight="1">
      <c r="A10" s="6" t="s">
        <v>8</v>
      </c>
      <c r="B10" s="7"/>
      <c r="C10" s="7"/>
      <c r="D10" s="7"/>
      <c r="E10" s="8"/>
      <c r="F10" s="8"/>
      <c r="G10" s="8"/>
    </row>
    <row r="11" spans="1:7" ht="17.100000000000001" customHeight="1">
      <c r="A11" s="6" t="s">
        <v>9</v>
      </c>
      <c r="B11" s="7"/>
      <c r="C11" s="7"/>
      <c r="D11" s="7"/>
      <c r="E11" s="8"/>
      <c r="F11" s="8"/>
      <c r="G11" s="8"/>
    </row>
    <row r="12" spans="1:7" ht="17.100000000000001" customHeight="1">
      <c r="A12" s="6" t="s">
        <v>10</v>
      </c>
      <c r="B12" s="7"/>
      <c r="C12" s="7"/>
      <c r="D12" s="7"/>
      <c r="E12" s="8"/>
      <c r="F12" s="8"/>
      <c r="G12" s="8"/>
    </row>
    <row r="13" spans="1:7" ht="17.100000000000001" customHeight="1">
      <c r="A13" s="6" t="s">
        <v>11</v>
      </c>
      <c r="B13" s="7"/>
      <c r="C13" s="7"/>
      <c r="D13" s="7"/>
      <c r="E13" s="8"/>
      <c r="F13" s="8"/>
      <c r="G13" s="8"/>
    </row>
    <row r="14" spans="1:7" ht="17.100000000000001" customHeight="1">
      <c r="A14" s="6" t="s">
        <v>12</v>
      </c>
      <c r="B14" s="7"/>
      <c r="C14" s="7"/>
      <c r="D14" s="7"/>
      <c r="E14" s="8"/>
      <c r="F14" s="8"/>
      <c r="G14" s="8"/>
    </row>
    <row r="15" spans="1:7" ht="17.100000000000001" customHeight="1">
      <c r="A15" s="6" t="s">
        <v>13</v>
      </c>
      <c r="B15" s="7"/>
      <c r="C15" s="7"/>
      <c r="D15" s="7"/>
      <c r="E15" s="8"/>
      <c r="F15" s="8"/>
      <c r="G15" s="8"/>
    </row>
    <row r="16" spans="1:7" ht="17.100000000000001" customHeight="1">
      <c r="A16" s="6" t="s">
        <v>14</v>
      </c>
      <c r="B16" s="7"/>
      <c r="C16" s="7"/>
      <c r="D16" s="7"/>
      <c r="E16" s="8"/>
      <c r="F16" s="8"/>
      <c r="G16" s="8"/>
    </row>
    <row r="17" spans="1:7" ht="17.100000000000001" customHeight="1">
      <c r="A17" s="6" t="s">
        <v>15</v>
      </c>
      <c r="B17" s="7"/>
      <c r="C17" s="7"/>
      <c r="D17" s="7"/>
      <c r="E17" s="8"/>
      <c r="F17" s="8"/>
      <c r="G17" s="8"/>
    </row>
    <row r="18" spans="1:7" ht="17.100000000000001" customHeight="1">
      <c r="A18" s="6" t="s">
        <v>16</v>
      </c>
      <c r="B18" s="7">
        <v>0</v>
      </c>
      <c r="C18" s="7">
        <v>0</v>
      </c>
      <c r="D18" s="7">
        <v>0</v>
      </c>
      <c r="E18" s="8">
        <v>7860596.2699999958</v>
      </c>
      <c r="F18" s="8">
        <v>1962318.8000000007</v>
      </c>
      <c r="G18" s="8">
        <f>E18+F18</f>
        <v>9822915.0699999966</v>
      </c>
    </row>
    <row r="19" spans="1:7" ht="17.100000000000001" customHeight="1">
      <c r="A19" s="6" t="s">
        <v>17</v>
      </c>
      <c r="B19" s="7"/>
      <c r="C19" s="7"/>
      <c r="D19" s="7"/>
      <c r="E19" s="8"/>
      <c r="F19" s="8"/>
      <c r="G19" s="8"/>
    </row>
    <row r="20" spans="1:7" ht="17.100000000000001" customHeight="1">
      <c r="A20" s="6" t="s">
        <v>18</v>
      </c>
      <c r="B20" s="7"/>
      <c r="C20" s="7"/>
      <c r="D20" s="7"/>
      <c r="E20" s="8"/>
      <c r="F20" s="8"/>
      <c r="G20" s="8"/>
    </row>
    <row r="21" spans="1:7" ht="17.100000000000001" customHeight="1">
      <c r="A21" s="6" t="s">
        <v>19</v>
      </c>
      <c r="B21" s="7">
        <v>0</v>
      </c>
      <c r="C21" s="7">
        <v>0</v>
      </c>
      <c r="D21" s="7">
        <v>0</v>
      </c>
      <c r="E21" s="8">
        <v>1255193.7299999986</v>
      </c>
      <c r="F21" s="8">
        <v>282646.53000000026</v>
      </c>
      <c r="G21" s="8">
        <f>E21+F21</f>
        <v>1537840.2599999988</v>
      </c>
    </row>
    <row r="22" spans="1:7" ht="17.100000000000001" customHeight="1">
      <c r="A22" s="6" t="s">
        <v>20</v>
      </c>
      <c r="B22" s="7"/>
      <c r="C22" s="7"/>
      <c r="D22" s="7"/>
      <c r="E22" s="8"/>
      <c r="F22" s="8"/>
      <c r="G22" s="8"/>
    </row>
    <row r="23" spans="1:7" ht="17.100000000000001" customHeight="1">
      <c r="A23" s="6" t="s">
        <v>21</v>
      </c>
      <c r="B23" s="7"/>
      <c r="C23" s="7"/>
      <c r="D23" s="7"/>
      <c r="E23" s="8"/>
      <c r="F23" s="8"/>
      <c r="G23" s="8"/>
    </row>
    <row r="24" spans="1:7" ht="17.100000000000001" customHeight="1">
      <c r="A24" s="6" t="s">
        <v>22</v>
      </c>
      <c r="B24" s="7"/>
      <c r="C24" s="7"/>
      <c r="D24" s="7"/>
      <c r="E24" s="8"/>
      <c r="F24" s="8"/>
      <c r="G24" s="8"/>
    </row>
    <row r="25" spans="1:7" ht="17.100000000000001" customHeight="1">
      <c r="A25" s="6" t="s">
        <v>23</v>
      </c>
      <c r="B25" s="7"/>
      <c r="C25" s="7"/>
      <c r="D25" s="7"/>
      <c r="E25" s="8"/>
      <c r="F25" s="8"/>
      <c r="G25" s="8"/>
    </row>
    <row r="26" spans="1:7" ht="17.100000000000001" customHeight="1">
      <c r="A26" s="6" t="s">
        <v>24</v>
      </c>
      <c r="B26" s="7"/>
      <c r="C26" s="7"/>
      <c r="D26" s="7"/>
      <c r="E26" s="8"/>
      <c r="F26" s="8"/>
      <c r="G26" s="8"/>
    </row>
    <row r="27" spans="1:7" ht="17.100000000000001" customHeight="1">
      <c r="A27" s="6" t="s">
        <v>25</v>
      </c>
      <c r="B27" s="7"/>
      <c r="C27" s="7"/>
      <c r="D27" s="7"/>
      <c r="E27" s="8"/>
      <c r="F27" s="8"/>
      <c r="G27" s="8"/>
    </row>
    <row r="28" spans="1:7" ht="17.100000000000001" customHeight="1">
      <c r="A28" s="6" t="s">
        <v>26</v>
      </c>
      <c r="B28" s="7"/>
      <c r="C28" s="7"/>
      <c r="D28" s="7"/>
      <c r="E28" s="8"/>
      <c r="F28" s="8"/>
      <c r="G28" s="8"/>
    </row>
    <row r="29" spans="1:7" ht="17.100000000000001" customHeight="1">
      <c r="A29" s="6" t="s">
        <v>27</v>
      </c>
      <c r="B29" s="7"/>
      <c r="C29" s="7"/>
      <c r="D29" s="7"/>
      <c r="E29" s="8"/>
      <c r="F29" s="8"/>
      <c r="G29" s="8"/>
    </row>
    <row r="30" spans="1:7" ht="17.100000000000001" customHeight="1">
      <c r="A30" s="6" t="s">
        <v>28</v>
      </c>
      <c r="B30" s="7"/>
      <c r="C30" s="7"/>
      <c r="D30" s="7"/>
      <c r="E30" s="8"/>
      <c r="F30" s="8"/>
      <c r="G30" s="8"/>
    </row>
    <row r="31" spans="1:7" ht="17.100000000000001" customHeight="1">
      <c r="A31" s="6" t="s">
        <v>29</v>
      </c>
      <c r="B31" s="7">
        <v>0</v>
      </c>
      <c r="C31" s="7">
        <v>0</v>
      </c>
      <c r="D31" s="7">
        <v>0</v>
      </c>
      <c r="E31" s="8">
        <v>3409993.6199999973</v>
      </c>
      <c r="F31" s="8">
        <v>747645.66000000015</v>
      </c>
      <c r="G31" s="8">
        <f t="shared" ref="G31:G33" si="0">E31+F31</f>
        <v>4157639.2799999975</v>
      </c>
    </row>
    <row r="32" spans="1:7" ht="17.100000000000001" customHeight="1">
      <c r="A32" s="6" t="s">
        <v>30</v>
      </c>
      <c r="B32" s="7">
        <v>0</v>
      </c>
      <c r="C32" s="7">
        <v>0</v>
      </c>
      <c r="D32" s="7">
        <v>0</v>
      </c>
      <c r="E32" s="8">
        <f>4611226.2+1342566.6</f>
        <v>5953792.8000000007</v>
      </c>
      <c r="F32" s="8">
        <f>1429183.8+278086.8</f>
        <v>1707270.6</v>
      </c>
      <c r="G32" s="8">
        <f t="shared" si="0"/>
        <v>7661063.4000000004</v>
      </c>
    </row>
    <row r="33" spans="1:7" ht="17.100000000000001" customHeight="1">
      <c r="A33" s="6" t="s">
        <v>31</v>
      </c>
      <c r="B33" s="7">
        <v>0</v>
      </c>
      <c r="C33" s="7">
        <v>0</v>
      </c>
      <c r="D33" s="7">
        <v>0</v>
      </c>
      <c r="E33" s="8">
        <v>740808</v>
      </c>
      <c r="F33" s="8">
        <v>113590.56</v>
      </c>
      <c r="G33" s="8">
        <f t="shared" si="0"/>
        <v>854398.56</v>
      </c>
    </row>
    <row r="34" spans="1:7" ht="17.100000000000001" customHeight="1">
      <c r="A34" s="6" t="s">
        <v>32</v>
      </c>
      <c r="B34" s="7"/>
      <c r="C34" s="7"/>
      <c r="D34" s="7"/>
      <c r="E34" s="8"/>
      <c r="F34" s="8"/>
      <c r="G34" s="8"/>
    </row>
    <row r="35" spans="1:7" ht="17.100000000000001" customHeight="1">
      <c r="A35" s="6" t="s">
        <v>33</v>
      </c>
      <c r="B35" s="7"/>
      <c r="C35" s="7"/>
      <c r="D35" s="7"/>
      <c r="E35" s="8"/>
      <c r="F35" s="8"/>
      <c r="G35" s="8"/>
    </row>
    <row r="36" spans="1:7" ht="17.100000000000001" customHeight="1">
      <c r="A36" s="6" t="s">
        <v>34</v>
      </c>
      <c r="B36" s="7"/>
      <c r="C36" s="7"/>
      <c r="D36" s="7"/>
      <c r="E36" s="8"/>
      <c r="F36" s="8"/>
      <c r="G36" s="8"/>
    </row>
    <row r="37" spans="1:7" ht="17.100000000000001" customHeight="1">
      <c r="A37" s="6" t="s">
        <v>35</v>
      </c>
      <c r="B37" s="7"/>
      <c r="C37" s="7"/>
      <c r="D37" s="7"/>
      <c r="E37" s="8"/>
      <c r="F37" s="8"/>
      <c r="G37" s="8"/>
    </row>
    <row r="38" spans="1:7" ht="17.100000000000001" customHeight="1">
      <c r="A38" s="6" t="s">
        <v>36</v>
      </c>
      <c r="B38" s="7">
        <v>0</v>
      </c>
      <c r="C38" s="7">
        <v>0</v>
      </c>
      <c r="D38" s="7">
        <v>0</v>
      </c>
      <c r="E38" s="8">
        <f>4052691.36+742530.780000001</f>
        <v>4795222.1400000006</v>
      </c>
      <c r="F38" s="8">
        <f>1047870.54+215125.74</f>
        <v>1262996.28</v>
      </c>
      <c r="G38" s="8">
        <f t="shared" ref="G38:G39" si="1">E38+F38</f>
        <v>6058218.4200000009</v>
      </c>
    </row>
    <row r="39" spans="1:7" ht="17.100000000000001" customHeight="1">
      <c r="A39" s="6" t="s">
        <v>37</v>
      </c>
      <c r="B39" s="7">
        <v>0</v>
      </c>
      <c r="C39" s="7">
        <v>0</v>
      </c>
      <c r="D39" s="7">
        <v>0</v>
      </c>
      <c r="E39" s="8">
        <v>326158.38</v>
      </c>
      <c r="F39" s="8">
        <v>90214.02</v>
      </c>
      <c r="G39" s="8">
        <f t="shared" si="1"/>
        <v>416372.4</v>
      </c>
    </row>
    <row r="40" spans="1:7" ht="17.100000000000001" customHeight="1">
      <c r="A40" s="6" t="s">
        <v>38</v>
      </c>
      <c r="B40" s="7"/>
      <c r="C40" s="7"/>
      <c r="D40" s="7"/>
      <c r="E40" s="8"/>
      <c r="F40" s="8"/>
      <c r="G40" s="8"/>
    </row>
    <row r="41" spans="1:7" ht="17.100000000000001" customHeight="1">
      <c r="A41" s="6" t="s">
        <v>39</v>
      </c>
      <c r="B41" s="7">
        <v>0</v>
      </c>
      <c r="C41" s="7">
        <v>0</v>
      </c>
      <c r="D41" s="7">
        <v>0</v>
      </c>
      <c r="E41" s="9">
        <v>2532675</v>
      </c>
      <c r="F41" s="9">
        <v>624051.12000000011</v>
      </c>
      <c r="G41" s="8">
        <f>E41+F41</f>
        <v>3156726.12</v>
      </c>
    </row>
    <row r="42" spans="1:7" ht="17.100000000000001" customHeight="1">
      <c r="A42" s="6" t="s">
        <v>40</v>
      </c>
      <c r="B42" s="7"/>
      <c r="C42" s="7"/>
      <c r="D42" s="7"/>
      <c r="E42" s="8"/>
      <c r="F42" s="8"/>
      <c r="G42" s="8"/>
    </row>
    <row r="43" spans="1:7" ht="17.100000000000001" customHeight="1">
      <c r="A43" s="6" t="s">
        <v>41</v>
      </c>
      <c r="B43" s="7"/>
      <c r="C43" s="7"/>
      <c r="D43" s="7"/>
      <c r="E43" s="8"/>
      <c r="F43" s="8"/>
      <c r="G43" s="8"/>
    </row>
    <row r="44" spans="1:7" ht="17.100000000000001" customHeight="1">
      <c r="A44" s="6" t="s">
        <v>42</v>
      </c>
      <c r="B44" s="7"/>
      <c r="C44" s="7"/>
      <c r="D44" s="7"/>
      <c r="E44" s="8"/>
      <c r="F44" s="8"/>
      <c r="G44" s="8"/>
    </row>
    <row r="45" spans="1:7" ht="17.100000000000001" customHeight="1">
      <c r="A45" s="6" t="s">
        <v>43</v>
      </c>
      <c r="B45" s="7"/>
      <c r="C45" s="7"/>
      <c r="D45" s="7"/>
      <c r="E45" s="8"/>
      <c r="F45" s="8"/>
      <c r="G45" s="8"/>
    </row>
    <row r="46" spans="1:7" ht="17.100000000000001" customHeight="1">
      <c r="A46" s="6" t="s">
        <v>44</v>
      </c>
      <c r="B46" s="7"/>
      <c r="C46" s="7"/>
      <c r="D46" s="7"/>
      <c r="E46" s="8"/>
      <c r="F46" s="8"/>
      <c r="G46" s="8"/>
    </row>
    <row r="47" spans="1:7" ht="20.100000000000001" customHeight="1">
      <c r="A47" s="10" t="s">
        <v>60</v>
      </c>
      <c r="B47" s="7">
        <v>0</v>
      </c>
      <c r="C47" s="7">
        <v>0</v>
      </c>
      <c r="D47" s="7">
        <v>0</v>
      </c>
      <c r="E47" s="8">
        <f>SUM(E8:E46)</f>
        <v>28107147.259999994</v>
      </c>
      <c r="F47" s="8">
        <f>SUM(F8:F46)</f>
        <v>7106812.3700000001</v>
      </c>
      <c r="G47" s="8">
        <f>E47+F47</f>
        <v>35213959.629999995</v>
      </c>
    </row>
    <row r="48" spans="1:7" ht="37.5" customHeight="1">
      <c r="A48" s="11" t="s">
        <v>56</v>
      </c>
      <c r="B48" s="12">
        <v>93270</v>
      </c>
      <c r="C48" s="12">
        <v>16626</v>
      </c>
      <c r="D48" s="12">
        <v>109896</v>
      </c>
      <c r="E48" s="13">
        <v>2346251746.9899998</v>
      </c>
      <c r="F48" s="13">
        <v>456548948.22999996</v>
      </c>
      <c r="G48" s="13">
        <v>2802800695.2200003</v>
      </c>
    </row>
    <row r="49" spans="1:7" s="58" customFormat="1" ht="17.100000000000001" customHeight="1">
      <c r="A49" s="11" t="s">
        <v>7</v>
      </c>
      <c r="B49" s="12">
        <v>1762</v>
      </c>
      <c r="C49" s="12">
        <v>518</v>
      </c>
      <c r="D49" s="12">
        <f>B49+C49</f>
        <v>2280</v>
      </c>
      <c r="E49" s="13">
        <v>45800925.600000001</v>
      </c>
      <c r="F49" s="13">
        <v>13491569</v>
      </c>
      <c r="G49" s="13">
        <f t="shared" ref="G49:G57" si="2">E49+F49</f>
        <v>59292494.600000001</v>
      </c>
    </row>
    <row r="50" spans="1:7" s="58" customFormat="1" ht="17.100000000000001" customHeight="1">
      <c r="A50" s="11" t="s">
        <v>16</v>
      </c>
      <c r="B50" s="12">
        <v>4832</v>
      </c>
      <c r="C50" s="12">
        <v>899</v>
      </c>
      <c r="D50" s="12">
        <f t="shared" ref="D50:D57" si="3">B50+C50</f>
        <v>5731</v>
      </c>
      <c r="E50" s="13">
        <v>181998690.31999999</v>
      </c>
      <c r="F50" s="13">
        <v>35648774.149999999</v>
      </c>
      <c r="G50" s="13">
        <f t="shared" si="2"/>
        <v>217647464.47</v>
      </c>
    </row>
    <row r="51" spans="1:7" s="58" customFormat="1" ht="17.100000000000001" customHeight="1">
      <c r="A51" s="11" t="s">
        <v>19</v>
      </c>
      <c r="B51" s="12">
        <v>914</v>
      </c>
      <c r="C51" s="12">
        <v>201</v>
      </c>
      <c r="D51" s="12">
        <f t="shared" si="3"/>
        <v>1115</v>
      </c>
      <c r="E51" s="13">
        <v>27902499</v>
      </c>
      <c r="F51" s="13">
        <v>6108816.1200000001</v>
      </c>
      <c r="G51" s="13">
        <f t="shared" si="2"/>
        <v>34011315.119999997</v>
      </c>
    </row>
    <row r="52" spans="1:7" s="58" customFormat="1" ht="17.100000000000001" customHeight="1">
      <c r="A52" s="11" t="s">
        <v>29</v>
      </c>
      <c r="B52" s="12">
        <v>2093</v>
      </c>
      <c r="C52" s="12">
        <v>350</v>
      </c>
      <c r="D52" s="12">
        <f t="shared" si="3"/>
        <v>2443</v>
      </c>
      <c r="E52" s="13">
        <v>63069984.780000001</v>
      </c>
      <c r="F52" s="13">
        <v>11053868.039999999</v>
      </c>
      <c r="G52" s="13">
        <f t="shared" si="2"/>
        <v>74123852.819999993</v>
      </c>
    </row>
    <row r="53" spans="1:7" s="58" customFormat="1" ht="17.100000000000001" customHeight="1">
      <c r="A53" s="11" t="s">
        <v>30</v>
      </c>
      <c r="B53" s="12">
        <v>7322</v>
      </c>
      <c r="C53" s="12">
        <v>1300</v>
      </c>
      <c r="D53" s="12">
        <f t="shared" si="3"/>
        <v>8622</v>
      </c>
      <c r="E53" s="13">
        <v>155769046.38</v>
      </c>
      <c r="F53" s="13">
        <v>29789128.309999999</v>
      </c>
      <c r="G53" s="13">
        <f t="shared" si="2"/>
        <v>185558174.69</v>
      </c>
    </row>
    <row r="54" spans="1:7" s="58" customFormat="1" ht="17.100000000000001" customHeight="1">
      <c r="A54" s="11" t="s">
        <v>31</v>
      </c>
      <c r="B54" s="12">
        <v>180</v>
      </c>
      <c r="C54" s="12">
        <v>29</v>
      </c>
      <c r="D54" s="12">
        <f t="shared" si="3"/>
        <v>209</v>
      </c>
      <c r="E54" s="13">
        <v>9260100</v>
      </c>
      <c r="F54" s="13">
        <v>1491905</v>
      </c>
      <c r="G54" s="13">
        <f t="shared" si="2"/>
        <v>10752005</v>
      </c>
    </row>
    <row r="55" spans="1:7" s="58" customFormat="1" ht="17.100000000000001" customHeight="1">
      <c r="A55" s="11" t="s">
        <v>36</v>
      </c>
      <c r="B55" s="12">
        <v>3621</v>
      </c>
      <c r="C55" s="12">
        <v>735</v>
      </c>
      <c r="D55" s="12">
        <f t="shared" si="3"/>
        <v>4356</v>
      </c>
      <c r="E55" s="13">
        <v>125312091.91</v>
      </c>
      <c r="F55" s="13">
        <v>26276258.989999998</v>
      </c>
      <c r="G55" s="13">
        <f t="shared" si="2"/>
        <v>151588350.90000001</v>
      </c>
    </row>
    <row r="56" spans="1:7" s="58" customFormat="1" ht="17.100000000000001" customHeight="1">
      <c r="A56" s="11" t="s">
        <v>37</v>
      </c>
      <c r="B56" s="12">
        <v>355</v>
      </c>
      <c r="C56" s="12">
        <v>79</v>
      </c>
      <c r="D56" s="12">
        <f t="shared" si="3"/>
        <v>434</v>
      </c>
      <c r="E56" s="13">
        <v>11421317.1</v>
      </c>
      <c r="F56" s="13">
        <v>2608108.4</v>
      </c>
      <c r="G56" s="13">
        <f t="shared" si="2"/>
        <v>14029425.5</v>
      </c>
    </row>
    <row r="57" spans="1:7" s="58" customFormat="1" ht="17.100000000000001" customHeight="1">
      <c r="A57" s="11" t="s">
        <v>39</v>
      </c>
      <c r="B57" s="12">
        <v>8702</v>
      </c>
      <c r="C57" s="12">
        <v>1351</v>
      </c>
      <c r="D57" s="12">
        <f t="shared" si="3"/>
        <v>10053</v>
      </c>
      <c r="E57" s="13">
        <v>159729394.91</v>
      </c>
      <c r="F57" s="13">
        <v>26322310.329999998</v>
      </c>
      <c r="G57" s="13">
        <f t="shared" si="2"/>
        <v>186051705.24000001</v>
      </c>
    </row>
    <row r="58" spans="1:7" ht="39.75" customHeight="1">
      <c r="A58" s="10" t="s">
        <v>57</v>
      </c>
      <c r="B58" s="59">
        <f>B48+B47</f>
        <v>93270</v>
      </c>
      <c r="C58" s="59">
        <f t="shared" ref="C58:G58" si="4">C48+C47</f>
        <v>16626</v>
      </c>
      <c r="D58" s="59">
        <f t="shared" si="4"/>
        <v>109896</v>
      </c>
      <c r="E58" s="60">
        <f t="shared" si="4"/>
        <v>2374358894.25</v>
      </c>
      <c r="F58" s="60">
        <f t="shared" si="4"/>
        <v>463655760.59999996</v>
      </c>
      <c r="G58" s="60">
        <f t="shared" si="4"/>
        <v>2838014654.8500004</v>
      </c>
    </row>
    <row r="59" spans="1:7" ht="17.100000000000001" customHeight="1">
      <c r="A59" s="6" t="s">
        <v>7</v>
      </c>
      <c r="B59" s="7">
        <f>B49+B9</f>
        <v>1762</v>
      </c>
      <c r="C59" s="7">
        <f t="shared" ref="C59:G59" si="5">C49+C9</f>
        <v>518</v>
      </c>
      <c r="D59" s="7">
        <f t="shared" si="5"/>
        <v>2280</v>
      </c>
      <c r="E59" s="8">
        <f t="shared" si="5"/>
        <v>47033632.920000002</v>
      </c>
      <c r="F59" s="8">
        <f t="shared" si="5"/>
        <v>13807647.800000001</v>
      </c>
      <c r="G59" s="8">
        <f t="shared" si="5"/>
        <v>60841280.719999999</v>
      </c>
    </row>
    <row r="60" spans="1:7" ht="17.100000000000001" customHeight="1">
      <c r="A60" s="6" t="s">
        <v>16</v>
      </c>
      <c r="B60" s="7">
        <f>B50+B18</f>
        <v>4832</v>
      </c>
      <c r="C60" s="7">
        <f t="shared" ref="C60:G60" si="6">C50+C18</f>
        <v>899</v>
      </c>
      <c r="D60" s="7">
        <f t="shared" si="6"/>
        <v>5731</v>
      </c>
      <c r="E60" s="8">
        <f t="shared" si="6"/>
        <v>189859286.58999997</v>
      </c>
      <c r="F60" s="8">
        <f t="shared" si="6"/>
        <v>37611092.950000003</v>
      </c>
      <c r="G60" s="8">
        <f t="shared" si="6"/>
        <v>227470379.53999999</v>
      </c>
    </row>
    <row r="61" spans="1:7" ht="17.100000000000001" customHeight="1">
      <c r="A61" s="6" t="s">
        <v>19</v>
      </c>
      <c r="B61" s="7">
        <f>B51+B21</f>
        <v>914</v>
      </c>
      <c r="C61" s="7">
        <f t="shared" ref="C61:G61" si="7">C51+C21</f>
        <v>201</v>
      </c>
      <c r="D61" s="7">
        <f t="shared" si="7"/>
        <v>1115</v>
      </c>
      <c r="E61" s="8">
        <f t="shared" si="7"/>
        <v>29157692.729999997</v>
      </c>
      <c r="F61" s="8">
        <f t="shared" si="7"/>
        <v>6391462.6500000004</v>
      </c>
      <c r="G61" s="8">
        <f t="shared" si="7"/>
        <v>35549155.379999995</v>
      </c>
    </row>
    <row r="62" spans="1:7" ht="17.100000000000001" customHeight="1">
      <c r="A62" s="6" t="s">
        <v>29</v>
      </c>
      <c r="B62" s="7">
        <f>B52+B31</f>
        <v>2093</v>
      </c>
      <c r="C62" s="7">
        <f t="shared" ref="C62:G62" si="8">C52+C31</f>
        <v>350</v>
      </c>
      <c r="D62" s="7">
        <f t="shared" si="8"/>
        <v>2443</v>
      </c>
      <c r="E62" s="8">
        <f t="shared" si="8"/>
        <v>66479978.399999999</v>
      </c>
      <c r="F62" s="8">
        <f t="shared" si="8"/>
        <v>11801513.699999999</v>
      </c>
      <c r="G62" s="8">
        <f t="shared" si="8"/>
        <v>78281492.099999994</v>
      </c>
    </row>
    <row r="63" spans="1:7" ht="17.100000000000001" customHeight="1">
      <c r="A63" s="6" t="s">
        <v>30</v>
      </c>
      <c r="B63" s="7">
        <f>B53+B32</f>
        <v>7322</v>
      </c>
      <c r="C63" s="7">
        <f t="shared" ref="C63:G63" si="9">C53+C32</f>
        <v>1300</v>
      </c>
      <c r="D63" s="7">
        <f t="shared" si="9"/>
        <v>8622</v>
      </c>
      <c r="E63" s="8">
        <f t="shared" si="9"/>
        <v>161722839.18000001</v>
      </c>
      <c r="F63" s="8">
        <f t="shared" si="9"/>
        <v>31496398.91</v>
      </c>
      <c r="G63" s="8">
        <f t="shared" si="9"/>
        <v>193219238.09</v>
      </c>
    </row>
    <row r="64" spans="1:7" ht="17.100000000000001" customHeight="1">
      <c r="A64" s="6" t="s">
        <v>31</v>
      </c>
      <c r="B64" s="7">
        <f>B33+B54</f>
        <v>180</v>
      </c>
      <c r="C64" s="7">
        <f t="shared" ref="C64:G64" si="10">C33+C54</f>
        <v>29</v>
      </c>
      <c r="D64" s="7">
        <f t="shared" si="10"/>
        <v>209</v>
      </c>
      <c r="E64" s="8">
        <f t="shared" si="10"/>
        <v>10000908</v>
      </c>
      <c r="F64" s="8">
        <f t="shared" si="10"/>
        <v>1605495.56</v>
      </c>
      <c r="G64" s="8">
        <f t="shared" si="10"/>
        <v>11606403.560000001</v>
      </c>
    </row>
    <row r="65" spans="1:7" ht="17.100000000000001" customHeight="1">
      <c r="A65" s="6" t="s">
        <v>36</v>
      </c>
      <c r="B65" s="7">
        <f>B55+B38</f>
        <v>3621</v>
      </c>
      <c r="C65" s="7">
        <f t="shared" ref="C65:G65" si="11">C55+C38</f>
        <v>735</v>
      </c>
      <c r="D65" s="7">
        <f t="shared" si="11"/>
        <v>4356</v>
      </c>
      <c r="E65" s="8">
        <f t="shared" si="11"/>
        <v>130107314.05</v>
      </c>
      <c r="F65" s="8">
        <f t="shared" si="11"/>
        <v>27539255.27</v>
      </c>
      <c r="G65" s="8">
        <f t="shared" si="11"/>
        <v>157646569.31999999</v>
      </c>
    </row>
    <row r="66" spans="1:7" ht="17.100000000000001" customHeight="1">
      <c r="A66" s="6" t="s">
        <v>37</v>
      </c>
      <c r="B66" s="7">
        <f>B56+B39</f>
        <v>355</v>
      </c>
      <c r="C66" s="7">
        <f t="shared" ref="C66:G66" si="12">C56+C39</f>
        <v>79</v>
      </c>
      <c r="D66" s="7">
        <f t="shared" si="12"/>
        <v>434</v>
      </c>
      <c r="E66" s="8">
        <f t="shared" si="12"/>
        <v>11747475.48</v>
      </c>
      <c r="F66" s="8">
        <f t="shared" si="12"/>
        <v>2698322.42</v>
      </c>
      <c r="G66" s="8">
        <f t="shared" si="12"/>
        <v>14445797.9</v>
      </c>
    </row>
    <row r="67" spans="1:7" ht="17.100000000000001" customHeight="1">
      <c r="A67" s="6" t="s">
        <v>39</v>
      </c>
      <c r="B67" s="7">
        <f>B57+B41</f>
        <v>8702</v>
      </c>
      <c r="C67" s="7">
        <f t="shared" ref="C67:G67" si="13">C57+C41</f>
        <v>1351</v>
      </c>
      <c r="D67" s="7">
        <f t="shared" si="13"/>
        <v>10053</v>
      </c>
      <c r="E67" s="8">
        <f t="shared" si="13"/>
        <v>162262069.91</v>
      </c>
      <c r="F67" s="8">
        <f t="shared" si="13"/>
        <v>26946361.449999999</v>
      </c>
      <c r="G67" s="8">
        <f t="shared" si="13"/>
        <v>189208431.36000001</v>
      </c>
    </row>
    <row r="68" spans="1:7" ht="17.100000000000001" customHeight="1"/>
    <row r="69" spans="1:7" ht="17.100000000000001" customHeight="1"/>
    <row r="70" spans="1:7" ht="17.100000000000001" customHeight="1"/>
  </sheetData>
  <mergeCells count="5">
    <mergeCell ref="B6:D6"/>
    <mergeCell ref="E6:G6"/>
    <mergeCell ref="F1:G1"/>
    <mergeCell ref="A3:G3"/>
    <mergeCell ref="A6:A7"/>
  </mergeCells>
  <printOptions horizontalCentered="1"/>
  <pageMargins left="0.51181102362204722" right="0.39370078740157483" top="0.59055118110236227" bottom="0.55118110236220474" header="0.31496062992125984" footer="0.31496062992125984"/>
  <pageSetup paperSize="9"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4"/>
  <sheetViews>
    <sheetView tabSelected="1" workbookViewId="0">
      <selection activeCell="C1" sqref="C1"/>
    </sheetView>
  </sheetViews>
  <sheetFormatPr defaultRowHeight="15"/>
  <cols>
    <col min="1" max="1" width="11.7109375" style="45" customWidth="1"/>
    <col min="2" max="2" width="26.5703125" style="45" customWidth="1"/>
    <col min="3" max="3" width="60.7109375" style="45" customWidth="1"/>
    <col min="4" max="5" width="9.28515625" style="45" bestFit="1" customWidth="1"/>
    <col min="6" max="6" width="10.42578125" style="45" customWidth="1"/>
    <col min="7" max="7" width="21.42578125" style="45" customWidth="1"/>
    <col min="8" max="8" width="17.85546875" style="45" customWidth="1"/>
    <col min="9" max="9" width="18.5703125" style="45" customWidth="1"/>
    <col min="10" max="10" width="14.140625" style="45" hidden="1" customWidth="1"/>
    <col min="11" max="16384" width="9.140625" style="45"/>
  </cols>
  <sheetData>
    <row r="1" spans="1:9" ht="45.75" customHeight="1">
      <c r="H1" s="72" t="s">
        <v>100</v>
      </c>
      <c r="I1" s="72"/>
    </row>
    <row r="2" spans="1:9" ht="22.5">
      <c r="A2" s="76" t="s">
        <v>102</v>
      </c>
      <c r="B2" s="76"/>
      <c r="C2" s="76"/>
      <c r="D2" s="76"/>
      <c r="E2" s="76"/>
      <c r="F2" s="76"/>
      <c r="G2" s="76"/>
      <c r="H2" s="76"/>
      <c r="I2" s="76"/>
    </row>
    <row r="4" spans="1:9" ht="16.5">
      <c r="A4" s="79" t="s">
        <v>45</v>
      </c>
      <c r="B4" s="77" t="s">
        <v>46</v>
      </c>
      <c r="C4" s="77" t="s">
        <v>47</v>
      </c>
      <c r="D4" s="70" t="s">
        <v>48</v>
      </c>
      <c r="E4" s="70"/>
      <c r="F4" s="70"/>
      <c r="G4" s="71" t="s">
        <v>49</v>
      </c>
      <c r="H4" s="71"/>
      <c r="I4" s="71"/>
    </row>
    <row r="5" spans="1:9" ht="15.75">
      <c r="A5" s="80"/>
      <c r="B5" s="78"/>
      <c r="C5" s="78"/>
      <c r="D5" s="46" t="s">
        <v>3</v>
      </c>
      <c r="E5" s="46" t="s">
        <v>4</v>
      </c>
      <c r="F5" s="46" t="s">
        <v>5</v>
      </c>
      <c r="G5" s="2" t="s">
        <v>3</v>
      </c>
      <c r="H5" s="2" t="s">
        <v>4</v>
      </c>
      <c r="I5" s="2" t="s">
        <v>5</v>
      </c>
    </row>
    <row r="6" spans="1:9" s="48" customFormat="1" ht="23.25" customHeight="1">
      <c r="A6" s="5">
        <v>150001</v>
      </c>
      <c r="B6" s="5" t="s">
        <v>50</v>
      </c>
      <c r="C6" s="5"/>
      <c r="D6" s="47"/>
      <c r="E6" s="47"/>
      <c r="F6" s="47"/>
      <c r="G6" s="4"/>
      <c r="H6" s="4"/>
      <c r="I6" s="4"/>
    </row>
    <row r="7" spans="1:9" ht="15" customHeight="1">
      <c r="A7" s="49"/>
      <c r="B7" s="49"/>
      <c r="C7" s="49" t="s">
        <v>7</v>
      </c>
      <c r="D7" s="1">
        <v>0</v>
      </c>
      <c r="E7" s="1">
        <v>0</v>
      </c>
      <c r="F7" s="1">
        <v>0</v>
      </c>
      <c r="G7" s="2">
        <v>1232707.32</v>
      </c>
      <c r="H7" s="2">
        <f>4157305-3841226.2</f>
        <v>316078.79999999981</v>
      </c>
      <c r="I7" s="2">
        <f t="shared" ref="I7:I8" si="0">G7+H7</f>
        <v>1548786.1199999999</v>
      </c>
    </row>
    <row r="8" spans="1:9" ht="15" customHeight="1">
      <c r="A8" s="49"/>
      <c r="B8" s="49"/>
      <c r="C8" s="49" t="s">
        <v>16</v>
      </c>
      <c r="D8" s="1">
        <v>0</v>
      </c>
      <c r="E8" s="1">
        <v>0</v>
      </c>
      <c r="F8" s="1">
        <v>0</v>
      </c>
      <c r="G8" s="2">
        <f>105347536.27-97486940</f>
        <v>7860596.2699999958</v>
      </c>
      <c r="H8" s="2">
        <f>26334053.8-24371735</f>
        <v>1962318.8000000007</v>
      </c>
      <c r="I8" s="2">
        <f t="shared" si="0"/>
        <v>9822915.0699999966</v>
      </c>
    </row>
    <row r="9" spans="1:9" ht="15" customHeight="1">
      <c r="A9" s="49"/>
      <c r="B9" s="49"/>
      <c r="C9" s="49" t="s">
        <v>17</v>
      </c>
      <c r="D9" s="1"/>
      <c r="E9" s="1"/>
      <c r="F9" s="1"/>
      <c r="G9" s="2"/>
      <c r="H9" s="2"/>
      <c r="I9" s="2"/>
    </row>
    <row r="10" spans="1:9" ht="15" customHeight="1">
      <c r="A10" s="49"/>
      <c r="B10" s="49"/>
      <c r="C10" s="49" t="s">
        <v>18</v>
      </c>
      <c r="D10" s="1"/>
      <c r="E10" s="1"/>
      <c r="F10" s="1"/>
      <c r="G10" s="2"/>
      <c r="H10" s="2"/>
      <c r="I10" s="2"/>
    </row>
    <row r="11" spans="1:9" ht="15" customHeight="1">
      <c r="A11" s="49"/>
      <c r="B11" s="49"/>
      <c r="C11" s="49" t="s">
        <v>19</v>
      </c>
      <c r="D11" s="1">
        <v>0</v>
      </c>
      <c r="E11" s="1">
        <v>0</v>
      </c>
      <c r="F11" s="1">
        <v>0</v>
      </c>
      <c r="G11" s="2">
        <f>17147740.65-15892546.92</f>
        <v>1255193.7299999986</v>
      </c>
      <c r="H11" s="2">
        <f>4018344.81-3735698.28</f>
        <v>282646.53000000026</v>
      </c>
      <c r="I11" s="2">
        <f>G11+H11</f>
        <v>1537840.2599999988</v>
      </c>
    </row>
    <row r="12" spans="1:9" ht="15" customHeight="1">
      <c r="A12" s="49"/>
      <c r="B12" s="49"/>
      <c r="C12" s="49" t="s">
        <v>20</v>
      </c>
      <c r="D12" s="1"/>
      <c r="E12" s="1"/>
      <c r="F12" s="1"/>
      <c r="G12" s="2"/>
      <c r="H12" s="2"/>
      <c r="I12" s="2"/>
    </row>
    <row r="13" spans="1:9" ht="15" customHeight="1">
      <c r="A13" s="49"/>
      <c r="B13" s="49"/>
      <c r="C13" s="49" t="s">
        <v>21</v>
      </c>
      <c r="D13" s="1"/>
      <c r="E13" s="1"/>
      <c r="F13" s="1"/>
      <c r="G13" s="2"/>
      <c r="H13" s="2"/>
      <c r="I13" s="2"/>
    </row>
    <row r="14" spans="1:9" ht="15" customHeight="1">
      <c r="A14" s="49"/>
      <c r="B14" s="49"/>
      <c r="C14" s="49" t="s">
        <v>24</v>
      </c>
      <c r="D14" s="1"/>
      <c r="E14" s="1"/>
      <c r="F14" s="1"/>
      <c r="G14" s="2"/>
      <c r="H14" s="2"/>
      <c r="I14" s="2"/>
    </row>
    <row r="15" spans="1:9" ht="15" customHeight="1">
      <c r="A15" s="49"/>
      <c r="B15" s="49"/>
      <c r="C15" s="49" t="s">
        <v>25</v>
      </c>
      <c r="D15" s="1"/>
      <c r="E15" s="1"/>
      <c r="F15" s="1"/>
      <c r="G15" s="2"/>
      <c r="H15" s="2"/>
      <c r="I15" s="2"/>
    </row>
    <row r="16" spans="1:9" ht="15" customHeight="1">
      <c r="A16" s="49"/>
      <c r="B16" s="49"/>
      <c r="C16" s="49" t="s">
        <v>29</v>
      </c>
      <c r="D16" s="1">
        <v>0</v>
      </c>
      <c r="E16" s="1">
        <v>0</v>
      </c>
      <c r="F16" s="1">
        <v>0</v>
      </c>
      <c r="G16" s="2">
        <f>46243890-42833896.38</f>
        <v>3409993.6199999973</v>
      </c>
      <c r="H16" s="2">
        <f>10150208.28-9402562.62</f>
        <v>747645.66000000015</v>
      </c>
      <c r="I16" s="2">
        <f t="shared" ref="I16:I17" si="1">G16+H16</f>
        <v>4157639.2799999975</v>
      </c>
    </row>
    <row r="17" spans="1:10" ht="15" customHeight="1">
      <c r="A17" s="49"/>
      <c r="B17" s="49"/>
      <c r="C17" s="49" t="s">
        <v>30</v>
      </c>
      <c r="D17" s="1">
        <v>0</v>
      </c>
      <c r="E17" s="1">
        <v>0</v>
      </c>
      <c r="F17" s="1">
        <v>0</v>
      </c>
      <c r="G17" s="2">
        <f>18865527.9-17522961.3</f>
        <v>1342566.5999999978</v>
      </c>
      <c r="H17" s="2">
        <f>4124590.5-3846503.7</f>
        <v>278086.79999999981</v>
      </c>
      <c r="I17" s="2">
        <f t="shared" si="1"/>
        <v>1620653.3999999976</v>
      </c>
    </row>
    <row r="18" spans="1:10" ht="15" customHeight="1">
      <c r="A18" s="49"/>
      <c r="B18" s="49"/>
      <c r="C18" s="49" t="s">
        <v>32</v>
      </c>
      <c r="D18" s="1"/>
      <c r="E18" s="1"/>
      <c r="F18" s="1"/>
      <c r="G18" s="2"/>
      <c r="H18" s="2"/>
      <c r="I18" s="2"/>
    </row>
    <row r="19" spans="1:10" ht="15" customHeight="1">
      <c r="A19" s="49"/>
      <c r="B19" s="49"/>
      <c r="C19" s="49" t="s">
        <v>34</v>
      </c>
      <c r="D19" s="1"/>
      <c r="E19" s="1"/>
      <c r="F19" s="1"/>
      <c r="G19" s="2"/>
      <c r="H19" s="2"/>
      <c r="I19" s="2"/>
    </row>
    <row r="20" spans="1:10" ht="15" customHeight="1">
      <c r="A20" s="49"/>
      <c r="B20" s="49"/>
      <c r="C20" s="49" t="s">
        <v>35</v>
      </c>
      <c r="D20" s="1"/>
      <c r="E20" s="1"/>
      <c r="F20" s="1"/>
      <c r="G20" s="2"/>
      <c r="H20" s="2"/>
      <c r="I20" s="2"/>
    </row>
    <row r="21" spans="1:10" ht="15" customHeight="1">
      <c r="A21" s="49"/>
      <c r="B21" s="49"/>
      <c r="C21" s="49" t="s">
        <v>36</v>
      </c>
      <c r="D21" s="1">
        <v>0</v>
      </c>
      <c r="E21" s="1">
        <v>0</v>
      </c>
      <c r="F21" s="1">
        <v>0</v>
      </c>
      <c r="G21" s="2">
        <f>10609681.71-9867150.93</f>
        <v>742530.78000000119</v>
      </c>
      <c r="H21" s="2">
        <f>2998168.31-2783042.57</f>
        <v>215125.74000000022</v>
      </c>
      <c r="I21" s="2">
        <f>G21+H21</f>
        <v>957656.52000000142</v>
      </c>
    </row>
    <row r="22" spans="1:10" ht="15" customHeight="1">
      <c r="A22" s="49"/>
      <c r="B22" s="49"/>
      <c r="C22" s="49" t="s">
        <v>38</v>
      </c>
      <c r="D22" s="1"/>
      <c r="E22" s="1"/>
      <c r="F22" s="1"/>
      <c r="G22" s="2"/>
      <c r="H22" s="2"/>
      <c r="I22" s="2"/>
    </row>
    <row r="23" spans="1:10" ht="15" customHeight="1">
      <c r="A23" s="49"/>
      <c r="B23" s="49"/>
      <c r="C23" s="49" t="s">
        <v>39</v>
      </c>
      <c r="D23" s="1">
        <v>0</v>
      </c>
      <c r="E23" s="1">
        <v>0</v>
      </c>
      <c r="F23" s="1">
        <v>0</v>
      </c>
      <c r="G23" s="2">
        <v>2532675</v>
      </c>
      <c r="H23" s="2">
        <v>624051.12000000011</v>
      </c>
      <c r="I23" s="2">
        <f>G23+H23</f>
        <v>3156726.12</v>
      </c>
    </row>
    <row r="24" spans="1:10" ht="15" customHeight="1">
      <c r="A24" s="49"/>
      <c r="B24" s="49"/>
      <c r="C24" s="49" t="s">
        <v>40</v>
      </c>
      <c r="D24" s="1"/>
      <c r="E24" s="1"/>
      <c r="F24" s="1"/>
      <c r="G24" s="2"/>
      <c r="H24" s="2"/>
      <c r="I24" s="2"/>
    </row>
    <row r="25" spans="1:10" ht="21" customHeight="1">
      <c r="A25" s="49"/>
      <c r="B25" s="49"/>
      <c r="C25" s="5" t="s">
        <v>52</v>
      </c>
      <c r="D25" s="3">
        <f>SUM(D7:D24)</f>
        <v>0</v>
      </c>
      <c r="E25" s="3">
        <f t="shared" ref="E25:F25" si="2">SUM(E7:E24)</f>
        <v>0</v>
      </c>
      <c r="F25" s="3">
        <f t="shared" si="2"/>
        <v>0</v>
      </c>
      <c r="G25" s="4">
        <f>SUM(G7:G24)</f>
        <v>18376263.319999993</v>
      </c>
      <c r="H25" s="4">
        <f>SUM(H7:H24)</f>
        <v>4425953.4500000011</v>
      </c>
      <c r="I25" s="4">
        <f>SUM(I7:I24)</f>
        <v>22802216.769999992</v>
      </c>
      <c r="J25" s="45">
        <v>22802216.77</v>
      </c>
    </row>
    <row r="26" spans="1:10" ht="35.25" customHeight="1">
      <c r="A26" s="49"/>
      <c r="B26" s="49"/>
      <c r="C26" s="50" t="s">
        <v>53</v>
      </c>
      <c r="D26" s="51">
        <v>15984</v>
      </c>
      <c r="E26" s="51">
        <v>3556</v>
      </c>
      <c r="F26" s="51">
        <v>19540</v>
      </c>
      <c r="G26" s="52">
        <v>487131045.50999993</v>
      </c>
      <c r="H26" s="52">
        <v>109220302.48999999</v>
      </c>
      <c r="I26" s="52">
        <v>596351348</v>
      </c>
    </row>
    <row r="27" spans="1:10" ht="15" customHeight="1">
      <c r="A27" s="49"/>
      <c r="B27" s="50"/>
      <c r="C27" s="50" t="s">
        <v>7</v>
      </c>
      <c r="D27" s="51">
        <v>560</v>
      </c>
      <c r="E27" s="51">
        <v>140</v>
      </c>
      <c r="F27" s="51">
        <v>700</v>
      </c>
      <c r="G27" s="52">
        <v>15364904.800000001</v>
      </c>
      <c r="H27" s="52">
        <v>3841226.2</v>
      </c>
      <c r="I27" s="52">
        <f t="shared" ref="I27:I28" si="3">G27+H27</f>
        <v>19206131</v>
      </c>
    </row>
    <row r="28" spans="1:10" ht="15" customHeight="1">
      <c r="A28" s="49"/>
      <c r="B28" s="50"/>
      <c r="C28" s="50" t="s">
        <v>16</v>
      </c>
      <c r="D28" s="51">
        <v>2480</v>
      </c>
      <c r="E28" s="51">
        <v>620</v>
      </c>
      <c r="F28" s="51">
        <v>3100</v>
      </c>
      <c r="G28" s="52">
        <v>97486940</v>
      </c>
      <c r="H28" s="52">
        <v>24371735</v>
      </c>
      <c r="I28" s="52">
        <f t="shared" si="3"/>
        <v>121858675</v>
      </c>
    </row>
    <row r="29" spans="1:10" ht="15" customHeight="1">
      <c r="A29" s="49"/>
      <c r="B29" s="50"/>
      <c r="C29" s="50" t="s">
        <v>19</v>
      </c>
      <c r="D29" s="51">
        <v>502</v>
      </c>
      <c r="E29" s="51">
        <v>118</v>
      </c>
      <c r="F29" s="51">
        <v>620</v>
      </c>
      <c r="G29" s="52">
        <v>15892546.92</v>
      </c>
      <c r="H29" s="52">
        <v>3735698.28</v>
      </c>
      <c r="I29" s="52">
        <f>G29+H29</f>
        <v>19628245.199999999</v>
      </c>
    </row>
    <row r="30" spans="1:10" ht="15" customHeight="1">
      <c r="A30" s="49"/>
      <c r="B30" s="50"/>
      <c r="C30" s="50" t="s">
        <v>29</v>
      </c>
      <c r="D30" s="51">
        <v>1353</v>
      </c>
      <c r="E30" s="51">
        <v>297</v>
      </c>
      <c r="F30" s="51">
        <v>1650</v>
      </c>
      <c r="G30" s="52">
        <v>42833896.379999995</v>
      </c>
      <c r="H30" s="52">
        <v>9402562.6199999992</v>
      </c>
      <c r="I30" s="52">
        <f t="shared" ref="I30:I31" si="4">G30+H30</f>
        <v>52236458.999999993</v>
      </c>
    </row>
    <row r="31" spans="1:10" ht="15" customHeight="1">
      <c r="A31" s="49"/>
      <c r="B31" s="50"/>
      <c r="C31" s="50" t="s">
        <v>30</v>
      </c>
      <c r="D31" s="51">
        <v>738</v>
      </c>
      <c r="E31" s="51">
        <v>162</v>
      </c>
      <c r="F31" s="51">
        <v>900</v>
      </c>
      <c r="G31" s="52">
        <v>17522961.300000001</v>
      </c>
      <c r="H31" s="52">
        <v>3846503.6999999997</v>
      </c>
      <c r="I31" s="52">
        <f t="shared" si="4"/>
        <v>21369465</v>
      </c>
    </row>
    <row r="32" spans="1:10" ht="15" customHeight="1">
      <c r="A32" s="49"/>
      <c r="B32" s="50"/>
      <c r="C32" s="50" t="s">
        <v>36</v>
      </c>
      <c r="D32" s="51">
        <v>273</v>
      </c>
      <c r="E32" s="51">
        <v>77</v>
      </c>
      <c r="F32" s="51">
        <v>350</v>
      </c>
      <c r="G32" s="52">
        <v>9867150.9300000016</v>
      </c>
      <c r="H32" s="52">
        <v>2783042.5700000003</v>
      </c>
      <c r="I32" s="52">
        <f>G32+H32</f>
        <v>12650193.500000002</v>
      </c>
    </row>
    <row r="33" spans="1:9" ht="15" customHeight="1">
      <c r="A33" s="49"/>
      <c r="B33" s="50"/>
      <c r="C33" s="50" t="s">
        <v>39</v>
      </c>
      <c r="D33" s="51">
        <v>1500</v>
      </c>
      <c r="E33" s="51">
        <v>350</v>
      </c>
      <c r="F33" s="51">
        <v>1850</v>
      </c>
      <c r="G33" s="52">
        <v>31658460</v>
      </c>
      <c r="H33" s="52">
        <v>7386974</v>
      </c>
      <c r="I33" s="52">
        <v>39045434</v>
      </c>
    </row>
    <row r="34" spans="1:9" ht="32.25" customHeight="1">
      <c r="A34" s="49"/>
      <c r="B34" s="49"/>
      <c r="C34" s="5" t="s">
        <v>58</v>
      </c>
      <c r="D34" s="3">
        <v>15984</v>
      </c>
      <c r="E34" s="3">
        <v>3556</v>
      </c>
      <c r="F34" s="3">
        <v>19540</v>
      </c>
      <c r="G34" s="4">
        <f>G26+G25</f>
        <v>505507308.82999992</v>
      </c>
      <c r="H34" s="4">
        <f>H26+H25</f>
        <v>113646255.94</v>
      </c>
      <c r="I34" s="4">
        <f>G34+H34</f>
        <v>619153564.76999998</v>
      </c>
    </row>
    <row r="35" spans="1:9" ht="15.95" customHeight="1">
      <c r="A35" s="49"/>
      <c r="B35" s="50"/>
      <c r="C35" s="49" t="s">
        <v>7</v>
      </c>
      <c r="D35" s="1">
        <v>560</v>
      </c>
      <c r="E35" s="1">
        <v>140</v>
      </c>
      <c r="F35" s="1">
        <v>700</v>
      </c>
      <c r="G35" s="2">
        <f>G27+G7</f>
        <v>16597612.120000001</v>
      </c>
      <c r="H35" s="2">
        <f>H27+H7</f>
        <v>4157305</v>
      </c>
      <c r="I35" s="2">
        <f>G35+H35</f>
        <v>20754917.120000001</v>
      </c>
    </row>
    <row r="36" spans="1:9" ht="15.95" customHeight="1">
      <c r="A36" s="49"/>
      <c r="B36" s="50"/>
      <c r="C36" s="49" t="s">
        <v>16</v>
      </c>
      <c r="D36" s="1">
        <v>2480</v>
      </c>
      <c r="E36" s="1">
        <v>620</v>
      </c>
      <c r="F36" s="1">
        <v>3100</v>
      </c>
      <c r="G36" s="2">
        <f>G28+G8</f>
        <v>105347536.27</v>
      </c>
      <c r="H36" s="2">
        <f>H28+H8</f>
        <v>26334053.800000001</v>
      </c>
      <c r="I36" s="2">
        <f t="shared" ref="I36:I41" si="5">G36+H36</f>
        <v>131681590.06999999</v>
      </c>
    </row>
    <row r="37" spans="1:9" ht="15.95" customHeight="1">
      <c r="A37" s="49"/>
      <c r="B37" s="50"/>
      <c r="C37" s="49" t="s">
        <v>19</v>
      </c>
      <c r="D37" s="1">
        <v>502</v>
      </c>
      <c r="E37" s="1">
        <v>118</v>
      </c>
      <c r="F37" s="1">
        <v>620</v>
      </c>
      <c r="G37" s="2">
        <f>G29+G11</f>
        <v>17147740.649999999</v>
      </c>
      <c r="H37" s="2">
        <f>H29+H11</f>
        <v>4018344.81</v>
      </c>
      <c r="I37" s="2">
        <f t="shared" si="5"/>
        <v>21166085.459999997</v>
      </c>
    </row>
    <row r="38" spans="1:9" ht="15.95" customHeight="1">
      <c r="A38" s="49"/>
      <c r="B38" s="50"/>
      <c r="C38" s="49" t="s">
        <v>29</v>
      </c>
      <c r="D38" s="1">
        <v>1353</v>
      </c>
      <c r="E38" s="1">
        <v>297</v>
      </c>
      <c r="F38" s="1">
        <v>1650</v>
      </c>
      <c r="G38" s="2">
        <f>G30+G16</f>
        <v>46243889.999999993</v>
      </c>
      <c r="H38" s="2">
        <f>H30+H16</f>
        <v>10150208.279999999</v>
      </c>
      <c r="I38" s="2">
        <f t="shared" si="5"/>
        <v>56394098.279999994</v>
      </c>
    </row>
    <row r="39" spans="1:9" ht="15.95" customHeight="1">
      <c r="A39" s="49"/>
      <c r="B39" s="50"/>
      <c r="C39" s="49" t="s">
        <v>30</v>
      </c>
      <c r="D39" s="1">
        <v>738</v>
      </c>
      <c r="E39" s="1">
        <v>162</v>
      </c>
      <c r="F39" s="1">
        <v>900</v>
      </c>
      <c r="G39" s="2">
        <f>G31+G17</f>
        <v>18865527.899999999</v>
      </c>
      <c r="H39" s="2">
        <f>H31+H17</f>
        <v>4124590.4999999995</v>
      </c>
      <c r="I39" s="2">
        <f t="shared" si="5"/>
        <v>22990118.399999999</v>
      </c>
    </row>
    <row r="40" spans="1:9" ht="15.95" customHeight="1">
      <c r="A40" s="49"/>
      <c r="B40" s="50"/>
      <c r="C40" s="49" t="s">
        <v>36</v>
      </c>
      <c r="D40" s="1">
        <v>273</v>
      </c>
      <c r="E40" s="1">
        <v>77</v>
      </c>
      <c r="F40" s="1">
        <v>350</v>
      </c>
      <c r="G40" s="2">
        <f>G32+G21</f>
        <v>10609681.710000003</v>
      </c>
      <c r="H40" s="2">
        <f>H32+H21</f>
        <v>2998168.3100000005</v>
      </c>
      <c r="I40" s="2">
        <f t="shared" si="5"/>
        <v>13607850.020000003</v>
      </c>
    </row>
    <row r="41" spans="1:9" ht="15.95" customHeight="1">
      <c r="A41" s="49"/>
      <c r="B41" s="50"/>
      <c r="C41" s="49" t="s">
        <v>39</v>
      </c>
      <c r="D41" s="1">
        <v>1500</v>
      </c>
      <c r="E41" s="1">
        <v>350</v>
      </c>
      <c r="F41" s="1">
        <v>1850</v>
      </c>
      <c r="G41" s="2">
        <f>G33+G23</f>
        <v>34191135</v>
      </c>
      <c r="H41" s="2">
        <f>H33+H23</f>
        <v>8011025.1200000001</v>
      </c>
      <c r="I41" s="2">
        <f t="shared" si="5"/>
        <v>42202160.119999997</v>
      </c>
    </row>
    <row r="42" spans="1:9" s="48" customFormat="1" ht="24.95" customHeight="1">
      <c r="A42" s="5">
        <v>150003</v>
      </c>
      <c r="B42" s="5" t="s">
        <v>51</v>
      </c>
      <c r="C42" s="5"/>
      <c r="D42" s="3"/>
      <c r="E42" s="3"/>
      <c r="F42" s="3"/>
      <c r="G42" s="4"/>
      <c r="H42" s="4"/>
      <c r="I42" s="4"/>
    </row>
    <row r="43" spans="1:9" ht="15" customHeight="1">
      <c r="A43" s="49"/>
      <c r="B43" s="49"/>
      <c r="C43" s="49" t="s">
        <v>7</v>
      </c>
      <c r="D43" s="1"/>
      <c r="E43" s="1"/>
      <c r="F43" s="1"/>
      <c r="G43" s="2"/>
      <c r="H43" s="2"/>
      <c r="I43" s="2"/>
    </row>
    <row r="44" spans="1:9" ht="15" customHeight="1">
      <c r="A44" s="49"/>
      <c r="B44" s="49"/>
      <c r="C44" s="49" t="s">
        <v>15</v>
      </c>
      <c r="D44" s="1"/>
      <c r="E44" s="1"/>
      <c r="F44" s="1"/>
      <c r="G44" s="2"/>
      <c r="H44" s="2"/>
      <c r="I44" s="2"/>
    </row>
    <row r="45" spans="1:9" ht="15" customHeight="1">
      <c r="A45" s="49"/>
      <c r="B45" s="49"/>
      <c r="C45" s="49" t="s">
        <v>28</v>
      </c>
      <c r="D45" s="1"/>
      <c r="E45" s="1"/>
      <c r="F45" s="1"/>
      <c r="G45" s="2"/>
      <c r="H45" s="2"/>
      <c r="I45" s="2"/>
    </row>
    <row r="46" spans="1:9" ht="15" customHeight="1">
      <c r="A46" s="49"/>
      <c r="B46" s="49"/>
      <c r="C46" s="49" t="s">
        <v>30</v>
      </c>
      <c r="D46" s="1">
        <v>0</v>
      </c>
      <c r="E46" s="1">
        <v>0</v>
      </c>
      <c r="F46" s="1">
        <v>0</v>
      </c>
      <c r="G46" s="2">
        <f>62190062.45-57578836.25</f>
        <v>4611226.200000003</v>
      </c>
      <c r="H46" s="2">
        <f>19355790.55-17926606.75</f>
        <v>1429183.8000000007</v>
      </c>
      <c r="I46" s="2">
        <f>G46+H46</f>
        <v>6040410.0000000037</v>
      </c>
    </row>
    <row r="47" spans="1:9" ht="15" customHeight="1">
      <c r="A47" s="49"/>
      <c r="B47" s="49"/>
      <c r="C47" s="49" t="s">
        <v>31</v>
      </c>
      <c r="D47" s="1">
        <v>0</v>
      </c>
      <c r="E47" s="1">
        <v>0</v>
      </c>
      <c r="F47" s="1">
        <v>0</v>
      </c>
      <c r="G47" s="2">
        <f>10000908-9260100</f>
        <v>740808</v>
      </c>
      <c r="H47" s="2">
        <f>1605495.56-1491905</f>
        <v>113590.56000000006</v>
      </c>
      <c r="I47" s="2">
        <f t="shared" ref="I47:I49" si="6">G47+H47</f>
        <v>854398.56</v>
      </c>
    </row>
    <row r="48" spans="1:9" ht="15" customHeight="1">
      <c r="A48" s="49"/>
      <c r="B48" s="49"/>
      <c r="C48" s="49" t="s">
        <v>36</v>
      </c>
      <c r="D48" s="1">
        <v>0</v>
      </c>
      <c r="E48" s="1">
        <v>0</v>
      </c>
      <c r="F48" s="1">
        <v>0</v>
      </c>
      <c r="G48" s="2">
        <f>55376333.56-51323642.2</f>
        <v>4052691.3599999994</v>
      </c>
      <c r="H48" s="2">
        <f>14420932.24-13373061.7</f>
        <v>1047870.540000001</v>
      </c>
      <c r="I48" s="2">
        <f t="shared" si="6"/>
        <v>5100561.9000000004</v>
      </c>
    </row>
    <row r="49" spans="1:10" ht="15" customHeight="1">
      <c r="A49" s="49"/>
      <c r="B49" s="49"/>
      <c r="C49" s="49" t="s">
        <v>37</v>
      </c>
      <c r="D49" s="1">
        <v>0</v>
      </c>
      <c r="E49" s="1">
        <v>0</v>
      </c>
      <c r="F49" s="1">
        <v>0</v>
      </c>
      <c r="G49" s="2">
        <f>4301933.48-3975775.1</f>
        <v>326158.38000000035</v>
      </c>
      <c r="H49" s="2">
        <f>1174516.32-1084302.3</f>
        <v>90214.020000000019</v>
      </c>
      <c r="I49" s="2">
        <f t="shared" si="6"/>
        <v>416372.40000000037</v>
      </c>
    </row>
    <row r="50" spans="1:10" ht="15" customHeight="1">
      <c r="A50" s="49"/>
      <c r="B50" s="49"/>
      <c r="C50" s="49" t="s">
        <v>39</v>
      </c>
      <c r="D50" s="1"/>
      <c r="E50" s="1"/>
      <c r="F50" s="1"/>
      <c r="G50" s="2"/>
      <c r="H50" s="2"/>
      <c r="I50" s="2"/>
    </row>
    <row r="51" spans="1:10" ht="24.95" customHeight="1">
      <c r="A51" s="49"/>
      <c r="B51" s="49"/>
      <c r="C51" s="5" t="s">
        <v>55</v>
      </c>
      <c r="D51" s="3">
        <f>SUM(D46:D50)</f>
        <v>0</v>
      </c>
      <c r="E51" s="3">
        <f t="shared" ref="E51:F51" si="7">SUM(E46:E50)</f>
        <v>0</v>
      </c>
      <c r="F51" s="3">
        <f t="shared" si="7"/>
        <v>0</v>
      </c>
      <c r="G51" s="4">
        <f>SUM(G46:G50)</f>
        <v>9730883.9400000032</v>
      </c>
      <c r="H51" s="4">
        <f>SUM(H46:H50)</f>
        <v>2680858.9200000018</v>
      </c>
      <c r="I51" s="4">
        <f>G51+H51</f>
        <v>12411742.860000005</v>
      </c>
      <c r="J51" s="45">
        <v>12411742.859999999</v>
      </c>
    </row>
    <row r="52" spans="1:10" s="53" customFormat="1" ht="34.5" customHeight="1">
      <c r="A52" s="50"/>
      <c r="B52" s="50"/>
      <c r="C52" s="50" t="s">
        <v>54</v>
      </c>
      <c r="D52" s="1">
        <v>10890</v>
      </c>
      <c r="E52" s="1">
        <v>3235</v>
      </c>
      <c r="F52" s="1">
        <v>14125</v>
      </c>
      <c r="G52" s="2">
        <v>253760292.94999999</v>
      </c>
      <c r="H52" s="2">
        <v>74047926.810000002</v>
      </c>
      <c r="I52" s="2">
        <v>327808219.75999999</v>
      </c>
    </row>
    <row r="53" spans="1:10" s="53" customFormat="1" ht="15" customHeight="1">
      <c r="A53" s="50"/>
      <c r="B53" s="50"/>
      <c r="C53" s="50" t="s">
        <v>30</v>
      </c>
      <c r="D53" s="51">
        <v>2425</v>
      </c>
      <c r="E53" s="51">
        <v>755</v>
      </c>
      <c r="F53" s="51">
        <v>3180</v>
      </c>
      <c r="G53" s="52">
        <v>57578836.25</v>
      </c>
      <c r="H53" s="52">
        <v>17926606.75</v>
      </c>
      <c r="I53" s="52">
        <v>75505443</v>
      </c>
    </row>
    <row r="54" spans="1:10" s="53" customFormat="1" ht="15" customHeight="1">
      <c r="A54" s="50"/>
      <c r="B54" s="50"/>
      <c r="C54" s="50" t="s">
        <v>31</v>
      </c>
      <c r="D54" s="51">
        <v>180</v>
      </c>
      <c r="E54" s="51">
        <v>29</v>
      </c>
      <c r="F54" s="51">
        <v>209</v>
      </c>
      <c r="G54" s="52">
        <v>9260100</v>
      </c>
      <c r="H54" s="52">
        <v>1491905</v>
      </c>
      <c r="I54" s="52">
        <v>10752005</v>
      </c>
    </row>
    <row r="55" spans="1:10" s="53" customFormat="1" ht="15" customHeight="1">
      <c r="A55" s="50"/>
      <c r="B55" s="50"/>
      <c r="C55" s="50" t="s">
        <v>36</v>
      </c>
      <c r="D55" s="51">
        <v>1420</v>
      </c>
      <c r="E55" s="51">
        <v>370</v>
      </c>
      <c r="F55" s="51">
        <v>1790</v>
      </c>
      <c r="G55" s="52">
        <v>51323642.200000003</v>
      </c>
      <c r="H55" s="52">
        <v>13373061.700000001</v>
      </c>
      <c r="I55" s="52">
        <v>64696703.900000006</v>
      </c>
    </row>
    <row r="56" spans="1:10" s="53" customFormat="1" ht="15" customHeight="1">
      <c r="A56" s="50"/>
      <c r="B56" s="50"/>
      <c r="C56" s="50" t="s">
        <v>37</v>
      </c>
      <c r="D56" s="51">
        <v>110</v>
      </c>
      <c r="E56" s="51">
        <v>30</v>
      </c>
      <c r="F56" s="51">
        <v>140</v>
      </c>
      <c r="G56" s="52">
        <v>3975775.1000000006</v>
      </c>
      <c r="H56" s="52">
        <v>1084302.3</v>
      </c>
      <c r="I56" s="52">
        <v>5060077.4000000004</v>
      </c>
    </row>
    <row r="57" spans="1:10" s="53" customFormat="1" ht="33.75" customHeight="1">
      <c r="A57" s="50"/>
      <c r="B57" s="50"/>
      <c r="C57" s="5" t="s">
        <v>59</v>
      </c>
      <c r="D57" s="3">
        <f>D52+D51</f>
        <v>10890</v>
      </c>
      <c r="E57" s="3">
        <f t="shared" ref="E57:I57" si="8">E52+E51</f>
        <v>3235</v>
      </c>
      <c r="F57" s="3">
        <f t="shared" si="8"/>
        <v>14125</v>
      </c>
      <c r="G57" s="4">
        <f t="shared" si="8"/>
        <v>263491176.88999999</v>
      </c>
      <c r="H57" s="4">
        <f t="shared" si="8"/>
        <v>76728785.730000004</v>
      </c>
      <c r="I57" s="4">
        <f t="shared" si="8"/>
        <v>340219962.62</v>
      </c>
      <c r="J57" s="54">
        <f>I52+J51</f>
        <v>340219962.62</v>
      </c>
    </row>
    <row r="58" spans="1:10" s="53" customFormat="1" ht="15" customHeight="1">
      <c r="A58" s="50"/>
      <c r="B58" s="50"/>
      <c r="C58" s="49" t="s">
        <v>30</v>
      </c>
      <c r="D58" s="1">
        <v>2425</v>
      </c>
      <c r="E58" s="1">
        <v>755</v>
      </c>
      <c r="F58" s="1">
        <v>3180</v>
      </c>
      <c r="G58" s="2">
        <f t="shared" ref="G58:H61" si="9">G53+G46</f>
        <v>62190062.450000003</v>
      </c>
      <c r="H58" s="2">
        <f t="shared" si="9"/>
        <v>19355790.550000001</v>
      </c>
      <c r="I58" s="2">
        <f>G58+H58</f>
        <v>81545853</v>
      </c>
    </row>
    <row r="59" spans="1:10" s="53" customFormat="1" ht="15" customHeight="1">
      <c r="A59" s="50"/>
      <c r="B59" s="50"/>
      <c r="C59" s="49" t="s">
        <v>31</v>
      </c>
      <c r="D59" s="1">
        <v>180</v>
      </c>
      <c r="E59" s="1">
        <v>29</v>
      </c>
      <c r="F59" s="1">
        <v>209</v>
      </c>
      <c r="G59" s="2">
        <f t="shared" si="9"/>
        <v>10000908</v>
      </c>
      <c r="H59" s="2">
        <f t="shared" si="9"/>
        <v>1605495.56</v>
      </c>
      <c r="I59" s="2">
        <f t="shared" ref="I59:I61" si="10">G59+H59</f>
        <v>11606403.560000001</v>
      </c>
    </row>
    <row r="60" spans="1:10" s="53" customFormat="1" ht="15" customHeight="1">
      <c r="A60" s="50"/>
      <c r="B60" s="50"/>
      <c r="C60" s="49" t="s">
        <v>36</v>
      </c>
      <c r="D60" s="1">
        <v>1420</v>
      </c>
      <c r="E60" s="1">
        <v>370</v>
      </c>
      <c r="F60" s="1">
        <v>1790</v>
      </c>
      <c r="G60" s="2">
        <f t="shared" si="9"/>
        <v>55376333.560000002</v>
      </c>
      <c r="H60" s="2">
        <f t="shared" si="9"/>
        <v>14420932.240000002</v>
      </c>
      <c r="I60" s="2">
        <f t="shared" si="10"/>
        <v>69797265.800000012</v>
      </c>
    </row>
    <row r="61" spans="1:10" s="53" customFormat="1" ht="15" customHeight="1">
      <c r="A61" s="50"/>
      <c r="B61" s="50"/>
      <c r="C61" s="49" t="s">
        <v>37</v>
      </c>
      <c r="D61" s="1">
        <v>110</v>
      </c>
      <c r="E61" s="1">
        <v>30</v>
      </c>
      <c r="F61" s="1">
        <v>140</v>
      </c>
      <c r="G61" s="2">
        <f t="shared" si="9"/>
        <v>4301933.4800000004</v>
      </c>
      <c r="H61" s="2">
        <f t="shared" si="9"/>
        <v>1174516.32</v>
      </c>
      <c r="I61" s="2">
        <f t="shared" si="10"/>
        <v>5476449.8000000007</v>
      </c>
    </row>
    <row r="62" spans="1:10" ht="22.5" customHeight="1">
      <c r="A62" s="73" t="s">
        <v>56</v>
      </c>
      <c r="B62" s="74"/>
      <c r="C62" s="75"/>
      <c r="D62" s="51">
        <v>93270</v>
      </c>
      <c r="E62" s="51">
        <v>16626</v>
      </c>
      <c r="F62" s="51">
        <v>109896</v>
      </c>
      <c r="G62" s="52">
        <v>2359928201.9899998</v>
      </c>
      <c r="H62" s="52">
        <v>459284239.23000002</v>
      </c>
      <c r="I62" s="52">
        <f>G62+H62</f>
        <v>2819212441.2199998</v>
      </c>
    </row>
    <row r="63" spans="1:10" s="48" customFormat="1" ht="24" customHeight="1">
      <c r="A63" s="67" t="s">
        <v>57</v>
      </c>
      <c r="B63" s="68"/>
      <c r="C63" s="69"/>
      <c r="D63" s="3">
        <v>93270</v>
      </c>
      <c r="E63" s="3">
        <v>16626</v>
      </c>
      <c r="F63" s="3">
        <v>109896</v>
      </c>
      <c r="G63" s="4">
        <f>G62+G51+G25</f>
        <v>2388035349.25</v>
      </c>
      <c r="H63" s="4">
        <f>H62+H51+H25</f>
        <v>466391051.60000002</v>
      </c>
      <c r="I63" s="4">
        <f>G63+H63</f>
        <v>2854426400.8499999</v>
      </c>
    </row>
    <row r="64" spans="1:10">
      <c r="I64" s="55"/>
    </row>
  </sheetData>
  <mergeCells count="9">
    <mergeCell ref="A63:C63"/>
    <mergeCell ref="D4:F4"/>
    <mergeCell ref="G4:I4"/>
    <mergeCell ref="H1:I1"/>
    <mergeCell ref="A62:C62"/>
    <mergeCell ref="A2:I2"/>
    <mergeCell ref="B4:B5"/>
    <mergeCell ref="A4:A5"/>
    <mergeCell ref="C4:C5"/>
  </mergeCells>
  <printOptions horizontalCentered="1"/>
  <pageMargins left="0.39370078740157483" right="0.19685039370078741" top="0.78740157480314965" bottom="0.59055118110236227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Приложения № 1</vt:lpstr>
      <vt:lpstr>Приложение № 1.1. </vt:lpstr>
      <vt:lpstr>Приложение № 2</vt:lpstr>
      <vt:lpstr>Приложение № 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Томеева М.Т.</dc:creator>
  <cp:lastModifiedBy>Плиева М.Л.</cp:lastModifiedBy>
  <cp:lastPrinted>2018-03-14T08:45:04Z</cp:lastPrinted>
  <dcterms:created xsi:type="dcterms:W3CDTF">2018-03-06T06:40:15Z</dcterms:created>
  <dcterms:modified xsi:type="dcterms:W3CDTF">2018-03-14T08:59:18Z</dcterms:modified>
</cp:coreProperties>
</file>